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uaso\OneDrive\Desktop\Courses\Physical Network Design\PND assigment\"/>
    </mc:Choice>
  </mc:AlternateContent>
  <xr:revisionPtr revIDLastSave="0" documentId="13_ncr:1_{59E8C0A3-C2C3-49A9-8E42-1A0C10472832}" xr6:coauthVersionLast="47" xr6:coauthVersionMax="47" xr10:uidLastSave="{00000000-0000-0000-0000-000000000000}"/>
  <bookViews>
    <workbookView xWindow="2295" yWindow="2295" windowWidth="15375" windowHeight="7875" firstSheet="5" activeTab="9" xr2:uid="{00000000-000D-0000-FFFF-FFFF00000000}"/>
  </bookViews>
  <sheets>
    <sheet name="map" sheetId="48" r:id="rId1"/>
    <sheet name="Pivot" sheetId="60" state="hidden" r:id="rId2"/>
    <sheet name="Initial Data" sheetId="51" state="hidden" r:id="rId3"/>
    <sheet name="Input Data" sheetId="57" r:id="rId4"/>
    <sheet name="Path Matrix" sheetId="61" state="hidden" r:id="rId5"/>
    <sheet name="Crossdocking" sheetId="64" r:id="rId6"/>
    <sheet name="Delivery" sheetId="52" r:id="rId7"/>
    <sheet name="Depots" sheetId="54" r:id="rId8"/>
    <sheet name="Costs &amp; CO2" sheetId="55" r:id="rId9"/>
    <sheet name="Mapping" sheetId="56" r:id="rId10"/>
  </sheets>
  <definedNames>
    <definedName name="_xlnm._FilterDatabase" localSheetId="6" hidden="1">Delivery!$A$7:$AP$205</definedName>
    <definedName name="_xlnm._FilterDatabase" localSheetId="2" hidden="1">'Initial Data'!$A$3:$G$3</definedName>
    <definedName name="_xlnm._FilterDatabase" localSheetId="3" hidden="1">'Input Data'!$A$8:$F$8</definedName>
    <definedName name="_xlnm._FilterDatabase" localSheetId="9" hidden="1">Mapping!$A$1:$H$1</definedName>
    <definedName name="RiskIsInput" hidden="1">FALSE</definedName>
    <definedName name="RiskIsOptimization" hidden="1">FALSE</definedName>
    <definedName name="RiskIsOutput" hidden="1">FALSE</definedName>
    <definedName name="RiskIsStatistics" hidden="1">FALSE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55" l="1"/>
  <c r="D36" i="55"/>
  <c r="D35" i="55"/>
  <c r="D34" i="55"/>
  <c r="C34" i="55"/>
  <c r="C35" i="55"/>
  <c r="C37" i="55"/>
  <c r="C36" i="55"/>
  <c r="C40" i="55" l="1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59" i="56"/>
  <c r="H60" i="56"/>
  <c r="H61" i="56"/>
  <c r="H62" i="56"/>
  <c r="H63" i="56"/>
  <c r="H64" i="56"/>
  <c r="H65" i="56"/>
  <c r="H66" i="56"/>
  <c r="H67" i="56"/>
  <c r="H68" i="56"/>
  <c r="H69" i="56"/>
  <c r="H70" i="56"/>
  <c r="H71" i="56"/>
  <c r="H72" i="56"/>
  <c r="H73" i="56"/>
  <c r="H74" i="56"/>
  <c r="H75" i="56"/>
  <c r="H76" i="56"/>
  <c r="H77" i="56"/>
  <c r="H78" i="56"/>
  <c r="H79" i="56"/>
  <c r="H80" i="56"/>
  <c r="H81" i="56"/>
  <c r="H82" i="56"/>
  <c r="H83" i="56"/>
  <c r="H84" i="56"/>
  <c r="H85" i="56"/>
  <c r="H86" i="56"/>
  <c r="H87" i="56"/>
  <c r="H88" i="56"/>
  <c r="H89" i="56"/>
  <c r="H90" i="56"/>
  <c r="H91" i="56"/>
  <c r="H92" i="56"/>
  <c r="H93" i="56"/>
  <c r="H94" i="56"/>
  <c r="H95" i="56"/>
  <c r="H96" i="56"/>
  <c r="H97" i="56"/>
  <c r="H98" i="56"/>
  <c r="H99" i="56"/>
  <c r="H100" i="56"/>
  <c r="H101" i="56"/>
  <c r="H102" i="56"/>
  <c r="H103" i="56"/>
  <c r="H104" i="56"/>
  <c r="H105" i="56"/>
  <c r="H106" i="56"/>
  <c r="H107" i="56"/>
  <c r="H108" i="56"/>
  <c r="H109" i="56"/>
  <c r="H110" i="56"/>
  <c r="H111" i="56"/>
  <c r="H112" i="56"/>
  <c r="H113" i="56"/>
  <c r="H114" i="56"/>
  <c r="H115" i="56"/>
  <c r="H116" i="56"/>
  <c r="H117" i="56"/>
  <c r="H118" i="56"/>
  <c r="H119" i="56"/>
  <c r="H120" i="56"/>
  <c r="H121" i="56"/>
  <c r="H122" i="56"/>
  <c r="H123" i="56"/>
  <c r="H124" i="56"/>
  <c r="H125" i="56"/>
  <c r="H126" i="56"/>
  <c r="H127" i="56"/>
  <c r="H128" i="56"/>
  <c r="H129" i="56"/>
  <c r="H130" i="56"/>
  <c r="H131" i="56"/>
  <c r="H132" i="56"/>
  <c r="H133" i="56"/>
  <c r="H134" i="56"/>
  <c r="H135" i="56"/>
  <c r="H136" i="56"/>
  <c r="H137" i="56"/>
  <c r="H138" i="56"/>
  <c r="H139" i="56"/>
  <c r="H140" i="56"/>
  <c r="H141" i="56"/>
  <c r="H142" i="56"/>
  <c r="H143" i="56"/>
  <c r="H144" i="56"/>
  <c r="H145" i="56"/>
  <c r="H146" i="56"/>
  <c r="H147" i="56"/>
  <c r="H148" i="56"/>
  <c r="H149" i="56"/>
  <c r="H150" i="56"/>
  <c r="H151" i="56"/>
  <c r="H152" i="56"/>
  <c r="H153" i="56"/>
  <c r="H154" i="56"/>
  <c r="H155" i="56"/>
  <c r="H156" i="56"/>
  <c r="H157" i="56"/>
  <c r="H158" i="56"/>
  <c r="H159" i="56"/>
  <c r="H160" i="56"/>
  <c r="H161" i="56"/>
  <c r="H162" i="56"/>
  <c r="H163" i="56"/>
  <c r="H164" i="56"/>
  <c r="H165" i="56"/>
  <c r="H166" i="56"/>
  <c r="H167" i="56"/>
  <c r="H168" i="56"/>
  <c r="H169" i="56"/>
  <c r="H170" i="56"/>
  <c r="H171" i="56"/>
  <c r="H172" i="56"/>
  <c r="H173" i="56"/>
  <c r="H174" i="56"/>
  <c r="H175" i="56"/>
  <c r="H176" i="56"/>
  <c r="H177" i="56"/>
  <c r="H178" i="56"/>
  <c r="H179" i="56"/>
  <c r="H180" i="56"/>
  <c r="H181" i="56"/>
  <c r="H182" i="56"/>
  <c r="H183" i="56"/>
  <c r="H184" i="56"/>
  <c r="H185" i="56"/>
  <c r="H186" i="56"/>
  <c r="H187" i="56"/>
  <c r="H188" i="56"/>
  <c r="H189" i="56"/>
  <c r="H190" i="56"/>
  <c r="H191" i="56"/>
  <c r="H192" i="56"/>
  <c r="H193" i="56"/>
  <c r="H194" i="56"/>
  <c r="H195" i="56"/>
  <c r="H196" i="56"/>
  <c r="H197" i="56"/>
  <c r="H198" i="56"/>
  <c r="H199" i="56"/>
  <c r="H200" i="56"/>
  <c r="H201" i="56"/>
  <c r="H202" i="56"/>
  <c r="H203" i="56"/>
  <c r="H204" i="56"/>
  <c r="H205" i="56"/>
  <c r="H206" i="56"/>
  <c r="H207" i="56"/>
  <c r="H208" i="56"/>
  <c r="H209" i="56"/>
  <c r="H210" i="56"/>
  <c r="H211" i="56"/>
  <c r="H212" i="56"/>
  <c r="H213" i="56"/>
  <c r="H214" i="56"/>
  <c r="H215" i="56"/>
  <c r="H216" i="56"/>
  <c r="H217" i="56"/>
  <c r="H218" i="56"/>
  <c r="H219" i="56"/>
  <c r="H220" i="56"/>
  <c r="H221" i="56"/>
  <c r="H222" i="56"/>
  <c r="H223" i="56"/>
  <c r="H224" i="56"/>
  <c r="H225" i="56"/>
  <c r="H226" i="56"/>
  <c r="H227" i="56"/>
  <c r="H228" i="56"/>
  <c r="H229" i="56"/>
  <c r="H230" i="56"/>
  <c r="H231" i="56"/>
  <c r="H232" i="56"/>
  <c r="H233" i="56"/>
  <c r="H234" i="56"/>
  <c r="H235" i="56"/>
  <c r="H236" i="56"/>
  <c r="H237" i="56"/>
  <c r="H238" i="56"/>
  <c r="H239" i="56"/>
  <c r="H6" i="56"/>
  <c r="E204" i="56"/>
  <c r="F204" i="56"/>
  <c r="E205" i="56"/>
  <c r="F205" i="56"/>
  <c r="E206" i="56"/>
  <c r="F206" i="56"/>
  <c r="E207" i="56"/>
  <c r="F207" i="56"/>
  <c r="E208" i="56"/>
  <c r="F208" i="56"/>
  <c r="E209" i="56"/>
  <c r="F209" i="56"/>
  <c r="E210" i="56"/>
  <c r="F210" i="56"/>
  <c r="E211" i="56"/>
  <c r="F211" i="56"/>
  <c r="E212" i="56"/>
  <c r="F212" i="56"/>
  <c r="E213" i="56"/>
  <c r="F213" i="56"/>
  <c r="E214" i="56"/>
  <c r="F214" i="56"/>
  <c r="E215" i="56"/>
  <c r="F215" i="56"/>
  <c r="E216" i="56"/>
  <c r="F216" i="56"/>
  <c r="E217" i="56"/>
  <c r="F217" i="56"/>
  <c r="E218" i="56"/>
  <c r="F218" i="56"/>
  <c r="E219" i="56"/>
  <c r="F219" i="56"/>
  <c r="E220" i="56"/>
  <c r="F220" i="56"/>
  <c r="E221" i="56"/>
  <c r="F221" i="56"/>
  <c r="E222" i="56"/>
  <c r="F222" i="56"/>
  <c r="E223" i="56"/>
  <c r="F223" i="56"/>
  <c r="E224" i="56"/>
  <c r="F224" i="56"/>
  <c r="E225" i="56"/>
  <c r="F225" i="56"/>
  <c r="E226" i="56"/>
  <c r="F226" i="56"/>
  <c r="E227" i="56"/>
  <c r="F227" i="56"/>
  <c r="E228" i="56"/>
  <c r="F228" i="56"/>
  <c r="E229" i="56"/>
  <c r="F229" i="56"/>
  <c r="E230" i="56"/>
  <c r="F230" i="56"/>
  <c r="E231" i="56"/>
  <c r="F231" i="56"/>
  <c r="E232" i="56"/>
  <c r="F232" i="56"/>
  <c r="E233" i="56"/>
  <c r="F233" i="56"/>
  <c r="E234" i="56"/>
  <c r="F234" i="56"/>
  <c r="E235" i="56"/>
  <c r="F235" i="56"/>
  <c r="E236" i="56"/>
  <c r="F236" i="56"/>
  <c r="E237" i="56"/>
  <c r="F237" i="56"/>
  <c r="E238" i="56"/>
  <c r="F238" i="56"/>
  <c r="E239" i="56"/>
  <c r="F239" i="56"/>
  <c r="E168" i="56"/>
  <c r="F168" i="56"/>
  <c r="E169" i="56"/>
  <c r="F169" i="56"/>
  <c r="E170" i="56"/>
  <c r="F170" i="56"/>
  <c r="E171" i="56"/>
  <c r="F171" i="56"/>
  <c r="E172" i="56"/>
  <c r="F172" i="56"/>
  <c r="E173" i="56"/>
  <c r="F173" i="56"/>
  <c r="E174" i="56"/>
  <c r="F174" i="56"/>
  <c r="E175" i="56"/>
  <c r="F175" i="56"/>
  <c r="E176" i="56"/>
  <c r="F176" i="56"/>
  <c r="E177" i="56"/>
  <c r="F177" i="56"/>
  <c r="E178" i="56"/>
  <c r="F178" i="56"/>
  <c r="E179" i="56"/>
  <c r="F179" i="56"/>
  <c r="E180" i="56"/>
  <c r="F180" i="56"/>
  <c r="E181" i="56"/>
  <c r="F181" i="56"/>
  <c r="E182" i="56"/>
  <c r="F182" i="56"/>
  <c r="E183" i="56"/>
  <c r="F183" i="56"/>
  <c r="E184" i="56"/>
  <c r="F184" i="56"/>
  <c r="E185" i="56"/>
  <c r="F185" i="56"/>
  <c r="E186" i="56"/>
  <c r="F186" i="56"/>
  <c r="E187" i="56"/>
  <c r="F187" i="56"/>
  <c r="E188" i="56"/>
  <c r="F188" i="56"/>
  <c r="E189" i="56"/>
  <c r="F189" i="56"/>
  <c r="E190" i="56"/>
  <c r="F190" i="56"/>
  <c r="E191" i="56"/>
  <c r="F191" i="56"/>
  <c r="E192" i="56"/>
  <c r="F192" i="56"/>
  <c r="E193" i="56"/>
  <c r="F193" i="56"/>
  <c r="E194" i="56"/>
  <c r="F194" i="56"/>
  <c r="E195" i="56"/>
  <c r="F195" i="56"/>
  <c r="E196" i="56"/>
  <c r="F196" i="56"/>
  <c r="E197" i="56"/>
  <c r="F197" i="56"/>
  <c r="E198" i="56"/>
  <c r="F198" i="56"/>
  <c r="E199" i="56"/>
  <c r="F199" i="56"/>
  <c r="E200" i="56"/>
  <c r="F200" i="56"/>
  <c r="E201" i="56"/>
  <c r="F201" i="56"/>
  <c r="E202" i="56"/>
  <c r="F202" i="56"/>
  <c r="E203" i="56"/>
  <c r="F203" i="56"/>
  <c r="AQ203" i="52"/>
  <c r="AQ193" i="52"/>
  <c r="AQ175" i="52"/>
  <c r="AQ174" i="52"/>
  <c r="AQ173" i="52"/>
  <c r="AQ166" i="52"/>
  <c r="AQ164" i="52"/>
  <c r="AQ163" i="52"/>
  <c r="AQ153" i="52"/>
  <c r="AQ150" i="52"/>
  <c r="AQ149" i="52"/>
  <c r="AQ148" i="52"/>
  <c r="AQ146" i="52"/>
  <c r="AQ129" i="52"/>
  <c r="AQ128" i="52"/>
  <c r="AQ127" i="52"/>
  <c r="AQ126" i="52"/>
  <c r="AQ125" i="52"/>
  <c r="AQ113" i="52"/>
  <c r="AQ102" i="52"/>
  <c r="AQ84" i="52"/>
  <c r="AQ75" i="52"/>
  <c r="AQ68" i="52"/>
  <c r="AQ66" i="52"/>
  <c r="AQ62" i="52"/>
  <c r="AQ54" i="52"/>
  <c r="AQ33" i="52"/>
  <c r="AQ30" i="52"/>
  <c r="AQ29" i="52"/>
  <c r="AQ23" i="52"/>
  <c r="AQ21" i="52"/>
  <c r="AQ20" i="52"/>
  <c r="AQ17" i="52"/>
  <c r="AQ16" i="52"/>
  <c r="AQ13" i="52"/>
  <c r="AQ12" i="52"/>
  <c r="E6" i="56"/>
  <c r="F6" i="56"/>
  <c r="E7" i="56"/>
  <c r="F7" i="56"/>
  <c r="E8" i="56"/>
  <c r="F8" i="56"/>
  <c r="E9" i="56"/>
  <c r="F9" i="56"/>
  <c r="E10" i="56"/>
  <c r="F10" i="56"/>
  <c r="E11" i="56"/>
  <c r="F11" i="56"/>
  <c r="E12" i="56"/>
  <c r="F12" i="56"/>
  <c r="E13" i="56"/>
  <c r="F13" i="56"/>
  <c r="E14" i="56"/>
  <c r="F14" i="56"/>
  <c r="E15" i="56"/>
  <c r="F15" i="56"/>
  <c r="E16" i="56"/>
  <c r="F16" i="56"/>
  <c r="E17" i="56"/>
  <c r="F17" i="56"/>
  <c r="E18" i="56"/>
  <c r="F18" i="56"/>
  <c r="E19" i="56"/>
  <c r="F19" i="56"/>
  <c r="E20" i="56"/>
  <c r="F20" i="56"/>
  <c r="E21" i="56"/>
  <c r="F21" i="56"/>
  <c r="E22" i="56"/>
  <c r="F22" i="56"/>
  <c r="E23" i="56"/>
  <c r="F23" i="56"/>
  <c r="E24" i="56"/>
  <c r="F24" i="56"/>
  <c r="E25" i="56"/>
  <c r="F25" i="56"/>
  <c r="E26" i="56"/>
  <c r="F26" i="56"/>
  <c r="E27" i="56"/>
  <c r="F27" i="56"/>
  <c r="E28" i="56"/>
  <c r="F28" i="56"/>
  <c r="E29" i="56"/>
  <c r="F29" i="56"/>
  <c r="E30" i="56"/>
  <c r="F30" i="56"/>
  <c r="E31" i="56"/>
  <c r="F31" i="56"/>
  <c r="E32" i="56"/>
  <c r="F32" i="56"/>
  <c r="E33" i="56"/>
  <c r="F33" i="56"/>
  <c r="E34" i="56"/>
  <c r="F34" i="56"/>
  <c r="E35" i="56"/>
  <c r="F35" i="56"/>
  <c r="E36" i="56"/>
  <c r="F36" i="56"/>
  <c r="E37" i="56"/>
  <c r="F37" i="56"/>
  <c r="E38" i="56"/>
  <c r="F38" i="56"/>
  <c r="E39" i="56"/>
  <c r="F39" i="56"/>
  <c r="E40" i="56"/>
  <c r="F40" i="56"/>
  <c r="E41" i="56"/>
  <c r="F41" i="56"/>
  <c r="E42" i="56"/>
  <c r="F42" i="56"/>
  <c r="E43" i="56"/>
  <c r="F43" i="56"/>
  <c r="E44" i="56"/>
  <c r="F44" i="56"/>
  <c r="E45" i="56"/>
  <c r="F45" i="56"/>
  <c r="E46" i="56"/>
  <c r="F46" i="56"/>
  <c r="E47" i="56"/>
  <c r="F47" i="56"/>
  <c r="E48" i="56"/>
  <c r="F48" i="56"/>
  <c r="E49" i="56"/>
  <c r="F49" i="56"/>
  <c r="E50" i="56"/>
  <c r="F50" i="56"/>
  <c r="E51" i="56"/>
  <c r="F51" i="56"/>
  <c r="E52" i="56"/>
  <c r="F52" i="56"/>
  <c r="E53" i="56"/>
  <c r="F53" i="56"/>
  <c r="E54" i="56"/>
  <c r="F54" i="56"/>
  <c r="E55" i="56"/>
  <c r="F55" i="56"/>
  <c r="E56" i="56"/>
  <c r="F56" i="56"/>
  <c r="E57" i="56"/>
  <c r="F57" i="56"/>
  <c r="E58" i="56"/>
  <c r="F58" i="56"/>
  <c r="E59" i="56"/>
  <c r="F59" i="56"/>
  <c r="E60" i="56"/>
  <c r="F60" i="56"/>
  <c r="E61" i="56"/>
  <c r="F61" i="56"/>
  <c r="E62" i="56"/>
  <c r="F62" i="56"/>
  <c r="E63" i="56"/>
  <c r="F63" i="56"/>
  <c r="E64" i="56"/>
  <c r="F64" i="56"/>
  <c r="E65" i="56"/>
  <c r="F65" i="56"/>
  <c r="E66" i="56"/>
  <c r="F66" i="56"/>
  <c r="E67" i="56"/>
  <c r="F67" i="56"/>
  <c r="E68" i="56"/>
  <c r="F68" i="56"/>
  <c r="E69" i="56"/>
  <c r="F69" i="56"/>
  <c r="E70" i="56"/>
  <c r="F70" i="56"/>
  <c r="E71" i="56"/>
  <c r="F71" i="56"/>
  <c r="E72" i="56"/>
  <c r="F72" i="56"/>
  <c r="E73" i="56"/>
  <c r="F73" i="56"/>
  <c r="E74" i="56"/>
  <c r="F74" i="56"/>
  <c r="E75" i="56"/>
  <c r="F75" i="56"/>
  <c r="E76" i="56"/>
  <c r="F76" i="56"/>
  <c r="E77" i="56"/>
  <c r="F77" i="56"/>
  <c r="E78" i="56"/>
  <c r="F78" i="56"/>
  <c r="E79" i="56"/>
  <c r="F79" i="56"/>
  <c r="E80" i="56"/>
  <c r="F80" i="56"/>
  <c r="E81" i="56"/>
  <c r="F81" i="56"/>
  <c r="E82" i="56"/>
  <c r="F82" i="56"/>
  <c r="E83" i="56"/>
  <c r="F83" i="56"/>
  <c r="E84" i="56"/>
  <c r="F84" i="56"/>
  <c r="E85" i="56"/>
  <c r="F85" i="56"/>
  <c r="E86" i="56"/>
  <c r="F86" i="56"/>
  <c r="E87" i="56"/>
  <c r="F87" i="56"/>
  <c r="E88" i="56"/>
  <c r="F88" i="56"/>
  <c r="E89" i="56"/>
  <c r="F89" i="56"/>
  <c r="E90" i="56"/>
  <c r="F90" i="56"/>
  <c r="E91" i="56"/>
  <c r="F91" i="56"/>
  <c r="E92" i="56"/>
  <c r="F92" i="56"/>
  <c r="E93" i="56"/>
  <c r="F93" i="56"/>
  <c r="E94" i="56"/>
  <c r="F94" i="56"/>
  <c r="E95" i="56"/>
  <c r="F95" i="56"/>
  <c r="E96" i="56"/>
  <c r="F96" i="56"/>
  <c r="E97" i="56"/>
  <c r="F97" i="56"/>
  <c r="E98" i="56"/>
  <c r="F98" i="56"/>
  <c r="E99" i="56"/>
  <c r="F99" i="56"/>
  <c r="E100" i="56"/>
  <c r="F100" i="56"/>
  <c r="E101" i="56"/>
  <c r="F101" i="56"/>
  <c r="E102" i="56"/>
  <c r="F102" i="56"/>
  <c r="E103" i="56"/>
  <c r="F103" i="56"/>
  <c r="E104" i="56"/>
  <c r="F104" i="56"/>
  <c r="E105" i="56"/>
  <c r="F105" i="56"/>
  <c r="E106" i="56"/>
  <c r="F106" i="56"/>
  <c r="E107" i="56"/>
  <c r="F107" i="56"/>
  <c r="E108" i="56"/>
  <c r="F108" i="56"/>
  <c r="E109" i="56"/>
  <c r="F109" i="56"/>
  <c r="E110" i="56"/>
  <c r="F110" i="56"/>
  <c r="E111" i="56"/>
  <c r="F111" i="56"/>
  <c r="E112" i="56"/>
  <c r="F112" i="56"/>
  <c r="E113" i="56"/>
  <c r="F113" i="56"/>
  <c r="E114" i="56"/>
  <c r="F114" i="56"/>
  <c r="E115" i="56"/>
  <c r="F115" i="56"/>
  <c r="E116" i="56"/>
  <c r="F116" i="56"/>
  <c r="E117" i="56"/>
  <c r="F117" i="56"/>
  <c r="E118" i="56"/>
  <c r="F118" i="56"/>
  <c r="E119" i="56"/>
  <c r="F119" i="56"/>
  <c r="E120" i="56"/>
  <c r="F120" i="56"/>
  <c r="E121" i="56"/>
  <c r="F121" i="56"/>
  <c r="E122" i="56"/>
  <c r="F122" i="56"/>
  <c r="E123" i="56"/>
  <c r="F123" i="56"/>
  <c r="E124" i="56"/>
  <c r="F124" i="56"/>
  <c r="E125" i="56"/>
  <c r="F125" i="56"/>
  <c r="E126" i="56"/>
  <c r="F126" i="56"/>
  <c r="E127" i="56"/>
  <c r="F127" i="56"/>
  <c r="E128" i="56"/>
  <c r="F128" i="56"/>
  <c r="E129" i="56"/>
  <c r="F129" i="56"/>
  <c r="E130" i="56"/>
  <c r="F130" i="56"/>
  <c r="E131" i="56"/>
  <c r="F131" i="56"/>
  <c r="E132" i="56"/>
  <c r="F132" i="56"/>
  <c r="E133" i="56"/>
  <c r="F133" i="56"/>
  <c r="E134" i="56"/>
  <c r="F134" i="56"/>
  <c r="E135" i="56"/>
  <c r="F135" i="56"/>
  <c r="E136" i="56"/>
  <c r="F136" i="56"/>
  <c r="E137" i="56"/>
  <c r="F137" i="56"/>
  <c r="E138" i="56"/>
  <c r="F138" i="56"/>
  <c r="E139" i="56"/>
  <c r="F139" i="56"/>
  <c r="E140" i="56"/>
  <c r="F140" i="56"/>
  <c r="E141" i="56"/>
  <c r="F141" i="56"/>
  <c r="E142" i="56"/>
  <c r="F142" i="56"/>
  <c r="E143" i="56"/>
  <c r="F143" i="56"/>
  <c r="E144" i="56"/>
  <c r="F144" i="56"/>
  <c r="E145" i="56"/>
  <c r="F145" i="56"/>
  <c r="E146" i="56"/>
  <c r="F146" i="56"/>
  <c r="E147" i="56"/>
  <c r="F147" i="56"/>
  <c r="E148" i="56"/>
  <c r="F148" i="56"/>
  <c r="E149" i="56"/>
  <c r="F149" i="56"/>
  <c r="E150" i="56"/>
  <c r="F150" i="56"/>
  <c r="E151" i="56"/>
  <c r="F151" i="56"/>
  <c r="E152" i="56"/>
  <c r="F152" i="56"/>
  <c r="E153" i="56"/>
  <c r="F153" i="56"/>
  <c r="E154" i="56"/>
  <c r="F154" i="56"/>
  <c r="E155" i="56"/>
  <c r="F155" i="56"/>
  <c r="E156" i="56"/>
  <c r="F156" i="56"/>
  <c r="E157" i="56"/>
  <c r="F157" i="56"/>
  <c r="E158" i="56"/>
  <c r="F158" i="56"/>
  <c r="E159" i="56"/>
  <c r="F159" i="56"/>
  <c r="E160" i="56"/>
  <c r="F160" i="56"/>
  <c r="E161" i="56"/>
  <c r="F161" i="56"/>
  <c r="E162" i="56"/>
  <c r="F162" i="56"/>
  <c r="E163" i="56"/>
  <c r="F163" i="56"/>
  <c r="E164" i="56"/>
  <c r="F164" i="56"/>
  <c r="E165" i="56"/>
  <c r="F165" i="56"/>
  <c r="E166" i="56"/>
  <c r="F166" i="56"/>
  <c r="E167" i="56"/>
  <c r="F167" i="56"/>
  <c r="D22" i="55" l="1"/>
  <c r="D21" i="55"/>
  <c r="E21" i="55"/>
  <c r="I9" i="54"/>
  <c r="AH9" i="52"/>
  <c r="AK9" i="52"/>
  <c r="AH10" i="52"/>
  <c r="AK10" i="52"/>
  <c r="AH11" i="52"/>
  <c r="AK11" i="52"/>
  <c r="AH12" i="52"/>
  <c r="AK12" i="52"/>
  <c r="AH13" i="52"/>
  <c r="AK13" i="52"/>
  <c r="AH14" i="52"/>
  <c r="AK14" i="52"/>
  <c r="AH15" i="52"/>
  <c r="AK15" i="52"/>
  <c r="AH16" i="52"/>
  <c r="AK16" i="52"/>
  <c r="AH17" i="52"/>
  <c r="AK17" i="52"/>
  <c r="AH18" i="52"/>
  <c r="AK18" i="52"/>
  <c r="AH19" i="52"/>
  <c r="AK19" i="52"/>
  <c r="AH20" i="52"/>
  <c r="AK20" i="52"/>
  <c r="AH21" i="52"/>
  <c r="AK21" i="52"/>
  <c r="AH22" i="52"/>
  <c r="AK22" i="52"/>
  <c r="AH23" i="52"/>
  <c r="AK23" i="52"/>
  <c r="AH24" i="52"/>
  <c r="AK24" i="52"/>
  <c r="AH25" i="52"/>
  <c r="AK25" i="52"/>
  <c r="AH26" i="52"/>
  <c r="AK26" i="52"/>
  <c r="AH27" i="52"/>
  <c r="AK27" i="52"/>
  <c r="AH28" i="52"/>
  <c r="AK28" i="52"/>
  <c r="AH29" i="52"/>
  <c r="AK29" i="52"/>
  <c r="AH30" i="52"/>
  <c r="AK30" i="52"/>
  <c r="AH31" i="52"/>
  <c r="AK31" i="52"/>
  <c r="AH32" i="52"/>
  <c r="AK32" i="52"/>
  <c r="AH33" i="52"/>
  <c r="AK33" i="52"/>
  <c r="AH34" i="52"/>
  <c r="AK34" i="52"/>
  <c r="AH35" i="52"/>
  <c r="AK35" i="52"/>
  <c r="AH36" i="52"/>
  <c r="AK36" i="52"/>
  <c r="AH37" i="52"/>
  <c r="AK37" i="52"/>
  <c r="AH38" i="52"/>
  <c r="AK38" i="52"/>
  <c r="AH39" i="52"/>
  <c r="AK39" i="52"/>
  <c r="AH40" i="52"/>
  <c r="AK40" i="52"/>
  <c r="AH41" i="52"/>
  <c r="AK41" i="52"/>
  <c r="AH42" i="52"/>
  <c r="AK42" i="52"/>
  <c r="AH43" i="52"/>
  <c r="AK43" i="52"/>
  <c r="AH44" i="52"/>
  <c r="AK44" i="52"/>
  <c r="AH45" i="52"/>
  <c r="AK45" i="52"/>
  <c r="AH46" i="52"/>
  <c r="AK46" i="52"/>
  <c r="AH47" i="52"/>
  <c r="AK47" i="52"/>
  <c r="AH48" i="52"/>
  <c r="AK48" i="52"/>
  <c r="AH49" i="52"/>
  <c r="AK49" i="52"/>
  <c r="AH50" i="52"/>
  <c r="AK50" i="52"/>
  <c r="AH51" i="52"/>
  <c r="AK51" i="52"/>
  <c r="AH52" i="52"/>
  <c r="AK52" i="52"/>
  <c r="AH53" i="52"/>
  <c r="AK53" i="52"/>
  <c r="AH54" i="52"/>
  <c r="AK54" i="52"/>
  <c r="AH55" i="52"/>
  <c r="AK55" i="52"/>
  <c r="AH56" i="52"/>
  <c r="AK56" i="52"/>
  <c r="AH57" i="52"/>
  <c r="AK57" i="52"/>
  <c r="AH58" i="52"/>
  <c r="AK58" i="52"/>
  <c r="AH59" i="52"/>
  <c r="AK59" i="52"/>
  <c r="AH60" i="52"/>
  <c r="AK60" i="52"/>
  <c r="AH61" i="52"/>
  <c r="AK61" i="52"/>
  <c r="AH62" i="52"/>
  <c r="AK62" i="52"/>
  <c r="AH63" i="52"/>
  <c r="AK63" i="52"/>
  <c r="AH64" i="52"/>
  <c r="AK64" i="52"/>
  <c r="AH65" i="52"/>
  <c r="AK65" i="52"/>
  <c r="AH66" i="52"/>
  <c r="AK66" i="52"/>
  <c r="AH67" i="52"/>
  <c r="AK67" i="52"/>
  <c r="AH68" i="52"/>
  <c r="AK68" i="52"/>
  <c r="AH69" i="52"/>
  <c r="AK69" i="52"/>
  <c r="AH70" i="52"/>
  <c r="AK70" i="52"/>
  <c r="AH71" i="52"/>
  <c r="AK71" i="52"/>
  <c r="AH72" i="52"/>
  <c r="AK72" i="52"/>
  <c r="AH73" i="52"/>
  <c r="AK73" i="52"/>
  <c r="AH74" i="52"/>
  <c r="AK74" i="52"/>
  <c r="AH75" i="52"/>
  <c r="AK75" i="52"/>
  <c r="AH76" i="52"/>
  <c r="AK76" i="52"/>
  <c r="AH77" i="52"/>
  <c r="AK77" i="52"/>
  <c r="AH78" i="52"/>
  <c r="AK78" i="52"/>
  <c r="AH79" i="52"/>
  <c r="AK79" i="52"/>
  <c r="AH80" i="52"/>
  <c r="AK80" i="52"/>
  <c r="AH81" i="52"/>
  <c r="AK81" i="52"/>
  <c r="AH82" i="52"/>
  <c r="AK82" i="52"/>
  <c r="AH83" i="52"/>
  <c r="AK83" i="52"/>
  <c r="AH84" i="52"/>
  <c r="AK84" i="52"/>
  <c r="AH85" i="52"/>
  <c r="AK85" i="52"/>
  <c r="AH86" i="52"/>
  <c r="AK86" i="52"/>
  <c r="AH87" i="52"/>
  <c r="AK87" i="52"/>
  <c r="AH88" i="52"/>
  <c r="AK88" i="52"/>
  <c r="AH89" i="52"/>
  <c r="AK89" i="52"/>
  <c r="AH90" i="52"/>
  <c r="AK90" i="52"/>
  <c r="AH91" i="52"/>
  <c r="AK91" i="52"/>
  <c r="AH92" i="52"/>
  <c r="AK92" i="52"/>
  <c r="AH93" i="52"/>
  <c r="AK93" i="52"/>
  <c r="AH94" i="52"/>
  <c r="AK94" i="52"/>
  <c r="AH95" i="52"/>
  <c r="AK95" i="52"/>
  <c r="AH96" i="52"/>
  <c r="AK96" i="52"/>
  <c r="AH97" i="52"/>
  <c r="AK97" i="52"/>
  <c r="AH98" i="52"/>
  <c r="AK98" i="52"/>
  <c r="AH99" i="52"/>
  <c r="AK99" i="52"/>
  <c r="AH100" i="52"/>
  <c r="AK100" i="52"/>
  <c r="AH101" i="52"/>
  <c r="AK101" i="52"/>
  <c r="AH102" i="52"/>
  <c r="AK102" i="52"/>
  <c r="AH103" i="52"/>
  <c r="AK103" i="52"/>
  <c r="AH104" i="52"/>
  <c r="AK104" i="52"/>
  <c r="AH105" i="52"/>
  <c r="AK105" i="52"/>
  <c r="AH106" i="52"/>
  <c r="AK106" i="52"/>
  <c r="AH107" i="52"/>
  <c r="AK107" i="52"/>
  <c r="AH108" i="52"/>
  <c r="AK108" i="52"/>
  <c r="AH109" i="52"/>
  <c r="AK109" i="52"/>
  <c r="AH110" i="52"/>
  <c r="AK110" i="52"/>
  <c r="AH111" i="52"/>
  <c r="AK111" i="52"/>
  <c r="AH112" i="52"/>
  <c r="AK112" i="52"/>
  <c r="AH113" i="52"/>
  <c r="AK113" i="52"/>
  <c r="AH114" i="52"/>
  <c r="AK114" i="52"/>
  <c r="AH115" i="52"/>
  <c r="AK115" i="52"/>
  <c r="AH116" i="52"/>
  <c r="AK116" i="52"/>
  <c r="AH117" i="52"/>
  <c r="AK117" i="52"/>
  <c r="AH118" i="52"/>
  <c r="AK118" i="52"/>
  <c r="AH119" i="52"/>
  <c r="AK119" i="52"/>
  <c r="AH120" i="52"/>
  <c r="AK120" i="52"/>
  <c r="AH121" i="52"/>
  <c r="AK121" i="52"/>
  <c r="AH122" i="52"/>
  <c r="AK122" i="52"/>
  <c r="AH123" i="52"/>
  <c r="AK123" i="52"/>
  <c r="AH124" i="52"/>
  <c r="AK124" i="52"/>
  <c r="AH125" i="52"/>
  <c r="AK125" i="52"/>
  <c r="AH126" i="52"/>
  <c r="AK126" i="52"/>
  <c r="AH127" i="52"/>
  <c r="AK127" i="52"/>
  <c r="AH128" i="52"/>
  <c r="AK128" i="52"/>
  <c r="AH129" i="52"/>
  <c r="AK129" i="52"/>
  <c r="AH130" i="52"/>
  <c r="AK130" i="52"/>
  <c r="AH131" i="52"/>
  <c r="AK131" i="52"/>
  <c r="AH132" i="52"/>
  <c r="AK132" i="52"/>
  <c r="AH133" i="52"/>
  <c r="AK133" i="52"/>
  <c r="AH134" i="52"/>
  <c r="AK134" i="52"/>
  <c r="AH135" i="52"/>
  <c r="AK135" i="52"/>
  <c r="AH136" i="52"/>
  <c r="AK136" i="52"/>
  <c r="AH137" i="52"/>
  <c r="AK137" i="52"/>
  <c r="AH138" i="52"/>
  <c r="AK138" i="52"/>
  <c r="AH139" i="52"/>
  <c r="AK139" i="52"/>
  <c r="AH140" i="52"/>
  <c r="AK140" i="52"/>
  <c r="AH141" i="52"/>
  <c r="AK141" i="52"/>
  <c r="AH142" i="52"/>
  <c r="AK142" i="52"/>
  <c r="AH143" i="52"/>
  <c r="AK143" i="52"/>
  <c r="AH144" i="52"/>
  <c r="AK144" i="52"/>
  <c r="AH145" i="52"/>
  <c r="AK145" i="52"/>
  <c r="AH146" i="52"/>
  <c r="AK146" i="52"/>
  <c r="AH147" i="52"/>
  <c r="AK147" i="52"/>
  <c r="AH148" i="52"/>
  <c r="AK148" i="52"/>
  <c r="AH149" i="52"/>
  <c r="AK149" i="52"/>
  <c r="AH150" i="52"/>
  <c r="AK150" i="52"/>
  <c r="AH151" i="52"/>
  <c r="AK151" i="52"/>
  <c r="AH152" i="52"/>
  <c r="AK152" i="52"/>
  <c r="AH153" i="52"/>
  <c r="AK153" i="52"/>
  <c r="AH154" i="52"/>
  <c r="AK154" i="52"/>
  <c r="AH155" i="52"/>
  <c r="AK155" i="52"/>
  <c r="AH156" i="52"/>
  <c r="AK156" i="52"/>
  <c r="AH157" i="52"/>
  <c r="AK157" i="52"/>
  <c r="AH158" i="52"/>
  <c r="AK158" i="52"/>
  <c r="AH159" i="52"/>
  <c r="AK159" i="52"/>
  <c r="AH160" i="52"/>
  <c r="AK160" i="52"/>
  <c r="AH161" i="52"/>
  <c r="AK161" i="52"/>
  <c r="AH162" i="52"/>
  <c r="AK162" i="52"/>
  <c r="AH163" i="52"/>
  <c r="AK163" i="52"/>
  <c r="AH164" i="52"/>
  <c r="AK164" i="52"/>
  <c r="AH165" i="52"/>
  <c r="AK165" i="52"/>
  <c r="AH166" i="52"/>
  <c r="AK166" i="52"/>
  <c r="AH167" i="52"/>
  <c r="AK167" i="52"/>
  <c r="AH168" i="52"/>
  <c r="AK168" i="52"/>
  <c r="AH169" i="52"/>
  <c r="AK169" i="52"/>
  <c r="AH170" i="52"/>
  <c r="AK170" i="52"/>
  <c r="AH171" i="52"/>
  <c r="AK171" i="52"/>
  <c r="AH172" i="52"/>
  <c r="AK172" i="52"/>
  <c r="AH173" i="52"/>
  <c r="AK173" i="52"/>
  <c r="AH174" i="52"/>
  <c r="AK174" i="52"/>
  <c r="AH175" i="52"/>
  <c r="AK175" i="52"/>
  <c r="AH176" i="52"/>
  <c r="AK176" i="52"/>
  <c r="AH177" i="52"/>
  <c r="AK177" i="52"/>
  <c r="AH178" i="52"/>
  <c r="AK178" i="52"/>
  <c r="AH179" i="52"/>
  <c r="AK179" i="52"/>
  <c r="AH180" i="52"/>
  <c r="AK180" i="52"/>
  <c r="AH181" i="52"/>
  <c r="AK181" i="52"/>
  <c r="AH182" i="52"/>
  <c r="AK182" i="52"/>
  <c r="AH183" i="52"/>
  <c r="AK183" i="52"/>
  <c r="AH184" i="52"/>
  <c r="AK184" i="52"/>
  <c r="AH185" i="52"/>
  <c r="AK185" i="52"/>
  <c r="AH186" i="52"/>
  <c r="AK186" i="52"/>
  <c r="AH187" i="52"/>
  <c r="AK187" i="52"/>
  <c r="AH188" i="52"/>
  <c r="AK188" i="52"/>
  <c r="AH189" i="52"/>
  <c r="AK189" i="52"/>
  <c r="AH190" i="52"/>
  <c r="AK190" i="52"/>
  <c r="AH191" i="52"/>
  <c r="AK191" i="52"/>
  <c r="AH192" i="52"/>
  <c r="AK192" i="52"/>
  <c r="AH193" i="52"/>
  <c r="AK193" i="52"/>
  <c r="AH194" i="52"/>
  <c r="AK194" i="52"/>
  <c r="AH195" i="52"/>
  <c r="AK195" i="52"/>
  <c r="AH196" i="52"/>
  <c r="AK196" i="52"/>
  <c r="AH197" i="52"/>
  <c r="AK197" i="52"/>
  <c r="AH198" i="52"/>
  <c r="AK198" i="52"/>
  <c r="AH199" i="52"/>
  <c r="AK199" i="52"/>
  <c r="AH200" i="52"/>
  <c r="AK200" i="52"/>
  <c r="AH201" i="52"/>
  <c r="AK201" i="52"/>
  <c r="AH202" i="52"/>
  <c r="AK202" i="52"/>
  <c r="AH203" i="52"/>
  <c r="AK203" i="52"/>
  <c r="AH204" i="52"/>
  <c r="AK204" i="52"/>
  <c r="AH205" i="52"/>
  <c r="AK205" i="52"/>
  <c r="AK8" i="52"/>
  <c r="AH8" i="52"/>
  <c r="W7" i="64"/>
  <c r="T8" i="64"/>
  <c r="W6" i="64"/>
  <c r="W9" i="64" l="1"/>
  <c r="AT210" i="52"/>
  <c r="AR210" i="52"/>
  <c r="AS210" i="52"/>
  <c r="AU210" i="52"/>
  <c r="AA9" i="52"/>
  <c r="AZ4" i="52" l="1"/>
  <c r="AW5" i="52" s="1"/>
  <c r="BF4" i="52"/>
  <c r="BC5" i="52" s="1"/>
  <c r="C20" i="55"/>
  <c r="L13" i="64"/>
  <c r="O14" i="64"/>
  <c r="L10" i="64"/>
  <c r="M10" i="64" s="1"/>
  <c r="L8" i="64"/>
  <c r="L9" i="64"/>
  <c r="L11" i="64"/>
  <c r="L12" i="64"/>
  <c r="L14" i="64"/>
  <c r="M14" i="64" s="1"/>
  <c r="T14" i="64" s="1"/>
  <c r="L15" i="64"/>
  <c r="L16" i="64"/>
  <c r="L17" i="64"/>
  <c r="L18" i="64"/>
  <c r="M18" i="64" s="1"/>
  <c r="L19" i="64"/>
  <c r="L20" i="64"/>
  <c r="L21" i="64"/>
  <c r="L22" i="64"/>
  <c r="L23" i="64"/>
  <c r="L24" i="64"/>
  <c r="L25" i="64"/>
  <c r="L26" i="64"/>
  <c r="M26" i="64" s="1"/>
  <c r="L27" i="64"/>
  <c r="L28" i="64"/>
  <c r="L29" i="64"/>
  <c r="L30" i="64"/>
  <c r="L31" i="64"/>
  <c r="L32" i="64"/>
  <c r="L33" i="64"/>
  <c r="L7" i="64"/>
  <c r="M7" i="64" s="1"/>
  <c r="T7" i="64" s="1"/>
  <c r="P10" i="64"/>
  <c r="K8" i="64"/>
  <c r="M8" i="64"/>
  <c r="N8" i="64"/>
  <c r="P8" i="64" s="1"/>
  <c r="O8" i="64"/>
  <c r="Q8" i="64"/>
  <c r="S8" i="64" s="1"/>
  <c r="R8" i="64"/>
  <c r="K9" i="64"/>
  <c r="M9" i="64" s="1"/>
  <c r="T9" i="64" s="1"/>
  <c r="N9" i="64"/>
  <c r="O9" i="64"/>
  <c r="P9" i="64"/>
  <c r="Q9" i="64"/>
  <c r="R9" i="64"/>
  <c r="S9" i="64"/>
  <c r="K10" i="64"/>
  <c r="N10" i="64"/>
  <c r="O10" i="64"/>
  <c r="Q10" i="64"/>
  <c r="S10" i="64" s="1"/>
  <c r="R10" i="64"/>
  <c r="K11" i="64"/>
  <c r="M11" i="64" s="1"/>
  <c r="T11" i="64" s="1"/>
  <c r="N11" i="64"/>
  <c r="O11" i="64"/>
  <c r="P11" i="64"/>
  <c r="Q11" i="64"/>
  <c r="R11" i="64"/>
  <c r="S11" i="64"/>
  <c r="K12" i="64"/>
  <c r="M12" i="64"/>
  <c r="N12" i="64"/>
  <c r="P12" i="64" s="1"/>
  <c r="O12" i="64"/>
  <c r="Q12" i="64"/>
  <c r="S12" i="64" s="1"/>
  <c r="R12" i="64"/>
  <c r="K13" i="64"/>
  <c r="N13" i="64"/>
  <c r="O13" i="64"/>
  <c r="P13" i="64"/>
  <c r="Q13" i="64"/>
  <c r="R13" i="64"/>
  <c r="S13" i="64"/>
  <c r="K14" i="64"/>
  <c r="N14" i="64"/>
  <c r="P14" i="64" s="1"/>
  <c r="Q14" i="64"/>
  <c r="S14" i="64" s="1"/>
  <c r="R14" i="64"/>
  <c r="K15" i="64"/>
  <c r="N15" i="64"/>
  <c r="O15" i="64"/>
  <c r="P15" i="64"/>
  <c r="Q15" i="64"/>
  <c r="R15" i="64"/>
  <c r="S15" i="64"/>
  <c r="K16" i="64"/>
  <c r="M16" i="64"/>
  <c r="N16" i="64"/>
  <c r="P16" i="64" s="1"/>
  <c r="O16" i="64"/>
  <c r="Q16" i="64"/>
  <c r="S16" i="64" s="1"/>
  <c r="R16" i="64"/>
  <c r="K17" i="64"/>
  <c r="M17" i="64" s="1"/>
  <c r="T17" i="64" s="1"/>
  <c r="N17" i="64"/>
  <c r="O17" i="64"/>
  <c r="P17" i="64"/>
  <c r="Q17" i="64"/>
  <c r="R17" i="64"/>
  <c r="S17" i="64"/>
  <c r="K18" i="64"/>
  <c r="N18" i="64"/>
  <c r="P18" i="64" s="1"/>
  <c r="O18" i="64"/>
  <c r="Q18" i="64"/>
  <c r="S18" i="64" s="1"/>
  <c r="R18" i="64"/>
  <c r="K19" i="64"/>
  <c r="N19" i="64"/>
  <c r="O19" i="64"/>
  <c r="P19" i="64"/>
  <c r="Q19" i="64"/>
  <c r="R19" i="64"/>
  <c r="S19" i="64"/>
  <c r="K20" i="64"/>
  <c r="M20" i="64"/>
  <c r="N20" i="64"/>
  <c r="P20" i="64" s="1"/>
  <c r="O20" i="64"/>
  <c r="Q20" i="64"/>
  <c r="S20" i="64" s="1"/>
  <c r="R20" i="64"/>
  <c r="K21" i="64"/>
  <c r="M21" i="64" s="1"/>
  <c r="T21" i="64" s="1"/>
  <c r="N21" i="64"/>
  <c r="O21" i="64"/>
  <c r="P21" i="64"/>
  <c r="Q21" i="64"/>
  <c r="R21" i="64"/>
  <c r="S21" i="64"/>
  <c r="K22" i="64"/>
  <c r="M22" i="64"/>
  <c r="T22" i="64" s="1"/>
  <c r="N22" i="64"/>
  <c r="P22" i="64" s="1"/>
  <c r="O22" i="64"/>
  <c r="Q22" i="64"/>
  <c r="S22" i="64" s="1"/>
  <c r="R22" i="64"/>
  <c r="K23" i="64"/>
  <c r="N23" i="64"/>
  <c r="O23" i="64"/>
  <c r="P23" i="64"/>
  <c r="Q23" i="64"/>
  <c r="R23" i="64"/>
  <c r="S23" i="64"/>
  <c r="K24" i="64"/>
  <c r="M24" i="64"/>
  <c r="N24" i="64"/>
  <c r="P24" i="64" s="1"/>
  <c r="O24" i="64"/>
  <c r="Q24" i="64"/>
  <c r="S24" i="64" s="1"/>
  <c r="R24" i="64"/>
  <c r="K25" i="64"/>
  <c r="M25" i="64" s="1"/>
  <c r="T25" i="64" s="1"/>
  <c r="N25" i="64"/>
  <c r="O25" i="64"/>
  <c r="P25" i="64"/>
  <c r="Q25" i="64"/>
  <c r="R25" i="64"/>
  <c r="S25" i="64"/>
  <c r="K26" i="64"/>
  <c r="N26" i="64"/>
  <c r="P26" i="64" s="1"/>
  <c r="O26" i="64"/>
  <c r="Q26" i="64"/>
  <c r="S26" i="64" s="1"/>
  <c r="R26" i="64"/>
  <c r="K27" i="64"/>
  <c r="N27" i="64"/>
  <c r="O27" i="64"/>
  <c r="P27" i="64"/>
  <c r="Q27" i="64"/>
  <c r="R27" i="64"/>
  <c r="S27" i="64"/>
  <c r="K28" i="64"/>
  <c r="M28" i="64"/>
  <c r="N28" i="64"/>
  <c r="P28" i="64" s="1"/>
  <c r="O28" i="64"/>
  <c r="Q28" i="64"/>
  <c r="S28" i="64" s="1"/>
  <c r="R28" i="64"/>
  <c r="K29" i="64"/>
  <c r="M29" i="64" s="1"/>
  <c r="T29" i="64" s="1"/>
  <c r="N29" i="64"/>
  <c r="O29" i="64"/>
  <c r="P29" i="64"/>
  <c r="Q29" i="64"/>
  <c r="R29" i="64"/>
  <c r="S29" i="64"/>
  <c r="K30" i="64"/>
  <c r="M30" i="64"/>
  <c r="T30" i="64" s="1"/>
  <c r="N30" i="64"/>
  <c r="P30" i="64" s="1"/>
  <c r="O30" i="64"/>
  <c r="Q30" i="64"/>
  <c r="S30" i="64" s="1"/>
  <c r="R30" i="64"/>
  <c r="K31" i="64"/>
  <c r="N31" i="64"/>
  <c r="O31" i="64"/>
  <c r="P31" i="64"/>
  <c r="Q31" i="64"/>
  <c r="R31" i="64"/>
  <c r="S31" i="64"/>
  <c r="K32" i="64"/>
  <c r="M32" i="64"/>
  <c r="N32" i="64"/>
  <c r="P32" i="64" s="1"/>
  <c r="O32" i="64"/>
  <c r="Q32" i="64"/>
  <c r="S32" i="64" s="1"/>
  <c r="R32" i="64"/>
  <c r="K33" i="64"/>
  <c r="M33" i="64" s="1"/>
  <c r="T33" i="64" s="1"/>
  <c r="N33" i="64"/>
  <c r="O33" i="64"/>
  <c r="P33" i="64"/>
  <c r="Q33" i="64"/>
  <c r="R33" i="64"/>
  <c r="S33" i="64"/>
  <c r="S7" i="64"/>
  <c r="Q7" i="64"/>
  <c r="R7" i="64"/>
  <c r="P7" i="64"/>
  <c r="K7" i="64"/>
  <c r="O7" i="64"/>
  <c r="N7" i="64"/>
  <c r="I3" i="64"/>
  <c r="I2" i="64"/>
  <c r="J8" i="64"/>
  <c r="J9" i="64"/>
  <c r="J10" i="64"/>
  <c r="J11" i="64"/>
  <c r="J12" i="64"/>
  <c r="J13" i="64"/>
  <c r="J14" i="64"/>
  <c r="J15" i="64"/>
  <c r="J16" i="64"/>
  <c r="J17" i="64"/>
  <c r="J18" i="64"/>
  <c r="J19" i="64"/>
  <c r="J20" i="64"/>
  <c r="J21" i="64"/>
  <c r="J22" i="64"/>
  <c r="J23" i="64"/>
  <c r="J24" i="64"/>
  <c r="J25" i="64"/>
  <c r="J26" i="64"/>
  <c r="J27" i="64"/>
  <c r="J28" i="64"/>
  <c r="J29" i="64"/>
  <c r="J30" i="64"/>
  <c r="J31" i="64"/>
  <c r="J32" i="64"/>
  <c r="J33" i="64"/>
  <c r="J7" i="64"/>
  <c r="AD8" i="52"/>
  <c r="AB8" i="52"/>
  <c r="AA8" i="52"/>
  <c r="Y8" i="52"/>
  <c r="X8" i="52"/>
  <c r="S8" i="52"/>
  <c r="Q8" i="52"/>
  <c r="P8" i="52"/>
  <c r="O8" i="52"/>
  <c r="K8" i="52"/>
  <c r="I8" i="52"/>
  <c r="H8" i="52"/>
  <c r="T8" i="52" l="1"/>
  <c r="AL8" i="52"/>
  <c r="AM8" i="52" s="1"/>
  <c r="AC8" i="52"/>
  <c r="U8" i="52"/>
  <c r="R8" i="52"/>
  <c r="J8" i="52"/>
  <c r="Z8" i="52"/>
  <c r="M13" i="64"/>
  <c r="T13" i="64" s="1"/>
  <c r="M27" i="64"/>
  <c r="T27" i="64" s="1"/>
  <c r="M19" i="64"/>
  <c r="T19" i="64" s="1"/>
  <c r="M31" i="64"/>
  <c r="T31" i="64" s="1"/>
  <c r="M23" i="64"/>
  <c r="T23" i="64" s="1"/>
  <c r="M15" i="64"/>
  <c r="T15" i="64" s="1"/>
  <c r="T26" i="64"/>
  <c r="T18" i="64"/>
  <c r="T10" i="64"/>
  <c r="T32" i="64"/>
  <c r="T24" i="64"/>
  <c r="T16" i="64"/>
  <c r="T28" i="64"/>
  <c r="T20" i="64"/>
  <c r="T12" i="64"/>
  <c r="E2" i="56"/>
  <c r="F2" i="56"/>
  <c r="E3" i="56"/>
  <c r="F3" i="56"/>
  <c r="AU7" i="52"/>
  <c r="AU208" i="52" s="1"/>
  <c r="AT7" i="52"/>
  <c r="AT208" i="52" s="1"/>
  <c r="AS7" i="52"/>
  <c r="AS208" i="52" s="1"/>
  <c r="AR7" i="52"/>
  <c r="AR208" i="52" s="1"/>
  <c r="X9" i="52"/>
  <c r="Y9" i="52"/>
  <c r="AB9" i="52"/>
  <c r="AD9" i="52"/>
  <c r="X10" i="52"/>
  <c r="Y10" i="52"/>
  <c r="AA10" i="52"/>
  <c r="AB10" i="52"/>
  <c r="AD10" i="52"/>
  <c r="X11" i="52"/>
  <c r="Y11" i="52"/>
  <c r="AA11" i="52"/>
  <c r="AB11" i="52"/>
  <c r="AD11" i="52"/>
  <c r="X12" i="52"/>
  <c r="Y12" i="52"/>
  <c r="AA12" i="52"/>
  <c r="AB12" i="52"/>
  <c r="AD12" i="52"/>
  <c r="X13" i="52"/>
  <c r="Y13" i="52"/>
  <c r="AA13" i="52"/>
  <c r="AB13" i="52"/>
  <c r="AD13" i="52"/>
  <c r="X14" i="52"/>
  <c r="Y14" i="52"/>
  <c r="AA14" i="52"/>
  <c r="AB14" i="52"/>
  <c r="AD14" i="52"/>
  <c r="X15" i="52"/>
  <c r="Y15" i="52"/>
  <c r="AA15" i="52"/>
  <c r="AB15" i="52"/>
  <c r="AD15" i="52"/>
  <c r="X16" i="52"/>
  <c r="Y16" i="52"/>
  <c r="AA16" i="52"/>
  <c r="AB16" i="52"/>
  <c r="AD16" i="52"/>
  <c r="X17" i="52"/>
  <c r="Y17" i="52"/>
  <c r="AA17" i="52"/>
  <c r="AB17" i="52"/>
  <c r="AD17" i="52"/>
  <c r="X18" i="52"/>
  <c r="Y18" i="52"/>
  <c r="AA18" i="52"/>
  <c r="AB18" i="52"/>
  <c r="AD18" i="52"/>
  <c r="X19" i="52"/>
  <c r="Y19" i="52"/>
  <c r="AA19" i="52"/>
  <c r="AB19" i="52"/>
  <c r="AD19" i="52"/>
  <c r="X20" i="52"/>
  <c r="Y20" i="52"/>
  <c r="AA20" i="52"/>
  <c r="AB20" i="52"/>
  <c r="AD20" i="52"/>
  <c r="X21" i="52"/>
  <c r="Y21" i="52"/>
  <c r="AA21" i="52"/>
  <c r="AB21" i="52"/>
  <c r="AD21" i="52"/>
  <c r="X22" i="52"/>
  <c r="Y22" i="52"/>
  <c r="AA22" i="52"/>
  <c r="AB22" i="52"/>
  <c r="AD22" i="52"/>
  <c r="X23" i="52"/>
  <c r="Y23" i="52"/>
  <c r="AA23" i="52"/>
  <c r="AB23" i="52"/>
  <c r="AD23" i="52"/>
  <c r="X24" i="52"/>
  <c r="Y24" i="52"/>
  <c r="AA24" i="52"/>
  <c r="AB24" i="52"/>
  <c r="AD24" i="52"/>
  <c r="X25" i="52"/>
  <c r="Y25" i="52"/>
  <c r="AA25" i="52"/>
  <c r="AB25" i="52"/>
  <c r="AD25" i="52"/>
  <c r="X26" i="52"/>
  <c r="Y26" i="52"/>
  <c r="AA26" i="52"/>
  <c r="AB26" i="52"/>
  <c r="AD26" i="52"/>
  <c r="X27" i="52"/>
  <c r="Y27" i="52"/>
  <c r="AA27" i="52"/>
  <c r="AB27" i="52"/>
  <c r="AD27" i="52"/>
  <c r="X28" i="52"/>
  <c r="Y28" i="52"/>
  <c r="AA28" i="52"/>
  <c r="AB28" i="52"/>
  <c r="AD28" i="52"/>
  <c r="X29" i="52"/>
  <c r="Y29" i="52"/>
  <c r="AA29" i="52"/>
  <c r="AB29" i="52"/>
  <c r="AD29" i="52"/>
  <c r="X30" i="52"/>
  <c r="Y30" i="52"/>
  <c r="AA30" i="52"/>
  <c r="AB30" i="52"/>
  <c r="AD30" i="52"/>
  <c r="X31" i="52"/>
  <c r="Y31" i="52"/>
  <c r="AA31" i="52"/>
  <c r="AB31" i="52"/>
  <c r="AD31" i="52"/>
  <c r="X32" i="52"/>
  <c r="Y32" i="52"/>
  <c r="AA32" i="52"/>
  <c r="AB32" i="52"/>
  <c r="AD32" i="52"/>
  <c r="X33" i="52"/>
  <c r="Y33" i="52"/>
  <c r="AA33" i="52"/>
  <c r="AB33" i="52"/>
  <c r="AD33" i="52"/>
  <c r="X34" i="52"/>
  <c r="Y34" i="52"/>
  <c r="AA34" i="52"/>
  <c r="AB34" i="52"/>
  <c r="AD34" i="52"/>
  <c r="X35" i="52"/>
  <c r="Y35" i="52"/>
  <c r="AA35" i="52"/>
  <c r="AB35" i="52"/>
  <c r="AD35" i="52"/>
  <c r="X36" i="52"/>
  <c r="Y36" i="52"/>
  <c r="AA36" i="52"/>
  <c r="AB36" i="52"/>
  <c r="AD36" i="52"/>
  <c r="X37" i="52"/>
  <c r="Y37" i="52"/>
  <c r="AA37" i="52"/>
  <c r="AB37" i="52"/>
  <c r="AD37" i="52"/>
  <c r="X38" i="52"/>
  <c r="Y38" i="52"/>
  <c r="AA38" i="52"/>
  <c r="AB38" i="52"/>
  <c r="AD38" i="52"/>
  <c r="X39" i="52"/>
  <c r="Y39" i="52"/>
  <c r="AA39" i="52"/>
  <c r="AB39" i="52"/>
  <c r="AD39" i="52"/>
  <c r="X40" i="52"/>
  <c r="Y40" i="52"/>
  <c r="AA40" i="52"/>
  <c r="AB40" i="52"/>
  <c r="AD40" i="52"/>
  <c r="X41" i="52"/>
  <c r="Y41" i="52"/>
  <c r="AA41" i="52"/>
  <c r="AB41" i="52"/>
  <c r="AD41" i="52"/>
  <c r="X42" i="52"/>
  <c r="Y42" i="52"/>
  <c r="AA42" i="52"/>
  <c r="AB42" i="52"/>
  <c r="AD42" i="52"/>
  <c r="X43" i="52"/>
  <c r="Y43" i="52"/>
  <c r="AA43" i="52"/>
  <c r="AB43" i="52"/>
  <c r="AD43" i="52"/>
  <c r="X44" i="52"/>
  <c r="Y44" i="52"/>
  <c r="AA44" i="52"/>
  <c r="AB44" i="52"/>
  <c r="AD44" i="52"/>
  <c r="X45" i="52"/>
  <c r="Y45" i="52"/>
  <c r="AA45" i="52"/>
  <c r="AB45" i="52"/>
  <c r="AD45" i="52"/>
  <c r="X46" i="52"/>
  <c r="Y46" i="52"/>
  <c r="AA46" i="52"/>
  <c r="AB46" i="52"/>
  <c r="AD46" i="52"/>
  <c r="X47" i="52"/>
  <c r="Y47" i="52"/>
  <c r="AA47" i="52"/>
  <c r="AB47" i="52"/>
  <c r="AD47" i="52"/>
  <c r="X48" i="52"/>
  <c r="Y48" i="52"/>
  <c r="AA48" i="52"/>
  <c r="AB48" i="52"/>
  <c r="AD48" i="52"/>
  <c r="X49" i="52"/>
  <c r="Y49" i="52"/>
  <c r="AA49" i="52"/>
  <c r="AB49" i="52"/>
  <c r="AD49" i="52"/>
  <c r="X50" i="52"/>
  <c r="Y50" i="52"/>
  <c r="AA50" i="52"/>
  <c r="AB50" i="52"/>
  <c r="AD50" i="52"/>
  <c r="X51" i="52"/>
  <c r="Y51" i="52"/>
  <c r="AA51" i="52"/>
  <c r="AB51" i="52"/>
  <c r="AD51" i="52"/>
  <c r="X52" i="52"/>
  <c r="Y52" i="52"/>
  <c r="AA52" i="52"/>
  <c r="AB52" i="52"/>
  <c r="AD52" i="52"/>
  <c r="X53" i="52"/>
  <c r="Y53" i="52"/>
  <c r="AA53" i="52"/>
  <c r="AB53" i="52"/>
  <c r="AD53" i="52"/>
  <c r="X54" i="52"/>
  <c r="Y54" i="52"/>
  <c r="AA54" i="52"/>
  <c r="AB54" i="52"/>
  <c r="AD54" i="52"/>
  <c r="X55" i="52"/>
  <c r="Y55" i="52"/>
  <c r="AA55" i="52"/>
  <c r="AB55" i="52"/>
  <c r="AD55" i="52"/>
  <c r="X56" i="52"/>
  <c r="Y56" i="52"/>
  <c r="AA56" i="52"/>
  <c r="AB56" i="52"/>
  <c r="AD56" i="52"/>
  <c r="X57" i="52"/>
  <c r="Y57" i="52"/>
  <c r="AA57" i="52"/>
  <c r="AB57" i="52"/>
  <c r="AD57" i="52"/>
  <c r="X58" i="52"/>
  <c r="Y58" i="52"/>
  <c r="AA58" i="52"/>
  <c r="AB58" i="52"/>
  <c r="AD58" i="52"/>
  <c r="X59" i="52"/>
  <c r="Y59" i="52"/>
  <c r="AA59" i="52"/>
  <c r="AB59" i="52"/>
  <c r="AD59" i="52"/>
  <c r="X60" i="52"/>
  <c r="Y60" i="52"/>
  <c r="AA60" i="52"/>
  <c r="AB60" i="52"/>
  <c r="AD60" i="52"/>
  <c r="X61" i="52"/>
  <c r="Y61" i="52"/>
  <c r="AA61" i="52"/>
  <c r="AB61" i="52"/>
  <c r="AD61" i="52"/>
  <c r="X62" i="52"/>
  <c r="Y62" i="52"/>
  <c r="AA62" i="52"/>
  <c r="AB62" i="52"/>
  <c r="AD62" i="52"/>
  <c r="X63" i="52"/>
  <c r="Y63" i="52"/>
  <c r="AA63" i="52"/>
  <c r="AB63" i="52"/>
  <c r="AD63" i="52"/>
  <c r="X64" i="52"/>
  <c r="Y64" i="52"/>
  <c r="AA64" i="52"/>
  <c r="AB64" i="52"/>
  <c r="AD64" i="52"/>
  <c r="X65" i="52"/>
  <c r="Y65" i="52"/>
  <c r="AA65" i="52"/>
  <c r="AB65" i="52"/>
  <c r="AD65" i="52"/>
  <c r="X66" i="52"/>
  <c r="Y66" i="52"/>
  <c r="AA66" i="52"/>
  <c r="AB66" i="52"/>
  <c r="AD66" i="52"/>
  <c r="X67" i="52"/>
  <c r="Y67" i="52"/>
  <c r="AA67" i="52"/>
  <c r="AB67" i="52"/>
  <c r="AD67" i="52"/>
  <c r="X68" i="52"/>
  <c r="Y68" i="52"/>
  <c r="AA68" i="52"/>
  <c r="AB68" i="52"/>
  <c r="AD68" i="52"/>
  <c r="X69" i="52"/>
  <c r="Y69" i="52"/>
  <c r="AA69" i="52"/>
  <c r="AB69" i="52"/>
  <c r="AD69" i="52"/>
  <c r="X70" i="52"/>
  <c r="Y70" i="52"/>
  <c r="AA70" i="52"/>
  <c r="AB70" i="52"/>
  <c r="AD70" i="52"/>
  <c r="X71" i="52"/>
  <c r="Y71" i="52"/>
  <c r="AA71" i="52"/>
  <c r="AB71" i="52"/>
  <c r="AD71" i="52"/>
  <c r="X72" i="52"/>
  <c r="Y72" i="52"/>
  <c r="AA72" i="52"/>
  <c r="AB72" i="52"/>
  <c r="AD72" i="52"/>
  <c r="X73" i="52"/>
  <c r="Y73" i="52"/>
  <c r="AA73" i="52"/>
  <c r="AB73" i="52"/>
  <c r="AD73" i="52"/>
  <c r="X74" i="52"/>
  <c r="Y74" i="52"/>
  <c r="AA74" i="52"/>
  <c r="AB74" i="52"/>
  <c r="AD74" i="52"/>
  <c r="X75" i="52"/>
  <c r="Y75" i="52"/>
  <c r="AA75" i="52"/>
  <c r="AB75" i="52"/>
  <c r="AD75" i="52"/>
  <c r="X76" i="52"/>
  <c r="Y76" i="52"/>
  <c r="AA76" i="52"/>
  <c r="AB76" i="52"/>
  <c r="AD76" i="52"/>
  <c r="X77" i="52"/>
  <c r="Y77" i="52"/>
  <c r="AA77" i="52"/>
  <c r="AB77" i="52"/>
  <c r="AD77" i="52"/>
  <c r="X78" i="52"/>
  <c r="Y78" i="52"/>
  <c r="AA78" i="52"/>
  <c r="AB78" i="52"/>
  <c r="AD78" i="52"/>
  <c r="X79" i="52"/>
  <c r="Y79" i="52"/>
  <c r="AA79" i="52"/>
  <c r="AB79" i="52"/>
  <c r="AD79" i="52"/>
  <c r="X80" i="52"/>
  <c r="Y80" i="52"/>
  <c r="AA80" i="52"/>
  <c r="AB80" i="52"/>
  <c r="AD80" i="52"/>
  <c r="X81" i="52"/>
  <c r="Y81" i="52"/>
  <c r="AA81" i="52"/>
  <c r="AB81" i="52"/>
  <c r="AD81" i="52"/>
  <c r="X82" i="52"/>
  <c r="Y82" i="52"/>
  <c r="AA82" i="52"/>
  <c r="AB82" i="52"/>
  <c r="AD82" i="52"/>
  <c r="X83" i="52"/>
  <c r="Y83" i="52"/>
  <c r="AA83" i="52"/>
  <c r="AB83" i="52"/>
  <c r="AD83" i="52"/>
  <c r="X84" i="52"/>
  <c r="Y84" i="52"/>
  <c r="AA84" i="52"/>
  <c r="AB84" i="52"/>
  <c r="AD84" i="52"/>
  <c r="X85" i="52"/>
  <c r="Y85" i="52"/>
  <c r="AA85" i="52"/>
  <c r="AB85" i="52"/>
  <c r="AD85" i="52"/>
  <c r="X86" i="52"/>
  <c r="Y86" i="52"/>
  <c r="AA86" i="52"/>
  <c r="AB86" i="52"/>
  <c r="AD86" i="52"/>
  <c r="X87" i="52"/>
  <c r="Y87" i="52"/>
  <c r="AA87" i="52"/>
  <c r="AB87" i="52"/>
  <c r="AD87" i="52"/>
  <c r="X88" i="52"/>
  <c r="Y88" i="52"/>
  <c r="AA88" i="52"/>
  <c r="AB88" i="52"/>
  <c r="AD88" i="52"/>
  <c r="X89" i="52"/>
  <c r="Y89" i="52"/>
  <c r="AA89" i="52"/>
  <c r="AB89" i="52"/>
  <c r="AD89" i="52"/>
  <c r="X90" i="52"/>
  <c r="Y90" i="52"/>
  <c r="AA90" i="52"/>
  <c r="AB90" i="52"/>
  <c r="AD90" i="52"/>
  <c r="X91" i="52"/>
  <c r="Y91" i="52"/>
  <c r="AA91" i="52"/>
  <c r="AB91" i="52"/>
  <c r="AD91" i="52"/>
  <c r="X92" i="52"/>
  <c r="Y92" i="52"/>
  <c r="AA92" i="52"/>
  <c r="AB92" i="52"/>
  <c r="AD92" i="52"/>
  <c r="X93" i="52"/>
  <c r="Y93" i="52"/>
  <c r="AA93" i="52"/>
  <c r="AB93" i="52"/>
  <c r="AD93" i="52"/>
  <c r="X94" i="52"/>
  <c r="Y94" i="52"/>
  <c r="AA94" i="52"/>
  <c r="AB94" i="52"/>
  <c r="AD94" i="52"/>
  <c r="X95" i="52"/>
  <c r="Y95" i="52"/>
  <c r="AA95" i="52"/>
  <c r="AB95" i="52"/>
  <c r="AD95" i="52"/>
  <c r="X96" i="52"/>
  <c r="Y96" i="52"/>
  <c r="AA96" i="52"/>
  <c r="AB96" i="52"/>
  <c r="AD96" i="52"/>
  <c r="X97" i="52"/>
  <c r="Y97" i="52"/>
  <c r="AA97" i="52"/>
  <c r="AB97" i="52"/>
  <c r="AD97" i="52"/>
  <c r="X98" i="52"/>
  <c r="Y98" i="52"/>
  <c r="AA98" i="52"/>
  <c r="AB98" i="52"/>
  <c r="AD98" i="52"/>
  <c r="X99" i="52"/>
  <c r="Y99" i="52"/>
  <c r="AA99" i="52"/>
  <c r="AB99" i="52"/>
  <c r="AD99" i="52"/>
  <c r="X100" i="52"/>
  <c r="Y100" i="52"/>
  <c r="AA100" i="52"/>
  <c r="AB100" i="52"/>
  <c r="AD100" i="52"/>
  <c r="X101" i="52"/>
  <c r="Y101" i="52"/>
  <c r="AA101" i="52"/>
  <c r="AB101" i="52"/>
  <c r="AD101" i="52"/>
  <c r="X102" i="52"/>
  <c r="Y102" i="52"/>
  <c r="AA102" i="52"/>
  <c r="AB102" i="52"/>
  <c r="AD102" i="52"/>
  <c r="X103" i="52"/>
  <c r="Y103" i="52"/>
  <c r="AA103" i="52"/>
  <c r="AB103" i="52"/>
  <c r="AD103" i="52"/>
  <c r="X104" i="52"/>
  <c r="Y104" i="52"/>
  <c r="AA104" i="52"/>
  <c r="AB104" i="52"/>
  <c r="AD104" i="52"/>
  <c r="X105" i="52"/>
  <c r="Y105" i="52"/>
  <c r="AA105" i="52"/>
  <c r="AB105" i="52"/>
  <c r="AD105" i="52"/>
  <c r="X106" i="52"/>
  <c r="Y106" i="52"/>
  <c r="AA106" i="52"/>
  <c r="AB106" i="52"/>
  <c r="AD106" i="52"/>
  <c r="X107" i="52"/>
  <c r="Y107" i="52"/>
  <c r="AA107" i="52"/>
  <c r="AB107" i="52"/>
  <c r="AD107" i="52"/>
  <c r="X108" i="52"/>
  <c r="Y108" i="52"/>
  <c r="AA108" i="52"/>
  <c r="AB108" i="52"/>
  <c r="AD108" i="52"/>
  <c r="X109" i="52"/>
  <c r="Y109" i="52"/>
  <c r="AA109" i="52"/>
  <c r="AB109" i="52"/>
  <c r="AD109" i="52"/>
  <c r="X110" i="52"/>
  <c r="Y110" i="52"/>
  <c r="AA110" i="52"/>
  <c r="AB110" i="52"/>
  <c r="AD110" i="52"/>
  <c r="X111" i="52"/>
  <c r="Y111" i="52"/>
  <c r="AA111" i="52"/>
  <c r="AB111" i="52"/>
  <c r="AD111" i="52"/>
  <c r="X112" i="52"/>
  <c r="Y112" i="52"/>
  <c r="AA112" i="52"/>
  <c r="AB112" i="52"/>
  <c r="AD112" i="52"/>
  <c r="X113" i="52"/>
  <c r="Y113" i="52"/>
  <c r="AA113" i="52"/>
  <c r="AB113" i="52"/>
  <c r="AD113" i="52"/>
  <c r="X114" i="52"/>
  <c r="Y114" i="52"/>
  <c r="AA114" i="52"/>
  <c r="AB114" i="52"/>
  <c r="AD114" i="52"/>
  <c r="X115" i="52"/>
  <c r="Y115" i="52"/>
  <c r="AA115" i="52"/>
  <c r="AB115" i="52"/>
  <c r="AD115" i="52"/>
  <c r="X116" i="52"/>
  <c r="Y116" i="52"/>
  <c r="AA116" i="52"/>
  <c r="AB116" i="52"/>
  <c r="AD116" i="52"/>
  <c r="X117" i="52"/>
  <c r="Y117" i="52"/>
  <c r="AA117" i="52"/>
  <c r="AB117" i="52"/>
  <c r="AD117" i="52"/>
  <c r="X118" i="52"/>
  <c r="Y118" i="52"/>
  <c r="AA118" i="52"/>
  <c r="AB118" i="52"/>
  <c r="AD118" i="52"/>
  <c r="X119" i="52"/>
  <c r="Y119" i="52"/>
  <c r="AA119" i="52"/>
  <c r="AB119" i="52"/>
  <c r="AD119" i="52"/>
  <c r="X120" i="52"/>
  <c r="Y120" i="52"/>
  <c r="AA120" i="52"/>
  <c r="AB120" i="52"/>
  <c r="AD120" i="52"/>
  <c r="X121" i="52"/>
  <c r="Y121" i="52"/>
  <c r="AA121" i="52"/>
  <c r="AB121" i="52"/>
  <c r="AD121" i="52"/>
  <c r="X122" i="52"/>
  <c r="Y122" i="52"/>
  <c r="AA122" i="52"/>
  <c r="AB122" i="52"/>
  <c r="AD122" i="52"/>
  <c r="X123" i="52"/>
  <c r="Y123" i="52"/>
  <c r="AA123" i="52"/>
  <c r="AB123" i="52"/>
  <c r="AD123" i="52"/>
  <c r="X124" i="52"/>
  <c r="Y124" i="52"/>
  <c r="AA124" i="52"/>
  <c r="AB124" i="52"/>
  <c r="AD124" i="52"/>
  <c r="X125" i="52"/>
  <c r="Y125" i="52"/>
  <c r="AA125" i="52"/>
  <c r="AB125" i="52"/>
  <c r="AD125" i="52"/>
  <c r="X126" i="52"/>
  <c r="Y126" i="52"/>
  <c r="AA126" i="52"/>
  <c r="AB126" i="52"/>
  <c r="AD126" i="52"/>
  <c r="X127" i="52"/>
  <c r="Y127" i="52"/>
  <c r="AA127" i="52"/>
  <c r="AB127" i="52"/>
  <c r="AD127" i="52"/>
  <c r="X128" i="52"/>
  <c r="Y128" i="52"/>
  <c r="AA128" i="52"/>
  <c r="AB128" i="52"/>
  <c r="AD128" i="52"/>
  <c r="X129" i="52"/>
  <c r="Y129" i="52"/>
  <c r="AA129" i="52"/>
  <c r="AB129" i="52"/>
  <c r="AD129" i="52"/>
  <c r="X130" i="52"/>
  <c r="Y130" i="52"/>
  <c r="AA130" i="52"/>
  <c r="AB130" i="52"/>
  <c r="AD130" i="52"/>
  <c r="X131" i="52"/>
  <c r="Y131" i="52"/>
  <c r="AA131" i="52"/>
  <c r="AB131" i="52"/>
  <c r="AD131" i="52"/>
  <c r="X132" i="52"/>
  <c r="Y132" i="52"/>
  <c r="AA132" i="52"/>
  <c r="AB132" i="52"/>
  <c r="AD132" i="52"/>
  <c r="X133" i="52"/>
  <c r="Y133" i="52"/>
  <c r="AA133" i="52"/>
  <c r="AB133" i="52"/>
  <c r="AD133" i="52"/>
  <c r="X134" i="52"/>
  <c r="Y134" i="52"/>
  <c r="AA134" i="52"/>
  <c r="AB134" i="52"/>
  <c r="AD134" i="52"/>
  <c r="X135" i="52"/>
  <c r="Y135" i="52"/>
  <c r="AA135" i="52"/>
  <c r="AB135" i="52"/>
  <c r="AD135" i="52"/>
  <c r="X136" i="52"/>
  <c r="Y136" i="52"/>
  <c r="AA136" i="52"/>
  <c r="AB136" i="52"/>
  <c r="AD136" i="52"/>
  <c r="X137" i="52"/>
  <c r="Y137" i="52"/>
  <c r="AA137" i="52"/>
  <c r="AB137" i="52"/>
  <c r="AD137" i="52"/>
  <c r="X138" i="52"/>
  <c r="Y138" i="52"/>
  <c r="AA138" i="52"/>
  <c r="AB138" i="52"/>
  <c r="AD138" i="52"/>
  <c r="X139" i="52"/>
  <c r="Y139" i="52"/>
  <c r="AA139" i="52"/>
  <c r="AB139" i="52"/>
  <c r="AD139" i="52"/>
  <c r="X140" i="52"/>
  <c r="Y140" i="52"/>
  <c r="AA140" i="52"/>
  <c r="AB140" i="52"/>
  <c r="AD140" i="52"/>
  <c r="X141" i="52"/>
  <c r="Y141" i="52"/>
  <c r="AA141" i="52"/>
  <c r="AB141" i="52"/>
  <c r="AD141" i="52"/>
  <c r="X142" i="52"/>
  <c r="Y142" i="52"/>
  <c r="AA142" i="52"/>
  <c r="AB142" i="52"/>
  <c r="AD142" i="52"/>
  <c r="X143" i="52"/>
  <c r="Y143" i="52"/>
  <c r="AA143" i="52"/>
  <c r="AB143" i="52"/>
  <c r="AD143" i="52"/>
  <c r="X144" i="52"/>
  <c r="Y144" i="52"/>
  <c r="AA144" i="52"/>
  <c r="AB144" i="52"/>
  <c r="AD144" i="52"/>
  <c r="X145" i="52"/>
  <c r="Y145" i="52"/>
  <c r="AA145" i="52"/>
  <c r="AB145" i="52"/>
  <c r="AD145" i="52"/>
  <c r="X146" i="52"/>
  <c r="Y146" i="52"/>
  <c r="AA146" i="52"/>
  <c r="AB146" i="52"/>
  <c r="AD146" i="52"/>
  <c r="X147" i="52"/>
  <c r="Y147" i="52"/>
  <c r="AA147" i="52"/>
  <c r="AB147" i="52"/>
  <c r="AD147" i="52"/>
  <c r="X148" i="52"/>
  <c r="Y148" i="52"/>
  <c r="AA148" i="52"/>
  <c r="AB148" i="52"/>
  <c r="AD148" i="52"/>
  <c r="X149" i="52"/>
  <c r="Y149" i="52"/>
  <c r="AA149" i="52"/>
  <c r="AB149" i="52"/>
  <c r="AD149" i="52"/>
  <c r="X150" i="52"/>
  <c r="Y150" i="52"/>
  <c r="AA150" i="52"/>
  <c r="AB150" i="52"/>
  <c r="AD150" i="52"/>
  <c r="X151" i="52"/>
  <c r="Y151" i="52"/>
  <c r="AA151" i="52"/>
  <c r="AB151" i="52"/>
  <c r="AD151" i="52"/>
  <c r="X152" i="52"/>
  <c r="Y152" i="52"/>
  <c r="AA152" i="52"/>
  <c r="AB152" i="52"/>
  <c r="AD152" i="52"/>
  <c r="X153" i="52"/>
  <c r="Y153" i="52"/>
  <c r="AA153" i="52"/>
  <c r="AB153" i="52"/>
  <c r="AD153" i="52"/>
  <c r="X154" i="52"/>
  <c r="Y154" i="52"/>
  <c r="AA154" i="52"/>
  <c r="AB154" i="52"/>
  <c r="AD154" i="52"/>
  <c r="X155" i="52"/>
  <c r="Y155" i="52"/>
  <c r="AA155" i="52"/>
  <c r="AB155" i="52"/>
  <c r="AD155" i="52"/>
  <c r="X156" i="52"/>
  <c r="Y156" i="52"/>
  <c r="AA156" i="52"/>
  <c r="AB156" i="52"/>
  <c r="AD156" i="52"/>
  <c r="X157" i="52"/>
  <c r="Y157" i="52"/>
  <c r="AA157" i="52"/>
  <c r="AB157" i="52"/>
  <c r="AD157" i="52"/>
  <c r="X158" i="52"/>
  <c r="Y158" i="52"/>
  <c r="AA158" i="52"/>
  <c r="AB158" i="52"/>
  <c r="AD158" i="52"/>
  <c r="X159" i="52"/>
  <c r="Y159" i="52"/>
  <c r="AA159" i="52"/>
  <c r="AB159" i="52"/>
  <c r="AD159" i="52"/>
  <c r="X160" i="52"/>
  <c r="Y160" i="52"/>
  <c r="AA160" i="52"/>
  <c r="AB160" i="52"/>
  <c r="AD160" i="52"/>
  <c r="X161" i="52"/>
  <c r="Y161" i="52"/>
  <c r="AA161" i="52"/>
  <c r="AB161" i="52"/>
  <c r="AD161" i="52"/>
  <c r="X162" i="52"/>
  <c r="Y162" i="52"/>
  <c r="AA162" i="52"/>
  <c r="AB162" i="52"/>
  <c r="AD162" i="52"/>
  <c r="X163" i="52"/>
  <c r="Y163" i="52"/>
  <c r="AA163" i="52"/>
  <c r="AB163" i="52"/>
  <c r="AD163" i="52"/>
  <c r="X164" i="52"/>
  <c r="Y164" i="52"/>
  <c r="AA164" i="52"/>
  <c r="AB164" i="52"/>
  <c r="AD164" i="52"/>
  <c r="X165" i="52"/>
  <c r="Y165" i="52"/>
  <c r="AA165" i="52"/>
  <c r="AB165" i="52"/>
  <c r="AD165" i="52"/>
  <c r="X166" i="52"/>
  <c r="Y166" i="52"/>
  <c r="AA166" i="52"/>
  <c r="AB166" i="52"/>
  <c r="AD166" i="52"/>
  <c r="X167" i="52"/>
  <c r="Y167" i="52"/>
  <c r="AA167" i="52"/>
  <c r="AB167" i="52"/>
  <c r="AD167" i="52"/>
  <c r="X168" i="52"/>
  <c r="Y168" i="52"/>
  <c r="AA168" i="52"/>
  <c r="AB168" i="52"/>
  <c r="AD168" i="52"/>
  <c r="X169" i="52"/>
  <c r="Y169" i="52"/>
  <c r="AA169" i="52"/>
  <c r="AB169" i="52"/>
  <c r="AD169" i="52"/>
  <c r="X170" i="52"/>
  <c r="Y170" i="52"/>
  <c r="AA170" i="52"/>
  <c r="AB170" i="52"/>
  <c r="AD170" i="52"/>
  <c r="X171" i="52"/>
  <c r="Y171" i="52"/>
  <c r="AA171" i="52"/>
  <c r="AB171" i="52"/>
  <c r="AD171" i="52"/>
  <c r="X172" i="52"/>
  <c r="Y172" i="52"/>
  <c r="AA172" i="52"/>
  <c r="AB172" i="52"/>
  <c r="AD172" i="52"/>
  <c r="X173" i="52"/>
  <c r="Y173" i="52"/>
  <c r="AA173" i="52"/>
  <c r="AB173" i="52"/>
  <c r="AD173" i="52"/>
  <c r="X174" i="52"/>
  <c r="Y174" i="52"/>
  <c r="AA174" i="52"/>
  <c r="AB174" i="52"/>
  <c r="AD174" i="52"/>
  <c r="X175" i="52"/>
  <c r="Y175" i="52"/>
  <c r="AA175" i="52"/>
  <c r="AB175" i="52"/>
  <c r="AD175" i="52"/>
  <c r="X176" i="52"/>
  <c r="Y176" i="52"/>
  <c r="AA176" i="52"/>
  <c r="AB176" i="52"/>
  <c r="AD176" i="52"/>
  <c r="X177" i="52"/>
  <c r="Y177" i="52"/>
  <c r="AA177" i="52"/>
  <c r="AB177" i="52"/>
  <c r="AD177" i="52"/>
  <c r="X178" i="52"/>
  <c r="Y178" i="52"/>
  <c r="AA178" i="52"/>
  <c r="AB178" i="52"/>
  <c r="AD178" i="52"/>
  <c r="X179" i="52"/>
  <c r="Y179" i="52"/>
  <c r="AA179" i="52"/>
  <c r="AB179" i="52"/>
  <c r="AD179" i="52"/>
  <c r="X180" i="52"/>
  <c r="Y180" i="52"/>
  <c r="AA180" i="52"/>
  <c r="AB180" i="52"/>
  <c r="AD180" i="52"/>
  <c r="X181" i="52"/>
  <c r="Y181" i="52"/>
  <c r="AA181" i="52"/>
  <c r="AB181" i="52"/>
  <c r="AD181" i="52"/>
  <c r="X182" i="52"/>
  <c r="Y182" i="52"/>
  <c r="AA182" i="52"/>
  <c r="AB182" i="52"/>
  <c r="AD182" i="52"/>
  <c r="X183" i="52"/>
  <c r="Y183" i="52"/>
  <c r="AA183" i="52"/>
  <c r="AB183" i="52"/>
  <c r="AD183" i="52"/>
  <c r="X184" i="52"/>
  <c r="Y184" i="52"/>
  <c r="AA184" i="52"/>
  <c r="AB184" i="52"/>
  <c r="AD184" i="52"/>
  <c r="X185" i="52"/>
  <c r="Y185" i="52"/>
  <c r="AA185" i="52"/>
  <c r="AB185" i="52"/>
  <c r="AD185" i="52"/>
  <c r="X186" i="52"/>
  <c r="Y186" i="52"/>
  <c r="AA186" i="52"/>
  <c r="AB186" i="52"/>
  <c r="AD186" i="52"/>
  <c r="X187" i="52"/>
  <c r="Y187" i="52"/>
  <c r="AA187" i="52"/>
  <c r="AB187" i="52"/>
  <c r="AD187" i="52"/>
  <c r="X188" i="52"/>
  <c r="Y188" i="52"/>
  <c r="AA188" i="52"/>
  <c r="AB188" i="52"/>
  <c r="AD188" i="52"/>
  <c r="X189" i="52"/>
  <c r="Y189" i="52"/>
  <c r="AA189" i="52"/>
  <c r="AB189" i="52"/>
  <c r="AD189" i="52"/>
  <c r="X190" i="52"/>
  <c r="Y190" i="52"/>
  <c r="AA190" i="52"/>
  <c r="AB190" i="52"/>
  <c r="AD190" i="52"/>
  <c r="X191" i="52"/>
  <c r="Y191" i="52"/>
  <c r="AA191" i="52"/>
  <c r="AB191" i="52"/>
  <c r="AD191" i="52"/>
  <c r="X192" i="52"/>
  <c r="Y192" i="52"/>
  <c r="AA192" i="52"/>
  <c r="AB192" i="52"/>
  <c r="AD192" i="52"/>
  <c r="X193" i="52"/>
  <c r="Y193" i="52"/>
  <c r="AA193" i="52"/>
  <c r="AB193" i="52"/>
  <c r="AD193" i="52"/>
  <c r="X194" i="52"/>
  <c r="Y194" i="52"/>
  <c r="AA194" i="52"/>
  <c r="AB194" i="52"/>
  <c r="AD194" i="52"/>
  <c r="X195" i="52"/>
  <c r="Y195" i="52"/>
  <c r="AA195" i="52"/>
  <c r="AB195" i="52"/>
  <c r="AD195" i="52"/>
  <c r="X196" i="52"/>
  <c r="Y196" i="52"/>
  <c r="AA196" i="52"/>
  <c r="AB196" i="52"/>
  <c r="AD196" i="52"/>
  <c r="X197" i="52"/>
  <c r="Y197" i="52"/>
  <c r="AA197" i="52"/>
  <c r="AB197" i="52"/>
  <c r="AD197" i="52"/>
  <c r="X198" i="52"/>
  <c r="Y198" i="52"/>
  <c r="AA198" i="52"/>
  <c r="AB198" i="52"/>
  <c r="AD198" i="52"/>
  <c r="X199" i="52"/>
  <c r="Y199" i="52"/>
  <c r="AA199" i="52"/>
  <c r="AB199" i="52"/>
  <c r="AD199" i="52"/>
  <c r="X200" i="52"/>
  <c r="Y200" i="52"/>
  <c r="AA200" i="52"/>
  <c r="AB200" i="52"/>
  <c r="AD200" i="52"/>
  <c r="X201" i="52"/>
  <c r="Y201" i="52"/>
  <c r="AA201" i="52"/>
  <c r="AB201" i="52"/>
  <c r="AD201" i="52"/>
  <c r="X202" i="52"/>
  <c r="Y202" i="52"/>
  <c r="AA202" i="52"/>
  <c r="AB202" i="52"/>
  <c r="AD202" i="52"/>
  <c r="X203" i="52"/>
  <c r="Y203" i="52"/>
  <c r="AA203" i="52"/>
  <c r="AB203" i="52"/>
  <c r="AD203" i="52"/>
  <c r="X204" i="52"/>
  <c r="Y204" i="52"/>
  <c r="AA204" i="52"/>
  <c r="AB204" i="52"/>
  <c r="AD204" i="52"/>
  <c r="X205" i="52"/>
  <c r="Y205" i="52"/>
  <c r="AA205" i="52"/>
  <c r="AB205" i="52"/>
  <c r="AD205" i="52"/>
  <c r="O9" i="52"/>
  <c r="O10" i="52"/>
  <c r="O11" i="52"/>
  <c r="O12" i="52"/>
  <c r="O13" i="52"/>
  <c r="O14" i="52"/>
  <c r="O15" i="52"/>
  <c r="O16" i="52"/>
  <c r="O17" i="52"/>
  <c r="O18" i="52"/>
  <c r="O19" i="52"/>
  <c r="O20" i="52"/>
  <c r="O21" i="52"/>
  <c r="O22" i="52"/>
  <c r="O23" i="52"/>
  <c r="O24" i="52"/>
  <c r="O25" i="52"/>
  <c r="O26" i="52"/>
  <c r="O27" i="52"/>
  <c r="O28" i="52"/>
  <c r="O29" i="52"/>
  <c r="O30" i="52"/>
  <c r="O31" i="52"/>
  <c r="O32" i="52"/>
  <c r="O33" i="52"/>
  <c r="O34" i="52"/>
  <c r="O35" i="52"/>
  <c r="O36" i="52"/>
  <c r="O37" i="52"/>
  <c r="O38" i="52"/>
  <c r="O39" i="52"/>
  <c r="O40" i="52"/>
  <c r="O41" i="52"/>
  <c r="O42" i="52"/>
  <c r="O43" i="52"/>
  <c r="O44" i="52"/>
  <c r="O45" i="52"/>
  <c r="O46" i="52"/>
  <c r="O47" i="52"/>
  <c r="O48" i="52"/>
  <c r="O49" i="52"/>
  <c r="O50" i="52"/>
  <c r="O51" i="52"/>
  <c r="O52" i="52"/>
  <c r="O53" i="52"/>
  <c r="O54" i="52"/>
  <c r="O55" i="52"/>
  <c r="O56" i="52"/>
  <c r="O57" i="52"/>
  <c r="O58" i="52"/>
  <c r="O59" i="52"/>
  <c r="O60" i="52"/>
  <c r="O61" i="52"/>
  <c r="O62" i="52"/>
  <c r="O63" i="52"/>
  <c r="O64" i="52"/>
  <c r="O65" i="52"/>
  <c r="O66" i="52"/>
  <c r="O67" i="52"/>
  <c r="O68" i="52"/>
  <c r="O69" i="52"/>
  <c r="O70" i="52"/>
  <c r="O71" i="52"/>
  <c r="O72" i="52"/>
  <c r="O73" i="52"/>
  <c r="O74" i="52"/>
  <c r="O75" i="52"/>
  <c r="O76" i="52"/>
  <c r="O77" i="52"/>
  <c r="O78" i="52"/>
  <c r="O79" i="52"/>
  <c r="O80" i="52"/>
  <c r="O81" i="52"/>
  <c r="O82" i="52"/>
  <c r="O83" i="52"/>
  <c r="O84" i="52"/>
  <c r="O85" i="52"/>
  <c r="O86" i="52"/>
  <c r="O87" i="52"/>
  <c r="O88" i="52"/>
  <c r="O89" i="52"/>
  <c r="O90" i="52"/>
  <c r="O91" i="52"/>
  <c r="O92" i="52"/>
  <c r="O93" i="52"/>
  <c r="O94" i="52"/>
  <c r="O95" i="52"/>
  <c r="O96" i="52"/>
  <c r="O97" i="52"/>
  <c r="O98" i="52"/>
  <c r="O99" i="52"/>
  <c r="O100" i="52"/>
  <c r="O101" i="52"/>
  <c r="O102" i="52"/>
  <c r="O103" i="52"/>
  <c r="O104" i="52"/>
  <c r="O105" i="52"/>
  <c r="O106" i="52"/>
  <c r="O107" i="52"/>
  <c r="O108" i="52"/>
  <c r="O109" i="52"/>
  <c r="O110" i="52"/>
  <c r="O111" i="52"/>
  <c r="O112" i="52"/>
  <c r="O113" i="52"/>
  <c r="O114" i="52"/>
  <c r="O115" i="52"/>
  <c r="O116" i="52"/>
  <c r="O117" i="52"/>
  <c r="O118" i="52"/>
  <c r="O119" i="52"/>
  <c r="O120" i="52"/>
  <c r="O121" i="52"/>
  <c r="O122" i="52"/>
  <c r="O123" i="52"/>
  <c r="O124" i="52"/>
  <c r="O125" i="52"/>
  <c r="O126" i="52"/>
  <c r="O127" i="52"/>
  <c r="O128" i="52"/>
  <c r="O129" i="52"/>
  <c r="O130" i="52"/>
  <c r="O131" i="52"/>
  <c r="O132" i="52"/>
  <c r="O133" i="52"/>
  <c r="O134" i="52"/>
  <c r="O135" i="52"/>
  <c r="O136" i="52"/>
  <c r="O137" i="52"/>
  <c r="O138" i="52"/>
  <c r="O139" i="52"/>
  <c r="O140" i="52"/>
  <c r="O141" i="52"/>
  <c r="O142" i="52"/>
  <c r="O143" i="52"/>
  <c r="O144" i="52"/>
  <c r="O145" i="52"/>
  <c r="O146" i="52"/>
  <c r="O147" i="52"/>
  <c r="O148" i="52"/>
  <c r="O149" i="52"/>
  <c r="O150" i="52"/>
  <c r="O151" i="52"/>
  <c r="O152" i="52"/>
  <c r="O153" i="52"/>
  <c r="O154" i="52"/>
  <c r="O155" i="52"/>
  <c r="O156" i="52"/>
  <c r="O157" i="52"/>
  <c r="O158" i="52"/>
  <c r="O159" i="52"/>
  <c r="O160" i="52"/>
  <c r="O161" i="52"/>
  <c r="O162" i="52"/>
  <c r="O163" i="52"/>
  <c r="O164" i="52"/>
  <c r="O165" i="52"/>
  <c r="O166" i="52"/>
  <c r="O167" i="52"/>
  <c r="O168" i="52"/>
  <c r="O169" i="52"/>
  <c r="O170" i="52"/>
  <c r="O171" i="52"/>
  <c r="O172" i="52"/>
  <c r="O173" i="52"/>
  <c r="O174" i="52"/>
  <c r="O175" i="52"/>
  <c r="O176" i="52"/>
  <c r="O177" i="52"/>
  <c r="O178" i="52"/>
  <c r="O179" i="52"/>
  <c r="O180" i="52"/>
  <c r="O181" i="52"/>
  <c r="O182" i="52"/>
  <c r="O183" i="52"/>
  <c r="O184" i="52"/>
  <c r="O185" i="52"/>
  <c r="O186" i="52"/>
  <c r="O187" i="52"/>
  <c r="O188" i="52"/>
  <c r="O189" i="52"/>
  <c r="O190" i="52"/>
  <c r="O191" i="52"/>
  <c r="O192" i="52"/>
  <c r="O193" i="52"/>
  <c r="O194" i="52"/>
  <c r="O195" i="52"/>
  <c r="O196" i="52"/>
  <c r="O197" i="52"/>
  <c r="O198" i="52"/>
  <c r="O199" i="52"/>
  <c r="O200" i="52"/>
  <c r="O201" i="52"/>
  <c r="O202" i="52"/>
  <c r="O203" i="52"/>
  <c r="AL203" i="52" s="1"/>
  <c r="AM203" i="52" s="1"/>
  <c r="O204" i="52"/>
  <c r="AL204" i="52" s="1"/>
  <c r="AM204" i="52" s="1"/>
  <c r="O205" i="52"/>
  <c r="AL205" i="52" s="1"/>
  <c r="AM205" i="52" s="1"/>
  <c r="P9" i="52"/>
  <c r="Q9" i="52"/>
  <c r="S9" i="52"/>
  <c r="P10" i="52"/>
  <c r="Q10" i="52"/>
  <c r="S10" i="52"/>
  <c r="P11" i="52"/>
  <c r="Q11" i="52"/>
  <c r="S11" i="52"/>
  <c r="P12" i="52"/>
  <c r="Q12" i="52"/>
  <c r="S12" i="52"/>
  <c r="P13" i="52"/>
  <c r="Q13" i="52"/>
  <c r="S13" i="52"/>
  <c r="P14" i="52"/>
  <c r="Q14" i="52"/>
  <c r="S14" i="52"/>
  <c r="P15" i="52"/>
  <c r="Q15" i="52"/>
  <c r="S15" i="52"/>
  <c r="P16" i="52"/>
  <c r="Q16" i="52"/>
  <c r="S16" i="52"/>
  <c r="P17" i="52"/>
  <c r="Q17" i="52"/>
  <c r="S17" i="52"/>
  <c r="P18" i="52"/>
  <c r="Q18" i="52"/>
  <c r="S18" i="52"/>
  <c r="P19" i="52"/>
  <c r="Q19" i="52"/>
  <c r="S19" i="52"/>
  <c r="P20" i="52"/>
  <c r="Q20" i="52"/>
  <c r="S20" i="52"/>
  <c r="P21" i="52"/>
  <c r="Q21" i="52"/>
  <c r="S21" i="52"/>
  <c r="P22" i="52"/>
  <c r="Q22" i="52"/>
  <c r="S22" i="52"/>
  <c r="P23" i="52"/>
  <c r="Q23" i="52"/>
  <c r="S23" i="52"/>
  <c r="P24" i="52"/>
  <c r="Q24" i="52"/>
  <c r="S24" i="52"/>
  <c r="P25" i="52"/>
  <c r="Q25" i="52"/>
  <c r="S25" i="52"/>
  <c r="P26" i="52"/>
  <c r="Q26" i="52"/>
  <c r="S26" i="52"/>
  <c r="P27" i="52"/>
  <c r="Q27" i="52"/>
  <c r="S27" i="52"/>
  <c r="P28" i="52"/>
  <c r="Q28" i="52"/>
  <c r="S28" i="52"/>
  <c r="P29" i="52"/>
  <c r="Q29" i="52"/>
  <c r="S29" i="52"/>
  <c r="P30" i="52"/>
  <c r="Q30" i="52"/>
  <c r="S30" i="52"/>
  <c r="P31" i="52"/>
  <c r="Q31" i="52"/>
  <c r="S31" i="52"/>
  <c r="P32" i="52"/>
  <c r="Q32" i="52"/>
  <c r="S32" i="52"/>
  <c r="P33" i="52"/>
  <c r="Q33" i="52"/>
  <c r="S33" i="52"/>
  <c r="P34" i="52"/>
  <c r="Q34" i="52"/>
  <c r="S34" i="52"/>
  <c r="P35" i="52"/>
  <c r="Q35" i="52"/>
  <c r="S35" i="52"/>
  <c r="P36" i="52"/>
  <c r="Q36" i="52"/>
  <c r="S36" i="52"/>
  <c r="P37" i="52"/>
  <c r="Q37" i="52"/>
  <c r="S37" i="52"/>
  <c r="P38" i="52"/>
  <c r="Q38" i="52"/>
  <c r="S38" i="52"/>
  <c r="P39" i="52"/>
  <c r="Q39" i="52"/>
  <c r="S39" i="52"/>
  <c r="P40" i="52"/>
  <c r="Q40" i="52"/>
  <c r="S40" i="52"/>
  <c r="P41" i="52"/>
  <c r="Q41" i="52"/>
  <c r="S41" i="52"/>
  <c r="P42" i="52"/>
  <c r="Q42" i="52"/>
  <c r="S42" i="52"/>
  <c r="P43" i="52"/>
  <c r="Q43" i="52"/>
  <c r="S43" i="52"/>
  <c r="P44" i="52"/>
  <c r="Q44" i="52"/>
  <c r="S44" i="52"/>
  <c r="P45" i="52"/>
  <c r="Q45" i="52"/>
  <c r="S45" i="52"/>
  <c r="P46" i="52"/>
  <c r="Q46" i="52"/>
  <c r="S46" i="52"/>
  <c r="P47" i="52"/>
  <c r="Q47" i="52"/>
  <c r="S47" i="52"/>
  <c r="P48" i="52"/>
  <c r="Q48" i="52"/>
  <c r="S48" i="52"/>
  <c r="P49" i="52"/>
  <c r="Q49" i="52"/>
  <c r="S49" i="52"/>
  <c r="P50" i="52"/>
  <c r="Q50" i="52"/>
  <c r="S50" i="52"/>
  <c r="P51" i="52"/>
  <c r="Q51" i="52"/>
  <c r="S51" i="52"/>
  <c r="P52" i="52"/>
  <c r="Q52" i="52"/>
  <c r="S52" i="52"/>
  <c r="P53" i="52"/>
  <c r="Q53" i="52"/>
  <c r="S53" i="52"/>
  <c r="P54" i="52"/>
  <c r="Q54" i="52"/>
  <c r="S54" i="52"/>
  <c r="P55" i="52"/>
  <c r="Q55" i="52"/>
  <c r="S55" i="52"/>
  <c r="P56" i="52"/>
  <c r="Q56" i="52"/>
  <c r="S56" i="52"/>
  <c r="P57" i="52"/>
  <c r="Q57" i="52"/>
  <c r="S57" i="52"/>
  <c r="P58" i="52"/>
  <c r="Q58" i="52"/>
  <c r="S58" i="52"/>
  <c r="P59" i="52"/>
  <c r="Q59" i="52"/>
  <c r="S59" i="52"/>
  <c r="P60" i="52"/>
  <c r="Q60" i="52"/>
  <c r="S60" i="52"/>
  <c r="P61" i="52"/>
  <c r="Q61" i="52"/>
  <c r="S61" i="52"/>
  <c r="P62" i="52"/>
  <c r="Q62" i="52"/>
  <c r="S62" i="52"/>
  <c r="P63" i="52"/>
  <c r="Q63" i="52"/>
  <c r="S63" i="52"/>
  <c r="P64" i="52"/>
  <c r="Q64" i="52"/>
  <c r="S64" i="52"/>
  <c r="P65" i="52"/>
  <c r="Q65" i="52"/>
  <c r="S65" i="52"/>
  <c r="P66" i="52"/>
  <c r="Q66" i="52"/>
  <c r="S66" i="52"/>
  <c r="P67" i="52"/>
  <c r="Q67" i="52"/>
  <c r="S67" i="52"/>
  <c r="P68" i="52"/>
  <c r="Q68" i="52"/>
  <c r="S68" i="52"/>
  <c r="P69" i="52"/>
  <c r="Q69" i="52"/>
  <c r="S69" i="52"/>
  <c r="P70" i="52"/>
  <c r="Q70" i="52"/>
  <c r="S70" i="52"/>
  <c r="P71" i="52"/>
  <c r="Q71" i="52"/>
  <c r="S71" i="52"/>
  <c r="P72" i="52"/>
  <c r="Q72" i="52"/>
  <c r="S72" i="52"/>
  <c r="P73" i="52"/>
  <c r="Q73" i="52"/>
  <c r="S73" i="52"/>
  <c r="P74" i="52"/>
  <c r="Q74" i="52"/>
  <c r="S74" i="52"/>
  <c r="P75" i="52"/>
  <c r="Q75" i="52"/>
  <c r="S75" i="52"/>
  <c r="P76" i="52"/>
  <c r="Q76" i="52"/>
  <c r="S76" i="52"/>
  <c r="P77" i="52"/>
  <c r="Q77" i="52"/>
  <c r="S77" i="52"/>
  <c r="P78" i="52"/>
  <c r="Q78" i="52"/>
  <c r="S78" i="52"/>
  <c r="P79" i="52"/>
  <c r="Q79" i="52"/>
  <c r="S79" i="52"/>
  <c r="P80" i="52"/>
  <c r="Q80" i="52"/>
  <c r="S80" i="52"/>
  <c r="P81" i="52"/>
  <c r="Q81" i="52"/>
  <c r="S81" i="52"/>
  <c r="P82" i="52"/>
  <c r="Q82" i="52"/>
  <c r="S82" i="52"/>
  <c r="P83" i="52"/>
  <c r="Q83" i="52"/>
  <c r="S83" i="52"/>
  <c r="P84" i="52"/>
  <c r="Q84" i="52"/>
  <c r="S84" i="52"/>
  <c r="P85" i="52"/>
  <c r="Q85" i="52"/>
  <c r="S85" i="52"/>
  <c r="P86" i="52"/>
  <c r="Q86" i="52"/>
  <c r="S86" i="52"/>
  <c r="P87" i="52"/>
  <c r="Q87" i="52"/>
  <c r="S87" i="52"/>
  <c r="P88" i="52"/>
  <c r="Q88" i="52"/>
  <c r="S88" i="52"/>
  <c r="P89" i="52"/>
  <c r="Q89" i="52"/>
  <c r="S89" i="52"/>
  <c r="P90" i="52"/>
  <c r="Q90" i="52"/>
  <c r="S90" i="52"/>
  <c r="P91" i="52"/>
  <c r="Q91" i="52"/>
  <c r="S91" i="52"/>
  <c r="P92" i="52"/>
  <c r="Q92" i="52"/>
  <c r="S92" i="52"/>
  <c r="P93" i="52"/>
  <c r="Q93" i="52"/>
  <c r="S93" i="52"/>
  <c r="P94" i="52"/>
  <c r="Q94" i="52"/>
  <c r="S94" i="52"/>
  <c r="P95" i="52"/>
  <c r="Q95" i="52"/>
  <c r="S95" i="52"/>
  <c r="P96" i="52"/>
  <c r="Q96" i="52"/>
  <c r="S96" i="52"/>
  <c r="P97" i="52"/>
  <c r="Q97" i="52"/>
  <c r="S97" i="52"/>
  <c r="P98" i="52"/>
  <c r="Q98" i="52"/>
  <c r="S98" i="52"/>
  <c r="P99" i="52"/>
  <c r="Q99" i="52"/>
  <c r="S99" i="52"/>
  <c r="P100" i="52"/>
  <c r="Q100" i="52"/>
  <c r="S100" i="52"/>
  <c r="P101" i="52"/>
  <c r="Q101" i="52"/>
  <c r="S101" i="52"/>
  <c r="P102" i="52"/>
  <c r="Q102" i="52"/>
  <c r="S102" i="52"/>
  <c r="P103" i="52"/>
  <c r="Q103" i="52"/>
  <c r="S103" i="52"/>
  <c r="P104" i="52"/>
  <c r="Q104" i="52"/>
  <c r="S104" i="52"/>
  <c r="P105" i="52"/>
  <c r="Q105" i="52"/>
  <c r="S105" i="52"/>
  <c r="P106" i="52"/>
  <c r="Q106" i="52"/>
  <c r="S106" i="52"/>
  <c r="P107" i="52"/>
  <c r="Q107" i="52"/>
  <c r="S107" i="52"/>
  <c r="P108" i="52"/>
  <c r="Q108" i="52"/>
  <c r="S108" i="52"/>
  <c r="P109" i="52"/>
  <c r="Q109" i="52"/>
  <c r="S109" i="52"/>
  <c r="P110" i="52"/>
  <c r="Q110" i="52"/>
  <c r="S110" i="52"/>
  <c r="P111" i="52"/>
  <c r="Q111" i="52"/>
  <c r="S111" i="52"/>
  <c r="P112" i="52"/>
  <c r="Q112" i="52"/>
  <c r="S112" i="52"/>
  <c r="P113" i="52"/>
  <c r="Q113" i="52"/>
  <c r="S113" i="52"/>
  <c r="P114" i="52"/>
  <c r="Q114" i="52"/>
  <c r="S114" i="52"/>
  <c r="P115" i="52"/>
  <c r="Q115" i="52"/>
  <c r="S115" i="52"/>
  <c r="P116" i="52"/>
  <c r="Q116" i="52"/>
  <c r="S116" i="52"/>
  <c r="P117" i="52"/>
  <c r="Q117" i="52"/>
  <c r="S117" i="52"/>
  <c r="P118" i="52"/>
  <c r="Q118" i="52"/>
  <c r="S118" i="52"/>
  <c r="P119" i="52"/>
  <c r="Q119" i="52"/>
  <c r="S119" i="52"/>
  <c r="P120" i="52"/>
  <c r="Q120" i="52"/>
  <c r="S120" i="52"/>
  <c r="P121" i="52"/>
  <c r="Q121" i="52"/>
  <c r="S121" i="52"/>
  <c r="P122" i="52"/>
  <c r="Q122" i="52"/>
  <c r="S122" i="52"/>
  <c r="P123" i="52"/>
  <c r="Q123" i="52"/>
  <c r="S123" i="52"/>
  <c r="P124" i="52"/>
  <c r="Q124" i="52"/>
  <c r="S124" i="52"/>
  <c r="P125" i="52"/>
  <c r="Q125" i="52"/>
  <c r="S125" i="52"/>
  <c r="P126" i="52"/>
  <c r="Q126" i="52"/>
  <c r="S126" i="52"/>
  <c r="P127" i="52"/>
  <c r="Q127" i="52"/>
  <c r="S127" i="52"/>
  <c r="P128" i="52"/>
  <c r="Q128" i="52"/>
  <c r="S128" i="52"/>
  <c r="P129" i="52"/>
  <c r="Q129" i="52"/>
  <c r="S129" i="52"/>
  <c r="P130" i="52"/>
  <c r="Q130" i="52"/>
  <c r="S130" i="52"/>
  <c r="P131" i="52"/>
  <c r="Q131" i="52"/>
  <c r="S131" i="52"/>
  <c r="P132" i="52"/>
  <c r="Q132" i="52"/>
  <c r="S132" i="52"/>
  <c r="P133" i="52"/>
  <c r="Q133" i="52"/>
  <c r="S133" i="52"/>
  <c r="P134" i="52"/>
  <c r="Q134" i="52"/>
  <c r="S134" i="52"/>
  <c r="P135" i="52"/>
  <c r="Q135" i="52"/>
  <c r="S135" i="52"/>
  <c r="P136" i="52"/>
  <c r="Q136" i="52"/>
  <c r="S136" i="52"/>
  <c r="P137" i="52"/>
  <c r="Q137" i="52"/>
  <c r="S137" i="52"/>
  <c r="P138" i="52"/>
  <c r="Q138" i="52"/>
  <c r="S138" i="52"/>
  <c r="P139" i="52"/>
  <c r="Q139" i="52"/>
  <c r="S139" i="52"/>
  <c r="P140" i="52"/>
  <c r="Q140" i="52"/>
  <c r="S140" i="52"/>
  <c r="P141" i="52"/>
  <c r="Q141" i="52"/>
  <c r="S141" i="52"/>
  <c r="P142" i="52"/>
  <c r="Q142" i="52"/>
  <c r="S142" i="52"/>
  <c r="P143" i="52"/>
  <c r="Q143" i="52"/>
  <c r="S143" i="52"/>
  <c r="P144" i="52"/>
  <c r="Q144" i="52"/>
  <c r="S144" i="52"/>
  <c r="P145" i="52"/>
  <c r="Q145" i="52"/>
  <c r="S145" i="52"/>
  <c r="P146" i="52"/>
  <c r="Q146" i="52"/>
  <c r="S146" i="52"/>
  <c r="P147" i="52"/>
  <c r="Q147" i="52"/>
  <c r="S147" i="52"/>
  <c r="P148" i="52"/>
  <c r="Q148" i="52"/>
  <c r="S148" i="52"/>
  <c r="P149" i="52"/>
  <c r="Q149" i="52"/>
  <c r="S149" i="52"/>
  <c r="P150" i="52"/>
  <c r="Q150" i="52"/>
  <c r="S150" i="52"/>
  <c r="P151" i="52"/>
  <c r="Q151" i="52"/>
  <c r="S151" i="52"/>
  <c r="P152" i="52"/>
  <c r="Q152" i="52"/>
  <c r="S152" i="52"/>
  <c r="P153" i="52"/>
  <c r="Q153" i="52"/>
  <c r="S153" i="52"/>
  <c r="P154" i="52"/>
  <c r="Q154" i="52"/>
  <c r="S154" i="52"/>
  <c r="P155" i="52"/>
  <c r="Q155" i="52"/>
  <c r="S155" i="52"/>
  <c r="P156" i="52"/>
  <c r="Q156" i="52"/>
  <c r="S156" i="52"/>
  <c r="P157" i="52"/>
  <c r="Q157" i="52"/>
  <c r="S157" i="52"/>
  <c r="P158" i="52"/>
  <c r="Q158" i="52"/>
  <c r="S158" i="52"/>
  <c r="P159" i="52"/>
  <c r="Q159" i="52"/>
  <c r="S159" i="52"/>
  <c r="P160" i="52"/>
  <c r="Q160" i="52"/>
  <c r="S160" i="52"/>
  <c r="P161" i="52"/>
  <c r="Q161" i="52"/>
  <c r="S161" i="52"/>
  <c r="P162" i="52"/>
  <c r="Q162" i="52"/>
  <c r="S162" i="52"/>
  <c r="P163" i="52"/>
  <c r="Q163" i="52"/>
  <c r="S163" i="52"/>
  <c r="P164" i="52"/>
  <c r="Q164" i="52"/>
  <c r="S164" i="52"/>
  <c r="P165" i="52"/>
  <c r="Q165" i="52"/>
  <c r="S165" i="52"/>
  <c r="P166" i="52"/>
  <c r="Q166" i="52"/>
  <c r="S166" i="52"/>
  <c r="P167" i="52"/>
  <c r="Q167" i="52"/>
  <c r="S167" i="52"/>
  <c r="P168" i="52"/>
  <c r="Q168" i="52"/>
  <c r="S168" i="52"/>
  <c r="P169" i="52"/>
  <c r="Q169" i="52"/>
  <c r="S169" i="52"/>
  <c r="P170" i="52"/>
  <c r="Q170" i="52"/>
  <c r="S170" i="52"/>
  <c r="P171" i="52"/>
  <c r="Q171" i="52"/>
  <c r="S171" i="52"/>
  <c r="P172" i="52"/>
  <c r="Q172" i="52"/>
  <c r="S172" i="52"/>
  <c r="P173" i="52"/>
  <c r="Q173" i="52"/>
  <c r="S173" i="52"/>
  <c r="P174" i="52"/>
  <c r="Q174" i="52"/>
  <c r="S174" i="52"/>
  <c r="P175" i="52"/>
  <c r="Q175" i="52"/>
  <c r="S175" i="52"/>
  <c r="P176" i="52"/>
  <c r="Q176" i="52"/>
  <c r="S176" i="52"/>
  <c r="P177" i="52"/>
  <c r="Q177" i="52"/>
  <c r="S177" i="52"/>
  <c r="P178" i="52"/>
  <c r="Q178" i="52"/>
  <c r="S178" i="52"/>
  <c r="P179" i="52"/>
  <c r="Q179" i="52"/>
  <c r="S179" i="52"/>
  <c r="P180" i="52"/>
  <c r="Q180" i="52"/>
  <c r="S180" i="52"/>
  <c r="P181" i="52"/>
  <c r="Q181" i="52"/>
  <c r="S181" i="52"/>
  <c r="P182" i="52"/>
  <c r="Q182" i="52"/>
  <c r="S182" i="52"/>
  <c r="P183" i="52"/>
  <c r="Q183" i="52"/>
  <c r="S183" i="52"/>
  <c r="P184" i="52"/>
  <c r="Q184" i="52"/>
  <c r="S184" i="52"/>
  <c r="P185" i="52"/>
  <c r="Q185" i="52"/>
  <c r="S185" i="52"/>
  <c r="P186" i="52"/>
  <c r="Q186" i="52"/>
  <c r="S186" i="52"/>
  <c r="P187" i="52"/>
  <c r="Q187" i="52"/>
  <c r="S187" i="52"/>
  <c r="P188" i="52"/>
  <c r="Q188" i="52"/>
  <c r="S188" i="52"/>
  <c r="P189" i="52"/>
  <c r="Q189" i="52"/>
  <c r="S189" i="52"/>
  <c r="P190" i="52"/>
  <c r="Q190" i="52"/>
  <c r="S190" i="52"/>
  <c r="P191" i="52"/>
  <c r="Q191" i="52"/>
  <c r="S191" i="52"/>
  <c r="P192" i="52"/>
  <c r="Q192" i="52"/>
  <c r="S192" i="52"/>
  <c r="P193" i="52"/>
  <c r="Q193" i="52"/>
  <c r="S193" i="52"/>
  <c r="P194" i="52"/>
  <c r="Q194" i="52"/>
  <c r="S194" i="52"/>
  <c r="P195" i="52"/>
  <c r="Q195" i="52"/>
  <c r="S195" i="52"/>
  <c r="P196" i="52"/>
  <c r="Q196" i="52"/>
  <c r="S196" i="52"/>
  <c r="P197" i="52"/>
  <c r="Q197" i="52"/>
  <c r="S197" i="52"/>
  <c r="P198" i="52"/>
  <c r="Q198" i="52"/>
  <c r="S198" i="52"/>
  <c r="P199" i="52"/>
  <c r="Q199" i="52"/>
  <c r="S199" i="52"/>
  <c r="P200" i="52"/>
  <c r="Q200" i="52"/>
  <c r="S200" i="52"/>
  <c r="P201" i="52"/>
  <c r="Q201" i="52"/>
  <c r="S201" i="52"/>
  <c r="P202" i="52"/>
  <c r="Q202" i="52"/>
  <c r="S202" i="52"/>
  <c r="P203" i="52"/>
  <c r="Q203" i="52"/>
  <c r="S203" i="52"/>
  <c r="P204" i="52"/>
  <c r="Q204" i="52"/>
  <c r="S204" i="52"/>
  <c r="P205" i="52"/>
  <c r="Q205" i="52"/>
  <c r="S205" i="52"/>
  <c r="I10" i="52"/>
  <c r="I9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89" i="52"/>
  <c r="I90" i="52"/>
  <c r="I91" i="52"/>
  <c r="I92" i="52"/>
  <c r="I93" i="52"/>
  <c r="I94" i="52"/>
  <c r="I95" i="52"/>
  <c r="I96" i="52"/>
  <c r="I97" i="52"/>
  <c r="I98" i="52"/>
  <c r="I99" i="52"/>
  <c r="I100" i="52"/>
  <c r="I101" i="52"/>
  <c r="I102" i="52"/>
  <c r="I103" i="52"/>
  <c r="I104" i="52"/>
  <c r="I105" i="52"/>
  <c r="I106" i="52"/>
  <c r="I107" i="52"/>
  <c r="I108" i="52"/>
  <c r="I109" i="52"/>
  <c r="I110" i="52"/>
  <c r="I111" i="52"/>
  <c r="I112" i="52"/>
  <c r="I113" i="52"/>
  <c r="I114" i="52"/>
  <c r="I115" i="52"/>
  <c r="I116" i="52"/>
  <c r="I117" i="52"/>
  <c r="I118" i="52"/>
  <c r="I119" i="52"/>
  <c r="I120" i="52"/>
  <c r="I121" i="52"/>
  <c r="I122" i="52"/>
  <c r="I123" i="52"/>
  <c r="I124" i="52"/>
  <c r="I125" i="52"/>
  <c r="I126" i="52"/>
  <c r="I127" i="52"/>
  <c r="I128" i="52"/>
  <c r="I129" i="52"/>
  <c r="I130" i="52"/>
  <c r="I131" i="52"/>
  <c r="I132" i="52"/>
  <c r="I133" i="52"/>
  <c r="I134" i="52"/>
  <c r="I135" i="52"/>
  <c r="I136" i="52"/>
  <c r="I137" i="52"/>
  <c r="I138" i="52"/>
  <c r="I139" i="52"/>
  <c r="I140" i="52"/>
  <c r="I141" i="52"/>
  <c r="I142" i="52"/>
  <c r="I143" i="52"/>
  <c r="I144" i="52"/>
  <c r="I145" i="52"/>
  <c r="I146" i="52"/>
  <c r="I147" i="52"/>
  <c r="I148" i="52"/>
  <c r="I149" i="52"/>
  <c r="I150" i="52"/>
  <c r="I151" i="52"/>
  <c r="I152" i="52"/>
  <c r="I153" i="52"/>
  <c r="I154" i="52"/>
  <c r="I155" i="52"/>
  <c r="I156" i="52"/>
  <c r="I157" i="52"/>
  <c r="I158" i="52"/>
  <c r="I159" i="52"/>
  <c r="I160" i="52"/>
  <c r="I161" i="52"/>
  <c r="I162" i="52"/>
  <c r="I163" i="52"/>
  <c r="I164" i="52"/>
  <c r="I165" i="52"/>
  <c r="I166" i="52"/>
  <c r="I167" i="52"/>
  <c r="I168" i="52"/>
  <c r="I169" i="52"/>
  <c r="I170" i="52"/>
  <c r="I171" i="52"/>
  <c r="I172" i="52"/>
  <c r="I173" i="52"/>
  <c r="I174" i="52"/>
  <c r="I175" i="52"/>
  <c r="I176" i="52"/>
  <c r="I177" i="52"/>
  <c r="I178" i="52"/>
  <c r="I179" i="52"/>
  <c r="I180" i="52"/>
  <c r="I181" i="52"/>
  <c r="I182" i="52"/>
  <c r="I183" i="52"/>
  <c r="I184" i="52"/>
  <c r="I185" i="52"/>
  <c r="I186" i="52"/>
  <c r="I187" i="52"/>
  <c r="I188" i="52"/>
  <c r="I189" i="52"/>
  <c r="I190" i="52"/>
  <c r="I191" i="52"/>
  <c r="I192" i="52"/>
  <c r="I193" i="52"/>
  <c r="I194" i="52"/>
  <c r="I195" i="52"/>
  <c r="I196" i="52"/>
  <c r="I197" i="52"/>
  <c r="I198" i="52"/>
  <c r="I199" i="52"/>
  <c r="I200" i="52"/>
  <c r="I201" i="52"/>
  <c r="I202" i="52"/>
  <c r="I203" i="52"/>
  <c r="I204" i="52"/>
  <c r="I205" i="52"/>
  <c r="K193" i="52"/>
  <c r="K205" i="52"/>
  <c r="H205" i="52"/>
  <c r="K204" i="52"/>
  <c r="H204" i="52"/>
  <c r="K203" i="52"/>
  <c r="H203" i="52"/>
  <c r="K202" i="52"/>
  <c r="H202" i="52"/>
  <c r="K201" i="52"/>
  <c r="H201" i="52"/>
  <c r="K200" i="52"/>
  <c r="H200" i="52"/>
  <c r="K199" i="52"/>
  <c r="H199" i="52"/>
  <c r="K198" i="52"/>
  <c r="H198" i="52"/>
  <c r="K197" i="52"/>
  <c r="H197" i="52"/>
  <c r="K196" i="52"/>
  <c r="H196" i="52"/>
  <c r="K195" i="52"/>
  <c r="H195" i="52"/>
  <c r="K194" i="52"/>
  <c r="H194" i="52"/>
  <c r="H193" i="52"/>
  <c r="K192" i="52"/>
  <c r="H192" i="52"/>
  <c r="K191" i="52"/>
  <c r="H191" i="52"/>
  <c r="K190" i="52"/>
  <c r="H190" i="52"/>
  <c r="K189" i="52"/>
  <c r="H189" i="52"/>
  <c r="K188" i="52"/>
  <c r="H188" i="52"/>
  <c r="K187" i="52"/>
  <c r="H187" i="52"/>
  <c r="K186" i="52"/>
  <c r="H186" i="52"/>
  <c r="K185" i="52"/>
  <c r="H185" i="52"/>
  <c r="K184" i="52"/>
  <c r="H184" i="52"/>
  <c r="K183" i="52"/>
  <c r="H183" i="52"/>
  <c r="K182" i="52"/>
  <c r="H182" i="52"/>
  <c r="K181" i="52"/>
  <c r="H181" i="52"/>
  <c r="K180" i="52"/>
  <c r="H180" i="52"/>
  <c r="K179" i="52"/>
  <c r="H179" i="52"/>
  <c r="K178" i="52"/>
  <c r="H178" i="52"/>
  <c r="K177" i="52"/>
  <c r="H177" i="52"/>
  <c r="K176" i="52"/>
  <c r="H176" i="52"/>
  <c r="K175" i="52"/>
  <c r="H175" i="52"/>
  <c r="K174" i="52"/>
  <c r="H174" i="52"/>
  <c r="K173" i="52"/>
  <c r="H173" i="52"/>
  <c r="K172" i="52"/>
  <c r="H172" i="52"/>
  <c r="K171" i="52"/>
  <c r="H171" i="52"/>
  <c r="K170" i="52"/>
  <c r="H170" i="52"/>
  <c r="K169" i="52"/>
  <c r="H169" i="52"/>
  <c r="K168" i="52"/>
  <c r="H168" i="52"/>
  <c r="K167" i="52"/>
  <c r="H167" i="52"/>
  <c r="K166" i="52"/>
  <c r="H166" i="52"/>
  <c r="K165" i="52"/>
  <c r="H165" i="52"/>
  <c r="K164" i="52"/>
  <c r="H164" i="52"/>
  <c r="K163" i="52"/>
  <c r="H163" i="52"/>
  <c r="K162" i="52"/>
  <c r="H162" i="52"/>
  <c r="K161" i="52"/>
  <c r="H161" i="52"/>
  <c r="K160" i="52"/>
  <c r="H160" i="52"/>
  <c r="K159" i="52"/>
  <c r="H159" i="52"/>
  <c r="K158" i="52"/>
  <c r="H158" i="52"/>
  <c r="K157" i="52"/>
  <c r="H157" i="52"/>
  <c r="K156" i="52"/>
  <c r="H156" i="52"/>
  <c r="K155" i="52"/>
  <c r="H155" i="52"/>
  <c r="K154" i="52"/>
  <c r="H154" i="52"/>
  <c r="K153" i="52"/>
  <c r="H153" i="52"/>
  <c r="K152" i="52"/>
  <c r="H152" i="52"/>
  <c r="K151" i="52"/>
  <c r="H151" i="52"/>
  <c r="K150" i="52"/>
  <c r="H150" i="52"/>
  <c r="K149" i="52"/>
  <c r="H149" i="52"/>
  <c r="K148" i="52"/>
  <c r="H148" i="52"/>
  <c r="K147" i="52"/>
  <c r="H147" i="52"/>
  <c r="K146" i="52"/>
  <c r="H146" i="52"/>
  <c r="K145" i="52"/>
  <c r="H145" i="52"/>
  <c r="K144" i="52"/>
  <c r="H144" i="52"/>
  <c r="K143" i="52"/>
  <c r="H143" i="52"/>
  <c r="K142" i="52"/>
  <c r="H142" i="52"/>
  <c r="K141" i="52"/>
  <c r="H141" i="52"/>
  <c r="K140" i="52"/>
  <c r="H140" i="52"/>
  <c r="K139" i="52"/>
  <c r="H139" i="52"/>
  <c r="K138" i="52"/>
  <c r="H138" i="52"/>
  <c r="K137" i="52"/>
  <c r="H137" i="52"/>
  <c r="K136" i="52"/>
  <c r="H136" i="52"/>
  <c r="K135" i="52"/>
  <c r="H135" i="52"/>
  <c r="K134" i="52"/>
  <c r="H134" i="52"/>
  <c r="K133" i="52"/>
  <c r="H133" i="52"/>
  <c r="K132" i="52"/>
  <c r="H132" i="52"/>
  <c r="K131" i="52"/>
  <c r="H131" i="52"/>
  <c r="K130" i="52"/>
  <c r="H130" i="52"/>
  <c r="K129" i="52"/>
  <c r="H129" i="52"/>
  <c r="K128" i="52"/>
  <c r="H128" i="52"/>
  <c r="K127" i="52"/>
  <c r="H127" i="52"/>
  <c r="K126" i="52"/>
  <c r="H126" i="52"/>
  <c r="K125" i="52"/>
  <c r="H125" i="52"/>
  <c r="K124" i="52"/>
  <c r="H124" i="52"/>
  <c r="K123" i="52"/>
  <c r="H123" i="52"/>
  <c r="K122" i="52"/>
  <c r="H122" i="52"/>
  <c r="K121" i="52"/>
  <c r="H121" i="52"/>
  <c r="K120" i="52"/>
  <c r="H120" i="52"/>
  <c r="K119" i="52"/>
  <c r="H119" i="52"/>
  <c r="K118" i="52"/>
  <c r="H118" i="52"/>
  <c r="K117" i="52"/>
  <c r="H117" i="52"/>
  <c r="K116" i="52"/>
  <c r="H116" i="52"/>
  <c r="K115" i="52"/>
  <c r="H115" i="52"/>
  <c r="K114" i="52"/>
  <c r="H114" i="52"/>
  <c r="K113" i="52"/>
  <c r="H113" i="52"/>
  <c r="K112" i="52"/>
  <c r="H112" i="52"/>
  <c r="K111" i="52"/>
  <c r="H111" i="52"/>
  <c r="K110" i="52"/>
  <c r="H110" i="52"/>
  <c r="K109" i="52"/>
  <c r="H109" i="52"/>
  <c r="K108" i="52"/>
  <c r="H108" i="52"/>
  <c r="K107" i="52"/>
  <c r="H107" i="52"/>
  <c r="K106" i="52"/>
  <c r="H106" i="52"/>
  <c r="K105" i="52"/>
  <c r="H105" i="52"/>
  <c r="K104" i="52"/>
  <c r="H104" i="52"/>
  <c r="K103" i="52"/>
  <c r="H103" i="52"/>
  <c r="K102" i="52"/>
  <c r="H102" i="52"/>
  <c r="K101" i="52"/>
  <c r="H101" i="52"/>
  <c r="K100" i="52"/>
  <c r="H100" i="52"/>
  <c r="K99" i="52"/>
  <c r="H99" i="52"/>
  <c r="K98" i="52"/>
  <c r="H98" i="52"/>
  <c r="K97" i="52"/>
  <c r="H97" i="52"/>
  <c r="K96" i="52"/>
  <c r="H96" i="52"/>
  <c r="K95" i="52"/>
  <c r="H95" i="52"/>
  <c r="K94" i="52"/>
  <c r="H94" i="52"/>
  <c r="K93" i="52"/>
  <c r="H93" i="52"/>
  <c r="K92" i="52"/>
  <c r="H92" i="52"/>
  <c r="K91" i="52"/>
  <c r="H91" i="52"/>
  <c r="K90" i="52"/>
  <c r="H90" i="52"/>
  <c r="K89" i="52"/>
  <c r="H89" i="52"/>
  <c r="K88" i="52"/>
  <c r="H88" i="52"/>
  <c r="K87" i="52"/>
  <c r="H87" i="52"/>
  <c r="K86" i="52"/>
  <c r="H86" i="52"/>
  <c r="K85" i="52"/>
  <c r="H85" i="52"/>
  <c r="K84" i="52"/>
  <c r="H84" i="52"/>
  <c r="K83" i="52"/>
  <c r="H83" i="52"/>
  <c r="K82" i="52"/>
  <c r="H82" i="52"/>
  <c r="K81" i="52"/>
  <c r="H81" i="52"/>
  <c r="K80" i="52"/>
  <c r="H80" i="52"/>
  <c r="K79" i="52"/>
  <c r="H79" i="52"/>
  <c r="K78" i="52"/>
  <c r="H78" i="52"/>
  <c r="K77" i="52"/>
  <c r="H77" i="52"/>
  <c r="K76" i="52"/>
  <c r="H76" i="52"/>
  <c r="K75" i="52"/>
  <c r="H75" i="52"/>
  <c r="K74" i="52"/>
  <c r="H74" i="52"/>
  <c r="K73" i="52"/>
  <c r="H73" i="52"/>
  <c r="K72" i="52"/>
  <c r="H72" i="52"/>
  <c r="K71" i="52"/>
  <c r="H71" i="52"/>
  <c r="K70" i="52"/>
  <c r="H70" i="52"/>
  <c r="K69" i="52"/>
  <c r="H69" i="52"/>
  <c r="K68" i="52"/>
  <c r="H68" i="52"/>
  <c r="K67" i="52"/>
  <c r="H67" i="52"/>
  <c r="K66" i="52"/>
  <c r="H66" i="52"/>
  <c r="K65" i="52"/>
  <c r="H65" i="52"/>
  <c r="K64" i="52"/>
  <c r="H64" i="52"/>
  <c r="K63" i="52"/>
  <c r="H63" i="52"/>
  <c r="K62" i="52"/>
  <c r="H62" i="52"/>
  <c r="K61" i="52"/>
  <c r="H61" i="52"/>
  <c r="K60" i="52"/>
  <c r="H60" i="52"/>
  <c r="K59" i="52"/>
  <c r="H59" i="52"/>
  <c r="K58" i="52"/>
  <c r="H58" i="52"/>
  <c r="K57" i="52"/>
  <c r="H57" i="52"/>
  <c r="K56" i="52"/>
  <c r="H56" i="52"/>
  <c r="K55" i="52"/>
  <c r="H55" i="52"/>
  <c r="K54" i="52"/>
  <c r="H54" i="52"/>
  <c r="K53" i="52"/>
  <c r="H53" i="52"/>
  <c r="K52" i="52"/>
  <c r="H52" i="52"/>
  <c r="K51" i="52"/>
  <c r="H51" i="52"/>
  <c r="K50" i="52"/>
  <c r="H50" i="52"/>
  <c r="K49" i="52"/>
  <c r="H49" i="52"/>
  <c r="K48" i="52"/>
  <c r="H48" i="52"/>
  <c r="K47" i="52"/>
  <c r="H47" i="52"/>
  <c r="K46" i="52"/>
  <c r="H46" i="52"/>
  <c r="K45" i="52"/>
  <c r="H45" i="52"/>
  <c r="K44" i="52"/>
  <c r="H44" i="52"/>
  <c r="K43" i="52"/>
  <c r="H43" i="52"/>
  <c r="K42" i="52"/>
  <c r="H42" i="52"/>
  <c r="K41" i="52"/>
  <c r="H41" i="52"/>
  <c r="K40" i="52"/>
  <c r="H40" i="52"/>
  <c r="K39" i="52"/>
  <c r="H39" i="52"/>
  <c r="K38" i="52"/>
  <c r="H38" i="52"/>
  <c r="K37" i="52"/>
  <c r="H37" i="52"/>
  <c r="K36" i="52"/>
  <c r="H36" i="52"/>
  <c r="K35" i="52"/>
  <c r="H35" i="52"/>
  <c r="K34" i="52"/>
  <c r="H34" i="52"/>
  <c r="K33" i="52"/>
  <c r="H33" i="52"/>
  <c r="K32" i="52"/>
  <c r="H32" i="52"/>
  <c r="K31" i="52"/>
  <c r="H31" i="52"/>
  <c r="K30" i="52"/>
  <c r="H30" i="52"/>
  <c r="K29" i="52"/>
  <c r="H29" i="52"/>
  <c r="K28" i="52"/>
  <c r="H28" i="52"/>
  <c r="K27" i="52"/>
  <c r="H27" i="52"/>
  <c r="K26" i="52"/>
  <c r="H26" i="52"/>
  <c r="K25" i="52"/>
  <c r="H25" i="52"/>
  <c r="K24" i="52"/>
  <c r="H24" i="52"/>
  <c r="K23" i="52"/>
  <c r="H23" i="52"/>
  <c r="K22" i="52"/>
  <c r="H22" i="52"/>
  <c r="K21" i="52"/>
  <c r="H21" i="52"/>
  <c r="K20" i="52"/>
  <c r="H20" i="52"/>
  <c r="K19" i="52"/>
  <c r="H19" i="52"/>
  <c r="K18" i="52"/>
  <c r="H18" i="52"/>
  <c r="K17" i="52"/>
  <c r="H17" i="52"/>
  <c r="K16" i="52"/>
  <c r="H16" i="52"/>
  <c r="K15" i="52"/>
  <c r="H15" i="52"/>
  <c r="K14" i="52"/>
  <c r="H14" i="52"/>
  <c r="K13" i="52"/>
  <c r="H13" i="52"/>
  <c r="K12" i="52"/>
  <c r="H12" i="52"/>
  <c r="K11" i="52"/>
  <c r="H11" i="52"/>
  <c r="K10" i="52"/>
  <c r="H10" i="52"/>
  <c r="K9" i="52"/>
  <c r="H9" i="52"/>
  <c r="F208" i="57"/>
  <c r="H4" i="61"/>
  <c r="G4" i="61"/>
  <c r="I3" i="61"/>
  <c r="H3" i="61"/>
  <c r="T198" i="52" l="1"/>
  <c r="AL198" i="52"/>
  <c r="AM198" i="52" s="1"/>
  <c r="T190" i="52"/>
  <c r="AL190" i="52"/>
  <c r="AM190" i="52" s="1"/>
  <c r="T186" i="52"/>
  <c r="AL186" i="52"/>
  <c r="AM186" i="52" s="1"/>
  <c r="T178" i="52"/>
  <c r="AL178" i="52"/>
  <c r="AM178" i="52" s="1"/>
  <c r="T170" i="52"/>
  <c r="AL170" i="52"/>
  <c r="AM170" i="52" s="1"/>
  <c r="T166" i="52"/>
  <c r="AL166" i="52"/>
  <c r="AM166" i="52" s="1"/>
  <c r="T158" i="52"/>
  <c r="AL158" i="52"/>
  <c r="AM158" i="52" s="1"/>
  <c r="T150" i="52"/>
  <c r="AL150" i="52"/>
  <c r="AM150" i="52" s="1"/>
  <c r="T146" i="52"/>
  <c r="AL146" i="52"/>
  <c r="AM146" i="52" s="1"/>
  <c r="T138" i="52"/>
  <c r="AL138" i="52"/>
  <c r="AM138" i="52" s="1"/>
  <c r="T130" i="52"/>
  <c r="AL130" i="52"/>
  <c r="AM130" i="52" s="1"/>
  <c r="T126" i="52"/>
  <c r="AL126" i="52"/>
  <c r="AM126" i="52" s="1"/>
  <c r="T118" i="52"/>
  <c r="AL118" i="52"/>
  <c r="AM118" i="52" s="1"/>
  <c r="T110" i="52"/>
  <c r="AL110" i="52"/>
  <c r="AM110" i="52" s="1"/>
  <c r="T106" i="52"/>
  <c r="AL106" i="52"/>
  <c r="AM106" i="52" s="1"/>
  <c r="T98" i="52"/>
  <c r="AL98" i="52"/>
  <c r="AM98" i="52" s="1"/>
  <c r="T90" i="52"/>
  <c r="AL90" i="52"/>
  <c r="AM90" i="52" s="1"/>
  <c r="T86" i="52"/>
  <c r="AL86" i="52"/>
  <c r="AM86" i="52" s="1"/>
  <c r="T78" i="52"/>
  <c r="AL78" i="52"/>
  <c r="AM78" i="52" s="1"/>
  <c r="T70" i="52"/>
  <c r="AL70" i="52"/>
  <c r="AM70" i="52" s="1"/>
  <c r="T66" i="52"/>
  <c r="AL66" i="52"/>
  <c r="AM66" i="52" s="1"/>
  <c r="T58" i="52"/>
  <c r="AL58" i="52"/>
  <c r="AM58" i="52" s="1"/>
  <c r="T50" i="52"/>
  <c r="AL50" i="52"/>
  <c r="AM50" i="52" s="1"/>
  <c r="T46" i="52"/>
  <c r="AL46" i="52"/>
  <c r="AM46" i="52" s="1"/>
  <c r="T38" i="52"/>
  <c r="AL38" i="52"/>
  <c r="AM38" i="52" s="1"/>
  <c r="T30" i="52"/>
  <c r="AL30" i="52"/>
  <c r="AM30" i="52" s="1"/>
  <c r="T26" i="52"/>
  <c r="AL26" i="52"/>
  <c r="AM26" i="52" s="1"/>
  <c r="T18" i="52"/>
  <c r="AL18" i="52"/>
  <c r="AM18" i="52" s="1"/>
  <c r="T10" i="52"/>
  <c r="AL10" i="52"/>
  <c r="AM10" i="52" s="1"/>
  <c r="T197" i="52"/>
  <c r="AL197" i="52"/>
  <c r="AM197" i="52" s="1"/>
  <c r="T193" i="52"/>
  <c r="AL193" i="52"/>
  <c r="AM193" i="52" s="1"/>
  <c r="T185" i="52"/>
  <c r="AL185" i="52"/>
  <c r="AM185" i="52" s="1"/>
  <c r="T177" i="52"/>
  <c r="AL177" i="52"/>
  <c r="AM177" i="52" s="1"/>
  <c r="T173" i="52"/>
  <c r="AL173" i="52"/>
  <c r="AM173" i="52" s="1"/>
  <c r="T165" i="52"/>
  <c r="AL165" i="52"/>
  <c r="AM165" i="52" s="1"/>
  <c r="T157" i="52"/>
  <c r="AL157" i="52"/>
  <c r="AM157" i="52" s="1"/>
  <c r="T153" i="52"/>
  <c r="AL153" i="52"/>
  <c r="AM153" i="52" s="1"/>
  <c r="T145" i="52"/>
  <c r="AL145" i="52"/>
  <c r="AM145" i="52" s="1"/>
  <c r="T137" i="52"/>
  <c r="AL137" i="52"/>
  <c r="AM137" i="52" s="1"/>
  <c r="T133" i="52"/>
  <c r="AL133" i="52"/>
  <c r="AM133" i="52" s="1"/>
  <c r="T125" i="52"/>
  <c r="AL125" i="52"/>
  <c r="AM125" i="52" s="1"/>
  <c r="T117" i="52"/>
  <c r="AL117" i="52"/>
  <c r="AM117" i="52" s="1"/>
  <c r="T113" i="52"/>
  <c r="AL113" i="52"/>
  <c r="AM113" i="52" s="1"/>
  <c r="T105" i="52"/>
  <c r="AL105" i="52"/>
  <c r="AM105" i="52" s="1"/>
  <c r="T97" i="52"/>
  <c r="AL97" i="52"/>
  <c r="AM97" i="52" s="1"/>
  <c r="T93" i="52"/>
  <c r="AL93" i="52"/>
  <c r="AM93" i="52" s="1"/>
  <c r="T85" i="52"/>
  <c r="AL85" i="52"/>
  <c r="AM85" i="52" s="1"/>
  <c r="T77" i="52"/>
  <c r="AL77" i="52"/>
  <c r="AM77" i="52" s="1"/>
  <c r="T69" i="52"/>
  <c r="AL69" i="52"/>
  <c r="AM69" i="52" s="1"/>
  <c r="T65" i="52"/>
  <c r="AL65" i="52"/>
  <c r="AM65" i="52" s="1"/>
  <c r="T57" i="52"/>
  <c r="AL57" i="52"/>
  <c r="AM57" i="52" s="1"/>
  <c r="T49" i="52"/>
  <c r="AL49" i="52"/>
  <c r="AM49" i="52" s="1"/>
  <c r="T45" i="52"/>
  <c r="AL45" i="52"/>
  <c r="AM45" i="52" s="1"/>
  <c r="T37" i="52"/>
  <c r="AL37" i="52"/>
  <c r="AM37" i="52" s="1"/>
  <c r="T29" i="52"/>
  <c r="AL29" i="52"/>
  <c r="AM29" i="52" s="1"/>
  <c r="T25" i="52"/>
  <c r="AL25" i="52"/>
  <c r="AM25" i="52" s="1"/>
  <c r="T17" i="52"/>
  <c r="AL17" i="52"/>
  <c r="AM17" i="52" s="1"/>
  <c r="T9" i="52"/>
  <c r="AL9" i="52"/>
  <c r="AM9" i="52" s="1"/>
  <c r="T200" i="52"/>
  <c r="AL200" i="52"/>
  <c r="AM200" i="52" s="1"/>
  <c r="T196" i="52"/>
  <c r="AL196" i="52"/>
  <c r="AM196" i="52" s="1"/>
  <c r="T192" i="52"/>
  <c r="AL192" i="52"/>
  <c r="AM192" i="52" s="1"/>
  <c r="T188" i="52"/>
  <c r="AL188" i="52"/>
  <c r="AM188" i="52" s="1"/>
  <c r="T184" i="52"/>
  <c r="AL184" i="52"/>
  <c r="AM184" i="52" s="1"/>
  <c r="T180" i="52"/>
  <c r="AL180" i="52"/>
  <c r="AM180" i="52" s="1"/>
  <c r="T176" i="52"/>
  <c r="AL176" i="52"/>
  <c r="AM176" i="52" s="1"/>
  <c r="T172" i="52"/>
  <c r="AL172" i="52"/>
  <c r="AM172" i="52" s="1"/>
  <c r="T168" i="52"/>
  <c r="AL168" i="52"/>
  <c r="AM168" i="52" s="1"/>
  <c r="T164" i="52"/>
  <c r="AL164" i="52"/>
  <c r="AM164" i="52" s="1"/>
  <c r="T160" i="52"/>
  <c r="AL160" i="52"/>
  <c r="AM160" i="52" s="1"/>
  <c r="T156" i="52"/>
  <c r="AL156" i="52"/>
  <c r="AM156" i="52" s="1"/>
  <c r="T152" i="52"/>
  <c r="AL152" i="52"/>
  <c r="AM152" i="52" s="1"/>
  <c r="T148" i="52"/>
  <c r="AL148" i="52"/>
  <c r="AM148" i="52" s="1"/>
  <c r="T144" i="52"/>
  <c r="AL144" i="52"/>
  <c r="AM144" i="52" s="1"/>
  <c r="T140" i="52"/>
  <c r="AL140" i="52"/>
  <c r="AM140" i="52" s="1"/>
  <c r="T136" i="52"/>
  <c r="AL136" i="52"/>
  <c r="AM136" i="52" s="1"/>
  <c r="T132" i="52"/>
  <c r="AL132" i="52"/>
  <c r="AM132" i="52" s="1"/>
  <c r="T128" i="52"/>
  <c r="AL128" i="52"/>
  <c r="AM128" i="52" s="1"/>
  <c r="T124" i="52"/>
  <c r="AL124" i="52"/>
  <c r="AM124" i="52" s="1"/>
  <c r="T120" i="52"/>
  <c r="AL120" i="52"/>
  <c r="AM120" i="52" s="1"/>
  <c r="T116" i="52"/>
  <c r="AL116" i="52"/>
  <c r="AM116" i="52" s="1"/>
  <c r="T112" i="52"/>
  <c r="AL112" i="52"/>
  <c r="AM112" i="52" s="1"/>
  <c r="T108" i="52"/>
  <c r="AL108" i="52"/>
  <c r="AM108" i="52" s="1"/>
  <c r="T104" i="52"/>
  <c r="AL104" i="52"/>
  <c r="AM104" i="52" s="1"/>
  <c r="T100" i="52"/>
  <c r="AL100" i="52"/>
  <c r="AM100" i="52" s="1"/>
  <c r="T96" i="52"/>
  <c r="AL96" i="52"/>
  <c r="AM96" i="52" s="1"/>
  <c r="T92" i="52"/>
  <c r="AL92" i="52"/>
  <c r="AM92" i="52" s="1"/>
  <c r="T88" i="52"/>
  <c r="AL88" i="52"/>
  <c r="AM88" i="52" s="1"/>
  <c r="T84" i="52"/>
  <c r="AL84" i="52"/>
  <c r="AM84" i="52" s="1"/>
  <c r="T80" i="52"/>
  <c r="AL80" i="52"/>
  <c r="AM80" i="52" s="1"/>
  <c r="T76" i="52"/>
  <c r="AL76" i="52"/>
  <c r="AM76" i="52" s="1"/>
  <c r="T72" i="52"/>
  <c r="AL72" i="52"/>
  <c r="AM72" i="52" s="1"/>
  <c r="T68" i="52"/>
  <c r="AL68" i="52"/>
  <c r="AM68" i="52" s="1"/>
  <c r="T64" i="52"/>
  <c r="AL64" i="52"/>
  <c r="AM64" i="52" s="1"/>
  <c r="T60" i="52"/>
  <c r="AL60" i="52"/>
  <c r="AM60" i="52" s="1"/>
  <c r="T56" i="52"/>
  <c r="AL56" i="52"/>
  <c r="AM56" i="52" s="1"/>
  <c r="T52" i="52"/>
  <c r="AL52" i="52"/>
  <c r="AM52" i="52" s="1"/>
  <c r="T48" i="52"/>
  <c r="AL48" i="52"/>
  <c r="AM48" i="52" s="1"/>
  <c r="T44" i="52"/>
  <c r="AL44" i="52"/>
  <c r="AM44" i="52" s="1"/>
  <c r="T40" i="52"/>
  <c r="AL40" i="52"/>
  <c r="AM40" i="52" s="1"/>
  <c r="T36" i="52"/>
  <c r="AL36" i="52"/>
  <c r="AM36" i="52" s="1"/>
  <c r="T32" i="52"/>
  <c r="AL32" i="52"/>
  <c r="AM32" i="52" s="1"/>
  <c r="T28" i="52"/>
  <c r="AL28" i="52"/>
  <c r="AM28" i="52" s="1"/>
  <c r="T24" i="52"/>
  <c r="AL24" i="52"/>
  <c r="AM24" i="52" s="1"/>
  <c r="T20" i="52"/>
  <c r="AL20" i="52"/>
  <c r="AM20" i="52" s="1"/>
  <c r="T16" i="52"/>
  <c r="AL16" i="52"/>
  <c r="AM16" i="52" s="1"/>
  <c r="T12" i="52"/>
  <c r="AL12" i="52"/>
  <c r="AM12" i="52" s="1"/>
  <c r="T202" i="52"/>
  <c r="AL202" i="52"/>
  <c r="AM202" i="52" s="1"/>
  <c r="T194" i="52"/>
  <c r="AL194" i="52"/>
  <c r="AM194" i="52" s="1"/>
  <c r="T182" i="52"/>
  <c r="AL182" i="52"/>
  <c r="AM182" i="52" s="1"/>
  <c r="T174" i="52"/>
  <c r="AL174" i="52"/>
  <c r="AM174" i="52" s="1"/>
  <c r="T162" i="52"/>
  <c r="AL162" i="52"/>
  <c r="AM162" i="52" s="1"/>
  <c r="T154" i="52"/>
  <c r="AL154" i="52"/>
  <c r="AM154" i="52" s="1"/>
  <c r="T142" i="52"/>
  <c r="AL142" i="52"/>
  <c r="AM142" i="52" s="1"/>
  <c r="T134" i="52"/>
  <c r="AL134" i="52"/>
  <c r="AM134" i="52" s="1"/>
  <c r="T122" i="52"/>
  <c r="AL122" i="52"/>
  <c r="AM122" i="52" s="1"/>
  <c r="T114" i="52"/>
  <c r="AL114" i="52"/>
  <c r="AM114" i="52" s="1"/>
  <c r="T102" i="52"/>
  <c r="AL102" i="52"/>
  <c r="AM102" i="52" s="1"/>
  <c r="T94" i="52"/>
  <c r="AL94" i="52"/>
  <c r="AM94" i="52" s="1"/>
  <c r="T82" i="52"/>
  <c r="AL82" i="52"/>
  <c r="AM82" i="52" s="1"/>
  <c r="T74" i="52"/>
  <c r="AL74" i="52"/>
  <c r="AM74" i="52" s="1"/>
  <c r="T62" i="52"/>
  <c r="AL62" i="52"/>
  <c r="AM62" i="52" s="1"/>
  <c r="T54" i="52"/>
  <c r="AL54" i="52"/>
  <c r="AM54" i="52" s="1"/>
  <c r="T42" i="52"/>
  <c r="AL42" i="52"/>
  <c r="AM42" i="52" s="1"/>
  <c r="T34" i="52"/>
  <c r="AL34" i="52"/>
  <c r="AM34" i="52" s="1"/>
  <c r="T22" i="52"/>
  <c r="AL22" i="52"/>
  <c r="AM22" i="52" s="1"/>
  <c r="T14" i="52"/>
  <c r="AL14" i="52"/>
  <c r="AM14" i="52" s="1"/>
  <c r="T201" i="52"/>
  <c r="AL201" i="52"/>
  <c r="AM201" i="52" s="1"/>
  <c r="T189" i="52"/>
  <c r="AL189" i="52"/>
  <c r="AM189" i="52" s="1"/>
  <c r="T181" i="52"/>
  <c r="AL181" i="52"/>
  <c r="AM181" i="52" s="1"/>
  <c r="T169" i="52"/>
  <c r="AL169" i="52"/>
  <c r="AM169" i="52" s="1"/>
  <c r="T161" i="52"/>
  <c r="AL161" i="52"/>
  <c r="AM161" i="52" s="1"/>
  <c r="T149" i="52"/>
  <c r="AL149" i="52"/>
  <c r="AM149" i="52" s="1"/>
  <c r="T141" i="52"/>
  <c r="AL141" i="52"/>
  <c r="AM141" i="52" s="1"/>
  <c r="T129" i="52"/>
  <c r="AL129" i="52"/>
  <c r="AM129" i="52" s="1"/>
  <c r="T121" i="52"/>
  <c r="AL121" i="52"/>
  <c r="AM121" i="52" s="1"/>
  <c r="T109" i="52"/>
  <c r="AL109" i="52"/>
  <c r="AM109" i="52" s="1"/>
  <c r="T101" i="52"/>
  <c r="AL101" i="52"/>
  <c r="AM101" i="52" s="1"/>
  <c r="T89" i="52"/>
  <c r="AL89" i="52"/>
  <c r="AM89" i="52" s="1"/>
  <c r="T81" i="52"/>
  <c r="AL81" i="52"/>
  <c r="AM81" i="52" s="1"/>
  <c r="T73" i="52"/>
  <c r="AL73" i="52"/>
  <c r="AM73" i="52" s="1"/>
  <c r="T61" i="52"/>
  <c r="AL61" i="52"/>
  <c r="AM61" i="52" s="1"/>
  <c r="T53" i="52"/>
  <c r="AL53" i="52"/>
  <c r="AM53" i="52" s="1"/>
  <c r="T41" i="52"/>
  <c r="AL41" i="52"/>
  <c r="AM41" i="52" s="1"/>
  <c r="T33" i="52"/>
  <c r="AL33" i="52"/>
  <c r="AM33" i="52" s="1"/>
  <c r="T21" i="52"/>
  <c r="AL21" i="52"/>
  <c r="AM21" i="52" s="1"/>
  <c r="T13" i="52"/>
  <c r="AL13" i="52"/>
  <c r="AM13" i="52" s="1"/>
  <c r="T199" i="52"/>
  <c r="AL199" i="52"/>
  <c r="AM199" i="52" s="1"/>
  <c r="T195" i="52"/>
  <c r="AL195" i="52"/>
  <c r="AM195" i="52" s="1"/>
  <c r="T191" i="52"/>
  <c r="AL191" i="52"/>
  <c r="AM191" i="52" s="1"/>
  <c r="T187" i="52"/>
  <c r="AL187" i="52"/>
  <c r="AM187" i="52" s="1"/>
  <c r="T183" i="52"/>
  <c r="AL183" i="52"/>
  <c r="AM183" i="52" s="1"/>
  <c r="T179" i="52"/>
  <c r="AL179" i="52"/>
  <c r="AM179" i="52" s="1"/>
  <c r="T175" i="52"/>
  <c r="AL175" i="52"/>
  <c r="AM175" i="52" s="1"/>
  <c r="T171" i="52"/>
  <c r="AL171" i="52"/>
  <c r="AM171" i="52" s="1"/>
  <c r="T167" i="52"/>
  <c r="AL167" i="52"/>
  <c r="AM167" i="52" s="1"/>
  <c r="T163" i="52"/>
  <c r="AL163" i="52"/>
  <c r="AM163" i="52" s="1"/>
  <c r="T159" i="52"/>
  <c r="AL159" i="52"/>
  <c r="AM159" i="52" s="1"/>
  <c r="T155" i="52"/>
  <c r="AL155" i="52"/>
  <c r="AM155" i="52" s="1"/>
  <c r="T151" i="52"/>
  <c r="AL151" i="52"/>
  <c r="AM151" i="52" s="1"/>
  <c r="T147" i="52"/>
  <c r="AL147" i="52"/>
  <c r="AM147" i="52" s="1"/>
  <c r="T143" i="52"/>
  <c r="AL143" i="52"/>
  <c r="AM143" i="52" s="1"/>
  <c r="T139" i="52"/>
  <c r="AL139" i="52"/>
  <c r="AM139" i="52" s="1"/>
  <c r="T135" i="52"/>
  <c r="AL135" i="52"/>
  <c r="AM135" i="52" s="1"/>
  <c r="T131" i="52"/>
  <c r="AL131" i="52"/>
  <c r="AM131" i="52" s="1"/>
  <c r="T127" i="52"/>
  <c r="AL127" i="52"/>
  <c r="AM127" i="52" s="1"/>
  <c r="T123" i="52"/>
  <c r="AL123" i="52"/>
  <c r="AM123" i="52" s="1"/>
  <c r="T119" i="52"/>
  <c r="AL119" i="52"/>
  <c r="AM119" i="52" s="1"/>
  <c r="T115" i="52"/>
  <c r="AL115" i="52"/>
  <c r="AM115" i="52" s="1"/>
  <c r="T111" i="52"/>
  <c r="AL111" i="52"/>
  <c r="AM111" i="52" s="1"/>
  <c r="T107" i="52"/>
  <c r="AL107" i="52"/>
  <c r="AM107" i="52" s="1"/>
  <c r="T103" i="52"/>
  <c r="AL103" i="52"/>
  <c r="AM103" i="52" s="1"/>
  <c r="T99" i="52"/>
  <c r="AL99" i="52"/>
  <c r="AM99" i="52" s="1"/>
  <c r="T95" i="52"/>
  <c r="AL95" i="52"/>
  <c r="AM95" i="52" s="1"/>
  <c r="T91" i="52"/>
  <c r="AL91" i="52"/>
  <c r="AM91" i="52" s="1"/>
  <c r="T87" i="52"/>
  <c r="AL87" i="52"/>
  <c r="AM87" i="52" s="1"/>
  <c r="T83" i="52"/>
  <c r="AL83" i="52"/>
  <c r="AM83" i="52" s="1"/>
  <c r="T79" i="52"/>
  <c r="AL79" i="52"/>
  <c r="AM79" i="52" s="1"/>
  <c r="T75" i="52"/>
  <c r="AL75" i="52"/>
  <c r="AM75" i="52" s="1"/>
  <c r="T71" i="52"/>
  <c r="AL71" i="52"/>
  <c r="AM71" i="52" s="1"/>
  <c r="T67" i="52"/>
  <c r="AL67" i="52"/>
  <c r="AM67" i="52" s="1"/>
  <c r="T63" i="52"/>
  <c r="AL63" i="52"/>
  <c r="AM63" i="52" s="1"/>
  <c r="T59" i="52"/>
  <c r="AL59" i="52"/>
  <c r="AM59" i="52" s="1"/>
  <c r="T55" i="52"/>
  <c r="AL55" i="52"/>
  <c r="AM55" i="52" s="1"/>
  <c r="T51" i="52"/>
  <c r="AL51" i="52"/>
  <c r="AM51" i="52" s="1"/>
  <c r="T47" i="52"/>
  <c r="AL47" i="52"/>
  <c r="AM47" i="52" s="1"/>
  <c r="T43" i="52"/>
  <c r="AL43" i="52"/>
  <c r="AM43" i="52" s="1"/>
  <c r="T39" i="52"/>
  <c r="AL39" i="52"/>
  <c r="AM39" i="52" s="1"/>
  <c r="T35" i="52"/>
  <c r="AL35" i="52"/>
  <c r="AM35" i="52" s="1"/>
  <c r="T31" i="52"/>
  <c r="AL31" i="52"/>
  <c r="AM31" i="52" s="1"/>
  <c r="T27" i="52"/>
  <c r="AL27" i="52"/>
  <c r="AM27" i="52" s="1"/>
  <c r="T23" i="52"/>
  <c r="AL23" i="52"/>
  <c r="AM23" i="52" s="1"/>
  <c r="T19" i="52"/>
  <c r="AL19" i="52"/>
  <c r="AM19" i="52" s="1"/>
  <c r="T15" i="52"/>
  <c r="AL15" i="52"/>
  <c r="AM15" i="52" s="1"/>
  <c r="T11" i="52"/>
  <c r="AL11" i="52"/>
  <c r="AM11" i="52" s="1"/>
  <c r="T203" i="52"/>
  <c r="T205" i="52"/>
  <c r="T204" i="52"/>
  <c r="AC122" i="52"/>
  <c r="AC184" i="52"/>
  <c r="Z11" i="52"/>
  <c r="AC27" i="52"/>
  <c r="Z25" i="52"/>
  <c r="Z13" i="52"/>
  <c r="AC11" i="52"/>
  <c r="Z77" i="52"/>
  <c r="AC75" i="52"/>
  <c r="Z61" i="52"/>
  <c r="Z29" i="52"/>
  <c r="Z135" i="52"/>
  <c r="Z119" i="52"/>
  <c r="Z115" i="52"/>
  <c r="AC28" i="52"/>
  <c r="AC150" i="52"/>
  <c r="AC78" i="52"/>
  <c r="R198" i="52"/>
  <c r="Z201" i="52"/>
  <c r="Z165" i="52"/>
  <c r="Z164" i="52"/>
  <c r="Z161" i="52"/>
  <c r="AC143" i="52"/>
  <c r="AC139" i="52"/>
  <c r="AC135" i="52"/>
  <c r="Z118" i="52"/>
  <c r="AC107" i="52"/>
  <c r="AC95" i="52"/>
  <c r="AC72" i="52"/>
  <c r="Z70" i="52"/>
  <c r="AC56" i="52"/>
  <c r="AC40" i="52"/>
  <c r="Z38" i="52"/>
  <c r="Z33" i="52"/>
  <c r="Z28" i="52"/>
  <c r="AC26" i="52"/>
  <c r="AC10" i="52"/>
  <c r="Z56" i="52"/>
  <c r="Z132" i="52"/>
  <c r="Z108" i="52"/>
  <c r="AC200" i="52"/>
  <c r="AC160" i="52"/>
  <c r="AC156" i="52"/>
  <c r="Z154" i="52"/>
  <c r="Z143" i="52"/>
  <c r="AC198" i="52"/>
  <c r="AC190" i="52"/>
  <c r="AC166" i="52"/>
  <c r="AC123" i="52"/>
  <c r="AC110" i="52"/>
  <c r="AC84" i="52"/>
  <c r="Z45" i="52"/>
  <c r="AC43" i="52"/>
  <c r="Z41" i="52"/>
  <c r="AC12" i="52"/>
  <c r="Z124" i="52"/>
  <c r="AC46" i="52"/>
  <c r="AC199" i="52"/>
  <c r="AC191" i="52"/>
  <c r="Z189" i="52"/>
  <c r="AC167" i="52"/>
  <c r="AC159" i="52"/>
  <c r="Z157" i="52"/>
  <c r="Z73" i="52"/>
  <c r="AC52" i="52"/>
  <c r="Z183" i="52"/>
  <c r="Z175" i="52"/>
  <c r="AC111" i="52"/>
  <c r="Z106" i="52"/>
  <c r="Z91" i="52"/>
  <c r="AC89" i="52"/>
  <c r="Z83" i="52"/>
  <c r="AC81" i="52"/>
  <c r="Z65" i="52"/>
  <c r="Z51" i="52"/>
  <c r="AC49" i="52"/>
  <c r="AC13" i="52"/>
  <c r="AC9" i="52"/>
  <c r="AC202" i="52"/>
  <c r="AC192" i="52"/>
  <c r="AC188" i="52"/>
  <c r="Z186" i="52"/>
  <c r="AC180" i="52"/>
  <c r="Z178" i="52"/>
  <c r="AC176" i="52"/>
  <c r="AC168" i="52"/>
  <c r="AC158" i="52"/>
  <c r="Z152" i="52"/>
  <c r="Z120" i="52"/>
  <c r="Z116" i="52"/>
  <c r="Z112" i="52"/>
  <c r="Z86" i="52"/>
  <c r="AC80" i="52"/>
  <c r="Z78" i="52"/>
  <c r="AC62" i="52"/>
  <c r="AC59" i="52"/>
  <c r="Z54" i="52"/>
  <c r="AC30" i="52"/>
  <c r="Z22" i="52"/>
  <c r="AC20" i="52"/>
  <c r="Z18" i="52"/>
  <c r="AC16" i="52"/>
  <c r="Z197" i="52"/>
  <c r="Z196" i="52"/>
  <c r="Z193" i="52"/>
  <c r="Z181" i="52"/>
  <c r="Z172" i="52"/>
  <c r="Z169" i="52"/>
  <c r="Z151" i="52"/>
  <c r="Z148" i="52"/>
  <c r="Z136" i="52"/>
  <c r="AC121" i="52"/>
  <c r="AC109" i="52"/>
  <c r="Z103" i="52"/>
  <c r="Z99" i="52"/>
  <c r="Z96" i="52"/>
  <c r="AC94" i="52"/>
  <c r="Z89" i="52"/>
  <c r="Z81" i="52"/>
  <c r="AC68" i="52"/>
  <c r="Z67" i="52"/>
  <c r="AC65" i="52"/>
  <c r="Z49" i="52"/>
  <c r="AC36" i="52"/>
  <c r="Z35" i="52"/>
  <c r="AC33" i="52"/>
  <c r="Z16" i="52"/>
  <c r="Z9" i="52"/>
  <c r="Z205" i="52"/>
  <c r="Z199" i="52"/>
  <c r="AC197" i="52"/>
  <c r="Z188" i="52"/>
  <c r="Z185" i="52"/>
  <c r="AC183" i="52"/>
  <c r="AC174" i="52"/>
  <c r="AC164" i="52"/>
  <c r="Z162" i="52"/>
  <c r="Z159" i="52"/>
  <c r="AC153" i="52"/>
  <c r="AC147" i="52"/>
  <c r="Z131" i="52"/>
  <c r="Z122" i="52"/>
  <c r="AC106" i="52"/>
  <c r="Z104" i="52"/>
  <c r="AC102" i="52"/>
  <c r="AC99" i="52"/>
  <c r="Z97" i="52"/>
  <c r="Z94" i="52"/>
  <c r="Z84" i="52"/>
  <c r="AC79" i="52"/>
  <c r="AC76" i="52"/>
  <c r="Z71" i="52"/>
  <c r="Z68" i="52"/>
  <c r="AC66" i="52"/>
  <c r="AC60" i="52"/>
  <c r="Z52" i="52"/>
  <c r="AC47" i="52"/>
  <c r="AC44" i="52"/>
  <c r="Z39" i="52"/>
  <c r="AC37" i="52"/>
  <c r="Z36" i="52"/>
  <c r="AC34" i="52"/>
  <c r="Z27" i="52"/>
  <c r="AC17" i="52"/>
  <c r="AC201" i="52"/>
  <c r="Z200" i="52"/>
  <c r="AC196" i="52"/>
  <c r="Z194" i="52"/>
  <c r="Z191" i="52"/>
  <c r="AC182" i="52"/>
  <c r="Z180" i="52"/>
  <c r="Z177" i="52"/>
  <c r="AC175" i="52"/>
  <c r="Z173" i="52"/>
  <c r="AC172" i="52"/>
  <c r="Z170" i="52"/>
  <c r="Z167" i="52"/>
  <c r="Z156" i="52"/>
  <c r="AC146" i="52"/>
  <c r="Z144" i="52"/>
  <c r="AC134" i="52"/>
  <c r="AC127" i="52"/>
  <c r="Z123" i="52"/>
  <c r="AC119" i="52"/>
  <c r="AC118" i="52"/>
  <c r="AC115" i="52"/>
  <c r="AC108" i="52"/>
  <c r="AC105" i="52"/>
  <c r="Z95" i="52"/>
  <c r="Z92" i="52"/>
  <c r="AC90" i="52"/>
  <c r="Z85" i="52"/>
  <c r="Z69" i="52"/>
  <c r="Z53" i="52"/>
  <c r="Z37" i="52"/>
  <c r="Z24" i="52"/>
  <c r="Z20" i="52"/>
  <c r="Z17" i="52"/>
  <c r="AC15" i="52"/>
  <c r="Z14" i="52"/>
  <c r="AC204" i="52"/>
  <c r="AC193" i="52"/>
  <c r="AC177" i="52"/>
  <c r="AC161" i="52"/>
  <c r="AC151" i="52"/>
  <c r="AC149" i="52"/>
  <c r="AC142" i="52"/>
  <c r="Z93" i="52"/>
  <c r="R12" i="52"/>
  <c r="Z150" i="52"/>
  <c r="Z140" i="52"/>
  <c r="AC96" i="52"/>
  <c r="AC205" i="52"/>
  <c r="AC185" i="52"/>
  <c r="AC169" i="52"/>
  <c r="Z147" i="52"/>
  <c r="AC138" i="52"/>
  <c r="Z204" i="52"/>
  <c r="Z203" i="52"/>
  <c r="Z198" i="52"/>
  <c r="Z195" i="52"/>
  <c r="AC194" i="52"/>
  <c r="Z190" i="52"/>
  <c r="Z187" i="52"/>
  <c r="AC186" i="52"/>
  <c r="Z182" i="52"/>
  <c r="Z179" i="52"/>
  <c r="AC178" i="52"/>
  <c r="Z174" i="52"/>
  <c r="Z171" i="52"/>
  <c r="AC170" i="52"/>
  <c r="Z166" i="52"/>
  <c r="Z163" i="52"/>
  <c r="AC162" i="52"/>
  <c r="Z158" i="52"/>
  <c r="Z155" i="52"/>
  <c r="AC154" i="52"/>
  <c r="Z146" i="52"/>
  <c r="AC145" i="52"/>
  <c r="AC131" i="52"/>
  <c r="AC129" i="52"/>
  <c r="Z128" i="52"/>
  <c r="Z101" i="52"/>
  <c r="AC87" i="52"/>
  <c r="AC82" i="52"/>
  <c r="AC203" i="52"/>
  <c r="AC195" i="52"/>
  <c r="Z192" i="52"/>
  <c r="AC189" i="52"/>
  <c r="AC187" i="52"/>
  <c r="Z184" i="52"/>
  <c r="AC181" i="52"/>
  <c r="AC179" i="52"/>
  <c r="Z176" i="52"/>
  <c r="AC173" i="52"/>
  <c r="AC171" i="52"/>
  <c r="Z168" i="52"/>
  <c r="AC165" i="52"/>
  <c r="AC163" i="52"/>
  <c r="Z160" i="52"/>
  <c r="AC157" i="52"/>
  <c r="AC155" i="52"/>
  <c r="Z142" i="52"/>
  <c r="AC141" i="52"/>
  <c r="Z139" i="52"/>
  <c r="Z138" i="52"/>
  <c r="AC137" i="52"/>
  <c r="Z134" i="52"/>
  <c r="AC133" i="52"/>
  <c r="Z130" i="52"/>
  <c r="AC126" i="52"/>
  <c r="AC117" i="52"/>
  <c r="AC103" i="52"/>
  <c r="Z100" i="52"/>
  <c r="AC88" i="52"/>
  <c r="AC69" i="52"/>
  <c r="Z58" i="52"/>
  <c r="AC48" i="52"/>
  <c r="AC23" i="52"/>
  <c r="Z114" i="52"/>
  <c r="AC113" i="52"/>
  <c r="Z105" i="52"/>
  <c r="AC100" i="52"/>
  <c r="Z98" i="52"/>
  <c r="AC97" i="52"/>
  <c r="AC93" i="52"/>
  <c r="AC92" i="52"/>
  <c r="AC91" i="52"/>
  <c r="AC85" i="52"/>
  <c r="AC83" i="52"/>
  <c r="Z72" i="52"/>
  <c r="AC63" i="52"/>
  <c r="Z57" i="52"/>
  <c r="Z55" i="52"/>
  <c r="AC50" i="52"/>
  <c r="Z40" i="52"/>
  <c r="AC31" i="52"/>
  <c r="AC24" i="52"/>
  <c r="Z21" i="52"/>
  <c r="AC14" i="52"/>
  <c r="AC130" i="52"/>
  <c r="Z127" i="52"/>
  <c r="Z126" i="52"/>
  <c r="AC125" i="52"/>
  <c r="AC114" i="52"/>
  <c r="Z111" i="52"/>
  <c r="Z110" i="52"/>
  <c r="Z107" i="52"/>
  <c r="AC104" i="52"/>
  <c r="Z102" i="52"/>
  <c r="AC101" i="52"/>
  <c r="AC98" i="52"/>
  <c r="Z90" i="52"/>
  <c r="Z88" i="52"/>
  <c r="Z87" i="52"/>
  <c r="AC86" i="52"/>
  <c r="Z74" i="52"/>
  <c r="AC64" i="52"/>
  <c r="AC53" i="52"/>
  <c r="Z42" i="52"/>
  <c r="AC32" i="52"/>
  <c r="Z15" i="52"/>
  <c r="Z76" i="52"/>
  <c r="Z75" i="52"/>
  <c r="AC73" i="52"/>
  <c r="AC70" i="52"/>
  <c r="AC67" i="52"/>
  <c r="Z62" i="52"/>
  <c r="Z60" i="52"/>
  <c r="Z59" i="52"/>
  <c r="AC57" i="52"/>
  <c r="AC54" i="52"/>
  <c r="AC51" i="52"/>
  <c r="Z46" i="52"/>
  <c r="Z44" i="52"/>
  <c r="Z43" i="52"/>
  <c r="AC41" i="52"/>
  <c r="AC38" i="52"/>
  <c r="AC35" i="52"/>
  <c r="Z30" i="52"/>
  <c r="Z26" i="52"/>
  <c r="AC21" i="52"/>
  <c r="Z19" i="52"/>
  <c r="AC18" i="52"/>
  <c r="Z10" i="52"/>
  <c r="Z82" i="52"/>
  <c r="Z80" i="52"/>
  <c r="Z79" i="52"/>
  <c r="AC77" i="52"/>
  <c r="AC74" i="52"/>
  <c r="AC71" i="52"/>
  <c r="Z66" i="52"/>
  <c r="Z64" i="52"/>
  <c r="Z63" i="52"/>
  <c r="AC61" i="52"/>
  <c r="AC58" i="52"/>
  <c r="AC55" i="52"/>
  <c r="Z50" i="52"/>
  <c r="Z48" i="52"/>
  <c r="Z47" i="52"/>
  <c r="AC45" i="52"/>
  <c r="AC42" i="52"/>
  <c r="AC39" i="52"/>
  <c r="Z34" i="52"/>
  <c r="Z32" i="52"/>
  <c r="Z31" i="52"/>
  <c r="AC29" i="52"/>
  <c r="AC25" i="52"/>
  <c r="Z23" i="52"/>
  <c r="AC22" i="52"/>
  <c r="AC19" i="52"/>
  <c r="Z12" i="52"/>
  <c r="Z202" i="52"/>
  <c r="Z153" i="52"/>
  <c r="Z149" i="52"/>
  <c r="Z145" i="52"/>
  <c r="Z141" i="52"/>
  <c r="Z137" i="52"/>
  <c r="Z133" i="52"/>
  <c r="Z129" i="52"/>
  <c r="Z125" i="52"/>
  <c r="Z121" i="52"/>
  <c r="Z117" i="52"/>
  <c r="Z113" i="52"/>
  <c r="Z109" i="52"/>
  <c r="AC152" i="52"/>
  <c r="AC148" i="52"/>
  <c r="AC144" i="52"/>
  <c r="AC140" i="52"/>
  <c r="AC136" i="52"/>
  <c r="AC132" i="52"/>
  <c r="AC128" i="52"/>
  <c r="AC124" i="52"/>
  <c r="AC120" i="52"/>
  <c r="AC116" i="52"/>
  <c r="AC112" i="52"/>
  <c r="R10" i="52"/>
  <c r="R197" i="52"/>
  <c r="R189" i="52"/>
  <c r="R161" i="52"/>
  <c r="R157" i="52"/>
  <c r="R69" i="52"/>
  <c r="R45" i="52"/>
  <c r="R41" i="52"/>
  <c r="R205" i="52"/>
  <c r="R201" i="52"/>
  <c r="R120" i="52"/>
  <c r="R112" i="52"/>
  <c r="R80" i="52"/>
  <c r="R60" i="52"/>
  <c r="R115" i="52"/>
  <c r="R153" i="52"/>
  <c r="R137" i="52"/>
  <c r="R129" i="52"/>
  <c r="R105" i="52"/>
  <c r="R85" i="52"/>
  <c r="R77" i="52"/>
  <c r="R48" i="52"/>
  <c r="R40" i="52"/>
  <c r="R190" i="52"/>
  <c r="R186" i="52"/>
  <c r="R158" i="52"/>
  <c r="R154" i="52"/>
  <c r="R118" i="52"/>
  <c r="R82" i="52"/>
  <c r="R49" i="52"/>
  <c r="R145" i="52"/>
  <c r="R187" i="52"/>
  <c r="R167" i="52"/>
  <c r="R163" i="52"/>
  <c r="R127" i="52"/>
  <c r="R123" i="52"/>
  <c r="R95" i="52"/>
  <c r="R64" i="52"/>
  <c r="R176" i="52"/>
  <c r="R168" i="52"/>
  <c r="R165" i="52"/>
  <c r="R159" i="52"/>
  <c r="R155" i="52"/>
  <c r="R150" i="52"/>
  <c r="R146" i="52"/>
  <c r="R138" i="52"/>
  <c r="R108" i="52"/>
  <c r="R96" i="52"/>
  <c r="R89" i="52"/>
  <c r="R84" i="52"/>
  <c r="R32" i="52"/>
  <c r="R28" i="52"/>
  <c r="R25" i="52"/>
  <c r="R24" i="52"/>
  <c r="R21" i="52"/>
  <c r="R20" i="52"/>
  <c r="R13" i="52"/>
  <c r="R177" i="52"/>
  <c r="R169" i="52"/>
  <c r="R195" i="52"/>
  <c r="R182" i="52"/>
  <c r="R178" i="52"/>
  <c r="R136" i="52"/>
  <c r="R128" i="52"/>
  <c r="R125" i="52"/>
  <c r="R121" i="52"/>
  <c r="R94" i="52"/>
  <c r="R90" i="52"/>
  <c r="R81" i="52"/>
  <c r="R76" i="52"/>
  <c r="R73" i="52"/>
  <c r="R72" i="52"/>
  <c r="R68" i="52"/>
  <c r="R62" i="52"/>
  <c r="R57" i="52"/>
  <c r="R53" i="52"/>
  <c r="R27" i="52"/>
  <c r="R23" i="52"/>
  <c r="R202" i="52"/>
  <c r="R174" i="52"/>
  <c r="R151" i="52"/>
  <c r="R147" i="52"/>
  <c r="R143" i="52"/>
  <c r="R139" i="52"/>
  <c r="R110" i="52"/>
  <c r="R101" i="52"/>
  <c r="R97" i="52"/>
  <c r="R92" i="52"/>
  <c r="R88" i="52"/>
  <c r="R78" i="52"/>
  <c r="R63" i="52"/>
  <c r="R58" i="52"/>
  <c r="R38" i="52"/>
  <c r="R16" i="52"/>
  <c r="R179" i="52"/>
  <c r="R203" i="52"/>
  <c r="R194" i="52"/>
  <c r="R185" i="52"/>
  <c r="R175" i="52"/>
  <c r="R171" i="52"/>
  <c r="R166" i="52"/>
  <c r="R162" i="52"/>
  <c r="R152" i="52"/>
  <c r="R149" i="52"/>
  <c r="R144" i="52"/>
  <c r="R131" i="52"/>
  <c r="R126" i="52"/>
  <c r="R113" i="52"/>
  <c r="R111" i="52"/>
  <c r="R98" i="52"/>
  <c r="R93" i="52"/>
  <c r="R79" i="52"/>
  <c r="R74" i="52"/>
  <c r="R65" i="52"/>
  <c r="R44" i="52"/>
  <c r="R30" i="52"/>
  <c r="R193" i="52"/>
  <c r="R170" i="52"/>
  <c r="R160" i="52"/>
  <c r="R134" i="52"/>
  <c r="R130" i="52"/>
  <c r="R173" i="52"/>
  <c r="R142" i="52"/>
  <c r="R133" i="52"/>
  <c r="R104" i="52"/>
  <c r="R100" i="52"/>
  <c r="R66" i="52"/>
  <c r="R61" i="52"/>
  <c r="R56" i="52"/>
  <c r="R33" i="52"/>
  <c r="R31" i="52"/>
  <c r="R19" i="52"/>
  <c r="R18" i="52"/>
  <c r="R15" i="52"/>
  <c r="R9" i="52"/>
  <c r="R200" i="52"/>
  <c r="R199" i="52"/>
  <c r="R192" i="52"/>
  <c r="R191" i="52"/>
  <c r="R184" i="52"/>
  <c r="R183" i="52"/>
  <c r="R109" i="52"/>
  <c r="R52" i="52"/>
  <c r="R181" i="52"/>
  <c r="R122" i="52"/>
  <c r="R116" i="52"/>
  <c r="R36" i="52"/>
  <c r="R141" i="52"/>
  <c r="R106" i="52"/>
  <c r="R86" i="52"/>
  <c r="R70" i="52"/>
  <c r="R54" i="52"/>
  <c r="R42" i="52"/>
  <c r="R22" i="52"/>
  <c r="R14" i="52"/>
  <c r="R114" i="52"/>
  <c r="R102" i="52"/>
  <c r="R50" i="52"/>
  <c r="R35" i="52"/>
  <c r="R34" i="52"/>
  <c r="R26" i="52"/>
  <c r="R11" i="52"/>
  <c r="R135" i="52"/>
  <c r="R119" i="52"/>
  <c r="R117" i="52"/>
  <c r="R47" i="52"/>
  <c r="R46" i="52"/>
  <c r="R37" i="52"/>
  <c r="R29" i="52"/>
  <c r="R17" i="52"/>
  <c r="R107" i="52"/>
  <c r="R91" i="52"/>
  <c r="R75" i="52"/>
  <c r="R59" i="52"/>
  <c r="R196" i="52"/>
  <c r="R188" i="52"/>
  <c r="R180" i="52"/>
  <c r="R172" i="52"/>
  <c r="R164" i="52"/>
  <c r="R156" i="52"/>
  <c r="R148" i="52"/>
  <c r="R140" i="52"/>
  <c r="R132" i="52"/>
  <c r="R124" i="52"/>
  <c r="R204" i="52"/>
  <c r="R103" i="52"/>
  <c r="R87" i="52"/>
  <c r="R71" i="52"/>
  <c r="R55" i="52"/>
  <c r="R39" i="52"/>
  <c r="R99" i="52"/>
  <c r="R83" i="52"/>
  <c r="R67" i="52"/>
  <c r="R51" i="52"/>
  <c r="R43" i="52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D30" i="57"/>
  <c r="E30" i="57"/>
  <c r="F30" i="57"/>
  <c r="D31" i="57"/>
  <c r="E31" i="57"/>
  <c r="F31" i="57"/>
  <c r="D32" i="57"/>
  <c r="E32" i="57"/>
  <c r="F32" i="57"/>
  <c r="D33" i="57"/>
  <c r="E33" i="57"/>
  <c r="F33" i="57"/>
  <c r="D34" i="57"/>
  <c r="E34" i="57"/>
  <c r="F34" i="57"/>
  <c r="D35" i="57"/>
  <c r="E35" i="57"/>
  <c r="F35" i="57"/>
  <c r="D36" i="57"/>
  <c r="E36" i="57"/>
  <c r="F36" i="57"/>
  <c r="D37" i="57"/>
  <c r="E37" i="57"/>
  <c r="F37" i="57"/>
  <c r="D38" i="57"/>
  <c r="E38" i="57"/>
  <c r="F38" i="57"/>
  <c r="D39" i="57"/>
  <c r="E39" i="57"/>
  <c r="F39" i="57"/>
  <c r="D40" i="57"/>
  <c r="E40" i="57"/>
  <c r="F40" i="57"/>
  <c r="D41" i="57"/>
  <c r="E41" i="57"/>
  <c r="F41" i="57"/>
  <c r="D42" i="57"/>
  <c r="E42" i="57"/>
  <c r="F42" i="57"/>
  <c r="D43" i="57"/>
  <c r="E43" i="57"/>
  <c r="F43" i="57"/>
  <c r="D44" i="57"/>
  <c r="E44" i="57"/>
  <c r="F44" i="57"/>
  <c r="D45" i="57"/>
  <c r="E45" i="57"/>
  <c r="F45" i="57"/>
  <c r="D46" i="57"/>
  <c r="E46" i="57"/>
  <c r="F46" i="57"/>
  <c r="D47" i="57"/>
  <c r="E47" i="57"/>
  <c r="F47" i="57"/>
  <c r="D48" i="57"/>
  <c r="E48" i="57"/>
  <c r="F48" i="57"/>
  <c r="D49" i="57"/>
  <c r="E49" i="57"/>
  <c r="F49" i="57"/>
  <c r="D50" i="57"/>
  <c r="E50" i="57"/>
  <c r="F50" i="57"/>
  <c r="D51" i="57"/>
  <c r="E51" i="57"/>
  <c r="F51" i="57"/>
  <c r="D52" i="57"/>
  <c r="E52" i="57"/>
  <c r="F52" i="57"/>
  <c r="D53" i="57"/>
  <c r="E53" i="57"/>
  <c r="F53" i="57"/>
  <c r="D54" i="57"/>
  <c r="E54" i="57"/>
  <c r="F54" i="57"/>
  <c r="D55" i="57"/>
  <c r="E55" i="57"/>
  <c r="F55" i="57"/>
  <c r="D56" i="57"/>
  <c r="E56" i="57"/>
  <c r="F56" i="57"/>
  <c r="D57" i="57"/>
  <c r="E57" i="57"/>
  <c r="F57" i="57"/>
  <c r="D58" i="57"/>
  <c r="E58" i="57"/>
  <c r="F58" i="57"/>
  <c r="D59" i="57"/>
  <c r="E59" i="57"/>
  <c r="F59" i="57"/>
  <c r="D60" i="57"/>
  <c r="E60" i="57"/>
  <c r="F60" i="57"/>
  <c r="D61" i="57"/>
  <c r="E61" i="57"/>
  <c r="F61" i="57"/>
  <c r="D62" i="57"/>
  <c r="E62" i="57"/>
  <c r="F62" i="57"/>
  <c r="D63" i="57"/>
  <c r="E63" i="57"/>
  <c r="F63" i="57"/>
  <c r="D64" i="57"/>
  <c r="E64" i="57"/>
  <c r="F64" i="57"/>
  <c r="D65" i="57"/>
  <c r="E65" i="57"/>
  <c r="F65" i="57"/>
  <c r="D66" i="57"/>
  <c r="E66" i="57"/>
  <c r="F66" i="57"/>
  <c r="D67" i="57"/>
  <c r="E67" i="57"/>
  <c r="F67" i="57"/>
  <c r="D68" i="57"/>
  <c r="E68" i="57"/>
  <c r="F68" i="57"/>
  <c r="D69" i="57"/>
  <c r="E69" i="57"/>
  <c r="F69" i="57"/>
  <c r="D70" i="57"/>
  <c r="E70" i="57"/>
  <c r="F70" i="57"/>
  <c r="D71" i="57"/>
  <c r="E71" i="57"/>
  <c r="F71" i="57"/>
  <c r="D72" i="57"/>
  <c r="E72" i="57"/>
  <c r="F72" i="57"/>
  <c r="D73" i="57"/>
  <c r="E73" i="57"/>
  <c r="F73" i="57"/>
  <c r="D74" i="57"/>
  <c r="E74" i="57"/>
  <c r="F74" i="57"/>
  <c r="D75" i="57"/>
  <c r="E75" i="57"/>
  <c r="F75" i="57"/>
  <c r="D76" i="57"/>
  <c r="E76" i="57"/>
  <c r="F76" i="57"/>
  <c r="D77" i="57"/>
  <c r="E77" i="57"/>
  <c r="F77" i="57"/>
  <c r="D78" i="57"/>
  <c r="E78" i="57"/>
  <c r="F78" i="57"/>
  <c r="D79" i="57"/>
  <c r="E79" i="57"/>
  <c r="F79" i="57"/>
  <c r="D80" i="57"/>
  <c r="E80" i="57"/>
  <c r="F80" i="57"/>
  <c r="D81" i="57"/>
  <c r="E81" i="57"/>
  <c r="F81" i="57"/>
  <c r="D82" i="57"/>
  <c r="E82" i="57"/>
  <c r="F82" i="57"/>
  <c r="D83" i="57"/>
  <c r="E83" i="57"/>
  <c r="F83" i="57"/>
  <c r="D84" i="57"/>
  <c r="E84" i="57"/>
  <c r="F84" i="57"/>
  <c r="D85" i="57"/>
  <c r="E85" i="57"/>
  <c r="F85" i="57"/>
  <c r="D86" i="57"/>
  <c r="E86" i="57"/>
  <c r="F86" i="57"/>
  <c r="D87" i="57"/>
  <c r="E87" i="57"/>
  <c r="F87" i="57"/>
  <c r="D88" i="57"/>
  <c r="E88" i="57"/>
  <c r="F88" i="57"/>
  <c r="D89" i="57"/>
  <c r="E89" i="57"/>
  <c r="F89" i="57"/>
  <c r="D90" i="57"/>
  <c r="E90" i="57"/>
  <c r="F90" i="57"/>
  <c r="D91" i="57"/>
  <c r="E91" i="57"/>
  <c r="F91" i="57"/>
  <c r="D92" i="57"/>
  <c r="E92" i="57"/>
  <c r="F92" i="57"/>
  <c r="D93" i="57"/>
  <c r="E93" i="57"/>
  <c r="F93" i="57"/>
  <c r="D94" i="57"/>
  <c r="E94" i="57"/>
  <c r="F94" i="57"/>
  <c r="D95" i="57"/>
  <c r="E95" i="57"/>
  <c r="F95" i="57"/>
  <c r="D96" i="57"/>
  <c r="E96" i="57"/>
  <c r="F96" i="57"/>
  <c r="D97" i="57"/>
  <c r="E97" i="57"/>
  <c r="F97" i="57"/>
  <c r="D98" i="57"/>
  <c r="E98" i="57"/>
  <c r="F98" i="57"/>
  <c r="D99" i="57"/>
  <c r="E99" i="57"/>
  <c r="F99" i="57"/>
  <c r="D100" i="57"/>
  <c r="E100" i="57"/>
  <c r="F100" i="57"/>
  <c r="D101" i="57"/>
  <c r="E101" i="57"/>
  <c r="F101" i="57"/>
  <c r="D102" i="57"/>
  <c r="E102" i="57"/>
  <c r="F102" i="57"/>
  <c r="D103" i="57"/>
  <c r="E103" i="57"/>
  <c r="F103" i="57"/>
  <c r="D104" i="57"/>
  <c r="E104" i="57"/>
  <c r="F104" i="57"/>
  <c r="D105" i="57"/>
  <c r="E105" i="57"/>
  <c r="F105" i="57"/>
  <c r="D106" i="57"/>
  <c r="E106" i="57"/>
  <c r="F106" i="57"/>
  <c r="D107" i="57"/>
  <c r="E107" i="57"/>
  <c r="F107" i="57"/>
  <c r="D108" i="57"/>
  <c r="E108" i="57"/>
  <c r="F108" i="57"/>
  <c r="D109" i="57"/>
  <c r="E109" i="57"/>
  <c r="F109" i="57"/>
  <c r="D110" i="57"/>
  <c r="E110" i="57"/>
  <c r="F110" i="57"/>
  <c r="D111" i="57"/>
  <c r="E111" i="57"/>
  <c r="F111" i="57"/>
  <c r="D112" i="57"/>
  <c r="E112" i="57"/>
  <c r="F112" i="57"/>
  <c r="D113" i="57"/>
  <c r="E113" i="57"/>
  <c r="F113" i="57"/>
  <c r="D114" i="57"/>
  <c r="E114" i="57"/>
  <c r="F114" i="57"/>
  <c r="D115" i="57"/>
  <c r="E115" i="57"/>
  <c r="F115" i="57"/>
  <c r="D116" i="57"/>
  <c r="E116" i="57"/>
  <c r="F116" i="57"/>
  <c r="D117" i="57"/>
  <c r="E117" i="57"/>
  <c r="F117" i="57"/>
  <c r="D118" i="57"/>
  <c r="E118" i="57"/>
  <c r="F118" i="57"/>
  <c r="D119" i="57"/>
  <c r="E119" i="57"/>
  <c r="F119" i="57"/>
  <c r="D120" i="57"/>
  <c r="E120" i="57"/>
  <c r="F120" i="57"/>
  <c r="D121" i="57"/>
  <c r="E121" i="57"/>
  <c r="F121" i="57"/>
  <c r="D122" i="57"/>
  <c r="E122" i="57"/>
  <c r="F122" i="57"/>
  <c r="D123" i="57"/>
  <c r="E123" i="57"/>
  <c r="F123" i="57"/>
  <c r="D124" i="57"/>
  <c r="E124" i="57"/>
  <c r="F124" i="57"/>
  <c r="D125" i="57"/>
  <c r="E125" i="57"/>
  <c r="F125" i="57"/>
  <c r="D126" i="57"/>
  <c r="E126" i="57"/>
  <c r="F126" i="57"/>
  <c r="D127" i="57"/>
  <c r="E127" i="57"/>
  <c r="F127" i="57"/>
  <c r="D128" i="57"/>
  <c r="E128" i="57"/>
  <c r="F128" i="57"/>
  <c r="D129" i="57"/>
  <c r="E129" i="57"/>
  <c r="F129" i="57"/>
  <c r="D130" i="57"/>
  <c r="E130" i="57"/>
  <c r="F130" i="57"/>
  <c r="D131" i="57"/>
  <c r="E131" i="57"/>
  <c r="F131" i="57"/>
  <c r="D132" i="57"/>
  <c r="E132" i="57"/>
  <c r="F132" i="57"/>
  <c r="D133" i="57"/>
  <c r="E133" i="57"/>
  <c r="F133" i="57"/>
  <c r="D134" i="57"/>
  <c r="E134" i="57"/>
  <c r="F134" i="57"/>
  <c r="D135" i="57"/>
  <c r="E135" i="57"/>
  <c r="F135" i="57"/>
  <c r="D136" i="57"/>
  <c r="E136" i="57"/>
  <c r="F136" i="57"/>
  <c r="D137" i="57"/>
  <c r="E137" i="57"/>
  <c r="F137" i="57"/>
  <c r="D138" i="57"/>
  <c r="E138" i="57"/>
  <c r="F138" i="57"/>
  <c r="D139" i="57"/>
  <c r="E139" i="57"/>
  <c r="F139" i="57"/>
  <c r="D140" i="57"/>
  <c r="E140" i="57"/>
  <c r="F140" i="57"/>
  <c r="D141" i="57"/>
  <c r="E141" i="57"/>
  <c r="F141" i="57"/>
  <c r="D142" i="57"/>
  <c r="E142" i="57"/>
  <c r="F142" i="57"/>
  <c r="D143" i="57"/>
  <c r="E143" i="57"/>
  <c r="F143" i="57"/>
  <c r="D144" i="57"/>
  <c r="E144" i="57"/>
  <c r="F144" i="57"/>
  <c r="D145" i="57"/>
  <c r="E145" i="57"/>
  <c r="F145" i="57"/>
  <c r="D146" i="57"/>
  <c r="E146" i="57"/>
  <c r="F146" i="57"/>
  <c r="D147" i="57"/>
  <c r="E147" i="57"/>
  <c r="F147" i="57"/>
  <c r="D148" i="57"/>
  <c r="E148" i="57"/>
  <c r="F148" i="57"/>
  <c r="D149" i="57"/>
  <c r="E149" i="57"/>
  <c r="F149" i="57"/>
  <c r="D150" i="57"/>
  <c r="E150" i="57"/>
  <c r="F150" i="57"/>
  <c r="D151" i="57"/>
  <c r="E151" i="57"/>
  <c r="F151" i="57"/>
  <c r="D152" i="57"/>
  <c r="E152" i="57"/>
  <c r="F152" i="57"/>
  <c r="D153" i="57"/>
  <c r="E153" i="57"/>
  <c r="F153" i="57"/>
  <c r="D154" i="57"/>
  <c r="E154" i="57"/>
  <c r="F154" i="57"/>
  <c r="D155" i="57"/>
  <c r="E155" i="57"/>
  <c r="F155" i="57"/>
  <c r="D156" i="57"/>
  <c r="E156" i="57"/>
  <c r="F156" i="57"/>
  <c r="D157" i="57"/>
  <c r="E157" i="57"/>
  <c r="F157" i="57"/>
  <c r="D158" i="57"/>
  <c r="E158" i="57"/>
  <c r="F158" i="57"/>
  <c r="D159" i="57"/>
  <c r="E159" i="57"/>
  <c r="F159" i="57"/>
  <c r="D160" i="57"/>
  <c r="E160" i="57"/>
  <c r="F160" i="57"/>
  <c r="D161" i="57"/>
  <c r="E161" i="57"/>
  <c r="F161" i="57"/>
  <c r="D162" i="57"/>
  <c r="E162" i="57"/>
  <c r="F162" i="57"/>
  <c r="D163" i="57"/>
  <c r="E163" i="57"/>
  <c r="F163" i="57"/>
  <c r="D164" i="57"/>
  <c r="E164" i="57"/>
  <c r="F164" i="57"/>
  <c r="D165" i="57"/>
  <c r="E165" i="57"/>
  <c r="F165" i="57"/>
  <c r="D166" i="57"/>
  <c r="E166" i="57"/>
  <c r="F166" i="57"/>
  <c r="D167" i="57"/>
  <c r="E167" i="57"/>
  <c r="F167" i="57"/>
  <c r="D168" i="57"/>
  <c r="E168" i="57"/>
  <c r="F168" i="57"/>
  <c r="D169" i="57"/>
  <c r="E169" i="57"/>
  <c r="F169" i="57"/>
  <c r="D170" i="57"/>
  <c r="E170" i="57"/>
  <c r="F170" i="57"/>
  <c r="D171" i="57"/>
  <c r="E171" i="57"/>
  <c r="F171" i="57"/>
  <c r="D172" i="57"/>
  <c r="E172" i="57"/>
  <c r="F172" i="57"/>
  <c r="D173" i="57"/>
  <c r="E173" i="57"/>
  <c r="F173" i="57"/>
  <c r="D174" i="57"/>
  <c r="E174" i="57"/>
  <c r="F174" i="57"/>
  <c r="D175" i="57"/>
  <c r="E175" i="57"/>
  <c r="F175" i="57"/>
  <c r="D176" i="57"/>
  <c r="E176" i="57"/>
  <c r="F176" i="57"/>
  <c r="D177" i="57"/>
  <c r="E177" i="57"/>
  <c r="F177" i="57"/>
  <c r="D178" i="57"/>
  <c r="E178" i="57"/>
  <c r="F178" i="57"/>
  <c r="D179" i="57"/>
  <c r="E179" i="57"/>
  <c r="F179" i="57"/>
  <c r="D180" i="57"/>
  <c r="E180" i="57"/>
  <c r="F180" i="57"/>
  <c r="D181" i="57"/>
  <c r="E181" i="57"/>
  <c r="F181" i="57"/>
  <c r="D182" i="57"/>
  <c r="E182" i="57"/>
  <c r="F182" i="57"/>
  <c r="D183" i="57"/>
  <c r="E183" i="57"/>
  <c r="F183" i="57"/>
  <c r="D184" i="57"/>
  <c r="E184" i="57"/>
  <c r="F184" i="57"/>
  <c r="D185" i="57"/>
  <c r="E185" i="57"/>
  <c r="F185" i="57"/>
  <c r="D186" i="57"/>
  <c r="E186" i="57"/>
  <c r="F186" i="57"/>
  <c r="D187" i="57"/>
  <c r="E187" i="57"/>
  <c r="F187" i="57"/>
  <c r="D188" i="57"/>
  <c r="E188" i="57"/>
  <c r="F188" i="57"/>
  <c r="D189" i="57"/>
  <c r="E189" i="57"/>
  <c r="F189" i="57"/>
  <c r="D190" i="57"/>
  <c r="E190" i="57"/>
  <c r="F190" i="57"/>
  <c r="D191" i="57"/>
  <c r="E191" i="57"/>
  <c r="F191" i="57"/>
  <c r="D192" i="57"/>
  <c r="E192" i="57"/>
  <c r="F192" i="57"/>
  <c r="D193" i="57"/>
  <c r="E193" i="57"/>
  <c r="F193" i="57"/>
  <c r="D194" i="57"/>
  <c r="E194" i="57"/>
  <c r="F194" i="57"/>
  <c r="D195" i="57"/>
  <c r="E195" i="57"/>
  <c r="F195" i="57"/>
  <c r="D196" i="57"/>
  <c r="E196" i="57"/>
  <c r="F196" i="57"/>
  <c r="D197" i="57"/>
  <c r="E197" i="57"/>
  <c r="F197" i="57"/>
  <c r="D198" i="57"/>
  <c r="E198" i="57"/>
  <c r="F198" i="57"/>
  <c r="D199" i="57"/>
  <c r="E199" i="57"/>
  <c r="F199" i="57"/>
  <c r="D200" i="57"/>
  <c r="E200" i="57"/>
  <c r="F200" i="57"/>
  <c r="D201" i="57"/>
  <c r="E201" i="57"/>
  <c r="F201" i="57"/>
  <c r="D202" i="57"/>
  <c r="E202" i="57"/>
  <c r="F202" i="57"/>
  <c r="D203" i="57"/>
  <c r="E203" i="57"/>
  <c r="F203" i="57"/>
  <c r="D204" i="57"/>
  <c r="E204" i="57"/>
  <c r="F204" i="57"/>
  <c r="D205" i="57"/>
  <c r="E205" i="57"/>
  <c r="F205" i="57"/>
  <c r="D206" i="57"/>
  <c r="E206" i="57"/>
  <c r="F206" i="57"/>
  <c r="F9" i="57"/>
  <c r="E9" i="57"/>
  <c r="D9" i="57"/>
  <c r="A37" i="51" l="1"/>
  <c r="A67" i="51"/>
  <c r="A94" i="51"/>
  <c r="A92" i="51"/>
  <c r="A88" i="51"/>
  <c r="A253" i="51"/>
  <c r="A21" i="51"/>
  <c r="A224" i="51"/>
  <c r="A4" i="51"/>
  <c r="A101" i="51"/>
  <c r="A197" i="51"/>
  <c r="A144" i="51"/>
  <c r="A28" i="51"/>
  <c r="A230" i="51"/>
  <c r="A170" i="51"/>
  <c r="A175" i="51"/>
  <c r="A221" i="51"/>
  <c r="A15" i="51"/>
  <c r="A201" i="51"/>
  <c r="A211" i="51"/>
  <c r="A260" i="51"/>
  <c r="A267" i="51"/>
  <c r="A264" i="51"/>
  <c r="A45" i="51"/>
  <c r="A131" i="51"/>
  <c r="A162" i="51"/>
  <c r="A232" i="51"/>
  <c r="A95" i="51"/>
  <c r="A11" i="51"/>
  <c r="A250" i="51"/>
  <c r="A255" i="51"/>
  <c r="A164" i="51"/>
  <c r="A9" i="51"/>
  <c r="A262" i="51"/>
  <c r="A19" i="51"/>
  <c r="A219" i="51"/>
  <c r="A222" i="51"/>
  <c r="A25" i="51"/>
  <c r="A52" i="51"/>
  <c r="A103" i="51"/>
  <c r="A84" i="51"/>
  <c r="A190" i="51"/>
  <c r="A114" i="51"/>
  <c r="A50" i="51"/>
  <c r="A43" i="51"/>
  <c r="A257" i="51"/>
  <c r="A247" i="51"/>
  <c r="A142" i="51"/>
  <c r="A166" i="51"/>
  <c r="A235" i="51"/>
  <c r="A60" i="51"/>
  <c r="A41" i="51"/>
  <c r="A246" i="51"/>
  <c r="A152" i="51"/>
  <c r="A208" i="51"/>
  <c r="A168" i="51"/>
  <c r="A195" i="51"/>
  <c r="A216" i="51"/>
  <c r="A160" i="51"/>
  <c r="A17" i="51"/>
  <c r="A110" i="51"/>
  <c r="A81" i="51"/>
  <c r="A193" i="51"/>
  <c r="A59" i="51"/>
  <c r="A119" i="51"/>
  <c r="A148" i="51"/>
  <c r="A106" i="51"/>
  <c r="A49" i="51"/>
  <c r="A206" i="51"/>
  <c r="A240" i="51"/>
  <c r="A108" i="51"/>
  <c r="A210" i="51"/>
  <c r="A156" i="51"/>
  <c r="A51" i="51"/>
  <c r="A146" i="51"/>
  <c r="A23" i="51"/>
  <c r="A154" i="51"/>
  <c r="A184" i="51"/>
  <c r="A61" i="51"/>
  <c r="A76" i="51"/>
  <c r="A228" i="51"/>
  <c r="A251" i="51"/>
  <c r="A48" i="51"/>
  <c r="A237" i="51"/>
  <c r="A90" i="51"/>
  <c r="A182" i="51"/>
  <c r="A134" i="51"/>
  <c r="A124" i="51"/>
  <c r="A153" i="51"/>
  <c r="A73" i="51"/>
  <c r="A58" i="51"/>
  <c r="A258" i="51"/>
  <c r="A47" i="51"/>
  <c r="A249" i="51"/>
  <c r="A234" i="51"/>
  <c r="A55" i="51"/>
  <c r="A40" i="51"/>
  <c r="A54" i="51"/>
  <c r="A135" i="51"/>
  <c r="A207" i="51"/>
  <c r="A259" i="51"/>
  <c r="A57" i="51"/>
  <c r="A112" i="51"/>
  <c r="A185" i="51"/>
  <c r="A158" i="51"/>
  <c r="A13" i="51"/>
  <c r="A8" i="51"/>
  <c r="A123" i="51"/>
  <c r="A66" i="51"/>
  <c r="A159" i="51"/>
  <c r="A205" i="51"/>
  <c r="A239" i="51"/>
  <c r="A65" i="51"/>
  <c r="A151" i="51"/>
  <c r="A227" i="51"/>
  <c r="A236" i="51"/>
  <c r="A27" i="51"/>
  <c r="A56" i="51"/>
  <c r="A203" i="51"/>
  <c r="A218" i="51"/>
  <c r="A192" i="51"/>
  <c r="A178" i="51"/>
  <c r="A34" i="51"/>
  <c r="A86" i="51"/>
  <c r="A244" i="51"/>
  <c r="A30" i="51"/>
  <c r="A204" i="51"/>
  <c r="A32" i="51"/>
  <c r="A113" i="51"/>
  <c r="A180" i="51"/>
  <c r="A121" i="51"/>
  <c r="A200" i="51"/>
  <c r="A226" i="51"/>
  <c r="A33" i="51"/>
  <c r="A252" i="51"/>
  <c r="A214" i="51"/>
  <c r="A141" i="51"/>
  <c r="A99" i="51"/>
  <c r="A116" i="51"/>
  <c r="A130" i="51"/>
  <c r="A140" i="51"/>
  <c r="A83" i="51"/>
  <c r="A188" i="51"/>
  <c r="A137" i="51"/>
  <c r="A39" i="51"/>
  <c r="A138" i="51"/>
  <c r="A245" i="51"/>
  <c r="A100" i="51"/>
  <c r="A35" i="51"/>
  <c r="A128" i="51"/>
  <c r="A126" i="51"/>
  <c r="A6" i="51"/>
  <c r="A70" i="51"/>
  <c r="A256" i="51"/>
  <c r="A97" i="51"/>
  <c r="A72" i="51"/>
  <c r="A243" i="51"/>
  <c r="A71" i="51"/>
  <c r="A122" i="51"/>
  <c r="A186" i="51"/>
  <c r="A74" i="51"/>
  <c r="A189" i="51"/>
  <c r="A98" i="51"/>
  <c r="A7" i="51"/>
  <c r="A139" i="51"/>
  <c r="A79" i="51"/>
  <c r="A136" i="51"/>
  <c r="A212" i="51"/>
  <c r="A261" i="51"/>
  <c r="A268" i="51"/>
  <c r="A36" i="51"/>
  <c r="A265" i="51"/>
  <c r="A269" i="51"/>
  <c r="A46" i="51"/>
  <c r="A105" i="51"/>
  <c r="A215" i="51"/>
  <c r="A187" i="51"/>
  <c r="A241" i="51"/>
  <c r="A93" i="51"/>
  <c r="A132" i="51"/>
  <c r="A163" i="51"/>
  <c r="A233" i="51"/>
  <c r="A96" i="51"/>
  <c r="A12" i="51"/>
  <c r="A127" i="51"/>
  <c r="A177" i="51"/>
  <c r="A270" i="51"/>
  <c r="A89" i="51"/>
  <c r="A254" i="51"/>
  <c r="A165" i="51"/>
  <c r="A172" i="51"/>
  <c r="A133" i="51"/>
  <c r="A10" i="51"/>
  <c r="A22" i="51"/>
  <c r="A263" i="51"/>
  <c r="A225" i="51"/>
  <c r="A199" i="51"/>
  <c r="A20" i="51"/>
  <c r="A220" i="51"/>
  <c r="A26" i="51"/>
  <c r="A53" i="51"/>
  <c r="A104" i="51"/>
  <c r="A129" i="51"/>
  <c r="A62" i="51"/>
  <c r="A85" i="51"/>
  <c r="A191" i="51"/>
  <c r="A242" i="51"/>
  <c r="A115" i="51"/>
  <c r="A44" i="51"/>
  <c r="A179" i="51"/>
  <c r="A248" i="51"/>
  <c r="A143" i="51"/>
  <c r="A167" i="51"/>
  <c r="A42" i="51"/>
  <c r="A5" i="51"/>
  <c r="A209" i="51"/>
  <c r="A169" i="51"/>
  <c r="A173" i="51"/>
  <c r="A196" i="51"/>
  <c r="A217" i="51"/>
  <c r="A161" i="51"/>
  <c r="A18" i="51"/>
  <c r="A111" i="51"/>
  <c r="A82" i="51"/>
  <c r="A194" i="51"/>
  <c r="A120" i="51"/>
  <c r="A117" i="51"/>
  <c r="A149" i="51"/>
  <c r="A150" i="51"/>
  <c r="A174" i="51"/>
  <c r="A14" i="51"/>
  <c r="A69" i="51"/>
  <c r="A107" i="51"/>
  <c r="A266" i="51"/>
  <c r="A109" i="51"/>
  <c r="A157" i="51"/>
  <c r="A147" i="51"/>
  <c r="A24" i="51"/>
  <c r="A155" i="51"/>
  <c r="A77" i="51"/>
  <c r="A229" i="51"/>
  <c r="A238" i="51"/>
  <c r="A91" i="51"/>
  <c r="A223" i="51"/>
  <c r="A183" i="51"/>
  <c r="A75" i="51"/>
  <c r="A125" i="51"/>
  <c r="A102" i="51"/>
  <c r="A118" i="51"/>
  <c r="A198" i="51"/>
  <c r="A87" i="51"/>
  <c r="A63" i="51"/>
  <c r="A38" i="51"/>
  <c r="A80" i="51"/>
  <c r="A145" i="51"/>
  <c r="A31" i="51"/>
  <c r="A29" i="51"/>
  <c r="A78" i="51"/>
  <c r="A231" i="51"/>
  <c r="A171" i="51"/>
  <c r="A176" i="51"/>
  <c r="A68" i="51"/>
  <c r="A16" i="51"/>
  <c r="A181" i="51"/>
  <c r="A213" i="51"/>
  <c r="A202" i="51"/>
  <c r="A64" i="51"/>
  <c r="C3" i="52" l="1"/>
  <c r="D3" i="52"/>
  <c r="D2" i="52"/>
  <c r="C2" i="52"/>
  <c r="G8" i="52" s="1"/>
  <c r="L8" i="52" l="1"/>
  <c r="M8" i="52" s="1"/>
  <c r="N8" i="52" s="1"/>
  <c r="AI8" i="52"/>
  <c r="AJ8" i="52" s="1"/>
  <c r="AN8" i="52" s="1"/>
  <c r="W8" i="52"/>
  <c r="E4" i="56"/>
  <c r="E5" i="56"/>
  <c r="F5" i="56"/>
  <c r="F4" i="56"/>
  <c r="W9" i="52"/>
  <c r="W10" i="52"/>
  <c r="AE10" i="52" s="1"/>
  <c r="AF10" i="52" s="1"/>
  <c r="AG10" i="52" s="1"/>
  <c r="W19" i="52"/>
  <c r="AE19" i="52" s="1"/>
  <c r="AF19" i="52" s="1"/>
  <c r="AG19" i="52" s="1"/>
  <c r="W20" i="52"/>
  <c r="AE20" i="52" s="1"/>
  <c r="AF20" i="52" s="1"/>
  <c r="AG20" i="52" s="1"/>
  <c r="W25" i="52"/>
  <c r="AE25" i="52" s="1"/>
  <c r="AF25" i="52" s="1"/>
  <c r="AG25" i="52" s="1"/>
  <c r="W26" i="52"/>
  <c r="AE26" i="52" s="1"/>
  <c r="AF26" i="52" s="1"/>
  <c r="AG26" i="52" s="1"/>
  <c r="W29" i="52"/>
  <c r="AE29" i="52" s="1"/>
  <c r="AF29" i="52" s="1"/>
  <c r="AG29" i="52" s="1"/>
  <c r="W30" i="52"/>
  <c r="AE30" i="52" s="1"/>
  <c r="AF30" i="52" s="1"/>
  <c r="AG30" i="52" s="1"/>
  <c r="W43" i="52"/>
  <c r="AE43" i="52" s="1"/>
  <c r="AF43" i="52" s="1"/>
  <c r="AG43" i="52" s="1"/>
  <c r="W44" i="52"/>
  <c r="AE44" i="52" s="1"/>
  <c r="AF44" i="52" s="1"/>
  <c r="AG44" i="52" s="1"/>
  <c r="W45" i="52"/>
  <c r="AE45" i="52" s="1"/>
  <c r="AF45" i="52" s="1"/>
  <c r="AG45" i="52" s="1"/>
  <c r="W46" i="52"/>
  <c r="AE46" i="52" s="1"/>
  <c r="AF46" i="52" s="1"/>
  <c r="AG46" i="52" s="1"/>
  <c r="W59" i="52"/>
  <c r="AE59" i="52" s="1"/>
  <c r="AF59" i="52" s="1"/>
  <c r="AG59" i="52" s="1"/>
  <c r="W60" i="52"/>
  <c r="AE60" i="52" s="1"/>
  <c r="AF60" i="52" s="1"/>
  <c r="AG60" i="52" s="1"/>
  <c r="W61" i="52"/>
  <c r="AE61" i="52" s="1"/>
  <c r="AF61" i="52" s="1"/>
  <c r="AG61" i="52" s="1"/>
  <c r="W62" i="52"/>
  <c r="AE62" i="52" s="1"/>
  <c r="AF62" i="52" s="1"/>
  <c r="AG62" i="52" s="1"/>
  <c r="W75" i="52"/>
  <c r="AE75" i="52" s="1"/>
  <c r="AF75" i="52" s="1"/>
  <c r="AG75" i="52" s="1"/>
  <c r="W76" i="52"/>
  <c r="AE76" i="52" s="1"/>
  <c r="AF76" i="52" s="1"/>
  <c r="AG76" i="52" s="1"/>
  <c r="W77" i="52"/>
  <c r="AE77" i="52" s="1"/>
  <c r="AF77" i="52" s="1"/>
  <c r="AG77" i="52" s="1"/>
  <c r="W78" i="52"/>
  <c r="AE78" i="52" s="1"/>
  <c r="AF78" i="52" s="1"/>
  <c r="AG78" i="52" s="1"/>
  <c r="W15" i="52"/>
  <c r="AE15" i="52" s="1"/>
  <c r="AF15" i="52" s="1"/>
  <c r="AG15" i="52" s="1"/>
  <c r="W16" i="52"/>
  <c r="AE16" i="52" s="1"/>
  <c r="AF16" i="52" s="1"/>
  <c r="AG16" i="52" s="1"/>
  <c r="W21" i="52"/>
  <c r="AE21" i="52" s="1"/>
  <c r="AF21" i="52" s="1"/>
  <c r="AG21" i="52" s="1"/>
  <c r="W22" i="52"/>
  <c r="AE22" i="52" s="1"/>
  <c r="AF22" i="52" s="1"/>
  <c r="AG22" i="52" s="1"/>
  <c r="W39" i="52"/>
  <c r="AE39" i="52" s="1"/>
  <c r="AF39" i="52" s="1"/>
  <c r="AG39" i="52" s="1"/>
  <c r="W40" i="52"/>
  <c r="AE40" i="52" s="1"/>
  <c r="AF40" i="52" s="1"/>
  <c r="AG40" i="52" s="1"/>
  <c r="W41" i="52"/>
  <c r="AE41" i="52" s="1"/>
  <c r="AF41" i="52" s="1"/>
  <c r="AG41" i="52" s="1"/>
  <c r="W42" i="52"/>
  <c r="AE42" i="52" s="1"/>
  <c r="AF42" i="52" s="1"/>
  <c r="AG42" i="52" s="1"/>
  <c r="W55" i="52"/>
  <c r="AE55" i="52" s="1"/>
  <c r="AF55" i="52" s="1"/>
  <c r="AG55" i="52" s="1"/>
  <c r="W56" i="52"/>
  <c r="AE56" i="52" s="1"/>
  <c r="AF56" i="52" s="1"/>
  <c r="AG56" i="52" s="1"/>
  <c r="W57" i="52"/>
  <c r="AE57" i="52" s="1"/>
  <c r="AF57" i="52" s="1"/>
  <c r="AG57" i="52" s="1"/>
  <c r="W58" i="52"/>
  <c r="AE58" i="52" s="1"/>
  <c r="AF58" i="52" s="1"/>
  <c r="AG58" i="52" s="1"/>
  <c r="W71" i="52"/>
  <c r="AE71" i="52" s="1"/>
  <c r="AF71" i="52" s="1"/>
  <c r="AG71" i="52" s="1"/>
  <c r="W72" i="52"/>
  <c r="AE72" i="52" s="1"/>
  <c r="AF72" i="52" s="1"/>
  <c r="AG72" i="52" s="1"/>
  <c r="W73" i="52"/>
  <c r="AE73" i="52" s="1"/>
  <c r="AF73" i="52" s="1"/>
  <c r="AG73" i="52" s="1"/>
  <c r="W74" i="52"/>
  <c r="AE74" i="52" s="1"/>
  <c r="AF74" i="52" s="1"/>
  <c r="AG74" i="52" s="1"/>
  <c r="W11" i="52"/>
  <c r="AE11" i="52" s="1"/>
  <c r="AF11" i="52" s="1"/>
  <c r="AG11" i="52" s="1"/>
  <c r="W17" i="52"/>
  <c r="AE17" i="52" s="1"/>
  <c r="AF17" i="52" s="1"/>
  <c r="AG17" i="52" s="1"/>
  <c r="W28" i="52"/>
  <c r="AE28" i="52" s="1"/>
  <c r="AF28" i="52" s="1"/>
  <c r="AG28" i="52" s="1"/>
  <c r="W33" i="52"/>
  <c r="AE33" i="52" s="1"/>
  <c r="AF33" i="52" s="1"/>
  <c r="AG33" i="52" s="1"/>
  <c r="W34" i="52"/>
  <c r="AE34" i="52" s="1"/>
  <c r="AF34" i="52" s="1"/>
  <c r="AG34" i="52" s="1"/>
  <c r="W36" i="52"/>
  <c r="AE36" i="52" s="1"/>
  <c r="AF36" i="52" s="1"/>
  <c r="AG36" i="52" s="1"/>
  <c r="W47" i="52"/>
  <c r="AE47" i="52" s="1"/>
  <c r="AF47" i="52" s="1"/>
  <c r="AG47" i="52" s="1"/>
  <c r="W51" i="52"/>
  <c r="AE51" i="52" s="1"/>
  <c r="AF51" i="52" s="1"/>
  <c r="AG51" i="52" s="1"/>
  <c r="W65" i="52"/>
  <c r="AE65" i="52" s="1"/>
  <c r="AF65" i="52" s="1"/>
  <c r="AG65" i="52" s="1"/>
  <c r="W66" i="52"/>
  <c r="AE66" i="52" s="1"/>
  <c r="AF66" i="52" s="1"/>
  <c r="AG66" i="52" s="1"/>
  <c r="W68" i="52"/>
  <c r="AE68" i="52" s="1"/>
  <c r="AF68" i="52" s="1"/>
  <c r="AG68" i="52" s="1"/>
  <c r="W79" i="52"/>
  <c r="AE79" i="52" s="1"/>
  <c r="AF79" i="52" s="1"/>
  <c r="AG79" i="52" s="1"/>
  <c r="W80" i="52"/>
  <c r="AE80" i="52" s="1"/>
  <c r="AF80" i="52" s="1"/>
  <c r="AG80" i="52" s="1"/>
  <c r="W98" i="52"/>
  <c r="AE98" i="52" s="1"/>
  <c r="AF98" i="52" s="1"/>
  <c r="AG98" i="52" s="1"/>
  <c r="W99" i="52"/>
  <c r="AE99" i="52" s="1"/>
  <c r="AF99" i="52" s="1"/>
  <c r="AG99" i="52" s="1"/>
  <c r="W104" i="52"/>
  <c r="AE104" i="52" s="1"/>
  <c r="AF104" i="52" s="1"/>
  <c r="AG104" i="52" s="1"/>
  <c r="W105" i="52"/>
  <c r="AE105" i="52" s="1"/>
  <c r="AF105" i="52" s="1"/>
  <c r="AG105" i="52" s="1"/>
  <c r="W109" i="52"/>
  <c r="AE109" i="52" s="1"/>
  <c r="AF109" i="52" s="1"/>
  <c r="AG109" i="52" s="1"/>
  <c r="W114" i="52"/>
  <c r="AE114" i="52" s="1"/>
  <c r="AF114" i="52" s="1"/>
  <c r="AG114" i="52" s="1"/>
  <c r="W119" i="52"/>
  <c r="AE119" i="52" s="1"/>
  <c r="AF119" i="52" s="1"/>
  <c r="AG119" i="52" s="1"/>
  <c r="W121" i="52"/>
  <c r="AE121" i="52" s="1"/>
  <c r="AF121" i="52" s="1"/>
  <c r="AG121" i="52" s="1"/>
  <c r="W124" i="52"/>
  <c r="AE124" i="52" s="1"/>
  <c r="AF124" i="52" s="1"/>
  <c r="AG124" i="52" s="1"/>
  <c r="W130" i="52"/>
  <c r="AE130" i="52" s="1"/>
  <c r="AF130" i="52" s="1"/>
  <c r="AG130" i="52" s="1"/>
  <c r="W135" i="52"/>
  <c r="AE135" i="52" s="1"/>
  <c r="AF135" i="52" s="1"/>
  <c r="AG135" i="52" s="1"/>
  <c r="W32" i="52"/>
  <c r="AE32" i="52" s="1"/>
  <c r="AF32" i="52" s="1"/>
  <c r="AG32" i="52" s="1"/>
  <c r="W38" i="52"/>
  <c r="AE38" i="52" s="1"/>
  <c r="AF38" i="52" s="1"/>
  <c r="AG38" i="52" s="1"/>
  <c r="W53" i="52"/>
  <c r="AE53" i="52" s="1"/>
  <c r="AF53" i="52" s="1"/>
  <c r="AG53" i="52" s="1"/>
  <c r="W64" i="52"/>
  <c r="AE64" i="52" s="1"/>
  <c r="AF64" i="52" s="1"/>
  <c r="AG64" i="52" s="1"/>
  <c r="W70" i="52"/>
  <c r="AE70" i="52" s="1"/>
  <c r="AF70" i="52" s="1"/>
  <c r="AG70" i="52" s="1"/>
  <c r="W84" i="52"/>
  <c r="AE84" i="52" s="1"/>
  <c r="AF84" i="52" s="1"/>
  <c r="AG84" i="52" s="1"/>
  <c r="W85" i="52"/>
  <c r="AE85" i="52" s="1"/>
  <c r="AF85" i="52" s="1"/>
  <c r="AG85" i="52" s="1"/>
  <c r="W86" i="52"/>
  <c r="AE86" i="52" s="1"/>
  <c r="AF86" i="52" s="1"/>
  <c r="AG86" i="52" s="1"/>
  <c r="W93" i="52"/>
  <c r="AE93" i="52" s="1"/>
  <c r="AF93" i="52" s="1"/>
  <c r="AG93" i="52" s="1"/>
  <c r="W94" i="52"/>
  <c r="AE94" i="52" s="1"/>
  <c r="AF94" i="52" s="1"/>
  <c r="AG94" i="52" s="1"/>
  <c r="W95" i="52"/>
  <c r="AE95" i="52" s="1"/>
  <c r="AF95" i="52" s="1"/>
  <c r="AG95" i="52" s="1"/>
  <c r="W100" i="52"/>
  <c r="AE100" i="52" s="1"/>
  <c r="AF100" i="52" s="1"/>
  <c r="AG100" i="52" s="1"/>
  <c r="W101" i="52"/>
  <c r="AE101" i="52" s="1"/>
  <c r="AF101" i="52" s="1"/>
  <c r="AG101" i="52" s="1"/>
  <c r="W112" i="52"/>
  <c r="AE112" i="52" s="1"/>
  <c r="AF112" i="52" s="1"/>
  <c r="AG112" i="52" s="1"/>
  <c r="W118" i="52"/>
  <c r="AE118" i="52" s="1"/>
  <c r="AF118" i="52" s="1"/>
  <c r="AG118" i="52" s="1"/>
  <c r="W123" i="52"/>
  <c r="AE123" i="52" s="1"/>
  <c r="AF123" i="52" s="1"/>
  <c r="AG123" i="52" s="1"/>
  <c r="W125" i="52"/>
  <c r="AE125" i="52" s="1"/>
  <c r="AF125" i="52" s="1"/>
  <c r="AG125" i="52" s="1"/>
  <c r="W128" i="52"/>
  <c r="AE128" i="52" s="1"/>
  <c r="AF128" i="52" s="1"/>
  <c r="AG128" i="52" s="1"/>
  <c r="W13" i="52"/>
  <c r="AE13" i="52" s="1"/>
  <c r="AF13" i="52" s="1"/>
  <c r="AG13" i="52" s="1"/>
  <c r="W23" i="52"/>
  <c r="AE23" i="52" s="1"/>
  <c r="AF23" i="52" s="1"/>
  <c r="AG23" i="52" s="1"/>
  <c r="W83" i="52"/>
  <c r="AE83" i="52" s="1"/>
  <c r="AF83" i="52" s="1"/>
  <c r="AG83" i="52" s="1"/>
  <c r="W89" i="52"/>
  <c r="AE89" i="52" s="1"/>
  <c r="AF89" i="52" s="1"/>
  <c r="AG89" i="52" s="1"/>
  <c r="W90" i="52"/>
  <c r="AE90" i="52" s="1"/>
  <c r="AF90" i="52" s="1"/>
  <c r="AG90" i="52" s="1"/>
  <c r="W92" i="52"/>
  <c r="AE92" i="52" s="1"/>
  <c r="AF92" i="52" s="1"/>
  <c r="AG92" i="52" s="1"/>
  <c r="W111" i="52"/>
  <c r="AE111" i="52" s="1"/>
  <c r="AF111" i="52" s="1"/>
  <c r="AG111" i="52" s="1"/>
  <c r="W113" i="52"/>
  <c r="AE113" i="52" s="1"/>
  <c r="AF113" i="52" s="1"/>
  <c r="AG113" i="52" s="1"/>
  <c r="W115" i="52"/>
  <c r="AE115" i="52" s="1"/>
  <c r="AF115" i="52" s="1"/>
  <c r="AG115" i="52" s="1"/>
  <c r="W122" i="52"/>
  <c r="AE122" i="52" s="1"/>
  <c r="AF122" i="52" s="1"/>
  <c r="AG122" i="52" s="1"/>
  <c r="W126" i="52"/>
  <c r="AE126" i="52" s="1"/>
  <c r="AF126" i="52" s="1"/>
  <c r="AG126" i="52" s="1"/>
  <c r="W132" i="52"/>
  <c r="AE132" i="52" s="1"/>
  <c r="AF132" i="52" s="1"/>
  <c r="AG132" i="52" s="1"/>
  <c r="W136" i="52"/>
  <c r="AE136" i="52" s="1"/>
  <c r="AF136" i="52" s="1"/>
  <c r="AG136" i="52" s="1"/>
  <c r="W143" i="52"/>
  <c r="AE143" i="52" s="1"/>
  <c r="AF143" i="52" s="1"/>
  <c r="AG143" i="52" s="1"/>
  <c r="W146" i="52"/>
  <c r="AE146" i="52" s="1"/>
  <c r="AF146" i="52" s="1"/>
  <c r="AG146" i="52" s="1"/>
  <c r="W152" i="52"/>
  <c r="AE152" i="52" s="1"/>
  <c r="AF152" i="52" s="1"/>
  <c r="AG152" i="52" s="1"/>
  <c r="W153" i="52"/>
  <c r="AE153" i="52" s="1"/>
  <c r="AF153" i="52" s="1"/>
  <c r="AG153" i="52" s="1"/>
  <c r="W155" i="52"/>
  <c r="AE155" i="52" s="1"/>
  <c r="AF155" i="52" s="1"/>
  <c r="AG155" i="52" s="1"/>
  <c r="W156" i="52"/>
  <c r="AE156" i="52" s="1"/>
  <c r="AF156" i="52" s="1"/>
  <c r="AG156" i="52" s="1"/>
  <c r="W157" i="52"/>
  <c r="AE157" i="52" s="1"/>
  <c r="AF157" i="52" s="1"/>
  <c r="AG157" i="52" s="1"/>
  <c r="W158" i="52"/>
  <c r="AE158" i="52" s="1"/>
  <c r="AF158" i="52" s="1"/>
  <c r="AG158" i="52" s="1"/>
  <c r="W163" i="52"/>
  <c r="AE163" i="52" s="1"/>
  <c r="AF163" i="52" s="1"/>
  <c r="AG163" i="52" s="1"/>
  <c r="W164" i="52"/>
  <c r="AE164" i="52" s="1"/>
  <c r="AF164" i="52" s="1"/>
  <c r="AG164" i="52" s="1"/>
  <c r="W165" i="52"/>
  <c r="AE165" i="52" s="1"/>
  <c r="AF165" i="52" s="1"/>
  <c r="AG165" i="52" s="1"/>
  <c r="W166" i="52"/>
  <c r="AE166" i="52" s="1"/>
  <c r="AF166" i="52" s="1"/>
  <c r="AG166" i="52" s="1"/>
  <c r="W171" i="52"/>
  <c r="AE171" i="52" s="1"/>
  <c r="AF171" i="52" s="1"/>
  <c r="AG171" i="52" s="1"/>
  <c r="W172" i="52"/>
  <c r="AE172" i="52" s="1"/>
  <c r="AF172" i="52" s="1"/>
  <c r="AG172" i="52" s="1"/>
  <c r="W173" i="52"/>
  <c r="AE173" i="52" s="1"/>
  <c r="AF173" i="52" s="1"/>
  <c r="AG173" i="52" s="1"/>
  <c r="W174" i="52"/>
  <c r="AE174" i="52" s="1"/>
  <c r="AF174" i="52" s="1"/>
  <c r="AG174" i="52" s="1"/>
  <c r="W179" i="52"/>
  <c r="AE179" i="52" s="1"/>
  <c r="AF179" i="52" s="1"/>
  <c r="AG179" i="52" s="1"/>
  <c r="W180" i="52"/>
  <c r="AE180" i="52" s="1"/>
  <c r="AF180" i="52" s="1"/>
  <c r="AG180" i="52" s="1"/>
  <c r="W181" i="52"/>
  <c r="AE181" i="52" s="1"/>
  <c r="AF181" i="52" s="1"/>
  <c r="AG181" i="52" s="1"/>
  <c r="W182" i="52"/>
  <c r="AE182" i="52" s="1"/>
  <c r="AF182" i="52" s="1"/>
  <c r="AG182" i="52" s="1"/>
  <c r="W187" i="52"/>
  <c r="AE187" i="52" s="1"/>
  <c r="AF187" i="52" s="1"/>
  <c r="AG187" i="52" s="1"/>
  <c r="W188" i="52"/>
  <c r="AE188" i="52" s="1"/>
  <c r="AF188" i="52" s="1"/>
  <c r="AG188" i="52" s="1"/>
  <c r="W189" i="52"/>
  <c r="AE189" i="52" s="1"/>
  <c r="AF189" i="52" s="1"/>
  <c r="AG189" i="52" s="1"/>
  <c r="W190" i="52"/>
  <c r="AE190" i="52" s="1"/>
  <c r="AF190" i="52" s="1"/>
  <c r="AG190" i="52" s="1"/>
  <c r="W195" i="52"/>
  <c r="AE195" i="52" s="1"/>
  <c r="AF195" i="52" s="1"/>
  <c r="AG195" i="52" s="1"/>
  <c r="W196" i="52"/>
  <c r="AE196" i="52" s="1"/>
  <c r="AF196" i="52" s="1"/>
  <c r="AG196" i="52" s="1"/>
  <c r="W197" i="52"/>
  <c r="AE197" i="52" s="1"/>
  <c r="AF197" i="52" s="1"/>
  <c r="AG197" i="52" s="1"/>
  <c r="W198" i="52"/>
  <c r="AE198" i="52" s="1"/>
  <c r="AF198" i="52" s="1"/>
  <c r="AG198" i="52" s="1"/>
  <c r="W201" i="52"/>
  <c r="AE201" i="52" s="1"/>
  <c r="AF201" i="52" s="1"/>
  <c r="AG201" i="52" s="1"/>
  <c r="W203" i="52"/>
  <c r="W12" i="52"/>
  <c r="AE12" i="52" s="1"/>
  <c r="AF12" i="52" s="1"/>
  <c r="AG12" i="52" s="1"/>
  <c r="W18" i="52"/>
  <c r="AE18" i="52" s="1"/>
  <c r="AF18" i="52" s="1"/>
  <c r="AG18" i="52" s="1"/>
  <c r="W48" i="52"/>
  <c r="AE48" i="52" s="1"/>
  <c r="AF48" i="52" s="1"/>
  <c r="AG48" i="52" s="1"/>
  <c r="W52" i="52"/>
  <c r="AE52" i="52" s="1"/>
  <c r="AF52" i="52" s="1"/>
  <c r="AG52" i="52" s="1"/>
  <c r="W54" i="52"/>
  <c r="AE54" i="52" s="1"/>
  <c r="AF54" i="52" s="1"/>
  <c r="AG54" i="52" s="1"/>
  <c r="W63" i="52"/>
  <c r="AE63" i="52" s="1"/>
  <c r="AF63" i="52" s="1"/>
  <c r="AG63" i="52" s="1"/>
  <c r="W67" i="52"/>
  <c r="AE67" i="52" s="1"/>
  <c r="AF67" i="52" s="1"/>
  <c r="AG67" i="52" s="1"/>
  <c r="W69" i="52"/>
  <c r="AE69" i="52" s="1"/>
  <c r="AF69" i="52" s="1"/>
  <c r="AG69" i="52" s="1"/>
  <c r="W88" i="52"/>
  <c r="AE88" i="52" s="1"/>
  <c r="AF88" i="52" s="1"/>
  <c r="AG88" i="52" s="1"/>
  <c r="W97" i="52"/>
  <c r="AE97" i="52" s="1"/>
  <c r="AF97" i="52" s="1"/>
  <c r="AG97" i="52" s="1"/>
  <c r="W103" i="52"/>
  <c r="AE103" i="52" s="1"/>
  <c r="AF103" i="52" s="1"/>
  <c r="AG103" i="52" s="1"/>
  <c r="W106" i="52"/>
  <c r="AE106" i="52" s="1"/>
  <c r="AF106" i="52" s="1"/>
  <c r="AG106" i="52" s="1"/>
  <c r="W117" i="52"/>
  <c r="AE117" i="52" s="1"/>
  <c r="AF117" i="52" s="1"/>
  <c r="AG117" i="52" s="1"/>
  <c r="W133" i="52"/>
  <c r="AE133" i="52" s="1"/>
  <c r="AF133" i="52" s="1"/>
  <c r="AG133" i="52" s="1"/>
  <c r="W137" i="52"/>
  <c r="AE137" i="52" s="1"/>
  <c r="AF137" i="52" s="1"/>
  <c r="AG137" i="52" s="1"/>
  <c r="W140" i="52"/>
  <c r="AE140" i="52" s="1"/>
  <c r="AF140" i="52" s="1"/>
  <c r="AG140" i="52" s="1"/>
  <c r="W141" i="52"/>
  <c r="AE141" i="52" s="1"/>
  <c r="AF141" i="52" s="1"/>
  <c r="AG141" i="52" s="1"/>
  <c r="W147" i="52"/>
  <c r="AE147" i="52" s="1"/>
  <c r="AF147" i="52" s="1"/>
  <c r="AG147" i="52" s="1"/>
  <c r="W150" i="52"/>
  <c r="AE150" i="52" s="1"/>
  <c r="AF150" i="52" s="1"/>
  <c r="AG150" i="52" s="1"/>
  <c r="W200" i="52"/>
  <c r="AE200" i="52" s="1"/>
  <c r="AF200" i="52" s="1"/>
  <c r="AG200" i="52" s="1"/>
  <c r="W202" i="52"/>
  <c r="AE202" i="52" s="1"/>
  <c r="AF202" i="52" s="1"/>
  <c r="AG202" i="52" s="1"/>
  <c r="W35" i="52"/>
  <c r="AE35" i="52" s="1"/>
  <c r="AF35" i="52" s="1"/>
  <c r="AG35" i="52" s="1"/>
  <c r="W37" i="52"/>
  <c r="AE37" i="52" s="1"/>
  <c r="AF37" i="52" s="1"/>
  <c r="AG37" i="52" s="1"/>
  <c r="W50" i="52"/>
  <c r="AE50" i="52" s="1"/>
  <c r="AF50" i="52" s="1"/>
  <c r="AG50" i="52" s="1"/>
  <c r="W82" i="52"/>
  <c r="AE82" i="52" s="1"/>
  <c r="AF82" i="52" s="1"/>
  <c r="AG82" i="52" s="1"/>
  <c r="W110" i="52"/>
  <c r="AE110" i="52" s="1"/>
  <c r="AF110" i="52" s="1"/>
  <c r="AG110" i="52" s="1"/>
  <c r="W134" i="52"/>
  <c r="AE134" i="52" s="1"/>
  <c r="AF134" i="52" s="1"/>
  <c r="AG134" i="52" s="1"/>
  <c r="W138" i="52"/>
  <c r="AE138" i="52" s="1"/>
  <c r="AF138" i="52" s="1"/>
  <c r="AG138" i="52" s="1"/>
  <c r="W145" i="52"/>
  <c r="AE145" i="52" s="1"/>
  <c r="AF145" i="52" s="1"/>
  <c r="AG145" i="52" s="1"/>
  <c r="W160" i="52"/>
  <c r="AE160" i="52" s="1"/>
  <c r="AF160" i="52" s="1"/>
  <c r="AG160" i="52" s="1"/>
  <c r="W167" i="52"/>
  <c r="AE167" i="52" s="1"/>
  <c r="AF167" i="52" s="1"/>
  <c r="AG167" i="52" s="1"/>
  <c r="W176" i="52"/>
  <c r="AE176" i="52" s="1"/>
  <c r="AF176" i="52" s="1"/>
  <c r="AG176" i="52" s="1"/>
  <c r="W183" i="52"/>
  <c r="AE183" i="52" s="1"/>
  <c r="AF183" i="52" s="1"/>
  <c r="AG183" i="52" s="1"/>
  <c r="W192" i="52"/>
  <c r="AE192" i="52" s="1"/>
  <c r="AF192" i="52" s="1"/>
  <c r="AG192" i="52" s="1"/>
  <c r="W199" i="52"/>
  <c r="AE199" i="52" s="1"/>
  <c r="AF199" i="52" s="1"/>
  <c r="AG199" i="52" s="1"/>
  <c r="W87" i="52"/>
  <c r="AE87" i="52" s="1"/>
  <c r="AF87" i="52" s="1"/>
  <c r="AG87" i="52" s="1"/>
  <c r="W91" i="52"/>
  <c r="AE91" i="52" s="1"/>
  <c r="AF91" i="52" s="1"/>
  <c r="AG91" i="52" s="1"/>
  <c r="W107" i="52"/>
  <c r="AE107" i="52" s="1"/>
  <c r="AF107" i="52" s="1"/>
  <c r="AG107" i="52" s="1"/>
  <c r="W129" i="52"/>
  <c r="AE129" i="52" s="1"/>
  <c r="AF129" i="52" s="1"/>
  <c r="AG129" i="52" s="1"/>
  <c r="W151" i="52"/>
  <c r="AE151" i="52" s="1"/>
  <c r="AF151" i="52" s="1"/>
  <c r="AG151" i="52" s="1"/>
  <c r="W204" i="52"/>
  <c r="W14" i="52"/>
  <c r="AE14" i="52" s="1"/>
  <c r="AF14" i="52" s="1"/>
  <c r="AG14" i="52" s="1"/>
  <c r="W24" i="52"/>
  <c r="AE24" i="52" s="1"/>
  <c r="AF24" i="52" s="1"/>
  <c r="AG24" i="52" s="1"/>
  <c r="W27" i="52"/>
  <c r="AE27" i="52" s="1"/>
  <c r="AF27" i="52" s="1"/>
  <c r="AG27" i="52" s="1"/>
  <c r="W31" i="52"/>
  <c r="AE31" i="52" s="1"/>
  <c r="AF31" i="52" s="1"/>
  <c r="AG31" i="52" s="1"/>
  <c r="W49" i="52"/>
  <c r="AE49" i="52" s="1"/>
  <c r="AF49" i="52" s="1"/>
  <c r="AG49" i="52" s="1"/>
  <c r="W81" i="52"/>
  <c r="AE81" i="52" s="1"/>
  <c r="AF81" i="52" s="1"/>
  <c r="AG81" i="52" s="1"/>
  <c r="W116" i="52"/>
  <c r="AE116" i="52" s="1"/>
  <c r="AF116" i="52" s="1"/>
  <c r="AG116" i="52" s="1"/>
  <c r="W162" i="52"/>
  <c r="AE162" i="52" s="1"/>
  <c r="AF162" i="52" s="1"/>
  <c r="AG162" i="52" s="1"/>
  <c r="W169" i="52"/>
  <c r="AE169" i="52" s="1"/>
  <c r="AF169" i="52" s="1"/>
  <c r="AG169" i="52" s="1"/>
  <c r="W178" i="52"/>
  <c r="AE178" i="52" s="1"/>
  <c r="AF178" i="52" s="1"/>
  <c r="AG178" i="52" s="1"/>
  <c r="W185" i="52"/>
  <c r="AE185" i="52" s="1"/>
  <c r="AF185" i="52" s="1"/>
  <c r="AG185" i="52" s="1"/>
  <c r="W194" i="52"/>
  <c r="AE194" i="52" s="1"/>
  <c r="AF194" i="52" s="1"/>
  <c r="AG194" i="52" s="1"/>
  <c r="W205" i="52"/>
  <c r="W142" i="52"/>
  <c r="AE142" i="52" s="1"/>
  <c r="AF142" i="52" s="1"/>
  <c r="AG142" i="52" s="1"/>
  <c r="W149" i="52"/>
  <c r="AE149" i="52" s="1"/>
  <c r="AF149" i="52" s="1"/>
  <c r="AG149" i="52" s="1"/>
  <c r="W170" i="52"/>
  <c r="AE170" i="52" s="1"/>
  <c r="AF170" i="52" s="1"/>
  <c r="AG170" i="52" s="1"/>
  <c r="W96" i="52"/>
  <c r="AE96" i="52" s="1"/>
  <c r="AF96" i="52" s="1"/>
  <c r="AG96" i="52" s="1"/>
  <c r="W102" i="52"/>
  <c r="AE102" i="52" s="1"/>
  <c r="AF102" i="52" s="1"/>
  <c r="AG102" i="52" s="1"/>
  <c r="W108" i="52"/>
  <c r="AE108" i="52" s="1"/>
  <c r="AF108" i="52" s="1"/>
  <c r="AG108" i="52" s="1"/>
  <c r="W120" i="52"/>
  <c r="AE120" i="52" s="1"/>
  <c r="AF120" i="52" s="1"/>
  <c r="AG120" i="52" s="1"/>
  <c r="W131" i="52"/>
  <c r="AE131" i="52" s="1"/>
  <c r="AF131" i="52" s="1"/>
  <c r="AG131" i="52" s="1"/>
  <c r="W139" i="52"/>
  <c r="AE139" i="52" s="1"/>
  <c r="AF139" i="52" s="1"/>
  <c r="AG139" i="52" s="1"/>
  <c r="W144" i="52"/>
  <c r="AE144" i="52" s="1"/>
  <c r="AF144" i="52" s="1"/>
  <c r="AG144" i="52" s="1"/>
  <c r="W159" i="52"/>
  <c r="AE159" i="52" s="1"/>
  <c r="AF159" i="52" s="1"/>
  <c r="AG159" i="52" s="1"/>
  <c r="W168" i="52"/>
  <c r="AE168" i="52" s="1"/>
  <c r="AF168" i="52" s="1"/>
  <c r="AG168" i="52" s="1"/>
  <c r="W175" i="52"/>
  <c r="AE175" i="52" s="1"/>
  <c r="AF175" i="52" s="1"/>
  <c r="AG175" i="52" s="1"/>
  <c r="W184" i="52"/>
  <c r="AE184" i="52" s="1"/>
  <c r="AF184" i="52" s="1"/>
  <c r="AG184" i="52" s="1"/>
  <c r="W191" i="52"/>
  <c r="AE191" i="52" s="1"/>
  <c r="AF191" i="52" s="1"/>
  <c r="AG191" i="52" s="1"/>
  <c r="W127" i="52"/>
  <c r="AE127" i="52" s="1"/>
  <c r="AF127" i="52" s="1"/>
  <c r="AG127" i="52" s="1"/>
  <c r="W148" i="52"/>
  <c r="AE148" i="52" s="1"/>
  <c r="AF148" i="52" s="1"/>
  <c r="AG148" i="52" s="1"/>
  <c r="W154" i="52"/>
  <c r="AE154" i="52" s="1"/>
  <c r="AF154" i="52" s="1"/>
  <c r="AG154" i="52" s="1"/>
  <c r="W161" i="52"/>
  <c r="AE161" i="52" s="1"/>
  <c r="AF161" i="52" s="1"/>
  <c r="AG161" i="52" s="1"/>
  <c r="W177" i="52"/>
  <c r="AE177" i="52" s="1"/>
  <c r="AF177" i="52" s="1"/>
  <c r="AG177" i="52" s="1"/>
  <c r="W186" i="52"/>
  <c r="AE186" i="52" s="1"/>
  <c r="AF186" i="52" s="1"/>
  <c r="AG186" i="52" s="1"/>
  <c r="W193" i="52"/>
  <c r="AE193" i="52" s="1"/>
  <c r="AF193" i="52" s="1"/>
  <c r="AG193" i="52" s="1"/>
  <c r="G203" i="52"/>
  <c r="AI203" i="52" s="1"/>
  <c r="AJ203" i="52" s="1"/>
  <c r="AN203" i="52" s="1"/>
  <c r="G199" i="52"/>
  <c r="G195" i="52"/>
  <c r="G191" i="52"/>
  <c r="G187" i="52"/>
  <c r="G183" i="52"/>
  <c r="G179" i="52"/>
  <c r="G175" i="52"/>
  <c r="G171" i="52"/>
  <c r="G167" i="52"/>
  <c r="G161" i="52"/>
  <c r="G157" i="52"/>
  <c r="G153" i="52"/>
  <c r="G149" i="52"/>
  <c r="G145" i="52"/>
  <c r="G142" i="52"/>
  <c r="G139" i="52"/>
  <c r="G124" i="52"/>
  <c r="G119" i="52"/>
  <c r="G115" i="52"/>
  <c r="G111" i="52"/>
  <c r="G109" i="52"/>
  <c r="G106" i="52"/>
  <c r="G104" i="52"/>
  <c r="G102" i="52"/>
  <c r="G100" i="52"/>
  <c r="G98" i="52"/>
  <c r="G97" i="52"/>
  <c r="G91" i="52"/>
  <c r="G89" i="52"/>
  <c r="G85" i="52"/>
  <c r="G81" i="52"/>
  <c r="G77" i="52"/>
  <c r="G73" i="52"/>
  <c r="G69" i="52"/>
  <c r="G65" i="52"/>
  <c r="G61" i="52"/>
  <c r="G57" i="52"/>
  <c r="G53" i="52"/>
  <c r="G49" i="52"/>
  <c r="G45" i="52"/>
  <c r="G204" i="52"/>
  <c r="AI204" i="52" s="1"/>
  <c r="AJ204" i="52" s="1"/>
  <c r="AN204" i="52" s="1"/>
  <c r="G200" i="52"/>
  <c r="G196" i="52"/>
  <c r="G192" i="52"/>
  <c r="G188" i="52"/>
  <c r="G184" i="52"/>
  <c r="G180" i="52"/>
  <c r="G176" i="52"/>
  <c r="G172" i="52"/>
  <c r="G168" i="52"/>
  <c r="G164" i="52"/>
  <c r="G160" i="52"/>
  <c r="G156" i="52"/>
  <c r="G152" i="52"/>
  <c r="G148" i="52"/>
  <c r="G140" i="52"/>
  <c r="G135" i="52"/>
  <c r="G131" i="52"/>
  <c r="G127" i="52"/>
  <c r="G125" i="52"/>
  <c r="G122" i="52"/>
  <c r="G120" i="52"/>
  <c r="G118" i="52"/>
  <c r="G116" i="52"/>
  <c r="G114" i="52"/>
  <c r="G112" i="52"/>
  <c r="G105" i="52"/>
  <c r="G101" i="52"/>
  <c r="G92" i="52"/>
  <c r="G90" i="52"/>
  <c r="G88" i="52"/>
  <c r="G86" i="52"/>
  <c r="G84" i="52"/>
  <c r="G82" i="52"/>
  <c r="G80" i="52"/>
  <c r="G78" i="52"/>
  <c r="G76" i="52"/>
  <c r="G74" i="52"/>
  <c r="G72" i="52"/>
  <c r="G70" i="52"/>
  <c r="G68" i="52"/>
  <c r="G66" i="52"/>
  <c r="G64" i="52"/>
  <c r="G62" i="52"/>
  <c r="G60" i="52"/>
  <c r="G58" i="52"/>
  <c r="G56" i="52"/>
  <c r="G54" i="52"/>
  <c r="G52" i="52"/>
  <c r="G50" i="52"/>
  <c r="G48" i="52"/>
  <c r="G46" i="52"/>
  <c r="G205" i="52"/>
  <c r="AI205" i="52" s="1"/>
  <c r="AJ205" i="52" s="1"/>
  <c r="AN205" i="52" s="1"/>
  <c r="G201" i="52"/>
  <c r="G197" i="52"/>
  <c r="G193" i="52"/>
  <c r="G189" i="52"/>
  <c r="G185" i="52"/>
  <c r="G181" i="52"/>
  <c r="G177" i="52"/>
  <c r="G173" i="52"/>
  <c r="G169" i="52"/>
  <c r="G165" i="52"/>
  <c r="G163" i="52"/>
  <c r="G159" i="52"/>
  <c r="G155" i="52"/>
  <c r="G151" i="52"/>
  <c r="G147" i="52"/>
  <c r="G143" i="52"/>
  <c r="G141" i="52"/>
  <c r="G138" i="52"/>
  <c r="G136" i="52"/>
  <c r="G134" i="52"/>
  <c r="G132" i="52"/>
  <c r="G130" i="52"/>
  <c r="G128" i="52"/>
  <c r="G121" i="52"/>
  <c r="G117" i="52"/>
  <c r="G113" i="52"/>
  <c r="G110" i="52"/>
  <c r="G107" i="52"/>
  <c r="G95" i="52"/>
  <c r="G93" i="52"/>
  <c r="G87" i="52"/>
  <c r="G83" i="52"/>
  <c r="G79" i="52"/>
  <c r="G75" i="52"/>
  <c r="G71" i="52"/>
  <c r="G67" i="52"/>
  <c r="G63" i="52"/>
  <c r="G59" i="52"/>
  <c r="G55" i="52"/>
  <c r="G51" i="52"/>
  <c r="G202" i="52"/>
  <c r="G186" i="52"/>
  <c r="G170" i="52"/>
  <c r="G162" i="52"/>
  <c r="G158" i="52"/>
  <c r="G154" i="52"/>
  <c r="G150" i="52"/>
  <c r="G146" i="52"/>
  <c r="G96" i="52"/>
  <c r="G35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39" i="52"/>
  <c r="G198" i="52"/>
  <c r="G182" i="52"/>
  <c r="G166" i="52"/>
  <c r="G144" i="52"/>
  <c r="G133" i="52"/>
  <c r="G99" i="52"/>
  <c r="G47" i="52"/>
  <c r="G41" i="52"/>
  <c r="G37" i="52"/>
  <c r="G190" i="52"/>
  <c r="G174" i="52"/>
  <c r="G137" i="52"/>
  <c r="G129" i="52"/>
  <c r="G103" i="52"/>
  <c r="G43" i="52"/>
  <c r="G194" i="52"/>
  <c r="G178" i="52"/>
  <c r="G126" i="52"/>
  <c r="G123" i="52"/>
  <c r="G108" i="52"/>
  <c r="G94" i="52"/>
  <c r="G44" i="52"/>
  <c r="G42" i="52"/>
  <c r="G40" i="52"/>
  <c r="G38" i="52"/>
  <c r="G36" i="52"/>
  <c r="G34" i="52"/>
  <c r="U40" i="52" l="1"/>
  <c r="V40" i="52" s="1"/>
  <c r="AI40" i="52"/>
  <c r="AJ40" i="52" s="1"/>
  <c r="AN40" i="52" s="1"/>
  <c r="U108" i="52"/>
  <c r="V108" i="52" s="1"/>
  <c r="AI108" i="52"/>
  <c r="AJ108" i="52" s="1"/>
  <c r="AN108" i="52" s="1"/>
  <c r="U41" i="52"/>
  <c r="V41" i="52" s="1"/>
  <c r="AI41" i="52"/>
  <c r="AJ41" i="52" s="1"/>
  <c r="AN41" i="52" s="1"/>
  <c r="U39" i="52"/>
  <c r="V39" i="52" s="1"/>
  <c r="AI39" i="52"/>
  <c r="AJ39" i="52" s="1"/>
  <c r="AN39" i="52" s="1"/>
  <c r="U20" i="52"/>
  <c r="V20" i="52" s="1"/>
  <c r="AI20" i="52"/>
  <c r="AJ20" i="52" s="1"/>
  <c r="AN20" i="52" s="1"/>
  <c r="U28" i="52"/>
  <c r="V28" i="52" s="1"/>
  <c r="AI28" i="52"/>
  <c r="AJ28" i="52" s="1"/>
  <c r="AN28" i="52" s="1"/>
  <c r="U162" i="52"/>
  <c r="V162" i="52" s="1"/>
  <c r="AI162" i="52"/>
  <c r="AJ162" i="52" s="1"/>
  <c r="AN162" i="52" s="1"/>
  <c r="U83" i="52"/>
  <c r="V83" i="52" s="1"/>
  <c r="AI83" i="52"/>
  <c r="AJ83" i="52" s="1"/>
  <c r="AN83" i="52" s="1"/>
  <c r="U121" i="52"/>
  <c r="V121" i="52" s="1"/>
  <c r="AI121" i="52"/>
  <c r="AJ121" i="52" s="1"/>
  <c r="AN121" i="52" s="1"/>
  <c r="U159" i="52"/>
  <c r="V159" i="52" s="1"/>
  <c r="AI159" i="52"/>
  <c r="AJ159" i="52" s="1"/>
  <c r="AN159" i="52" s="1"/>
  <c r="U189" i="52"/>
  <c r="V189" i="52" s="1"/>
  <c r="AI189" i="52"/>
  <c r="AJ189" i="52" s="1"/>
  <c r="AN189" i="52" s="1"/>
  <c r="U60" i="52"/>
  <c r="V60" i="52" s="1"/>
  <c r="AI60" i="52"/>
  <c r="AJ60" i="52" s="1"/>
  <c r="AN60" i="52" s="1"/>
  <c r="U76" i="52"/>
  <c r="V76" i="52" s="1"/>
  <c r="AI76" i="52"/>
  <c r="AJ76" i="52" s="1"/>
  <c r="AN76" i="52" s="1"/>
  <c r="U114" i="52"/>
  <c r="V114" i="52" s="1"/>
  <c r="AI114" i="52"/>
  <c r="AJ114" i="52" s="1"/>
  <c r="AN114" i="52" s="1"/>
  <c r="U135" i="52"/>
  <c r="V135" i="52" s="1"/>
  <c r="AI135" i="52"/>
  <c r="AJ135" i="52" s="1"/>
  <c r="AN135" i="52" s="1"/>
  <c r="U188" i="52"/>
  <c r="V188" i="52" s="1"/>
  <c r="AI188" i="52"/>
  <c r="AJ188" i="52" s="1"/>
  <c r="AN188" i="52" s="1"/>
  <c r="U57" i="52"/>
  <c r="V57" i="52" s="1"/>
  <c r="AI57" i="52"/>
  <c r="AJ57" i="52" s="1"/>
  <c r="AN57" i="52" s="1"/>
  <c r="U100" i="52"/>
  <c r="V100" i="52" s="1"/>
  <c r="AI100" i="52"/>
  <c r="AJ100" i="52" s="1"/>
  <c r="AN100" i="52" s="1"/>
  <c r="U124" i="52"/>
  <c r="V124" i="52" s="1"/>
  <c r="AI124" i="52"/>
  <c r="AJ124" i="52" s="1"/>
  <c r="AN124" i="52" s="1"/>
  <c r="U183" i="52"/>
  <c r="V183" i="52" s="1"/>
  <c r="AI183" i="52"/>
  <c r="AJ183" i="52" s="1"/>
  <c r="AN183" i="52" s="1"/>
  <c r="U34" i="52"/>
  <c r="V34" i="52" s="1"/>
  <c r="AI34" i="52"/>
  <c r="AJ34" i="52" s="1"/>
  <c r="AN34" i="52" s="1"/>
  <c r="U123" i="52"/>
  <c r="V123" i="52" s="1"/>
  <c r="AI123" i="52"/>
  <c r="AJ123" i="52" s="1"/>
  <c r="AN123" i="52" s="1"/>
  <c r="U47" i="52"/>
  <c r="V47" i="52" s="1"/>
  <c r="AI47" i="52"/>
  <c r="AJ47" i="52" s="1"/>
  <c r="AN47" i="52" s="1"/>
  <c r="U9" i="52"/>
  <c r="V9" i="52" s="1"/>
  <c r="AI9" i="52"/>
  <c r="AJ9" i="52" s="1"/>
  <c r="AN9" i="52" s="1"/>
  <c r="U21" i="52"/>
  <c r="V21" i="52" s="1"/>
  <c r="AI21" i="52"/>
  <c r="AJ21" i="52" s="1"/>
  <c r="AN21" i="52" s="1"/>
  <c r="U29" i="52"/>
  <c r="V29" i="52" s="1"/>
  <c r="AI29" i="52"/>
  <c r="AJ29" i="52" s="1"/>
  <c r="AN29" i="52" s="1"/>
  <c r="U170" i="52"/>
  <c r="V170" i="52" s="1"/>
  <c r="AI170" i="52"/>
  <c r="AJ170" i="52" s="1"/>
  <c r="AN170" i="52" s="1"/>
  <c r="U71" i="52"/>
  <c r="V71" i="52" s="1"/>
  <c r="AI71" i="52"/>
  <c r="AJ71" i="52" s="1"/>
  <c r="AN71" i="52" s="1"/>
  <c r="U128" i="52"/>
  <c r="V128" i="52" s="1"/>
  <c r="AI128" i="52"/>
  <c r="AJ128" i="52" s="1"/>
  <c r="AN128" i="52" s="1"/>
  <c r="U147" i="52"/>
  <c r="V147" i="52" s="1"/>
  <c r="AI147" i="52"/>
  <c r="AJ147" i="52" s="1"/>
  <c r="AN147" i="52" s="1"/>
  <c r="U193" i="52"/>
  <c r="V193" i="52" s="1"/>
  <c r="AI193" i="52"/>
  <c r="AJ193" i="52" s="1"/>
  <c r="AN193" i="52" s="1"/>
  <c r="U54" i="52"/>
  <c r="V54" i="52" s="1"/>
  <c r="AI54" i="52"/>
  <c r="AJ54" i="52" s="1"/>
  <c r="AN54" i="52" s="1"/>
  <c r="U78" i="52"/>
  <c r="V78" i="52" s="1"/>
  <c r="AI78" i="52"/>
  <c r="AJ78" i="52" s="1"/>
  <c r="AN78" i="52" s="1"/>
  <c r="U116" i="52"/>
  <c r="V116" i="52" s="1"/>
  <c r="AI116" i="52"/>
  <c r="AJ116" i="52" s="1"/>
  <c r="AN116" i="52" s="1"/>
  <c r="U160" i="52"/>
  <c r="V160" i="52" s="1"/>
  <c r="AI160" i="52"/>
  <c r="AJ160" i="52" s="1"/>
  <c r="AN160" i="52" s="1"/>
  <c r="U45" i="52"/>
  <c r="V45" i="52" s="1"/>
  <c r="AI45" i="52"/>
  <c r="AJ45" i="52" s="1"/>
  <c r="AN45" i="52" s="1"/>
  <c r="U77" i="52"/>
  <c r="V77" i="52" s="1"/>
  <c r="AI77" i="52"/>
  <c r="AJ77" i="52" s="1"/>
  <c r="AN77" i="52" s="1"/>
  <c r="U111" i="52"/>
  <c r="V111" i="52" s="1"/>
  <c r="AI111" i="52"/>
  <c r="AJ111" i="52" s="1"/>
  <c r="AN111" i="52" s="1"/>
  <c r="U153" i="52"/>
  <c r="V153" i="52" s="1"/>
  <c r="AI153" i="52"/>
  <c r="AJ153" i="52" s="1"/>
  <c r="AN153" i="52" s="1"/>
  <c r="U187" i="52"/>
  <c r="V187" i="52" s="1"/>
  <c r="AI187" i="52"/>
  <c r="AJ187" i="52" s="1"/>
  <c r="AN187" i="52" s="1"/>
  <c r="U36" i="52"/>
  <c r="V36" i="52" s="1"/>
  <c r="AI36" i="52"/>
  <c r="AJ36" i="52" s="1"/>
  <c r="AN36" i="52" s="1"/>
  <c r="U126" i="52"/>
  <c r="V126" i="52" s="1"/>
  <c r="AI126" i="52"/>
  <c r="AJ126" i="52" s="1"/>
  <c r="AN126" i="52" s="1"/>
  <c r="U99" i="52"/>
  <c r="V99" i="52" s="1"/>
  <c r="AI99" i="52"/>
  <c r="AJ99" i="52" s="1"/>
  <c r="AN99" i="52" s="1"/>
  <c r="U10" i="52"/>
  <c r="V10" i="52" s="1"/>
  <c r="AI10" i="52"/>
  <c r="AJ10" i="52" s="1"/>
  <c r="AN10" i="52" s="1"/>
  <c r="U22" i="52"/>
  <c r="V22" i="52" s="1"/>
  <c r="AI22" i="52"/>
  <c r="AJ22" i="52" s="1"/>
  <c r="AN22" i="52" s="1"/>
  <c r="U30" i="52"/>
  <c r="V30" i="52" s="1"/>
  <c r="AI30" i="52"/>
  <c r="AJ30" i="52" s="1"/>
  <c r="AN30" i="52" s="1"/>
  <c r="U154" i="52"/>
  <c r="V154" i="52" s="1"/>
  <c r="AI154" i="52"/>
  <c r="AJ154" i="52" s="1"/>
  <c r="AN154" i="52" s="1"/>
  <c r="U75" i="52"/>
  <c r="V75" i="52" s="1"/>
  <c r="AI75" i="52"/>
  <c r="AJ75" i="52" s="1"/>
  <c r="AN75" i="52" s="1"/>
  <c r="U113" i="52"/>
  <c r="V113" i="52" s="1"/>
  <c r="AI113" i="52"/>
  <c r="AJ113" i="52" s="1"/>
  <c r="AN113" i="52" s="1"/>
  <c r="U151" i="52"/>
  <c r="V151" i="52" s="1"/>
  <c r="AI151" i="52"/>
  <c r="AJ151" i="52" s="1"/>
  <c r="AN151" i="52" s="1"/>
  <c r="U181" i="52"/>
  <c r="V181" i="52" s="1"/>
  <c r="AI181" i="52"/>
  <c r="AJ181" i="52" s="1"/>
  <c r="AN181" i="52" s="1"/>
  <c r="U56" i="52"/>
  <c r="V56" i="52" s="1"/>
  <c r="AI56" i="52"/>
  <c r="AJ56" i="52" s="1"/>
  <c r="AN56" i="52" s="1"/>
  <c r="U80" i="52"/>
  <c r="V80" i="52" s="1"/>
  <c r="AI80" i="52"/>
  <c r="AJ80" i="52" s="1"/>
  <c r="AN80" i="52" s="1"/>
  <c r="U105" i="52"/>
  <c r="V105" i="52" s="1"/>
  <c r="AI105" i="52"/>
  <c r="AJ105" i="52" s="1"/>
  <c r="AN105" i="52" s="1"/>
  <c r="U148" i="52"/>
  <c r="V148" i="52" s="1"/>
  <c r="AI148" i="52"/>
  <c r="AJ148" i="52" s="1"/>
  <c r="AN148" i="52" s="1"/>
  <c r="U180" i="52"/>
  <c r="V180" i="52" s="1"/>
  <c r="AI180" i="52"/>
  <c r="AJ180" i="52" s="1"/>
  <c r="AN180" i="52" s="1"/>
  <c r="U196" i="52"/>
  <c r="V196" i="52" s="1"/>
  <c r="AI196" i="52"/>
  <c r="AJ196" i="52" s="1"/>
  <c r="AN196" i="52" s="1"/>
  <c r="U49" i="52"/>
  <c r="V49" i="52" s="1"/>
  <c r="AI49" i="52"/>
  <c r="AJ49" i="52" s="1"/>
  <c r="AN49" i="52" s="1"/>
  <c r="U65" i="52"/>
  <c r="V65" i="52" s="1"/>
  <c r="AI65" i="52"/>
  <c r="AJ65" i="52" s="1"/>
  <c r="AN65" i="52" s="1"/>
  <c r="U81" i="52"/>
  <c r="V81" i="52" s="1"/>
  <c r="AI81" i="52"/>
  <c r="AJ81" i="52" s="1"/>
  <c r="AN81" i="52" s="1"/>
  <c r="U97" i="52"/>
  <c r="V97" i="52" s="1"/>
  <c r="AI97" i="52"/>
  <c r="AJ97" i="52" s="1"/>
  <c r="AN97" i="52" s="1"/>
  <c r="U104" i="52"/>
  <c r="V104" i="52" s="1"/>
  <c r="AI104" i="52"/>
  <c r="AJ104" i="52" s="1"/>
  <c r="AN104" i="52" s="1"/>
  <c r="U115" i="52"/>
  <c r="V115" i="52" s="1"/>
  <c r="AI115" i="52"/>
  <c r="AJ115" i="52" s="1"/>
  <c r="AN115" i="52" s="1"/>
  <c r="U142" i="52"/>
  <c r="V142" i="52" s="1"/>
  <c r="AI142" i="52"/>
  <c r="AJ142" i="52" s="1"/>
  <c r="AN142" i="52" s="1"/>
  <c r="U157" i="52"/>
  <c r="V157" i="52" s="1"/>
  <c r="AI157" i="52"/>
  <c r="AJ157" i="52" s="1"/>
  <c r="AN157" i="52" s="1"/>
  <c r="U175" i="52"/>
  <c r="V175" i="52" s="1"/>
  <c r="AI175" i="52"/>
  <c r="AJ175" i="52" s="1"/>
  <c r="AN175" i="52" s="1"/>
  <c r="U191" i="52"/>
  <c r="V191" i="52" s="1"/>
  <c r="AI191" i="52"/>
  <c r="AJ191" i="52" s="1"/>
  <c r="AN191" i="52" s="1"/>
  <c r="U194" i="52"/>
  <c r="V194" i="52" s="1"/>
  <c r="AI194" i="52"/>
  <c r="AJ194" i="52" s="1"/>
  <c r="AN194" i="52" s="1"/>
  <c r="U137" i="52"/>
  <c r="V137" i="52" s="1"/>
  <c r="AI137" i="52"/>
  <c r="AJ137" i="52" s="1"/>
  <c r="AN137" i="52" s="1"/>
  <c r="U144" i="52"/>
  <c r="V144" i="52" s="1"/>
  <c r="AI144" i="52"/>
  <c r="AJ144" i="52" s="1"/>
  <c r="AN144" i="52" s="1"/>
  <c r="U12" i="52"/>
  <c r="V12" i="52" s="1"/>
  <c r="AI12" i="52"/>
  <c r="AJ12" i="52" s="1"/>
  <c r="AN12" i="52" s="1"/>
  <c r="U16" i="52"/>
  <c r="V16" i="52" s="1"/>
  <c r="AI16" i="52"/>
  <c r="AJ16" i="52" s="1"/>
  <c r="AN16" i="52" s="1"/>
  <c r="U24" i="52"/>
  <c r="V24" i="52" s="1"/>
  <c r="AI24" i="52"/>
  <c r="AJ24" i="52" s="1"/>
  <c r="AN24" i="52" s="1"/>
  <c r="U32" i="52"/>
  <c r="V32" i="52" s="1"/>
  <c r="AI32" i="52"/>
  <c r="AJ32" i="52" s="1"/>
  <c r="AN32" i="52" s="1"/>
  <c r="U146" i="52"/>
  <c r="V146" i="52" s="1"/>
  <c r="AI146" i="52"/>
  <c r="AJ146" i="52" s="1"/>
  <c r="AN146" i="52" s="1"/>
  <c r="U51" i="52"/>
  <c r="V51" i="52" s="1"/>
  <c r="AI51" i="52"/>
  <c r="AJ51" i="52" s="1"/>
  <c r="AN51" i="52" s="1"/>
  <c r="U67" i="52"/>
  <c r="V67" i="52" s="1"/>
  <c r="AI67" i="52"/>
  <c r="AJ67" i="52" s="1"/>
  <c r="AN67" i="52" s="1"/>
  <c r="U107" i="52"/>
  <c r="V107" i="52" s="1"/>
  <c r="AI107" i="52"/>
  <c r="AJ107" i="52" s="1"/>
  <c r="AN107" i="52" s="1"/>
  <c r="U134" i="52"/>
  <c r="V134" i="52" s="1"/>
  <c r="AI134" i="52"/>
  <c r="AJ134" i="52" s="1"/>
  <c r="AN134" i="52" s="1"/>
  <c r="U143" i="52"/>
  <c r="V143" i="52" s="1"/>
  <c r="AI143" i="52"/>
  <c r="AJ143" i="52" s="1"/>
  <c r="AN143" i="52" s="1"/>
  <c r="U173" i="52"/>
  <c r="V173" i="52" s="1"/>
  <c r="AI173" i="52"/>
  <c r="AJ173" i="52" s="1"/>
  <c r="AN173" i="52" s="1"/>
  <c r="U52" i="52"/>
  <c r="V52" i="52" s="1"/>
  <c r="AI52" i="52"/>
  <c r="AJ52" i="52" s="1"/>
  <c r="AN52" i="52" s="1"/>
  <c r="U68" i="52"/>
  <c r="V68" i="52" s="1"/>
  <c r="AI68" i="52"/>
  <c r="AJ68" i="52" s="1"/>
  <c r="AN68" i="52" s="1"/>
  <c r="U84" i="52"/>
  <c r="V84" i="52" s="1"/>
  <c r="AI84" i="52"/>
  <c r="AJ84" i="52" s="1"/>
  <c r="AN84" i="52" s="1"/>
  <c r="U92" i="52"/>
  <c r="V92" i="52" s="1"/>
  <c r="AI92" i="52"/>
  <c r="AJ92" i="52" s="1"/>
  <c r="AN92" i="52" s="1"/>
  <c r="U122" i="52"/>
  <c r="V122" i="52" s="1"/>
  <c r="AI122" i="52"/>
  <c r="AJ122" i="52" s="1"/>
  <c r="AN122" i="52" s="1"/>
  <c r="U156" i="52"/>
  <c r="V156" i="52" s="1"/>
  <c r="AI156" i="52"/>
  <c r="AJ156" i="52" s="1"/>
  <c r="AN156" i="52" s="1"/>
  <c r="U172" i="52"/>
  <c r="V172" i="52" s="1"/>
  <c r="AI172" i="52"/>
  <c r="AJ172" i="52" s="1"/>
  <c r="AN172" i="52" s="1"/>
  <c r="U73" i="52"/>
  <c r="V73" i="52" s="1"/>
  <c r="AI73" i="52"/>
  <c r="AJ73" i="52" s="1"/>
  <c r="AN73" i="52" s="1"/>
  <c r="U89" i="52"/>
  <c r="V89" i="52" s="1"/>
  <c r="AI89" i="52"/>
  <c r="AJ89" i="52" s="1"/>
  <c r="AN89" i="52" s="1"/>
  <c r="U109" i="52"/>
  <c r="V109" i="52" s="1"/>
  <c r="AI109" i="52"/>
  <c r="AJ109" i="52" s="1"/>
  <c r="AN109" i="52" s="1"/>
  <c r="U149" i="52"/>
  <c r="V149" i="52" s="1"/>
  <c r="AI149" i="52"/>
  <c r="AJ149" i="52" s="1"/>
  <c r="AN149" i="52" s="1"/>
  <c r="U167" i="52"/>
  <c r="V167" i="52" s="1"/>
  <c r="AI167" i="52"/>
  <c r="AJ167" i="52" s="1"/>
  <c r="AN167" i="52" s="1"/>
  <c r="U199" i="52"/>
  <c r="V199" i="52" s="1"/>
  <c r="AI199" i="52"/>
  <c r="AJ199" i="52" s="1"/>
  <c r="AN199" i="52" s="1"/>
  <c r="U42" i="52"/>
  <c r="V42" i="52" s="1"/>
  <c r="AI42" i="52"/>
  <c r="AJ42" i="52" s="1"/>
  <c r="AN42" i="52" s="1"/>
  <c r="U43" i="52"/>
  <c r="V43" i="52" s="1"/>
  <c r="AI43" i="52"/>
  <c r="AJ43" i="52" s="1"/>
  <c r="AN43" i="52" s="1"/>
  <c r="U174" i="52"/>
  <c r="V174" i="52" s="1"/>
  <c r="AI174" i="52"/>
  <c r="AJ174" i="52" s="1"/>
  <c r="AN174" i="52" s="1"/>
  <c r="U166" i="52"/>
  <c r="V166" i="52" s="1"/>
  <c r="AI166" i="52"/>
  <c r="AJ166" i="52" s="1"/>
  <c r="AN166" i="52" s="1"/>
  <c r="U13" i="52"/>
  <c r="V13" i="52" s="1"/>
  <c r="AI13" i="52"/>
  <c r="AJ13" i="52" s="1"/>
  <c r="AN13" i="52" s="1"/>
  <c r="U17" i="52"/>
  <c r="V17" i="52" s="1"/>
  <c r="AI17" i="52"/>
  <c r="AJ17" i="52" s="1"/>
  <c r="AN17" i="52" s="1"/>
  <c r="U25" i="52"/>
  <c r="V25" i="52" s="1"/>
  <c r="AI25" i="52"/>
  <c r="AJ25" i="52" s="1"/>
  <c r="AN25" i="52" s="1"/>
  <c r="U33" i="52"/>
  <c r="V33" i="52" s="1"/>
  <c r="AI33" i="52"/>
  <c r="AJ33" i="52" s="1"/>
  <c r="AN33" i="52" s="1"/>
  <c r="U150" i="52"/>
  <c r="V150" i="52" s="1"/>
  <c r="AI150" i="52"/>
  <c r="AJ150" i="52" s="1"/>
  <c r="AN150" i="52" s="1"/>
  <c r="U55" i="52"/>
  <c r="V55" i="52" s="1"/>
  <c r="AI55" i="52"/>
  <c r="AJ55" i="52" s="1"/>
  <c r="AN55" i="52" s="1"/>
  <c r="U87" i="52"/>
  <c r="V87" i="52" s="1"/>
  <c r="AI87" i="52"/>
  <c r="AJ87" i="52" s="1"/>
  <c r="AN87" i="52" s="1"/>
  <c r="U110" i="52"/>
  <c r="V110" i="52" s="1"/>
  <c r="AI110" i="52"/>
  <c r="AJ110" i="52" s="1"/>
  <c r="AN110" i="52" s="1"/>
  <c r="U136" i="52"/>
  <c r="V136" i="52" s="1"/>
  <c r="AI136" i="52"/>
  <c r="AJ136" i="52" s="1"/>
  <c r="AN136" i="52" s="1"/>
  <c r="U163" i="52"/>
  <c r="V163" i="52" s="1"/>
  <c r="AI163" i="52"/>
  <c r="AJ163" i="52" s="1"/>
  <c r="AN163" i="52" s="1"/>
  <c r="U177" i="52"/>
  <c r="V177" i="52" s="1"/>
  <c r="AI177" i="52"/>
  <c r="AJ177" i="52" s="1"/>
  <c r="AN177" i="52" s="1"/>
  <c r="U46" i="52"/>
  <c r="V46" i="52" s="1"/>
  <c r="AI46" i="52"/>
  <c r="AJ46" i="52" s="1"/>
  <c r="AN46" i="52" s="1"/>
  <c r="U62" i="52"/>
  <c r="V62" i="52" s="1"/>
  <c r="AI62" i="52"/>
  <c r="AJ62" i="52" s="1"/>
  <c r="AN62" i="52" s="1"/>
  <c r="U70" i="52"/>
  <c r="V70" i="52" s="1"/>
  <c r="AI70" i="52"/>
  <c r="AJ70" i="52" s="1"/>
  <c r="AN70" i="52" s="1"/>
  <c r="U86" i="52"/>
  <c r="V86" i="52" s="1"/>
  <c r="AI86" i="52"/>
  <c r="AJ86" i="52" s="1"/>
  <c r="AN86" i="52" s="1"/>
  <c r="U101" i="52"/>
  <c r="V101" i="52" s="1"/>
  <c r="AI101" i="52"/>
  <c r="AJ101" i="52" s="1"/>
  <c r="AN101" i="52" s="1"/>
  <c r="U125" i="52"/>
  <c r="V125" i="52" s="1"/>
  <c r="AI125" i="52"/>
  <c r="AJ125" i="52" s="1"/>
  <c r="AN125" i="52" s="1"/>
  <c r="U140" i="52"/>
  <c r="V140" i="52" s="1"/>
  <c r="AI140" i="52"/>
  <c r="AJ140" i="52" s="1"/>
  <c r="AN140" i="52" s="1"/>
  <c r="U176" i="52"/>
  <c r="V176" i="52" s="1"/>
  <c r="AI176" i="52"/>
  <c r="AJ176" i="52" s="1"/>
  <c r="AN176" i="52" s="1"/>
  <c r="U192" i="52"/>
  <c r="V192" i="52" s="1"/>
  <c r="AI192" i="52"/>
  <c r="AJ192" i="52" s="1"/>
  <c r="AN192" i="52" s="1"/>
  <c r="U61" i="52"/>
  <c r="V61" i="52" s="1"/>
  <c r="AI61" i="52"/>
  <c r="AJ61" i="52" s="1"/>
  <c r="AN61" i="52" s="1"/>
  <c r="U91" i="52"/>
  <c r="V91" i="52" s="1"/>
  <c r="AI91" i="52"/>
  <c r="AJ91" i="52" s="1"/>
  <c r="AN91" i="52" s="1"/>
  <c r="U102" i="52"/>
  <c r="V102" i="52" s="1"/>
  <c r="AI102" i="52"/>
  <c r="AJ102" i="52" s="1"/>
  <c r="AN102" i="52" s="1"/>
  <c r="U139" i="52"/>
  <c r="V139" i="52" s="1"/>
  <c r="AI139" i="52"/>
  <c r="AJ139" i="52" s="1"/>
  <c r="AN139" i="52" s="1"/>
  <c r="U171" i="52"/>
  <c r="V171" i="52" s="1"/>
  <c r="AI171" i="52"/>
  <c r="AJ171" i="52" s="1"/>
  <c r="AN171" i="52" s="1"/>
  <c r="U44" i="52"/>
  <c r="V44" i="52" s="1"/>
  <c r="AI44" i="52"/>
  <c r="AJ44" i="52" s="1"/>
  <c r="AN44" i="52" s="1"/>
  <c r="U103" i="52"/>
  <c r="V103" i="52" s="1"/>
  <c r="AI103" i="52"/>
  <c r="AJ103" i="52" s="1"/>
  <c r="AN103" i="52" s="1"/>
  <c r="U190" i="52"/>
  <c r="V190" i="52" s="1"/>
  <c r="AI190" i="52"/>
  <c r="AJ190" i="52" s="1"/>
  <c r="AN190" i="52" s="1"/>
  <c r="U182" i="52"/>
  <c r="V182" i="52" s="1"/>
  <c r="AI182" i="52"/>
  <c r="AJ182" i="52" s="1"/>
  <c r="AN182" i="52" s="1"/>
  <c r="U14" i="52"/>
  <c r="V14" i="52" s="1"/>
  <c r="AI14" i="52"/>
  <c r="AJ14" i="52" s="1"/>
  <c r="AN14" i="52" s="1"/>
  <c r="U18" i="52"/>
  <c r="V18" i="52" s="1"/>
  <c r="AI18" i="52"/>
  <c r="AJ18" i="52" s="1"/>
  <c r="AN18" i="52" s="1"/>
  <c r="U26" i="52"/>
  <c r="V26" i="52" s="1"/>
  <c r="AI26" i="52"/>
  <c r="AJ26" i="52" s="1"/>
  <c r="AN26" i="52" s="1"/>
  <c r="U35" i="52"/>
  <c r="V35" i="52" s="1"/>
  <c r="AI35" i="52"/>
  <c r="AJ35" i="52" s="1"/>
  <c r="AN35" i="52" s="1"/>
  <c r="U186" i="52"/>
  <c r="V186" i="52" s="1"/>
  <c r="AI186" i="52"/>
  <c r="AJ186" i="52" s="1"/>
  <c r="AN186" i="52" s="1"/>
  <c r="U59" i="52"/>
  <c r="V59" i="52" s="1"/>
  <c r="AI59" i="52"/>
  <c r="AJ59" i="52" s="1"/>
  <c r="AN59" i="52" s="1"/>
  <c r="U93" i="52"/>
  <c r="V93" i="52" s="1"/>
  <c r="AI93" i="52"/>
  <c r="AJ93" i="52" s="1"/>
  <c r="AN93" i="52" s="1"/>
  <c r="U130" i="52"/>
  <c r="V130" i="52" s="1"/>
  <c r="AI130" i="52"/>
  <c r="AJ130" i="52" s="1"/>
  <c r="AN130" i="52" s="1"/>
  <c r="U138" i="52"/>
  <c r="V138" i="52" s="1"/>
  <c r="AI138" i="52"/>
  <c r="AJ138" i="52" s="1"/>
  <c r="AN138" i="52" s="1"/>
  <c r="U165" i="52"/>
  <c r="V165" i="52" s="1"/>
  <c r="AI165" i="52"/>
  <c r="AJ165" i="52" s="1"/>
  <c r="AN165" i="52" s="1"/>
  <c r="U197" i="52"/>
  <c r="V197" i="52" s="1"/>
  <c r="AI197" i="52"/>
  <c r="AJ197" i="52" s="1"/>
  <c r="AN197" i="52" s="1"/>
  <c r="U48" i="52"/>
  <c r="V48" i="52" s="1"/>
  <c r="AI48" i="52"/>
  <c r="AJ48" i="52" s="1"/>
  <c r="AN48" i="52" s="1"/>
  <c r="U64" i="52"/>
  <c r="V64" i="52" s="1"/>
  <c r="AI64" i="52"/>
  <c r="AJ64" i="52" s="1"/>
  <c r="AN64" i="52" s="1"/>
  <c r="U72" i="52"/>
  <c r="V72" i="52" s="1"/>
  <c r="AI72" i="52"/>
  <c r="AJ72" i="52" s="1"/>
  <c r="AN72" i="52" s="1"/>
  <c r="U88" i="52"/>
  <c r="V88" i="52" s="1"/>
  <c r="AI88" i="52"/>
  <c r="AJ88" i="52" s="1"/>
  <c r="AN88" i="52" s="1"/>
  <c r="U118" i="52"/>
  <c r="V118" i="52" s="1"/>
  <c r="AI118" i="52"/>
  <c r="AJ118" i="52" s="1"/>
  <c r="AN118" i="52" s="1"/>
  <c r="U127" i="52"/>
  <c r="V127" i="52" s="1"/>
  <c r="AI127" i="52"/>
  <c r="AJ127" i="52" s="1"/>
  <c r="AN127" i="52" s="1"/>
  <c r="U164" i="52"/>
  <c r="V164" i="52" s="1"/>
  <c r="AI164" i="52"/>
  <c r="AJ164" i="52" s="1"/>
  <c r="AN164" i="52" s="1"/>
  <c r="U38" i="52"/>
  <c r="V38" i="52" s="1"/>
  <c r="AI38" i="52"/>
  <c r="AJ38" i="52" s="1"/>
  <c r="AN38" i="52" s="1"/>
  <c r="U94" i="52"/>
  <c r="V94" i="52" s="1"/>
  <c r="AI94" i="52"/>
  <c r="AJ94" i="52" s="1"/>
  <c r="AN94" i="52" s="1"/>
  <c r="U178" i="52"/>
  <c r="V178" i="52" s="1"/>
  <c r="AI178" i="52"/>
  <c r="AJ178" i="52" s="1"/>
  <c r="AN178" i="52" s="1"/>
  <c r="U129" i="52"/>
  <c r="V129" i="52" s="1"/>
  <c r="AI129" i="52"/>
  <c r="AJ129" i="52" s="1"/>
  <c r="AN129" i="52" s="1"/>
  <c r="U37" i="52"/>
  <c r="V37" i="52" s="1"/>
  <c r="AI37" i="52"/>
  <c r="AJ37" i="52" s="1"/>
  <c r="AN37" i="52" s="1"/>
  <c r="U133" i="52"/>
  <c r="V133" i="52" s="1"/>
  <c r="AI133" i="52"/>
  <c r="AJ133" i="52" s="1"/>
  <c r="AN133" i="52" s="1"/>
  <c r="U198" i="52"/>
  <c r="V198" i="52" s="1"/>
  <c r="AI198" i="52"/>
  <c r="AJ198" i="52" s="1"/>
  <c r="AN198" i="52" s="1"/>
  <c r="U11" i="52"/>
  <c r="V11" i="52" s="1"/>
  <c r="AI11" i="52"/>
  <c r="AJ11" i="52" s="1"/>
  <c r="AN11" i="52" s="1"/>
  <c r="U15" i="52"/>
  <c r="V15" i="52" s="1"/>
  <c r="AI15" i="52"/>
  <c r="AJ15" i="52" s="1"/>
  <c r="AN15" i="52" s="1"/>
  <c r="U19" i="52"/>
  <c r="V19" i="52" s="1"/>
  <c r="AI19" i="52"/>
  <c r="AJ19" i="52" s="1"/>
  <c r="AN19" i="52" s="1"/>
  <c r="U23" i="52"/>
  <c r="V23" i="52" s="1"/>
  <c r="AI23" i="52"/>
  <c r="AJ23" i="52" s="1"/>
  <c r="AN23" i="52" s="1"/>
  <c r="U27" i="52"/>
  <c r="V27" i="52" s="1"/>
  <c r="AI27" i="52"/>
  <c r="AJ27" i="52" s="1"/>
  <c r="AN27" i="52" s="1"/>
  <c r="U31" i="52"/>
  <c r="V31" i="52" s="1"/>
  <c r="AI31" i="52"/>
  <c r="AJ31" i="52" s="1"/>
  <c r="AN31" i="52" s="1"/>
  <c r="U96" i="52"/>
  <c r="V96" i="52" s="1"/>
  <c r="AI96" i="52"/>
  <c r="AJ96" i="52" s="1"/>
  <c r="AN96" i="52" s="1"/>
  <c r="U158" i="52"/>
  <c r="V158" i="52" s="1"/>
  <c r="AI158" i="52"/>
  <c r="AJ158" i="52" s="1"/>
  <c r="AN158" i="52" s="1"/>
  <c r="U202" i="52"/>
  <c r="V202" i="52" s="1"/>
  <c r="AI202" i="52"/>
  <c r="AJ202" i="52" s="1"/>
  <c r="AN202" i="52" s="1"/>
  <c r="U63" i="52"/>
  <c r="V63" i="52" s="1"/>
  <c r="AI63" i="52"/>
  <c r="AJ63" i="52" s="1"/>
  <c r="AN63" i="52" s="1"/>
  <c r="U79" i="52"/>
  <c r="V79" i="52" s="1"/>
  <c r="AI79" i="52"/>
  <c r="AJ79" i="52" s="1"/>
  <c r="AN79" i="52" s="1"/>
  <c r="U95" i="52"/>
  <c r="V95" i="52" s="1"/>
  <c r="AI95" i="52"/>
  <c r="AJ95" i="52" s="1"/>
  <c r="AN95" i="52" s="1"/>
  <c r="U117" i="52"/>
  <c r="V117" i="52" s="1"/>
  <c r="AI117" i="52"/>
  <c r="AJ117" i="52" s="1"/>
  <c r="AN117" i="52" s="1"/>
  <c r="U132" i="52"/>
  <c r="V132" i="52" s="1"/>
  <c r="AI132" i="52"/>
  <c r="AJ132" i="52" s="1"/>
  <c r="AN132" i="52" s="1"/>
  <c r="U141" i="52"/>
  <c r="V141" i="52" s="1"/>
  <c r="AI141" i="52"/>
  <c r="AJ141" i="52" s="1"/>
  <c r="AN141" i="52" s="1"/>
  <c r="U155" i="52"/>
  <c r="V155" i="52" s="1"/>
  <c r="AI155" i="52"/>
  <c r="AJ155" i="52" s="1"/>
  <c r="AN155" i="52" s="1"/>
  <c r="U169" i="52"/>
  <c r="V169" i="52" s="1"/>
  <c r="AI169" i="52"/>
  <c r="AJ169" i="52" s="1"/>
  <c r="AN169" i="52" s="1"/>
  <c r="U185" i="52"/>
  <c r="V185" i="52" s="1"/>
  <c r="AI185" i="52"/>
  <c r="AJ185" i="52" s="1"/>
  <c r="AN185" i="52" s="1"/>
  <c r="U201" i="52"/>
  <c r="V201" i="52" s="1"/>
  <c r="AI201" i="52"/>
  <c r="AJ201" i="52" s="1"/>
  <c r="AN201" i="52" s="1"/>
  <c r="U50" i="52"/>
  <c r="V50" i="52" s="1"/>
  <c r="AI50" i="52"/>
  <c r="AJ50" i="52" s="1"/>
  <c r="AN50" i="52" s="1"/>
  <c r="U58" i="52"/>
  <c r="V58" i="52" s="1"/>
  <c r="AI58" i="52"/>
  <c r="AJ58" i="52" s="1"/>
  <c r="AN58" i="52" s="1"/>
  <c r="U66" i="52"/>
  <c r="V66" i="52" s="1"/>
  <c r="AI66" i="52"/>
  <c r="AJ66" i="52" s="1"/>
  <c r="AN66" i="52" s="1"/>
  <c r="U74" i="52"/>
  <c r="V74" i="52" s="1"/>
  <c r="AI74" i="52"/>
  <c r="AJ74" i="52" s="1"/>
  <c r="AN74" i="52" s="1"/>
  <c r="U82" i="52"/>
  <c r="V82" i="52" s="1"/>
  <c r="AI82" i="52"/>
  <c r="AJ82" i="52" s="1"/>
  <c r="AN82" i="52" s="1"/>
  <c r="U90" i="52"/>
  <c r="V90" i="52" s="1"/>
  <c r="AI90" i="52"/>
  <c r="AJ90" i="52" s="1"/>
  <c r="AN90" i="52" s="1"/>
  <c r="U112" i="52"/>
  <c r="V112" i="52" s="1"/>
  <c r="AI112" i="52"/>
  <c r="AJ112" i="52" s="1"/>
  <c r="AN112" i="52" s="1"/>
  <c r="U120" i="52"/>
  <c r="V120" i="52" s="1"/>
  <c r="AI120" i="52"/>
  <c r="AJ120" i="52" s="1"/>
  <c r="AN120" i="52" s="1"/>
  <c r="U131" i="52"/>
  <c r="V131" i="52" s="1"/>
  <c r="AI131" i="52"/>
  <c r="AJ131" i="52" s="1"/>
  <c r="AN131" i="52" s="1"/>
  <c r="U152" i="52"/>
  <c r="V152" i="52" s="1"/>
  <c r="AI152" i="52"/>
  <c r="AJ152" i="52" s="1"/>
  <c r="AN152" i="52" s="1"/>
  <c r="U168" i="52"/>
  <c r="V168" i="52" s="1"/>
  <c r="AI168" i="52"/>
  <c r="AJ168" i="52" s="1"/>
  <c r="AN168" i="52" s="1"/>
  <c r="U184" i="52"/>
  <c r="V184" i="52" s="1"/>
  <c r="AI184" i="52"/>
  <c r="AJ184" i="52" s="1"/>
  <c r="AN184" i="52" s="1"/>
  <c r="U200" i="52"/>
  <c r="V200" i="52" s="1"/>
  <c r="AI200" i="52"/>
  <c r="AJ200" i="52" s="1"/>
  <c r="AN200" i="52" s="1"/>
  <c r="U53" i="52"/>
  <c r="V53" i="52" s="1"/>
  <c r="AI53" i="52"/>
  <c r="AJ53" i="52" s="1"/>
  <c r="AN53" i="52" s="1"/>
  <c r="U69" i="52"/>
  <c r="V69" i="52" s="1"/>
  <c r="AI69" i="52"/>
  <c r="AJ69" i="52" s="1"/>
  <c r="AN69" i="52" s="1"/>
  <c r="U85" i="52"/>
  <c r="V85" i="52" s="1"/>
  <c r="AI85" i="52"/>
  <c r="AJ85" i="52" s="1"/>
  <c r="AN85" i="52" s="1"/>
  <c r="U98" i="52"/>
  <c r="V98" i="52" s="1"/>
  <c r="AI98" i="52"/>
  <c r="AJ98" i="52" s="1"/>
  <c r="AN98" i="52" s="1"/>
  <c r="U106" i="52"/>
  <c r="V106" i="52" s="1"/>
  <c r="AI106" i="52"/>
  <c r="AJ106" i="52" s="1"/>
  <c r="AN106" i="52" s="1"/>
  <c r="U119" i="52"/>
  <c r="V119" i="52" s="1"/>
  <c r="AI119" i="52"/>
  <c r="AJ119" i="52" s="1"/>
  <c r="AN119" i="52" s="1"/>
  <c r="U145" i="52"/>
  <c r="V145" i="52" s="1"/>
  <c r="AI145" i="52"/>
  <c r="AJ145" i="52" s="1"/>
  <c r="AN145" i="52" s="1"/>
  <c r="U161" i="52"/>
  <c r="V161" i="52" s="1"/>
  <c r="AI161" i="52"/>
  <c r="AJ161" i="52" s="1"/>
  <c r="AN161" i="52" s="1"/>
  <c r="U179" i="52"/>
  <c r="V179" i="52" s="1"/>
  <c r="AI179" i="52"/>
  <c r="AJ179" i="52" s="1"/>
  <c r="AN179" i="52" s="1"/>
  <c r="U195" i="52"/>
  <c r="V195" i="52" s="1"/>
  <c r="AI195" i="52"/>
  <c r="AJ195" i="52" s="1"/>
  <c r="AN195" i="52" s="1"/>
  <c r="AE203" i="52"/>
  <c r="U205" i="52"/>
  <c r="V205" i="52" s="1"/>
  <c r="U204" i="52"/>
  <c r="V204" i="52" s="1"/>
  <c r="AE205" i="52"/>
  <c r="U203" i="52"/>
  <c r="V203" i="52" s="1"/>
  <c r="AE204" i="52"/>
  <c r="AE8" i="52"/>
  <c r="AF8" i="52" s="1"/>
  <c r="AG8" i="52" s="1"/>
  <c r="AE9" i="52"/>
  <c r="AF9" i="52" s="1"/>
  <c r="AG9" i="52" s="1"/>
  <c r="V8" i="52"/>
  <c r="J108" i="52"/>
  <c r="L108" i="52"/>
  <c r="M108" i="52" s="1"/>
  <c r="L137" i="52"/>
  <c r="M137" i="52" s="1"/>
  <c r="J137" i="52"/>
  <c r="L133" i="52"/>
  <c r="M133" i="52" s="1"/>
  <c r="J133" i="52"/>
  <c r="L11" i="52"/>
  <c r="M11" i="52" s="1"/>
  <c r="J11" i="52"/>
  <c r="L19" i="52"/>
  <c r="M19" i="52" s="1"/>
  <c r="J19" i="52"/>
  <c r="L27" i="52"/>
  <c r="M27" i="52" s="1"/>
  <c r="J27" i="52"/>
  <c r="J96" i="52"/>
  <c r="L96" i="52"/>
  <c r="M96" i="52" s="1"/>
  <c r="L158" i="52"/>
  <c r="M158" i="52" s="1"/>
  <c r="J158" i="52"/>
  <c r="L63" i="52"/>
  <c r="M63" i="52" s="1"/>
  <c r="J63" i="52"/>
  <c r="L95" i="52"/>
  <c r="M95" i="52" s="1"/>
  <c r="J95" i="52"/>
  <c r="L117" i="52"/>
  <c r="M117" i="52" s="1"/>
  <c r="J117" i="52"/>
  <c r="L141" i="52"/>
  <c r="M141" i="52" s="1"/>
  <c r="J141" i="52"/>
  <c r="L155" i="52"/>
  <c r="M155" i="52" s="1"/>
  <c r="J155" i="52"/>
  <c r="J185" i="52"/>
  <c r="L185" i="52"/>
  <c r="M185" i="52" s="1"/>
  <c r="L58" i="52"/>
  <c r="M58" i="52" s="1"/>
  <c r="J58" i="52"/>
  <c r="L82" i="52"/>
  <c r="M82" i="52" s="1"/>
  <c r="J82" i="52"/>
  <c r="L120" i="52"/>
  <c r="M120" i="52" s="1"/>
  <c r="J120" i="52"/>
  <c r="J168" i="52"/>
  <c r="L168" i="52"/>
  <c r="M168" i="52" s="1"/>
  <c r="L53" i="52"/>
  <c r="M53" i="52" s="1"/>
  <c r="J53" i="52"/>
  <c r="L98" i="52"/>
  <c r="M98" i="52" s="1"/>
  <c r="J98" i="52"/>
  <c r="L145" i="52"/>
  <c r="M145" i="52" s="1"/>
  <c r="J145" i="52"/>
  <c r="L161" i="52"/>
  <c r="M161" i="52" s="1"/>
  <c r="J161" i="52"/>
  <c r="J34" i="52"/>
  <c r="L34" i="52"/>
  <c r="M34" i="52" s="1"/>
  <c r="L42" i="52"/>
  <c r="M42" i="52" s="1"/>
  <c r="J42" i="52"/>
  <c r="L123" i="52"/>
  <c r="M123" i="52" s="1"/>
  <c r="J123" i="52"/>
  <c r="L43" i="52"/>
  <c r="M43" i="52" s="1"/>
  <c r="J43" i="52"/>
  <c r="L174" i="52"/>
  <c r="M174" i="52" s="1"/>
  <c r="J174" i="52"/>
  <c r="L41" i="52"/>
  <c r="M41" i="52" s="1"/>
  <c r="J41" i="52"/>
  <c r="L144" i="52"/>
  <c r="M144" i="52" s="1"/>
  <c r="J144" i="52"/>
  <c r="L39" i="52"/>
  <c r="M39" i="52" s="1"/>
  <c r="J39" i="52"/>
  <c r="L12" i="52"/>
  <c r="M12" i="52" s="1"/>
  <c r="J12" i="52"/>
  <c r="L16" i="52"/>
  <c r="M16" i="52" s="1"/>
  <c r="J16" i="52"/>
  <c r="L20" i="52"/>
  <c r="M20" i="52" s="1"/>
  <c r="J20" i="52"/>
  <c r="L24" i="52"/>
  <c r="M24" i="52" s="1"/>
  <c r="J24" i="52"/>
  <c r="L28" i="52"/>
  <c r="M28" i="52" s="1"/>
  <c r="J28" i="52"/>
  <c r="L32" i="52"/>
  <c r="M32" i="52" s="1"/>
  <c r="J32" i="52"/>
  <c r="L146" i="52"/>
  <c r="M146" i="52" s="1"/>
  <c r="J146" i="52"/>
  <c r="L162" i="52"/>
  <c r="M162" i="52" s="1"/>
  <c r="J162" i="52"/>
  <c r="L51" i="52"/>
  <c r="M51" i="52" s="1"/>
  <c r="J51" i="52"/>
  <c r="L67" i="52"/>
  <c r="M67" i="52" s="1"/>
  <c r="J67" i="52"/>
  <c r="L83" i="52"/>
  <c r="M83" i="52" s="1"/>
  <c r="J83" i="52"/>
  <c r="L107" i="52"/>
  <c r="M107" i="52" s="1"/>
  <c r="J107" i="52"/>
  <c r="L121" i="52"/>
  <c r="M121" i="52" s="1"/>
  <c r="J121" i="52"/>
  <c r="L134" i="52"/>
  <c r="M134" i="52" s="1"/>
  <c r="J134" i="52"/>
  <c r="L143" i="52"/>
  <c r="M143" i="52" s="1"/>
  <c r="J143" i="52"/>
  <c r="L159" i="52"/>
  <c r="M159" i="52" s="1"/>
  <c r="J159" i="52"/>
  <c r="J173" i="52"/>
  <c r="L173" i="52"/>
  <c r="M173" i="52" s="1"/>
  <c r="J189" i="52"/>
  <c r="L189" i="52"/>
  <c r="M189" i="52" s="1"/>
  <c r="J205" i="52"/>
  <c r="L205" i="52"/>
  <c r="M205" i="52" s="1"/>
  <c r="L52" i="52"/>
  <c r="M52" i="52" s="1"/>
  <c r="J52" i="52"/>
  <c r="L60" i="52"/>
  <c r="M60" i="52" s="1"/>
  <c r="J60" i="52"/>
  <c r="L68" i="52"/>
  <c r="M68" i="52" s="1"/>
  <c r="J68" i="52"/>
  <c r="L76" i="52"/>
  <c r="M76" i="52" s="1"/>
  <c r="J76" i="52"/>
  <c r="L84" i="52"/>
  <c r="M84" i="52" s="1"/>
  <c r="J84" i="52"/>
  <c r="L92" i="52"/>
  <c r="M92" i="52" s="1"/>
  <c r="J92" i="52"/>
  <c r="L114" i="52"/>
  <c r="M114" i="52" s="1"/>
  <c r="J114" i="52"/>
  <c r="L122" i="52"/>
  <c r="M122" i="52" s="1"/>
  <c r="J122" i="52"/>
  <c r="L135" i="52"/>
  <c r="M135" i="52" s="1"/>
  <c r="J135" i="52"/>
  <c r="L156" i="52"/>
  <c r="M156" i="52" s="1"/>
  <c r="J156" i="52"/>
  <c r="J172" i="52"/>
  <c r="L172" i="52"/>
  <c r="M172" i="52" s="1"/>
  <c r="L188" i="52"/>
  <c r="M188" i="52" s="1"/>
  <c r="J188" i="52"/>
  <c r="L204" i="52"/>
  <c r="M204" i="52" s="1"/>
  <c r="J204" i="52"/>
  <c r="L57" i="52"/>
  <c r="M57" i="52" s="1"/>
  <c r="J57" i="52"/>
  <c r="L73" i="52"/>
  <c r="M73" i="52" s="1"/>
  <c r="J73" i="52"/>
  <c r="L89" i="52"/>
  <c r="M89" i="52" s="1"/>
  <c r="J89" i="52"/>
  <c r="L100" i="52"/>
  <c r="M100" i="52" s="1"/>
  <c r="J100" i="52"/>
  <c r="L109" i="52"/>
  <c r="M109" i="52" s="1"/>
  <c r="J109" i="52"/>
  <c r="J124" i="52"/>
  <c r="L124" i="52"/>
  <c r="M124" i="52" s="1"/>
  <c r="L149" i="52"/>
  <c r="M149" i="52" s="1"/>
  <c r="J149" i="52"/>
  <c r="J167" i="52"/>
  <c r="L167" i="52"/>
  <c r="M167" i="52" s="1"/>
  <c r="J183" i="52"/>
  <c r="L183" i="52"/>
  <c r="M183" i="52" s="1"/>
  <c r="J199" i="52"/>
  <c r="L199" i="52"/>
  <c r="M199" i="52" s="1"/>
  <c r="J201" i="52"/>
  <c r="L201" i="52"/>
  <c r="M201" i="52" s="1"/>
  <c r="L66" i="52"/>
  <c r="M66" i="52" s="1"/>
  <c r="J66" i="52"/>
  <c r="L90" i="52"/>
  <c r="M90" i="52" s="1"/>
  <c r="J90" i="52"/>
  <c r="L131" i="52"/>
  <c r="M131" i="52" s="1"/>
  <c r="J131" i="52"/>
  <c r="J184" i="52"/>
  <c r="L184" i="52"/>
  <c r="M184" i="52" s="1"/>
  <c r="L69" i="52"/>
  <c r="M69" i="52" s="1"/>
  <c r="J69" i="52"/>
  <c r="L119" i="52"/>
  <c r="M119" i="52" s="1"/>
  <c r="J119" i="52"/>
  <c r="L195" i="52"/>
  <c r="M195" i="52" s="1"/>
  <c r="J195" i="52"/>
  <c r="L36" i="52"/>
  <c r="M36" i="52" s="1"/>
  <c r="J36" i="52"/>
  <c r="L44" i="52"/>
  <c r="M44" i="52" s="1"/>
  <c r="J44" i="52"/>
  <c r="L126" i="52"/>
  <c r="M126" i="52" s="1"/>
  <c r="J126" i="52"/>
  <c r="L103" i="52"/>
  <c r="M103" i="52" s="1"/>
  <c r="J103" i="52"/>
  <c r="J190" i="52"/>
  <c r="L190" i="52"/>
  <c r="M190" i="52" s="1"/>
  <c r="L47" i="52"/>
  <c r="M47" i="52" s="1"/>
  <c r="J47" i="52"/>
  <c r="J166" i="52"/>
  <c r="L166" i="52"/>
  <c r="M166" i="52" s="1"/>
  <c r="L9" i="52"/>
  <c r="M9" i="52" s="1"/>
  <c r="J9" i="52"/>
  <c r="L13" i="52"/>
  <c r="M13" i="52" s="1"/>
  <c r="J13" i="52"/>
  <c r="L17" i="52"/>
  <c r="M17" i="52" s="1"/>
  <c r="J17" i="52"/>
  <c r="L21" i="52"/>
  <c r="M21" i="52" s="1"/>
  <c r="J21" i="52"/>
  <c r="L25" i="52"/>
  <c r="M25" i="52" s="1"/>
  <c r="J25" i="52"/>
  <c r="L29" i="52"/>
  <c r="M29" i="52" s="1"/>
  <c r="J29" i="52"/>
  <c r="L33" i="52"/>
  <c r="M33" i="52" s="1"/>
  <c r="J33" i="52"/>
  <c r="L150" i="52"/>
  <c r="M150" i="52" s="1"/>
  <c r="J150" i="52"/>
  <c r="J170" i="52"/>
  <c r="L170" i="52"/>
  <c r="M170" i="52" s="1"/>
  <c r="L55" i="52"/>
  <c r="M55" i="52" s="1"/>
  <c r="J55" i="52"/>
  <c r="L71" i="52"/>
  <c r="M71" i="52" s="1"/>
  <c r="J71" i="52"/>
  <c r="L87" i="52"/>
  <c r="M87" i="52" s="1"/>
  <c r="J87" i="52"/>
  <c r="L110" i="52"/>
  <c r="M110" i="52" s="1"/>
  <c r="J110" i="52"/>
  <c r="L128" i="52"/>
  <c r="M128" i="52" s="1"/>
  <c r="J128" i="52"/>
  <c r="L136" i="52"/>
  <c r="M136" i="52" s="1"/>
  <c r="J136" i="52"/>
  <c r="L147" i="52"/>
  <c r="M147" i="52" s="1"/>
  <c r="J147" i="52"/>
  <c r="L163" i="52"/>
  <c r="M163" i="52" s="1"/>
  <c r="J163" i="52"/>
  <c r="J177" i="52"/>
  <c r="L177" i="52"/>
  <c r="M177" i="52" s="1"/>
  <c r="J193" i="52"/>
  <c r="L193" i="52"/>
  <c r="M193" i="52" s="1"/>
  <c r="L46" i="52"/>
  <c r="M46" i="52" s="1"/>
  <c r="J46" i="52"/>
  <c r="L54" i="52"/>
  <c r="M54" i="52" s="1"/>
  <c r="J54" i="52"/>
  <c r="L62" i="52"/>
  <c r="M62" i="52" s="1"/>
  <c r="J62" i="52"/>
  <c r="L70" i="52"/>
  <c r="M70" i="52" s="1"/>
  <c r="J70" i="52"/>
  <c r="L78" i="52"/>
  <c r="M78" i="52" s="1"/>
  <c r="J78" i="52"/>
  <c r="L86" i="52"/>
  <c r="M86" i="52" s="1"/>
  <c r="J86" i="52"/>
  <c r="L101" i="52"/>
  <c r="M101" i="52" s="1"/>
  <c r="J101" i="52"/>
  <c r="L116" i="52"/>
  <c r="M116" i="52" s="1"/>
  <c r="J116" i="52"/>
  <c r="L125" i="52"/>
  <c r="M125" i="52" s="1"/>
  <c r="J125" i="52"/>
  <c r="L140" i="52"/>
  <c r="M140" i="52" s="1"/>
  <c r="J140" i="52"/>
  <c r="L160" i="52"/>
  <c r="M160" i="52" s="1"/>
  <c r="J160" i="52"/>
  <c r="J176" i="52"/>
  <c r="L176" i="52"/>
  <c r="M176" i="52" s="1"/>
  <c r="J192" i="52"/>
  <c r="L192" i="52"/>
  <c r="M192" i="52" s="1"/>
  <c r="L45" i="52"/>
  <c r="M45" i="52" s="1"/>
  <c r="J45" i="52"/>
  <c r="L61" i="52"/>
  <c r="M61" i="52" s="1"/>
  <c r="J61" i="52"/>
  <c r="L77" i="52"/>
  <c r="M77" i="52" s="1"/>
  <c r="J77" i="52"/>
  <c r="L91" i="52"/>
  <c r="M91" i="52" s="1"/>
  <c r="J91" i="52"/>
  <c r="L102" i="52"/>
  <c r="M102" i="52" s="1"/>
  <c r="J102" i="52"/>
  <c r="L111" i="52"/>
  <c r="M111" i="52" s="1"/>
  <c r="J111" i="52"/>
  <c r="L139" i="52"/>
  <c r="M139" i="52" s="1"/>
  <c r="J139" i="52"/>
  <c r="L153" i="52"/>
  <c r="M153" i="52" s="1"/>
  <c r="J153" i="52"/>
  <c r="J171" i="52"/>
  <c r="L171" i="52"/>
  <c r="M171" i="52" s="1"/>
  <c r="J187" i="52"/>
  <c r="L187" i="52"/>
  <c r="M187" i="52" s="1"/>
  <c r="J203" i="52"/>
  <c r="L203" i="52"/>
  <c r="M203" i="52" s="1"/>
  <c r="L40" i="52"/>
  <c r="M40" i="52" s="1"/>
  <c r="J40" i="52"/>
  <c r="L194" i="52"/>
  <c r="M194" i="52" s="1"/>
  <c r="J194" i="52"/>
  <c r="L37" i="52"/>
  <c r="M37" i="52" s="1"/>
  <c r="J37" i="52"/>
  <c r="L198" i="52"/>
  <c r="M198" i="52" s="1"/>
  <c r="J198" i="52"/>
  <c r="L15" i="52"/>
  <c r="M15" i="52" s="1"/>
  <c r="J15" i="52"/>
  <c r="L23" i="52"/>
  <c r="M23" i="52" s="1"/>
  <c r="J23" i="52"/>
  <c r="L31" i="52"/>
  <c r="M31" i="52" s="1"/>
  <c r="J31" i="52"/>
  <c r="L202" i="52"/>
  <c r="M202" i="52" s="1"/>
  <c r="J202" i="52"/>
  <c r="L79" i="52"/>
  <c r="M79" i="52" s="1"/>
  <c r="J79" i="52"/>
  <c r="L132" i="52"/>
  <c r="M132" i="52" s="1"/>
  <c r="J132" i="52"/>
  <c r="J169" i="52"/>
  <c r="L169" i="52"/>
  <c r="M169" i="52" s="1"/>
  <c r="L50" i="52"/>
  <c r="M50" i="52" s="1"/>
  <c r="J50" i="52"/>
  <c r="L74" i="52"/>
  <c r="M74" i="52" s="1"/>
  <c r="J74" i="52"/>
  <c r="L112" i="52"/>
  <c r="M112" i="52" s="1"/>
  <c r="J112" i="52"/>
  <c r="L152" i="52"/>
  <c r="M152" i="52" s="1"/>
  <c r="J152" i="52"/>
  <c r="J200" i="52"/>
  <c r="L200" i="52"/>
  <c r="M200" i="52" s="1"/>
  <c r="L85" i="52"/>
  <c r="M85" i="52" s="1"/>
  <c r="J85" i="52"/>
  <c r="L106" i="52"/>
  <c r="M106" i="52" s="1"/>
  <c r="J106" i="52"/>
  <c r="J179" i="52"/>
  <c r="L179" i="52"/>
  <c r="M179" i="52" s="1"/>
  <c r="L38" i="52"/>
  <c r="M38" i="52" s="1"/>
  <c r="J38" i="52"/>
  <c r="L94" i="52"/>
  <c r="M94" i="52" s="1"/>
  <c r="J94" i="52"/>
  <c r="L178" i="52"/>
  <c r="M178" i="52" s="1"/>
  <c r="J178" i="52"/>
  <c r="L129" i="52"/>
  <c r="M129" i="52" s="1"/>
  <c r="J129" i="52"/>
  <c r="L99" i="52"/>
  <c r="M99" i="52" s="1"/>
  <c r="J99" i="52"/>
  <c r="J182" i="52"/>
  <c r="L182" i="52"/>
  <c r="M182" i="52" s="1"/>
  <c r="L10" i="52"/>
  <c r="M10" i="52" s="1"/>
  <c r="J10" i="52"/>
  <c r="L14" i="52"/>
  <c r="M14" i="52" s="1"/>
  <c r="J14" i="52"/>
  <c r="L18" i="52"/>
  <c r="M18" i="52" s="1"/>
  <c r="J18" i="52"/>
  <c r="L22" i="52"/>
  <c r="M22" i="52" s="1"/>
  <c r="J22" i="52"/>
  <c r="L26" i="52"/>
  <c r="M26" i="52" s="1"/>
  <c r="J26" i="52"/>
  <c r="L30" i="52"/>
  <c r="M30" i="52" s="1"/>
  <c r="J30" i="52"/>
  <c r="L35" i="52"/>
  <c r="M35" i="52" s="1"/>
  <c r="J35" i="52"/>
  <c r="L154" i="52"/>
  <c r="M154" i="52" s="1"/>
  <c r="J154" i="52"/>
  <c r="J186" i="52"/>
  <c r="L186" i="52"/>
  <c r="M186" i="52" s="1"/>
  <c r="L59" i="52"/>
  <c r="M59" i="52" s="1"/>
  <c r="J59" i="52"/>
  <c r="L75" i="52"/>
  <c r="M75" i="52" s="1"/>
  <c r="J75" i="52"/>
  <c r="L93" i="52"/>
  <c r="M93" i="52" s="1"/>
  <c r="J93" i="52"/>
  <c r="L113" i="52"/>
  <c r="M113" i="52" s="1"/>
  <c r="J113" i="52"/>
  <c r="L130" i="52"/>
  <c r="M130" i="52" s="1"/>
  <c r="J130" i="52"/>
  <c r="L138" i="52"/>
  <c r="M138" i="52" s="1"/>
  <c r="J138" i="52"/>
  <c r="L151" i="52"/>
  <c r="M151" i="52" s="1"/>
  <c r="J151" i="52"/>
  <c r="J165" i="52"/>
  <c r="L165" i="52"/>
  <c r="M165" i="52" s="1"/>
  <c r="J181" i="52"/>
  <c r="L181" i="52"/>
  <c r="M181" i="52" s="1"/>
  <c r="J197" i="52"/>
  <c r="L197" i="52"/>
  <c r="M197" i="52" s="1"/>
  <c r="L48" i="52"/>
  <c r="M48" i="52" s="1"/>
  <c r="J48" i="52"/>
  <c r="L56" i="52"/>
  <c r="M56" i="52" s="1"/>
  <c r="J56" i="52"/>
  <c r="L64" i="52"/>
  <c r="M64" i="52" s="1"/>
  <c r="J64" i="52"/>
  <c r="L72" i="52"/>
  <c r="M72" i="52" s="1"/>
  <c r="J72" i="52"/>
  <c r="L80" i="52"/>
  <c r="M80" i="52" s="1"/>
  <c r="J80" i="52"/>
  <c r="L88" i="52"/>
  <c r="M88" i="52" s="1"/>
  <c r="J88" i="52"/>
  <c r="L105" i="52"/>
  <c r="M105" i="52" s="1"/>
  <c r="J105" i="52"/>
  <c r="L118" i="52"/>
  <c r="M118" i="52" s="1"/>
  <c r="J118" i="52"/>
  <c r="J127" i="52"/>
  <c r="L127" i="52"/>
  <c r="M127" i="52" s="1"/>
  <c r="L148" i="52"/>
  <c r="M148" i="52" s="1"/>
  <c r="J148" i="52"/>
  <c r="L164" i="52"/>
  <c r="M164" i="52" s="1"/>
  <c r="J164" i="52"/>
  <c r="L180" i="52"/>
  <c r="M180" i="52" s="1"/>
  <c r="J180" i="52"/>
  <c r="J196" i="52"/>
  <c r="L196" i="52"/>
  <c r="M196" i="52" s="1"/>
  <c r="L49" i="52"/>
  <c r="M49" i="52" s="1"/>
  <c r="J49" i="52"/>
  <c r="L65" i="52"/>
  <c r="M65" i="52" s="1"/>
  <c r="J65" i="52"/>
  <c r="L81" i="52"/>
  <c r="M81" i="52" s="1"/>
  <c r="J81" i="52"/>
  <c r="L97" i="52"/>
  <c r="M97" i="52" s="1"/>
  <c r="J97" i="52"/>
  <c r="L104" i="52"/>
  <c r="M104" i="52" s="1"/>
  <c r="J104" i="52"/>
  <c r="J115" i="52"/>
  <c r="L115" i="52"/>
  <c r="M115" i="52" s="1"/>
  <c r="L142" i="52"/>
  <c r="M142" i="52" s="1"/>
  <c r="J142" i="52"/>
  <c r="L157" i="52"/>
  <c r="M157" i="52" s="1"/>
  <c r="J157" i="52"/>
  <c r="L175" i="52"/>
  <c r="M175" i="52" s="1"/>
  <c r="J175" i="52"/>
  <c r="J191" i="52"/>
  <c r="L191" i="52"/>
  <c r="M191" i="52" s="1"/>
  <c r="AP8" i="52" l="1"/>
  <c r="AO8" i="52" s="1"/>
  <c r="AF204" i="52"/>
  <c r="AG204" i="52" s="1"/>
  <c r="AF205" i="52"/>
  <c r="AG205" i="52" s="1"/>
  <c r="AF203" i="52"/>
  <c r="AG203" i="52" s="1"/>
  <c r="N96" i="52"/>
  <c r="AP96" i="52" s="1"/>
  <c r="AO96" i="52" s="1"/>
  <c r="N98" i="52"/>
  <c r="AP98" i="52" s="1"/>
  <c r="AO98" i="52" s="1"/>
  <c r="N168" i="52"/>
  <c r="AP168" i="52" s="1"/>
  <c r="AO168" i="52" s="1"/>
  <c r="N82" i="52"/>
  <c r="AP82" i="52" s="1"/>
  <c r="AO82" i="52" s="1"/>
  <c r="N137" i="52"/>
  <c r="AP137" i="52" s="1"/>
  <c r="AO137" i="52" s="1"/>
  <c r="N166" i="52"/>
  <c r="AP166" i="52" s="1"/>
  <c r="AO166" i="52" s="1"/>
  <c r="N184" i="52"/>
  <c r="AP184" i="52" s="1"/>
  <c r="AO184" i="52" s="1"/>
  <c r="N60" i="52"/>
  <c r="AP60" i="52" s="1"/>
  <c r="AO60" i="52" s="1"/>
  <c r="N34" i="52"/>
  <c r="AP34" i="52" s="1"/>
  <c r="AO34" i="52" s="1"/>
  <c r="N185" i="52"/>
  <c r="AP185" i="52" s="1"/>
  <c r="AO185" i="52" s="1"/>
  <c r="N191" i="52"/>
  <c r="AP191" i="52" s="1"/>
  <c r="AO191" i="52" s="1"/>
  <c r="N115" i="52"/>
  <c r="AP115" i="52" s="1"/>
  <c r="AO115" i="52" s="1"/>
  <c r="N65" i="52"/>
  <c r="AP65" i="52" s="1"/>
  <c r="AO65" i="52" s="1"/>
  <c r="N196" i="52"/>
  <c r="AP196" i="52" s="1"/>
  <c r="AO196" i="52" s="1"/>
  <c r="N127" i="52"/>
  <c r="AP127" i="52" s="1"/>
  <c r="AO127" i="52" s="1"/>
  <c r="N105" i="52"/>
  <c r="AP105" i="52" s="1"/>
  <c r="AO105" i="52" s="1"/>
  <c r="N80" i="52"/>
  <c r="AP80" i="52" s="1"/>
  <c r="AO80" i="52" s="1"/>
  <c r="N64" i="52"/>
  <c r="AP64" i="52" s="1"/>
  <c r="AO64" i="52" s="1"/>
  <c r="N48" i="52"/>
  <c r="AP48" i="52" s="1"/>
  <c r="AO48" i="52" s="1"/>
  <c r="N181" i="52"/>
  <c r="AP181" i="52" s="1"/>
  <c r="AO181" i="52" s="1"/>
  <c r="N130" i="52"/>
  <c r="AP130" i="52" s="1"/>
  <c r="AO130" i="52" s="1"/>
  <c r="N93" i="52"/>
  <c r="AP93" i="52" s="1"/>
  <c r="AO93" i="52" s="1"/>
  <c r="N154" i="52"/>
  <c r="AP154" i="52" s="1"/>
  <c r="AO154" i="52" s="1"/>
  <c r="N182" i="52"/>
  <c r="AP182" i="52" s="1"/>
  <c r="AO182" i="52" s="1"/>
  <c r="N190" i="52"/>
  <c r="AP190" i="52" s="1"/>
  <c r="AO190" i="52" s="1"/>
  <c r="N183" i="52"/>
  <c r="AP183" i="52" s="1"/>
  <c r="AO183" i="52" s="1"/>
  <c r="N205" i="52"/>
  <c r="AP205" i="52" s="1"/>
  <c r="AO205" i="52" s="1"/>
  <c r="N203" i="52"/>
  <c r="AP203" i="52" s="1"/>
  <c r="AO203" i="52" s="1"/>
  <c r="N171" i="52"/>
  <c r="AP171" i="52" s="1"/>
  <c r="AO171" i="52" s="1"/>
  <c r="N176" i="52"/>
  <c r="AP176" i="52" s="1"/>
  <c r="AO176" i="52" s="1"/>
  <c r="N193" i="52"/>
  <c r="AP193" i="52" s="1"/>
  <c r="AO193" i="52" s="1"/>
  <c r="N199" i="52"/>
  <c r="AP199" i="52" s="1"/>
  <c r="AO199" i="52" s="1"/>
  <c r="N167" i="52"/>
  <c r="AP167" i="52" s="1"/>
  <c r="AO167" i="52" s="1"/>
  <c r="N124" i="52"/>
  <c r="AP124" i="52" s="1"/>
  <c r="AO124" i="52" s="1"/>
  <c r="N73" i="52"/>
  <c r="AP73" i="52" s="1"/>
  <c r="AO73" i="52" s="1"/>
  <c r="N172" i="52"/>
  <c r="AP172" i="52" s="1"/>
  <c r="AO172" i="52" s="1"/>
  <c r="N42" i="52"/>
  <c r="AP42" i="52" s="1"/>
  <c r="AO42" i="52" s="1"/>
  <c r="N38" i="52"/>
  <c r="AP38" i="52" s="1"/>
  <c r="AO38" i="52" s="1"/>
  <c r="N106" i="52"/>
  <c r="AP106" i="52" s="1"/>
  <c r="AO106" i="52" s="1"/>
  <c r="N200" i="52"/>
  <c r="AP200" i="52" s="1"/>
  <c r="AO200" i="52" s="1"/>
  <c r="N50" i="52"/>
  <c r="AP50" i="52" s="1"/>
  <c r="AO50" i="52" s="1"/>
  <c r="N102" i="52"/>
  <c r="AP102" i="52" s="1"/>
  <c r="AO102" i="52" s="1"/>
  <c r="N77" i="52"/>
  <c r="AP77" i="52" s="1"/>
  <c r="AO77" i="52" s="1"/>
  <c r="N45" i="52"/>
  <c r="AP45" i="52" s="1"/>
  <c r="AO45" i="52" s="1"/>
  <c r="N86" i="52"/>
  <c r="AP86" i="52" s="1"/>
  <c r="AO86" i="52" s="1"/>
  <c r="N54" i="52"/>
  <c r="AP54" i="52" s="1"/>
  <c r="AO54" i="52" s="1"/>
  <c r="N110" i="52"/>
  <c r="AP110" i="52" s="1"/>
  <c r="AO110" i="52" s="1"/>
  <c r="N170" i="52"/>
  <c r="AP170" i="52" s="1"/>
  <c r="AO170" i="52" s="1"/>
  <c r="N44" i="52"/>
  <c r="AP44" i="52" s="1"/>
  <c r="AO44" i="52" s="1"/>
  <c r="N114" i="52"/>
  <c r="AP114" i="52" s="1"/>
  <c r="AO114" i="52" s="1"/>
  <c r="N84" i="52"/>
  <c r="AP84" i="52" s="1"/>
  <c r="AO84" i="52" s="1"/>
  <c r="N68" i="52"/>
  <c r="AP68" i="52" s="1"/>
  <c r="AO68" i="52" s="1"/>
  <c r="N52" i="52"/>
  <c r="AP52" i="52" s="1"/>
  <c r="AO52" i="52" s="1"/>
  <c r="N189" i="52"/>
  <c r="AP189" i="52" s="1"/>
  <c r="AO189" i="52" s="1"/>
  <c r="N134" i="52"/>
  <c r="AP134" i="52" s="1"/>
  <c r="AO134" i="52" s="1"/>
  <c r="N162" i="52"/>
  <c r="AP162" i="52" s="1"/>
  <c r="AO162" i="52" s="1"/>
  <c r="N41" i="52"/>
  <c r="AP41" i="52" s="1"/>
  <c r="AO41" i="52" s="1"/>
  <c r="N158" i="52"/>
  <c r="AP158" i="52" s="1"/>
  <c r="AO158" i="52" s="1"/>
  <c r="N201" i="52"/>
  <c r="AP201" i="52" s="1"/>
  <c r="AO201" i="52" s="1"/>
  <c r="N108" i="52"/>
  <c r="AP108" i="52" s="1"/>
  <c r="AO108" i="52" s="1"/>
  <c r="N40" i="52"/>
  <c r="AP40" i="52" s="1"/>
  <c r="AO40" i="52" s="1"/>
  <c r="N177" i="52"/>
  <c r="AP177" i="52" s="1"/>
  <c r="AO177" i="52" s="1"/>
  <c r="N126" i="52"/>
  <c r="AP126" i="52" s="1"/>
  <c r="AO126" i="52" s="1"/>
  <c r="N173" i="52"/>
  <c r="AP173" i="52" s="1"/>
  <c r="AO173" i="52" s="1"/>
  <c r="N122" i="52"/>
  <c r="AP122" i="52" s="1"/>
  <c r="AO122" i="52" s="1"/>
  <c r="N58" i="52"/>
  <c r="AP58" i="52" s="1"/>
  <c r="AO58" i="52" s="1"/>
  <c r="N61" i="52"/>
  <c r="AP61" i="52" s="1"/>
  <c r="AO61" i="52" s="1"/>
  <c r="N187" i="52"/>
  <c r="AP187" i="52" s="1"/>
  <c r="AO187" i="52" s="1"/>
  <c r="N62" i="52"/>
  <c r="AP62" i="52" s="1"/>
  <c r="AO62" i="52" s="1"/>
  <c r="N146" i="52"/>
  <c r="AP146" i="52" s="1"/>
  <c r="AO146" i="52" s="1"/>
  <c r="N192" i="52"/>
  <c r="AP192" i="52" s="1"/>
  <c r="AO192" i="52" s="1"/>
  <c r="N78" i="52"/>
  <c r="AP78" i="52" s="1"/>
  <c r="AO78" i="52" s="1"/>
  <c r="N46" i="52"/>
  <c r="AP46" i="52" s="1"/>
  <c r="AO46" i="52" s="1"/>
  <c r="N150" i="52"/>
  <c r="AP150" i="52" s="1"/>
  <c r="AO150" i="52" s="1"/>
  <c r="N36" i="52"/>
  <c r="AP36" i="52" s="1"/>
  <c r="AO36" i="52" s="1"/>
  <c r="N90" i="52"/>
  <c r="AP90" i="52" s="1"/>
  <c r="AO90" i="52" s="1"/>
  <c r="N89" i="52"/>
  <c r="AP89" i="52" s="1"/>
  <c r="AO89" i="52" s="1"/>
  <c r="N57" i="52"/>
  <c r="AP57" i="52" s="1"/>
  <c r="AO57" i="52" s="1"/>
  <c r="N76" i="52"/>
  <c r="AP76" i="52" s="1"/>
  <c r="AO76" i="52" s="1"/>
  <c r="N175" i="52"/>
  <c r="AP175" i="52" s="1"/>
  <c r="AO175" i="52" s="1"/>
  <c r="N104" i="52"/>
  <c r="AP104" i="52" s="1"/>
  <c r="AO104" i="52" s="1"/>
  <c r="N180" i="52"/>
  <c r="AP180" i="52" s="1"/>
  <c r="AO180" i="52" s="1"/>
  <c r="N148" i="52"/>
  <c r="AP148" i="52" s="1"/>
  <c r="AO148" i="52" s="1"/>
  <c r="N113" i="52"/>
  <c r="AP113" i="52" s="1"/>
  <c r="AO113" i="52" s="1"/>
  <c r="N118" i="52"/>
  <c r="AP118" i="52" s="1"/>
  <c r="AO118" i="52" s="1"/>
  <c r="N72" i="52"/>
  <c r="AP72" i="52" s="1"/>
  <c r="AO72" i="52" s="1"/>
  <c r="N56" i="52"/>
  <c r="AP56" i="52" s="1"/>
  <c r="AO56" i="52" s="1"/>
  <c r="N197" i="52"/>
  <c r="AP197" i="52" s="1"/>
  <c r="AO197" i="52" s="1"/>
  <c r="N165" i="52"/>
  <c r="AP165" i="52" s="1"/>
  <c r="AO165" i="52" s="1"/>
  <c r="N186" i="52"/>
  <c r="AP186" i="52" s="1"/>
  <c r="AO186" i="52" s="1"/>
  <c r="N94" i="52"/>
  <c r="AP94" i="52" s="1"/>
  <c r="AO94" i="52" s="1"/>
  <c r="N179" i="52"/>
  <c r="AP179" i="52" s="1"/>
  <c r="AO179" i="52" s="1"/>
  <c r="N74" i="52"/>
  <c r="AP74" i="52" s="1"/>
  <c r="AO74" i="52" s="1"/>
  <c r="N169" i="52"/>
  <c r="AP169" i="52" s="1"/>
  <c r="AO169" i="52" s="1"/>
  <c r="N121" i="52"/>
  <c r="AP121" i="52" s="1"/>
  <c r="AO121" i="52" s="1"/>
  <c r="N164" i="52"/>
  <c r="AP164" i="52" s="1"/>
  <c r="AO164" i="52" s="1"/>
  <c r="N59" i="52"/>
  <c r="AP59" i="52" s="1"/>
  <c r="AO59" i="52" s="1"/>
  <c r="N22" i="52"/>
  <c r="AP22" i="52" s="1"/>
  <c r="AO22" i="52" s="1"/>
  <c r="N178" i="52"/>
  <c r="AP178" i="52" s="1"/>
  <c r="AO178" i="52" s="1"/>
  <c r="N112" i="52"/>
  <c r="AP112" i="52" s="1"/>
  <c r="AO112" i="52" s="1"/>
  <c r="N132" i="52"/>
  <c r="AP132" i="52" s="1"/>
  <c r="AO132" i="52" s="1"/>
  <c r="N23" i="52"/>
  <c r="AP23" i="52" s="1"/>
  <c r="AO23" i="52" s="1"/>
  <c r="N194" i="52"/>
  <c r="AP194" i="52" s="1"/>
  <c r="AO194" i="52" s="1"/>
  <c r="N140" i="52"/>
  <c r="AP140" i="52" s="1"/>
  <c r="AO140" i="52" s="1"/>
  <c r="N163" i="52"/>
  <c r="AP163" i="52" s="1"/>
  <c r="AO163" i="52" s="1"/>
  <c r="N33" i="52"/>
  <c r="AP33" i="52" s="1"/>
  <c r="AO33" i="52" s="1"/>
  <c r="N17" i="52"/>
  <c r="AP17" i="52" s="1"/>
  <c r="AO17" i="52" s="1"/>
  <c r="N47" i="52"/>
  <c r="AP47" i="52" s="1"/>
  <c r="AO47" i="52" s="1"/>
  <c r="N69" i="52"/>
  <c r="AP69" i="52" s="1"/>
  <c r="AO69" i="52" s="1"/>
  <c r="N131" i="52"/>
  <c r="AP131" i="52" s="1"/>
  <c r="AO131" i="52" s="1"/>
  <c r="N204" i="52"/>
  <c r="AP204" i="52" s="1"/>
  <c r="AO204" i="52" s="1"/>
  <c r="N67" i="52"/>
  <c r="AP67" i="52" s="1"/>
  <c r="AO67" i="52" s="1"/>
  <c r="N24" i="52"/>
  <c r="AP24" i="52" s="1"/>
  <c r="AO24" i="52" s="1"/>
  <c r="N39" i="52"/>
  <c r="AP39" i="52" s="1"/>
  <c r="AO39" i="52" s="1"/>
  <c r="N43" i="52"/>
  <c r="AP43" i="52" s="1"/>
  <c r="AO43" i="52" s="1"/>
  <c r="N161" i="52"/>
  <c r="AP161" i="52" s="1"/>
  <c r="AO161" i="52" s="1"/>
  <c r="N95" i="52"/>
  <c r="AP95" i="52" s="1"/>
  <c r="AO95" i="52" s="1"/>
  <c r="N27" i="52"/>
  <c r="AP27" i="52" s="1"/>
  <c r="AO27" i="52" s="1"/>
  <c r="N142" i="52"/>
  <c r="AP142" i="52" s="1"/>
  <c r="AO142" i="52" s="1"/>
  <c r="N81" i="52"/>
  <c r="AP81" i="52" s="1"/>
  <c r="AO81" i="52" s="1"/>
  <c r="N49" i="52"/>
  <c r="AP49" i="52" s="1"/>
  <c r="AO49" i="52" s="1"/>
  <c r="N138" i="52"/>
  <c r="AP138" i="52" s="1"/>
  <c r="AO138" i="52" s="1"/>
  <c r="N157" i="52"/>
  <c r="AP157" i="52" s="1"/>
  <c r="AO157" i="52" s="1"/>
  <c r="N97" i="52"/>
  <c r="AP97" i="52" s="1"/>
  <c r="AO97" i="52" s="1"/>
  <c r="N151" i="52"/>
  <c r="AP151" i="52" s="1"/>
  <c r="AO151" i="52" s="1"/>
  <c r="N30" i="52"/>
  <c r="AP30" i="52" s="1"/>
  <c r="AO30" i="52" s="1"/>
  <c r="N14" i="52"/>
  <c r="AP14" i="52" s="1"/>
  <c r="AO14" i="52" s="1"/>
  <c r="N202" i="52"/>
  <c r="AP202" i="52" s="1"/>
  <c r="AO202" i="52" s="1"/>
  <c r="N198" i="52"/>
  <c r="AP198" i="52" s="1"/>
  <c r="AO198" i="52" s="1"/>
  <c r="N139" i="52"/>
  <c r="AP139" i="52" s="1"/>
  <c r="AO139" i="52" s="1"/>
  <c r="N116" i="52"/>
  <c r="AP116" i="52" s="1"/>
  <c r="AO116" i="52" s="1"/>
  <c r="N70" i="52"/>
  <c r="AP70" i="52" s="1"/>
  <c r="AO70" i="52" s="1"/>
  <c r="N136" i="52"/>
  <c r="AP136" i="52" s="1"/>
  <c r="AO136" i="52" s="1"/>
  <c r="N71" i="52"/>
  <c r="AP71" i="52" s="1"/>
  <c r="AO71" i="52" s="1"/>
  <c r="N25" i="52"/>
  <c r="AP25" i="52" s="1"/>
  <c r="AO25" i="52" s="1"/>
  <c r="N9" i="52"/>
  <c r="AP9" i="52" s="1"/>
  <c r="AO9" i="52" s="1"/>
  <c r="N103" i="52"/>
  <c r="AP103" i="52" s="1"/>
  <c r="AO103" i="52" s="1"/>
  <c r="N195" i="52"/>
  <c r="AP195" i="52" s="1"/>
  <c r="AO195" i="52" s="1"/>
  <c r="N66" i="52"/>
  <c r="AP66" i="52" s="1"/>
  <c r="AO66" i="52" s="1"/>
  <c r="N100" i="52"/>
  <c r="AP100" i="52" s="1"/>
  <c r="AO100" i="52" s="1"/>
  <c r="N135" i="52"/>
  <c r="AP135" i="52" s="1"/>
  <c r="AO135" i="52" s="1"/>
  <c r="N159" i="52"/>
  <c r="AP159" i="52" s="1"/>
  <c r="AO159" i="52" s="1"/>
  <c r="N107" i="52"/>
  <c r="AP107" i="52" s="1"/>
  <c r="AO107" i="52" s="1"/>
  <c r="N32" i="52"/>
  <c r="AP32" i="52" s="1"/>
  <c r="AO32" i="52" s="1"/>
  <c r="N16" i="52"/>
  <c r="AP16" i="52" s="1"/>
  <c r="AO16" i="52" s="1"/>
  <c r="N141" i="52"/>
  <c r="AP141" i="52" s="1"/>
  <c r="AO141" i="52" s="1"/>
  <c r="N11" i="52"/>
  <c r="AP11" i="52" s="1"/>
  <c r="AO11" i="52" s="1"/>
  <c r="N88" i="52"/>
  <c r="AP88" i="52" s="1"/>
  <c r="AO88" i="52" s="1"/>
  <c r="N75" i="52"/>
  <c r="AP75" i="52" s="1"/>
  <c r="AO75" i="52" s="1"/>
  <c r="N35" i="52"/>
  <c r="AP35" i="52" s="1"/>
  <c r="AO35" i="52" s="1"/>
  <c r="N26" i="52"/>
  <c r="AP26" i="52" s="1"/>
  <c r="AO26" i="52" s="1"/>
  <c r="N18" i="52"/>
  <c r="AP18" i="52" s="1"/>
  <c r="AO18" i="52" s="1"/>
  <c r="N10" i="52"/>
  <c r="AP10" i="52" s="1"/>
  <c r="AO10" i="52" s="1"/>
  <c r="N99" i="52"/>
  <c r="AP99" i="52" s="1"/>
  <c r="AO99" i="52" s="1"/>
  <c r="N129" i="52"/>
  <c r="AP129" i="52" s="1"/>
  <c r="AO129" i="52" s="1"/>
  <c r="N85" i="52"/>
  <c r="AP85" i="52" s="1"/>
  <c r="AO85" i="52" s="1"/>
  <c r="N152" i="52"/>
  <c r="AP152" i="52" s="1"/>
  <c r="AO152" i="52" s="1"/>
  <c r="N79" i="52"/>
  <c r="AP79" i="52" s="1"/>
  <c r="AO79" i="52" s="1"/>
  <c r="N31" i="52"/>
  <c r="AP31" i="52" s="1"/>
  <c r="AO31" i="52" s="1"/>
  <c r="N15" i="52"/>
  <c r="AP15" i="52" s="1"/>
  <c r="AO15" i="52" s="1"/>
  <c r="N37" i="52"/>
  <c r="AP37" i="52" s="1"/>
  <c r="AO37" i="52" s="1"/>
  <c r="N153" i="52"/>
  <c r="AP153" i="52" s="1"/>
  <c r="AO153" i="52" s="1"/>
  <c r="N111" i="52"/>
  <c r="AP111" i="52" s="1"/>
  <c r="AO111" i="52" s="1"/>
  <c r="N91" i="52"/>
  <c r="AP91" i="52" s="1"/>
  <c r="AO91" i="52" s="1"/>
  <c r="N160" i="52"/>
  <c r="AP160" i="52" s="1"/>
  <c r="AO160" i="52" s="1"/>
  <c r="N125" i="52"/>
  <c r="AP125" i="52" s="1"/>
  <c r="AO125" i="52" s="1"/>
  <c r="N101" i="52"/>
  <c r="AP101" i="52" s="1"/>
  <c r="AO101" i="52" s="1"/>
  <c r="N147" i="52"/>
  <c r="AP147" i="52" s="1"/>
  <c r="AO147" i="52" s="1"/>
  <c r="N128" i="52"/>
  <c r="AP128" i="52" s="1"/>
  <c r="AO128" i="52" s="1"/>
  <c r="N87" i="52"/>
  <c r="AP87" i="52" s="1"/>
  <c r="AO87" i="52" s="1"/>
  <c r="N55" i="52"/>
  <c r="AP55" i="52" s="1"/>
  <c r="AO55" i="52" s="1"/>
  <c r="N29" i="52"/>
  <c r="AP29" i="52" s="1"/>
  <c r="AO29" i="52" s="1"/>
  <c r="N21" i="52"/>
  <c r="AP21" i="52" s="1"/>
  <c r="AO21" i="52" s="1"/>
  <c r="N13" i="52"/>
  <c r="AP13" i="52" s="1"/>
  <c r="AO13" i="52" s="1"/>
  <c r="N119" i="52"/>
  <c r="AP119" i="52" s="1"/>
  <c r="AO119" i="52" s="1"/>
  <c r="N149" i="52"/>
  <c r="AP149" i="52" s="1"/>
  <c r="AO149" i="52" s="1"/>
  <c r="N109" i="52"/>
  <c r="AP109" i="52" s="1"/>
  <c r="AO109" i="52" s="1"/>
  <c r="N188" i="52"/>
  <c r="AP188" i="52" s="1"/>
  <c r="AO188" i="52" s="1"/>
  <c r="N156" i="52"/>
  <c r="AP156" i="52" s="1"/>
  <c r="AO156" i="52" s="1"/>
  <c r="N92" i="52"/>
  <c r="AP92" i="52" s="1"/>
  <c r="AO92" i="52" s="1"/>
  <c r="N143" i="52"/>
  <c r="AP143" i="52" s="1"/>
  <c r="AO143" i="52" s="1"/>
  <c r="N83" i="52"/>
  <c r="AP83" i="52" s="1"/>
  <c r="AO83" i="52" s="1"/>
  <c r="N51" i="52"/>
  <c r="AP51" i="52" s="1"/>
  <c r="AO51" i="52" s="1"/>
  <c r="N28" i="52"/>
  <c r="AP28" i="52" s="1"/>
  <c r="AO28" i="52" s="1"/>
  <c r="N20" i="52"/>
  <c r="AP20" i="52" s="1"/>
  <c r="AO20" i="52" s="1"/>
  <c r="N12" i="52"/>
  <c r="AP12" i="52" s="1"/>
  <c r="AO12" i="52" s="1"/>
  <c r="N144" i="52"/>
  <c r="AP144" i="52" s="1"/>
  <c r="AO144" i="52" s="1"/>
  <c r="N174" i="52"/>
  <c r="AP174" i="52" s="1"/>
  <c r="AO174" i="52" s="1"/>
  <c r="N123" i="52"/>
  <c r="AP123" i="52" s="1"/>
  <c r="AO123" i="52" s="1"/>
  <c r="N145" i="52"/>
  <c r="AP145" i="52" s="1"/>
  <c r="AO145" i="52" s="1"/>
  <c r="N53" i="52"/>
  <c r="AP53" i="52" s="1"/>
  <c r="AO53" i="52" s="1"/>
  <c r="N120" i="52"/>
  <c r="AP120" i="52" s="1"/>
  <c r="AO120" i="52" s="1"/>
  <c r="N155" i="52"/>
  <c r="AP155" i="52" s="1"/>
  <c r="AO155" i="52" s="1"/>
  <c r="N117" i="52"/>
  <c r="AP117" i="52" s="1"/>
  <c r="AO117" i="52" s="1"/>
  <c r="N63" i="52"/>
  <c r="AP63" i="52" s="1"/>
  <c r="AO63" i="52" s="1"/>
  <c r="N19" i="52"/>
  <c r="AP19" i="52" s="1"/>
  <c r="AO19" i="52" s="1"/>
  <c r="N133" i="52"/>
  <c r="AP133" i="52" s="1"/>
  <c r="AO133" i="52" s="1"/>
  <c r="D5" i="55" l="1"/>
  <c r="D48" i="55" s="1"/>
  <c r="D4" i="55"/>
  <c r="D47" i="55" s="1"/>
  <c r="F4" i="54"/>
  <c r="BD8" i="52"/>
  <c r="AU8" i="52"/>
  <c r="AS8" i="52"/>
  <c r="BI8" i="52"/>
  <c r="AY8" i="52"/>
  <c r="BD204" i="52"/>
  <c r="BE205" i="52"/>
  <c r="AX8" i="52"/>
  <c r="BE203" i="52"/>
  <c r="AR8" i="52"/>
  <c r="BK8" i="52"/>
  <c r="BE8" i="52"/>
  <c r="AT8" i="52"/>
  <c r="BJ8" i="52"/>
  <c r="BC8" i="52"/>
  <c r="AW8" i="52"/>
  <c r="BC133" i="52"/>
  <c r="BD133" i="52"/>
  <c r="BE133" i="52"/>
  <c r="BE20" i="52"/>
  <c r="BC20" i="52"/>
  <c r="BD20" i="52"/>
  <c r="BC109" i="52"/>
  <c r="BD109" i="52"/>
  <c r="BE109" i="52"/>
  <c r="BC160" i="52"/>
  <c r="BD160" i="52"/>
  <c r="BE160" i="52"/>
  <c r="BC10" i="52"/>
  <c r="BD10" i="52"/>
  <c r="BE10" i="52"/>
  <c r="BE135" i="52"/>
  <c r="BC135" i="52"/>
  <c r="BD135" i="52"/>
  <c r="BD198" i="52"/>
  <c r="BE198" i="52"/>
  <c r="BC198" i="52"/>
  <c r="BE95" i="52"/>
  <c r="BC95" i="52"/>
  <c r="BD95" i="52"/>
  <c r="BC132" i="52"/>
  <c r="BD132" i="52"/>
  <c r="BE132" i="52"/>
  <c r="BC165" i="52"/>
  <c r="BD165" i="52"/>
  <c r="BE165" i="52"/>
  <c r="BC89" i="52"/>
  <c r="BD89" i="52"/>
  <c r="BE89" i="52"/>
  <c r="BE40" i="52"/>
  <c r="BC40" i="52"/>
  <c r="BD40" i="52"/>
  <c r="BE44" i="52"/>
  <c r="BC44" i="52"/>
  <c r="BD44" i="52"/>
  <c r="BC42" i="52"/>
  <c r="BD42" i="52"/>
  <c r="BE42" i="52"/>
  <c r="BD190" i="52"/>
  <c r="BE190" i="52"/>
  <c r="BC190" i="52"/>
  <c r="BC65" i="52"/>
  <c r="BD65" i="52"/>
  <c r="BE65" i="52"/>
  <c r="BD174" i="52"/>
  <c r="BE174" i="52"/>
  <c r="BC174" i="52"/>
  <c r="BE28" i="52"/>
  <c r="BC28" i="52"/>
  <c r="BD28" i="52"/>
  <c r="BC92" i="52"/>
  <c r="BD92" i="52"/>
  <c r="BE92" i="52"/>
  <c r="BC149" i="52"/>
  <c r="BD149" i="52"/>
  <c r="BE149" i="52"/>
  <c r="BC29" i="52"/>
  <c r="BD29" i="52"/>
  <c r="BE29" i="52"/>
  <c r="BE147" i="52"/>
  <c r="BC147" i="52"/>
  <c r="BD147" i="52"/>
  <c r="BE91" i="52"/>
  <c r="BC91" i="52"/>
  <c r="BD91" i="52"/>
  <c r="BD15" i="52"/>
  <c r="BE15" i="52"/>
  <c r="BC15" i="52"/>
  <c r="BC85" i="52"/>
  <c r="BD85" i="52"/>
  <c r="BE85" i="52"/>
  <c r="BC18" i="52"/>
  <c r="BD18" i="52"/>
  <c r="BE18" i="52"/>
  <c r="BC88" i="52"/>
  <c r="BD88" i="52"/>
  <c r="BE88" i="52"/>
  <c r="BE32" i="52"/>
  <c r="BC32" i="52"/>
  <c r="BD32" i="52"/>
  <c r="BC100" i="52"/>
  <c r="BD100" i="52"/>
  <c r="BE100" i="52"/>
  <c r="BC9" i="52"/>
  <c r="BD9" i="52"/>
  <c r="BE9" i="52"/>
  <c r="BC70" i="52"/>
  <c r="BD70" i="52"/>
  <c r="BE70" i="52"/>
  <c r="BD202" i="52"/>
  <c r="BE202" i="52"/>
  <c r="BC202" i="52"/>
  <c r="BC97" i="52"/>
  <c r="BD97" i="52"/>
  <c r="BE97" i="52"/>
  <c r="BC81" i="52"/>
  <c r="BD81" i="52"/>
  <c r="BE81" i="52"/>
  <c r="BC161" i="52"/>
  <c r="BD161" i="52"/>
  <c r="BE161" i="52"/>
  <c r="BD67" i="52"/>
  <c r="BE67" i="52"/>
  <c r="BC67" i="52"/>
  <c r="BD47" i="52"/>
  <c r="BE47" i="52"/>
  <c r="BC47" i="52"/>
  <c r="BC140" i="52"/>
  <c r="BD140" i="52"/>
  <c r="BE140" i="52"/>
  <c r="BC112" i="52"/>
  <c r="BD112" i="52"/>
  <c r="BE112" i="52"/>
  <c r="BC164" i="52"/>
  <c r="BD164" i="52"/>
  <c r="BE164" i="52"/>
  <c r="BE179" i="52"/>
  <c r="BC179" i="52"/>
  <c r="BD179" i="52"/>
  <c r="BC197" i="52"/>
  <c r="BD197" i="52"/>
  <c r="BE197" i="52"/>
  <c r="BC113" i="52"/>
  <c r="BD113" i="52"/>
  <c r="BE113" i="52"/>
  <c r="BE175" i="52"/>
  <c r="BC175" i="52"/>
  <c r="BD175" i="52"/>
  <c r="BD90" i="52"/>
  <c r="BE90" i="52"/>
  <c r="BC90" i="52"/>
  <c r="BD78" i="52"/>
  <c r="BE78" i="52"/>
  <c r="BC78" i="52"/>
  <c r="BE187" i="52"/>
  <c r="BC187" i="52"/>
  <c r="BD187" i="52"/>
  <c r="BC173" i="52"/>
  <c r="BD173" i="52"/>
  <c r="BE173" i="52"/>
  <c r="BC108" i="52"/>
  <c r="BD108" i="52"/>
  <c r="BE108" i="52"/>
  <c r="BD162" i="52"/>
  <c r="BE162" i="52"/>
  <c r="BC162" i="52"/>
  <c r="BE68" i="52"/>
  <c r="BC68" i="52"/>
  <c r="BD68" i="52"/>
  <c r="BD170" i="52"/>
  <c r="BE170" i="52"/>
  <c r="BC170" i="52"/>
  <c r="BC45" i="52"/>
  <c r="BD45" i="52"/>
  <c r="BE45" i="52"/>
  <c r="BC200" i="52"/>
  <c r="BD200" i="52"/>
  <c r="BE200" i="52"/>
  <c r="BC172" i="52"/>
  <c r="BD172" i="52"/>
  <c r="BE172" i="52"/>
  <c r="BE199" i="52"/>
  <c r="BC199" i="52"/>
  <c r="BD199" i="52"/>
  <c r="BC203" i="52"/>
  <c r="BD182" i="52"/>
  <c r="BE182" i="52"/>
  <c r="BC182" i="52"/>
  <c r="BC181" i="52"/>
  <c r="BD181" i="52"/>
  <c r="BE181" i="52"/>
  <c r="BC105" i="52"/>
  <c r="BD105" i="52"/>
  <c r="BE105" i="52"/>
  <c r="BE115" i="52"/>
  <c r="BC115" i="52"/>
  <c r="BD115" i="52"/>
  <c r="BE60" i="52"/>
  <c r="BC60" i="52"/>
  <c r="BD60" i="52"/>
  <c r="BD82" i="52"/>
  <c r="BE82" i="52"/>
  <c r="BC82" i="52"/>
  <c r="BE155" i="52"/>
  <c r="BC155" i="52"/>
  <c r="BD155" i="52"/>
  <c r="BE123" i="52"/>
  <c r="BC123" i="52"/>
  <c r="BD123" i="52"/>
  <c r="BC21" i="52"/>
  <c r="BD21" i="52"/>
  <c r="BE21" i="52"/>
  <c r="BC37" i="52"/>
  <c r="BD37" i="52"/>
  <c r="BE37" i="52"/>
  <c r="BD75" i="52"/>
  <c r="BE75" i="52"/>
  <c r="BC75" i="52"/>
  <c r="BE103" i="52"/>
  <c r="BC103" i="52"/>
  <c r="BD103" i="52"/>
  <c r="BE151" i="52"/>
  <c r="BC151" i="52"/>
  <c r="BD151" i="52"/>
  <c r="BE24" i="52"/>
  <c r="BC24" i="52"/>
  <c r="BD24" i="52"/>
  <c r="BE163" i="52"/>
  <c r="BC163" i="52"/>
  <c r="BD163" i="52"/>
  <c r="BC74" i="52"/>
  <c r="BD74" i="52"/>
  <c r="BE74" i="52"/>
  <c r="BC104" i="52"/>
  <c r="BD104" i="52"/>
  <c r="BE104" i="52"/>
  <c r="BD122" i="52"/>
  <c r="BE122" i="52"/>
  <c r="BC122" i="52"/>
  <c r="BE52" i="52"/>
  <c r="BC52" i="52"/>
  <c r="BD52" i="52"/>
  <c r="BD86" i="52"/>
  <c r="BE86" i="52"/>
  <c r="BC86" i="52"/>
  <c r="BE167" i="52"/>
  <c r="BC167" i="52"/>
  <c r="BD167" i="52"/>
  <c r="BD130" i="52"/>
  <c r="BE130" i="52"/>
  <c r="BC130" i="52"/>
  <c r="BC34" i="52"/>
  <c r="BD34" i="52"/>
  <c r="BE34" i="52"/>
  <c r="BC96" i="52"/>
  <c r="BD96" i="52"/>
  <c r="BE96" i="52"/>
  <c r="BD19" i="52"/>
  <c r="BE19" i="52"/>
  <c r="BC19" i="52"/>
  <c r="BC53" i="52"/>
  <c r="BD53" i="52"/>
  <c r="BE53" i="52"/>
  <c r="BC144" i="52"/>
  <c r="BD144" i="52"/>
  <c r="BE144" i="52"/>
  <c r="BD51" i="52"/>
  <c r="BE51" i="52"/>
  <c r="BC51" i="52"/>
  <c r="BC156" i="52"/>
  <c r="BD156" i="52"/>
  <c r="BE156" i="52"/>
  <c r="BE119" i="52"/>
  <c r="BC119" i="52"/>
  <c r="BD119" i="52"/>
  <c r="BD55" i="52"/>
  <c r="BE55" i="52"/>
  <c r="BC55" i="52"/>
  <c r="BC101" i="52"/>
  <c r="BD101" i="52"/>
  <c r="BE101" i="52"/>
  <c r="BE111" i="52"/>
  <c r="BC111" i="52"/>
  <c r="BD111" i="52"/>
  <c r="BD31" i="52"/>
  <c r="BE31" i="52"/>
  <c r="BC31" i="52"/>
  <c r="BC129" i="52"/>
  <c r="BD129" i="52"/>
  <c r="BE129" i="52"/>
  <c r="BC26" i="52"/>
  <c r="BD26" i="52"/>
  <c r="BE26" i="52"/>
  <c r="BD11" i="52"/>
  <c r="BE11" i="52"/>
  <c r="BC11" i="52"/>
  <c r="BE107" i="52"/>
  <c r="BC107" i="52"/>
  <c r="BD107" i="52"/>
  <c r="BC66" i="52"/>
  <c r="BD66" i="52"/>
  <c r="BE66" i="52"/>
  <c r="BC25" i="52"/>
  <c r="BD25" i="52"/>
  <c r="BE25" i="52"/>
  <c r="BC116" i="52"/>
  <c r="BD116" i="52"/>
  <c r="BE116" i="52"/>
  <c r="BC14" i="52"/>
  <c r="BD14" i="52"/>
  <c r="BE14" i="52"/>
  <c r="BC157" i="52"/>
  <c r="BD157" i="52"/>
  <c r="BE157" i="52"/>
  <c r="BD142" i="52"/>
  <c r="BE142" i="52"/>
  <c r="BC142" i="52"/>
  <c r="BD43" i="52"/>
  <c r="BE43" i="52"/>
  <c r="BC43" i="52"/>
  <c r="BE204" i="52"/>
  <c r="BC17" i="52"/>
  <c r="BD17" i="52"/>
  <c r="BE17" i="52"/>
  <c r="BD194" i="52"/>
  <c r="BE194" i="52"/>
  <c r="BC194" i="52"/>
  <c r="BD178" i="52"/>
  <c r="BE178" i="52"/>
  <c r="BC178" i="52"/>
  <c r="BC121" i="52"/>
  <c r="BD121" i="52"/>
  <c r="BE121" i="52"/>
  <c r="BD94" i="52"/>
  <c r="BE94" i="52"/>
  <c r="BC94" i="52"/>
  <c r="BE56" i="52"/>
  <c r="BC56" i="52"/>
  <c r="BD56" i="52"/>
  <c r="BC148" i="52"/>
  <c r="BD148" i="52"/>
  <c r="BE148" i="52"/>
  <c r="BE76" i="52"/>
  <c r="BC76" i="52"/>
  <c r="BD76" i="52"/>
  <c r="BE36" i="52"/>
  <c r="BC36" i="52"/>
  <c r="BD36" i="52"/>
  <c r="BC192" i="52"/>
  <c r="BD192" i="52"/>
  <c r="BE192" i="52"/>
  <c r="BC61" i="52"/>
  <c r="BD61" i="52"/>
  <c r="BE61" i="52"/>
  <c r="BD126" i="52"/>
  <c r="BE126" i="52"/>
  <c r="BC126" i="52"/>
  <c r="BC201" i="52"/>
  <c r="BD201" i="52"/>
  <c r="BE201" i="52"/>
  <c r="BD134" i="52"/>
  <c r="BE134" i="52"/>
  <c r="BC134" i="52"/>
  <c r="BC84" i="52"/>
  <c r="BD84" i="52"/>
  <c r="BE84" i="52"/>
  <c r="BD110" i="52"/>
  <c r="BE110" i="52"/>
  <c r="BC110" i="52"/>
  <c r="BC77" i="52"/>
  <c r="BD77" i="52"/>
  <c r="BE77" i="52"/>
  <c r="BD106" i="52"/>
  <c r="BE106" i="52"/>
  <c r="BC106" i="52"/>
  <c r="BC73" i="52"/>
  <c r="BD73" i="52"/>
  <c r="BE73" i="52"/>
  <c r="BC193" i="52"/>
  <c r="BD193" i="52"/>
  <c r="BE193" i="52"/>
  <c r="BD154" i="52"/>
  <c r="BE154" i="52"/>
  <c r="BC154" i="52"/>
  <c r="BE48" i="52"/>
  <c r="BC48" i="52"/>
  <c r="BD48" i="52"/>
  <c r="BE127" i="52"/>
  <c r="BC127" i="52"/>
  <c r="BD127" i="52"/>
  <c r="BE191" i="52"/>
  <c r="BC191" i="52"/>
  <c r="BD191" i="52"/>
  <c r="BC184" i="52"/>
  <c r="BD184" i="52"/>
  <c r="BE184" i="52"/>
  <c r="BC168" i="52"/>
  <c r="BD168" i="52"/>
  <c r="BE168" i="52"/>
  <c r="BE143" i="52"/>
  <c r="BC143" i="52"/>
  <c r="BD143" i="52"/>
  <c r="BC128" i="52"/>
  <c r="BD128" i="52"/>
  <c r="BE128" i="52"/>
  <c r="BC152" i="52"/>
  <c r="BD152" i="52"/>
  <c r="BE152" i="52"/>
  <c r="BE16" i="52"/>
  <c r="BC16" i="52"/>
  <c r="BD16" i="52"/>
  <c r="BC136" i="52"/>
  <c r="BD136" i="52"/>
  <c r="BE136" i="52"/>
  <c r="BC49" i="52"/>
  <c r="BD49" i="52"/>
  <c r="BE49" i="52"/>
  <c r="BC69" i="52"/>
  <c r="BD69" i="52"/>
  <c r="BE69" i="52"/>
  <c r="BD59" i="52"/>
  <c r="BE59" i="52"/>
  <c r="BC59" i="52"/>
  <c r="BD118" i="52"/>
  <c r="BE118" i="52"/>
  <c r="BC118" i="52"/>
  <c r="BC46" i="52"/>
  <c r="BD46" i="52"/>
  <c r="BE46" i="52"/>
  <c r="BC62" i="52"/>
  <c r="BD62" i="52"/>
  <c r="BE62" i="52"/>
  <c r="BC41" i="52"/>
  <c r="BD41" i="52"/>
  <c r="BE41" i="52"/>
  <c r="BC50" i="52"/>
  <c r="BD50" i="52"/>
  <c r="BE50" i="52"/>
  <c r="BE171" i="52"/>
  <c r="BC171" i="52"/>
  <c r="BD171" i="52"/>
  <c r="BC80" i="52"/>
  <c r="BD80" i="52"/>
  <c r="BE80" i="52"/>
  <c r="BC137" i="52"/>
  <c r="BD137" i="52"/>
  <c r="BE137" i="52"/>
  <c r="BC120" i="52"/>
  <c r="BD120" i="52"/>
  <c r="BE120" i="52"/>
  <c r="BD63" i="52"/>
  <c r="BE63" i="52"/>
  <c r="BC63" i="52"/>
  <c r="BC117" i="52"/>
  <c r="BD117" i="52"/>
  <c r="BE117" i="52"/>
  <c r="BC145" i="52"/>
  <c r="BD145" i="52"/>
  <c r="BE145" i="52"/>
  <c r="BE12" i="52"/>
  <c r="BC12" i="52"/>
  <c r="BD12" i="52"/>
  <c r="BE83" i="52"/>
  <c r="BC83" i="52"/>
  <c r="BD83" i="52"/>
  <c r="BC188" i="52"/>
  <c r="BD188" i="52"/>
  <c r="BE188" i="52"/>
  <c r="BC13" i="52"/>
  <c r="BD13" i="52"/>
  <c r="BE13" i="52"/>
  <c r="BE87" i="52"/>
  <c r="BC87" i="52"/>
  <c r="BD87" i="52"/>
  <c r="BC125" i="52"/>
  <c r="BD125" i="52"/>
  <c r="BE125" i="52"/>
  <c r="BC153" i="52"/>
  <c r="BD153" i="52"/>
  <c r="BE153" i="52"/>
  <c r="BE79" i="52"/>
  <c r="BC79" i="52"/>
  <c r="BD79" i="52"/>
  <c r="BE99" i="52"/>
  <c r="BC99" i="52"/>
  <c r="BD99" i="52"/>
  <c r="BD35" i="52"/>
  <c r="BE35" i="52"/>
  <c r="BC35" i="52"/>
  <c r="BC141" i="52"/>
  <c r="BD141" i="52"/>
  <c r="BE141" i="52"/>
  <c r="BE159" i="52"/>
  <c r="BC159" i="52"/>
  <c r="BD159" i="52"/>
  <c r="BE195" i="52"/>
  <c r="BC195" i="52"/>
  <c r="BD195" i="52"/>
  <c r="BD71" i="52"/>
  <c r="BE71" i="52"/>
  <c r="BC71" i="52"/>
  <c r="BE139" i="52"/>
  <c r="BC139" i="52"/>
  <c r="BD139" i="52"/>
  <c r="BC30" i="52"/>
  <c r="BD30" i="52"/>
  <c r="BE30" i="52"/>
  <c r="BD138" i="52"/>
  <c r="BE138" i="52"/>
  <c r="BC138" i="52"/>
  <c r="BD27" i="52"/>
  <c r="BE27" i="52"/>
  <c r="BC27" i="52"/>
  <c r="BD39" i="52"/>
  <c r="BE39" i="52"/>
  <c r="BC39" i="52"/>
  <c r="BE131" i="52"/>
  <c r="BC131" i="52"/>
  <c r="BD131" i="52"/>
  <c r="BC33" i="52"/>
  <c r="BD33" i="52"/>
  <c r="BE33" i="52"/>
  <c r="BD23" i="52"/>
  <c r="BE23" i="52"/>
  <c r="BC23" i="52"/>
  <c r="BC22" i="52"/>
  <c r="BD22" i="52"/>
  <c r="BE22" i="52"/>
  <c r="BC169" i="52"/>
  <c r="BD169" i="52"/>
  <c r="BE169" i="52"/>
  <c r="BD186" i="52"/>
  <c r="BE186" i="52"/>
  <c r="BC186" i="52"/>
  <c r="BE72" i="52"/>
  <c r="BC72" i="52"/>
  <c r="BD72" i="52"/>
  <c r="BC180" i="52"/>
  <c r="BD180" i="52"/>
  <c r="BE180" i="52"/>
  <c r="BC57" i="52"/>
  <c r="BD57" i="52"/>
  <c r="BE57" i="52"/>
  <c r="BD150" i="52"/>
  <c r="BE150" i="52"/>
  <c r="BC150" i="52"/>
  <c r="BD146" i="52"/>
  <c r="BE146" i="52"/>
  <c r="BC146" i="52"/>
  <c r="BC58" i="52"/>
  <c r="BD58" i="52"/>
  <c r="BE58" i="52"/>
  <c r="BC177" i="52"/>
  <c r="BD177" i="52"/>
  <c r="BE177" i="52"/>
  <c r="BD158" i="52"/>
  <c r="BE158" i="52"/>
  <c r="BC158" i="52"/>
  <c r="BC189" i="52"/>
  <c r="BD189" i="52"/>
  <c r="BE189" i="52"/>
  <c r="BD114" i="52"/>
  <c r="BE114" i="52"/>
  <c r="BC114" i="52"/>
  <c r="BC54" i="52"/>
  <c r="BD54" i="52"/>
  <c r="BE54" i="52"/>
  <c r="BD102" i="52"/>
  <c r="BE102" i="52"/>
  <c r="BC102" i="52"/>
  <c r="BC38" i="52"/>
  <c r="BD38" i="52"/>
  <c r="BE38" i="52"/>
  <c r="BC124" i="52"/>
  <c r="BD124" i="52"/>
  <c r="BE124" i="52"/>
  <c r="BC176" i="52"/>
  <c r="BD176" i="52"/>
  <c r="BE176" i="52"/>
  <c r="BE183" i="52"/>
  <c r="BC183" i="52"/>
  <c r="BD183" i="52"/>
  <c r="BC93" i="52"/>
  <c r="BD93" i="52"/>
  <c r="BE93" i="52"/>
  <c r="BE64" i="52"/>
  <c r="BC64" i="52"/>
  <c r="BD64" i="52"/>
  <c r="BC196" i="52"/>
  <c r="BD196" i="52"/>
  <c r="BE196" i="52"/>
  <c r="BC185" i="52"/>
  <c r="BD185" i="52"/>
  <c r="BE185" i="52"/>
  <c r="BD166" i="52"/>
  <c r="BE166" i="52"/>
  <c r="BC166" i="52"/>
  <c r="BD98" i="52"/>
  <c r="BE98" i="52"/>
  <c r="BC98" i="52"/>
  <c r="AX12" i="52"/>
  <c r="AY12" i="52"/>
  <c r="AW12" i="52"/>
  <c r="AX13" i="52"/>
  <c r="AY13" i="52"/>
  <c r="AW13" i="52"/>
  <c r="AW153" i="52"/>
  <c r="AX153" i="52"/>
  <c r="AY153" i="52"/>
  <c r="AX35" i="52"/>
  <c r="AY35" i="52"/>
  <c r="AW35" i="52"/>
  <c r="AX195" i="52"/>
  <c r="AY195" i="52"/>
  <c r="AW195" i="52"/>
  <c r="AX30" i="52"/>
  <c r="AY30" i="52"/>
  <c r="AW30" i="52"/>
  <c r="AX39" i="52"/>
  <c r="AY39" i="52"/>
  <c r="AW39" i="52"/>
  <c r="AX23" i="52"/>
  <c r="AY23" i="52"/>
  <c r="AW23" i="52"/>
  <c r="AX186" i="52"/>
  <c r="AY186" i="52"/>
  <c r="AW186" i="52"/>
  <c r="AY57" i="52"/>
  <c r="AW57" i="52"/>
  <c r="AX57" i="52"/>
  <c r="AW146" i="52"/>
  <c r="AX146" i="52"/>
  <c r="AY146" i="52"/>
  <c r="AX158" i="52"/>
  <c r="AW158" i="52"/>
  <c r="AY158" i="52"/>
  <c r="AY54" i="52"/>
  <c r="AW54" i="52"/>
  <c r="AX54" i="52"/>
  <c r="AW102" i="52"/>
  <c r="AX102" i="52"/>
  <c r="AY102" i="52"/>
  <c r="AX176" i="52"/>
  <c r="AW176" i="52"/>
  <c r="AY176" i="52"/>
  <c r="AX196" i="52"/>
  <c r="AW196" i="52"/>
  <c r="AY196" i="52"/>
  <c r="AX166" i="52"/>
  <c r="AY166" i="52"/>
  <c r="AW166" i="52"/>
  <c r="AY75" i="52"/>
  <c r="AW75" i="52"/>
  <c r="AX75" i="52"/>
  <c r="AX16" i="52"/>
  <c r="AY16" i="52"/>
  <c r="AW16" i="52"/>
  <c r="AW135" i="52"/>
  <c r="AX135" i="52"/>
  <c r="AY135" i="52"/>
  <c r="AW103" i="52"/>
  <c r="AX103" i="52"/>
  <c r="AY103" i="52"/>
  <c r="AW136" i="52"/>
  <c r="AX136" i="52"/>
  <c r="AY136" i="52"/>
  <c r="AX198" i="52"/>
  <c r="AY198" i="52"/>
  <c r="AW198" i="52"/>
  <c r="AW151" i="52"/>
  <c r="AX151" i="52"/>
  <c r="AY151" i="52"/>
  <c r="AY49" i="52"/>
  <c r="AW49" i="52"/>
  <c r="AX49" i="52"/>
  <c r="AY95" i="52"/>
  <c r="AW95" i="52"/>
  <c r="AX95" i="52"/>
  <c r="AX24" i="52"/>
  <c r="AY24" i="52"/>
  <c r="AW24" i="52"/>
  <c r="AY69" i="52"/>
  <c r="AW69" i="52"/>
  <c r="AX69" i="52"/>
  <c r="AX163" i="52"/>
  <c r="AY163" i="52"/>
  <c r="AW163" i="52"/>
  <c r="AW132" i="52"/>
  <c r="AX132" i="52"/>
  <c r="AY132" i="52"/>
  <c r="AY59" i="52"/>
  <c r="AW59" i="52"/>
  <c r="AX59" i="52"/>
  <c r="AY74" i="52"/>
  <c r="AW74" i="52"/>
  <c r="AX74" i="52"/>
  <c r="AX165" i="52"/>
  <c r="AW165" i="52"/>
  <c r="AY165" i="52"/>
  <c r="AW118" i="52"/>
  <c r="AX118" i="52"/>
  <c r="AY118" i="52"/>
  <c r="AW104" i="52"/>
  <c r="AX104" i="52"/>
  <c r="AY104" i="52"/>
  <c r="AW89" i="52"/>
  <c r="AX89" i="52"/>
  <c r="AY89" i="52"/>
  <c r="AY46" i="52"/>
  <c r="AW46" i="52"/>
  <c r="AX46" i="52"/>
  <c r="AY62" i="52"/>
  <c r="AW62" i="52"/>
  <c r="AX62" i="52"/>
  <c r="AW122" i="52"/>
  <c r="AX122" i="52"/>
  <c r="AY122" i="52"/>
  <c r="AY40" i="52"/>
  <c r="AW40" i="52"/>
  <c r="AX40" i="52"/>
  <c r="AW41" i="52"/>
  <c r="AX41" i="52"/>
  <c r="AY41" i="52"/>
  <c r="AY52" i="52"/>
  <c r="AW52" i="52"/>
  <c r="AX52" i="52"/>
  <c r="AY44" i="52"/>
  <c r="AW44" i="52"/>
  <c r="AX44" i="52"/>
  <c r="AX86" i="52"/>
  <c r="AY86" i="52"/>
  <c r="AW86" i="52"/>
  <c r="AY50" i="52"/>
  <c r="AW50" i="52"/>
  <c r="AX50" i="52"/>
  <c r="AW42" i="52"/>
  <c r="AX42" i="52"/>
  <c r="AY42" i="52"/>
  <c r="AX167" i="52"/>
  <c r="AY167" i="52"/>
  <c r="AW167" i="52"/>
  <c r="AX171" i="52"/>
  <c r="AY171" i="52"/>
  <c r="AW171" i="52"/>
  <c r="AX190" i="52"/>
  <c r="AY190" i="52"/>
  <c r="AW190" i="52"/>
  <c r="AW130" i="52"/>
  <c r="AX130" i="52"/>
  <c r="AY130" i="52"/>
  <c r="AY80" i="52"/>
  <c r="AW80" i="52"/>
  <c r="AX80" i="52"/>
  <c r="AY65" i="52"/>
  <c r="AW65" i="52"/>
  <c r="AX65" i="52"/>
  <c r="AW34" i="52"/>
  <c r="AX34" i="52"/>
  <c r="AY34" i="52"/>
  <c r="AW137" i="52"/>
  <c r="AX137" i="52"/>
  <c r="AY137" i="52"/>
  <c r="AW96" i="52"/>
  <c r="AX96" i="52"/>
  <c r="AY96" i="52"/>
  <c r="AW117" i="52"/>
  <c r="AX117" i="52"/>
  <c r="AY117" i="52"/>
  <c r="AY83" i="52"/>
  <c r="AW83" i="52"/>
  <c r="AX83" i="52"/>
  <c r="AY87" i="52"/>
  <c r="AW87" i="52"/>
  <c r="AX87" i="52"/>
  <c r="AY79" i="52"/>
  <c r="AW79" i="52"/>
  <c r="AX79" i="52"/>
  <c r="AW141" i="52"/>
  <c r="AX141" i="52"/>
  <c r="AY141" i="52"/>
  <c r="AY71" i="52"/>
  <c r="AW71" i="52"/>
  <c r="AX71" i="52"/>
  <c r="AW138" i="52"/>
  <c r="AX138" i="52"/>
  <c r="AY138" i="52"/>
  <c r="AW33" i="52"/>
  <c r="AX33" i="52"/>
  <c r="AY33" i="52"/>
  <c r="AX169" i="52"/>
  <c r="AY169" i="52"/>
  <c r="AW169" i="52"/>
  <c r="AX180" i="52"/>
  <c r="AY180" i="52"/>
  <c r="AW180" i="52"/>
  <c r="AY58" i="52"/>
  <c r="AW58" i="52"/>
  <c r="AX58" i="52"/>
  <c r="AX189" i="52"/>
  <c r="AY189" i="52"/>
  <c r="AW189" i="52"/>
  <c r="AW38" i="52"/>
  <c r="AX38" i="52"/>
  <c r="AY38" i="52"/>
  <c r="AW93" i="52"/>
  <c r="AX93" i="52"/>
  <c r="AY93" i="52"/>
  <c r="AX98" i="52"/>
  <c r="AY98" i="52"/>
  <c r="AW98" i="52"/>
  <c r="AW133" i="52"/>
  <c r="AX133" i="52"/>
  <c r="AY133" i="52"/>
  <c r="AW123" i="52"/>
  <c r="AX123" i="52"/>
  <c r="AY123" i="52"/>
  <c r="AW143" i="52"/>
  <c r="AX143" i="52"/>
  <c r="AY143" i="52"/>
  <c r="AW109" i="52"/>
  <c r="AX109" i="52"/>
  <c r="AY109" i="52"/>
  <c r="AW128" i="52"/>
  <c r="AX128" i="52"/>
  <c r="AY128" i="52"/>
  <c r="AW37" i="52"/>
  <c r="AX37" i="52"/>
  <c r="AY37" i="52"/>
  <c r="AX10" i="52"/>
  <c r="AY10" i="52"/>
  <c r="AW10" i="52"/>
  <c r="AX19" i="52"/>
  <c r="AY19" i="52"/>
  <c r="AW19" i="52"/>
  <c r="AX174" i="52"/>
  <c r="AW174" i="52"/>
  <c r="AY174" i="52"/>
  <c r="AW92" i="52"/>
  <c r="AX92" i="52"/>
  <c r="AY92" i="52"/>
  <c r="AW149" i="52"/>
  <c r="AX149" i="52"/>
  <c r="AY149" i="52"/>
  <c r="AX29" i="52"/>
  <c r="AY29" i="52"/>
  <c r="AW29" i="52"/>
  <c r="AW147" i="52"/>
  <c r="AX147" i="52"/>
  <c r="AY147" i="52"/>
  <c r="AY91" i="52"/>
  <c r="AW91" i="52"/>
  <c r="AX91" i="52"/>
  <c r="AX15" i="52"/>
  <c r="AY15" i="52"/>
  <c r="AW15" i="52"/>
  <c r="AW85" i="52"/>
  <c r="AX85" i="52"/>
  <c r="AY85" i="52"/>
  <c r="AX18" i="52"/>
  <c r="AY18" i="52"/>
  <c r="AW18" i="52"/>
  <c r="AW88" i="52"/>
  <c r="AX88" i="52"/>
  <c r="AY88" i="52"/>
  <c r="AY32" i="52"/>
  <c r="AW32" i="52"/>
  <c r="AX32" i="52"/>
  <c r="AW100" i="52"/>
  <c r="AX100" i="52"/>
  <c r="AY100" i="52"/>
  <c r="AX9" i="52"/>
  <c r="AY9" i="52"/>
  <c r="AW9" i="52"/>
  <c r="AY70" i="52"/>
  <c r="AW70" i="52"/>
  <c r="AX70" i="52"/>
  <c r="AX202" i="52"/>
  <c r="AY202" i="52"/>
  <c r="AW202" i="52"/>
  <c r="AW97" i="52"/>
  <c r="AX97" i="52"/>
  <c r="AY97" i="52"/>
  <c r="AW81" i="52"/>
  <c r="AX81" i="52"/>
  <c r="AY81" i="52"/>
  <c r="AX161" i="52"/>
  <c r="AY161" i="52"/>
  <c r="AW161" i="52"/>
  <c r="AY67" i="52"/>
  <c r="AW67" i="52"/>
  <c r="AX67" i="52"/>
  <c r="AY47" i="52"/>
  <c r="AW47" i="52"/>
  <c r="AX47" i="52"/>
  <c r="AW140" i="52"/>
  <c r="AX140" i="52"/>
  <c r="AY140" i="52"/>
  <c r="AW112" i="52"/>
  <c r="AX112" i="52"/>
  <c r="AY112" i="52"/>
  <c r="AX164" i="52"/>
  <c r="AW164" i="52"/>
  <c r="AY164" i="52"/>
  <c r="AX179" i="52"/>
  <c r="AY179" i="52"/>
  <c r="AW179" i="52"/>
  <c r="AX197" i="52"/>
  <c r="AY197" i="52"/>
  <c r="AW197" i="52"/>
  <c r="AW113" i="52"/>
  <c r="AX113" i="52"/>
  <c r="AY113" i="52"/>
  <c r="AX175" i="52"/>
  <c r="AY175" i="52"/>
  <c r="AW175" i="52"/>
  <c r="AX90" i="52"/>
  <c r="AY90" i="52"/>
  <c r="AW90" i="52"/>
  <c r="AY78" i="52"/>
  <c r="AW78" i="52"/>
  <c r="AX78" i="52"/>
  <c r="AX187" i="52"/>
  <c r="AW187" i="52"/>
  <c r="AY187" i="52"/>
  <c r="AX173" i="52"/>
  <c r="AY173" i="52"/>
  <c r="AW173" i="52"/>
  <c r="AW108" i="52"/>
  <c r="AX108" i="52"/>
  <c r="AY108" i="52"/>
  <c r="AX162" i="52"/>
  <c r="AW162" i="52"/>
  <c r="AY162" i="52"/>
  <c r="AY68" i="52"/>
  <c r="AW68" i="52"/>
  <c r="AX68" i="52"/>
  <c r="AX170" i="52"/>
  <c r="AW170" i="52"/>
  <c r="AY170" i="52"/>
  <c r="AY45" i="52"/>
  <c r="AW45" i="52"/>
  <c r="AX45" i="52"/>
  <c r="AX200" i="52"/>
  <c r="AY200" i="52"/>
  <c r="AW200" i="52"/>
  <c r="AX172" i="52"/>
  <c r="AW172" i="52"/>
  <c r="AY172" i="52"/>
  <c r="AX199" i="52"/>
  <c r="AW199" i="52"/>
  <c r="AY199" i="52"/>
  <c r="AY203" i="52"/>
  <c r="AX182" i="52"/>
  <c r="AY182" i="52"/>
  <c r="AW182" i="52"/>
  <c r="AX181" i="52"/>
  <c r="AW181" i="52"/>
  <c r="AY181" i="52"/>
  <c r="AW105" i="52"/>
  <c r="AX105" i="52"/>
  <c r="AY105" i="52"/>
  <c r="AW115" i="52"/>
  <c r="AX115" i="52"/>
  <c r="AY115" i="52"/>
  <c r="AY60" i="52"/>
  <c r="AW60" i="52"/>
  <c r="AX60" i="52"/>
  <c r="AX82" i="52"/>
  <c r="AY82" i="52"/>
  <c r="AW82" i="52"/>
  <c r="AW145" i="52"/>
  <c r="AX145" i="52"/>
  <c r="AY145" i="52"/>
  <c r="AX188" i="52"/>
  <c r="AW188" i="52"/>
  <c r="AY188" i="52"/>
  <c r="AW125" i="52"/>
  <c r="AX125" i="52"/>
  <c r="AY125" i="52"/>
  <c r="AY99" i="52"/>
  <c r="AW99" i="52"/>
  <c r="AX99" i="52"/>
  <c r="AX159" i="52"/>
  <c r="AY159" i="52"/>
  <c r="AW159" i="52"/>
  <c r="AW139" i="52"/>
  <c r="AX139" i="52"/>
  <c r="AY139" i="52"/>
  <c r="AX27" i="52"/>
  <c r="AY27" i="52"/>
  <c r="AW27" i="52"/>
  <c r="AW131" i="52"/>
  <c r="AX131" i="52"/>
  <c r="AY131" i="52"/>
  <c r="AX22" i="52"/>
  <c r="AY22" i="52"/>
  <c r="AW22" i="52"/>
  <c r="AY72" i="52"/>
  <c r="AW72" i="52"/>
  <c r="AX72" i="52"/>
  <c r="AW150" i="52"/>
  <c r="AX150" i="52"/>
  <c r="AY150" i="52"/>
  <c r="AX177" i="52"/>
  <c r="AY177" i="52"/>
  <c r="AW177" i="52"/>
  <c r="AW114" i="52"/>
  <c r="AX114" i="52"/>
  <c r="AY114" i="52"/>
  <c r="AW124" i="52"/>
  <c r="AX124" i="52"/>
  <c r="AY124" i="52"/>
  <c r="AX183" i="52"/>
  <c r="AY183" i="52"/>
  <c r="AW183" i="52"/>
  <c r="AY64" i="52"/>
  <c r="AW64" i="52"/>
  <c r="AX64" i="52"/>
  <c r="AX185" i="52"/>
  <c r="AY185" i="52"/>
  <c r="AW185" i="52"/>
  <c r="AX155" i="52"/>
  <c r="AY155" i="52"/>
  <c r="AW155" i="52"/>
  <c r="AX20" i="52"/>
  <c r="AY20" i="52"/>
  <c r="AW20" i="52"/>
  <c r="AX21" i="52"/>
  <c r="AY21" i="52"/>
  <c r="AW21" i="52"/>
  <c r="AX160" i="52"/>
  <c r="AW160" i="52"/>
  <c r="AY160" i="52"/>
  <c r="AW152" i="52"/>
  <c r="AX152" i="52"/>
  <c r="AY152" i="52"/>
  <c r="AW120" i="52"/>
  <c r="AX120" i="52"/>
  <c r="AY120" i="52"/>
  <c r="AX28" i="52"/>
  <c r="AY28" i="52"/>
  <c r="AW28" i="52"/>
  <c r="AY63" i="52"/>
  <c r="AW63" i="52"/>
  <c r="AX63" i="52"/>
  <c r="AY53" i="52"/>
  <c r="AW53" i="52"/>
  <c r="AX53" i="52"/>
  <c r="AW144" i="52"/>
  <c r="AX144" i="52"/>
  <c r="AY144" i="52"/>
  <c r="AY51" i="52"/>
  <c r="AW51" i="52"/>
  <c r="AX51" i="52"/>
  <c r="AX156" i="52"/>
  <c r="AY156" i="52"/>
  <c r="AW156" i="52"/>
  <c r="AW119" i="52"/>
  <c r="AX119" i="52"/>
  <c r="AY119" i="52"/>
  <c r="AY55" i="52"/>
  <c r="AW55" i="52"/>
  <c r="AX55" i="52"/>
  <c r="AW101" i="52"/>
  <c r="AX101" i="52"/>
  <c r="AY101" i="52"/>
  <c r="AW111" i="52"/>
  <c r="AX111" i="52"/>
  <c r="AY111" i="52"/>
  <c r="AX31" i="52"/>
  <c r="AY31" i="52"/>
  <c r="AW31" i="52"/>
  <c r="AW129" i="52"/>
  <c r="AX129" i="52"/>
  <c r="AY129" i="52"/>
  <c r="AX26" i="52"/>
  <c r="AY26" i="52"/>
  <c r="AW26" i="52"/>
  <c r="AX11" i="52"/>
  <c r="AY11" i="52"/>
  <c r="AW11" i="52"/>
  <c r="AW107" i="52"/>
  <c r="AX107" i="52"/>
  <c r="AY107" i="52"/>
  <c r="AY66" i="52"/>
  <c r="AW66" i="52"/>
  <c r="AX66" i="52"/>
  <c r="AX25" i="52"/>
  <c r="AY25" i="52"/>
  <c r="AW25" i="52"/>
  <c r="AW116" i="52"/>
  <c r="AX116" i="52"/>
  <c r="AY116" i="52"/>
  <c r="AX14" i="52"/>
  <c r="AY14" i="52"/>
  <c r="AW14" i="52"/>
  <c r="AX157" i="52"/>
  <c r="AW157" i="52"/>
  <c r="AY157" i="52"/>
  <c r="AW142" i="52"/>
  <c r="AX142" i="52"/>
  <c r="AY142" i="52"/>
  <c r="AX43" i="52"/>
  <c r="AY43" i="52"/>
  <c r="AW43" i="52"/>
  <c r="AX204" i="52"/>
  <c r="AY204" i="52"/>
  <c r="AW204" i="52"/>
  <c r="AX17" i="52"/>
  <c r="AY17" i="52"/>
  <c r="AW17" i="52"/>
  <c r="AX194" i="52"/>
  <c r="AW194" i="52"/>
  <c r="AY194" i="52"/>
  <c r="AX178" i="52"/>
  <c r="AW178" i="52"/>
  <c r="AY178" i="52"/>
  <c r="AW121" i="52"/>
  <c r="AX121" i="52"/>
  <c r="AY121" i="52"/>
  <c r="AX94" i="52"/>
  <c r="AY94" i="52"/>
  <c r="AW94" i="52"/>
  <c r="AY56" i="52"/>
  <c r="AW56" i="52"/>
  <c r="AX56" i="52"/>
  <c r="AW148" i="52"/>
  <c r="AX148" i="52"/>
  <c r="AY148" i="52"/>
  <c r="AY76" i="52"/>
  <c r="AW76" i="52"/>
  <c r="AX76" i="52"/>
  <c r="AY36" i="52"/>
  <c r="AW36" i="52"/>
  <c r="AX36" i="52"/>
  <c r="AX192" i="52"/>
  <c r="AY192" i="52"/>
  <c r="AW192" i="52"/>
  <c r="AY61" i="52"/>
  <c r="AW61" i="52"/>
  <c r="AX61" i="52"/>
  <c r="AW126" i="52"/>
  <c r="AX126" i="52"/>
  <c r="AY126" i="52"/>
  <c r="AX201" i="52"/>
  <c r="AY201" i="52"/>
  <c r="AW201" i="52"/>
  <c r="AW134" i="52"/>
  <c r="AX134" i="52"/>
  <c r="AY134" i="52"/>
  <c r="AW84" i="52"/>
  <c r="AX84" i="52"/>
  <c r="AY84" i="52"/>
  <c r="AW110" i="52"/>
  <c r="AX110" i="52"/>
  <c r="AY110" i="52"/>
  <c r="AY77" i="52"/>
  <c r="AW77" i="52"/>
  <c r="AX77" i="52"/>
  <c r="AW106" i="52"/>
  <c r="AX106" i="52"/>
  <c r="AY106" i="52"/>
  <c r="AY73" i="52"/>
  <c r="AW73" i="52"/>
  <c r="AX73" i="52"/>
  <c r="AX193" i="52"/>
  <c r="AY193" i="52"/>
  <c r="AW193" i="52"/>
  <c r="AW154" i="52"/>
  <c r="AX154" i="52"/>
  <c r="AY154" i="52"/>
  <c r="AY48" i="52"/>
  <c r="AW48" i="52"/>
  <c r="AX48" i="52"/>
  <c r="AW127" i="52"/>
  <c r="AX127" i="52"/>
  <c r="AY127" i="52"/>
  <c r="AX191" i="52"/>
  <c r="AW191" i="52"/>
  <c r="AY191" i="52"/>
  <c r="AX184" i="52"/>
  <c r="AW184" i="52"/>
  <c r="AY184" i="52"/>
  <c r="AX168" i="52"/>
  <c r="AW168" i="52"/>
  <c r="AY168" i="52"/>
  <c r="BK12" i="52"/>
  <c r="BJ12" i="52"/>
  <c r="BI12" i="52"/>
  <c r="BK13" i="52"/>
  <c r="BJ13" i="52"/>
  <c r="BI13" i="52"/>
  <c r="BK125" i="52"/>
  <c r="BJ125" i="52"/>
  <c r="BI125" i="52"/>
  <c r="BJ99" i="52"/>
  <c r="BI99" i="52"/>
  <c r="BK99" i="52"/>
  <c r="BJ139" i="52"/>
  <c r="BI139" i="52"/>
  <c r="BK139" i="52"/>
  <c r="BK133" i="52"/>
  <c r="BJ133" i="52"/>
  <c r="BI133" i="52"/>
  <c r="BJ155" i="52"/>
  <c r="BI155" i="52"/>
  <c r="BK155" i="52"/>
  <c r="BJ123" i="52"/>
  <c r="BI123" i="52"/>
  <c r="BK123" i="52"/>
  <c r="BK20" i="52"/>
  <c r="BJ20" i="52"/>
  <c r="BI20" i="52"/>
  <c r="BJ143" i="52"/>
  <c r="BI143" i="52"/>
  <c r="BK143" i="52"/>
  <c r="BK109" i="52"/>
  <c r="BJ109" i="52"/>
  <c r="BI109" i="52"/>
  <c r="BI21" i="52"/>
  <c r="BK21" i="52"/>
  <c r="BJ21" i="52"/>
  <c r="BK128" i="52"/>
  <c r="BJ128" i="52"/>
  <c r="BI128" i="52"/>
  <c r="BK160" i="52"/>
  <c r="BJ160" i="52"/>
  <c r="BI160" i="52"/>
  <c r="BI37" i="52"/>
  <c r="BK37" i="52"/>
  <c r="BJ37" i="52"/>
  <c r="BK152" i="52"/>
  <c r="BJ152" i="52"/>
  <c r="BI152" i="52"/>
  <c r="BI10" i="52"/>
  <c r="BK10" i="52"/>
  <c r="BJ10" i="52"/>
  <c r="BK75" i="52"/>
  <c r="BJ75" i="52"/>
  <c r="BI75" i="52"/>
  <c r="BJ16" i="52"/>
  <c r="BK16" i="52"/>
  <c r="BI16" i="52"/>
  <c r="BJ135" i="52"/>
  <c r="BI135" i="52"/>
  <c r="BK135" i="52"/>
  <c r="BJ103" i="52"/>
  <c r="BI103" i="52"/>
  <c r="BK103" i="52"/>
  <c r="BK136" i="52"/>
  <c r="BJ136" i="52"/>
  <c r="BI136" i="52"/>
  <c r="BI198" i="52"/>
  <c r="BK198" i="52"/>
  <c r="BJ198" i="52"/>
  <c r="BJ151" i="52"/>
  <c r="BI151" i="52"/>
  <c r="BK151" i="52"/>
  <c r="BI49" i="52"/>
  <c r="BK49" i="52"/>
  <c r="BJ49" i="52"/>
  <c r="BJ95" i="52"/>
  <c r="BI95" i="52"/>
  <c r="BK95" i="52"/>
  <c r="BK24" i="52"/>
  <c r="BJ24" i="52"/>
  <c r="BI24" i="52"/>
  <c r="BI69" i="52"/>
  <c r="BK69" i="52"/>
  <c r="BJ69" i="52"/>
  <c r="BJ163" i="52"/>
  <c r="BI163" i="52"/>
  <c r="BK163" i="52"/>
  <c r="BK132" i="52"/>
  <c r="BJ132" i="52"/>
  <c r="BI132" i="52"/>
  <c r="BK59" i="52"/>
  <c r="BJ59" i="52"/>
  <c r="BI59" i="52"/>
  <c r="BJ74" i="52"/>
  <c r="BI74" i="52"/>
  <c r="BK74" i="52"/>
  <c r="BK165" i="52"/>
  <c r="BJ165" i="52"/>
  <c r="BI165" i="52"/>
  <c r="BI118" i="52"/>
  <c r="BK118" i="52"/>
  <c r="BJ118" i="52"/>
  <c r="BK104" i="52"/>
  <c r="BJ104" i="52"/>
  <c r="BI104" i="52"/>
  <c r="BI89" i="52"/>
  <c r="BK89" i="52"/>
  <c r="BJ89" i="52"/>
  <c r="BJ46" i="52"/>
  <c r="BI46" i="52"/>
  <c r="BK46" i="52"/>
  <c r="BJ62" i="52"/>
  <c r="BI62" i="52"/>
  <c r="BK62" i="52"/>
  <c r="BI122" i="52"/>
  <c r="BK122" i="52"/>
  <c r="BJ122" i="52"/>
  <c r="BK40" i="52"/>
  <c r="BJ40" i="52"/>
  <c r="BI40" i="52"/>
  <c r="BI41" i="52"/>
  <c r="BK41" i="52"/>
  <c r="BJ41" i="52"/>
  <c r="BK52" i="52"/>
  <c r="BJ52" i="52"/>
  <c r="BI52" i="52"/>
  <c r="BK44" i="52"/>
  <c r="BJ44" i="52"/>
  <c r="BI44" i="52"/>
  <c r="BJ86" i="52"/>
  <c r="BI86" i="52"/>
  <c r="BK86" i="52"/>
  <c r="BJ50" i="52"/>
  <c r="BI50" i="52"/>
  <c r="BK50" i="52"/>
  <c r="BJ42" i="52"/>
  <c r="BI42" i="52"/>
  <c r="BK42" i="52"/>
  <c r="BJ167" i="52"/>
  <c r="BI167" i="52"/>
  <c r="BK167" i="52"/>
  <c r="BJ171" i="52"/>
  <c r="BI171" i="52"/>
  <c r="BK171" i="52"/>
  <c r="BI190" i="52"/>
  <c r="BK190" i="52"/>
  <c r="BJ190" i="52"/>
  <c r="BI130" i="52"/>
  <c r="BK130" i="52"/>
  <c r="BJ130" i="52"/>
  <c r="BK80" i="52"/>
  <c r="BJ80" i="52"/>
  <c r="BI80" i="52"/>
  <c r="BI65" i="52"/>
  <c r="BK65" i="52"/>
  <c r="BJ65" i="52"/>
  <c r="BJ34" i="52"/>
  <c r="BI34" i="52"/>
  <c r="BK34" i="52"/>
  <c r="BK137" i="52"/>
  <c r="BJ137" i="52"/>
  <c r="BI137" i="52"/>
  <c r="BK96" i="52"/>
  <c r="BJ96" i="52"/>
  <c r="BI96" i="52"/>
  <c r="BK117" i="52"/>
  <c r="BJ117" i="52"/>
  <c r="BI117" i="52"/>
  <c r="BK188" i="52"/>
  <c r="BJ188" i="52"/>
  <c r="BI188" i="52"/>
  <c r="BK153" i="52"/>
  <c r="BJ153" i="52"/>
  <c r="BI153" i="52"/>
  <c r="BK35" i="52"/>
  <c r="BJ35" i="52"/>
  <c r="BI35" i="52"/>
  <c r="BJ159" i="52"/>
  <c r="BI159" i="52"/>
  <c r="BK159" i="52"/>
  <c r="BJ195" i="52"/>
  <c r="BI195" i="52"/>
  <c r="BK195" i="52"/>
  <c r="BJ30" i="52"/>
  <c r="BI30" i="52"/>
  <c r="BK30" i="52"/>
  <c r="BK27" i="52"/>
  <c r="BJ27" i="52"/>
  <c r="BI27" i="52"/>
  <c r="BK39" i="52"/>
  <c r="BJ39" i="52"/>
  <c r="BI39" i="52"/>
  <c r="BI33" i="52"/>
  <c r="BK33" i="52"/>
  <c r="BJ33" i="52"/>
  <c r="BK169" i="52"/>
  <c r="BJ169" i="52"/>
  <c r="BI169" i="52"/>
  <c r="BK72" i="52"/>
  <c r="BJ72" i="52"/>
  <c r="BI72" i="52"/>
  <c r="BI57" i="52"/>
  <c r="BK57" i="52"/>
  <c r="BJ57" i="52"/>
  <c r="BI146" i="52"/>
  <c r="BK146" i="52"/>
  <c r="BJ146" i="52"/>
  <c r="BK177" i="52"/>
  <c r="BJ177" i="52"/>
  <c r="BI177" i="52"/>
  <c r="BK189" i="52"/>
  <c r="BJ189" i="52"/>
  <c r="BI189" i="52"/>
  <c r="BJ54" i="52"/>
  <c r="BI54" i="52"/>
  <c r="BK54" i="52"/>
  <c r="BJ38" i="52"/>
  <c r="BI38" i="52"/>
  <c r="BK38" i="52"/>
  <c r="BK176" i="52"/>
  <c r="BJ176" i="52"/>
  <c r="BI176" i="52"/>
  <c r="BK93" i="52"/>
  <c r="BJ93" i="52"/>
  <c r="BI93" i="52"/>
  <c r="BK64" i="52"/>
  <c r="BJ64" i="52"/>
  <c r="BI64" i="52"/>
  <c r="BK120" i="52"/>
  <c r="BJ120" i="52"/>
  <c r="BI120" i="52"/>
  <c r="BI174" i="52"/>
  <c r="BK174" i="52"/>
  <c r="BJ174" i="52"/>
  <c r="BK28" i="52"/>
  <c r="BJ28" i="52"/>
  <c r="BI28" i="52"/>
  <c r="BK92" i="52"/>
  <c r="BJ92" i="52"/>
  <c r="BI92" i="52"/>
  <c r="BK149" i="52"/>
  <c r="BJ149" i="52"/>
  <c r="BI149" i="52"/>
  <c r="BI29" i="52"/>
  <c r="BK29" i="52"/>
  <c r="BJ29" i="52"/>
  <c r="BJ147" i="52"/>
  <c r="BI147" i="52"/>
  <c r="BK147" i="52"/>
  <c r="BK91" i="52"/>
  <c r="BJ91" i="52"/>
  <c r="BI91" i="52"/>
  <c r="BJ15" i="52"/>
  <c r="BI15" i="52"/>
  <c r="BK15" i="52"/>
  <c r="BI85" i="52"/>
  <c r="BK85" i="52"/>
  <c r="BJ85" i="52"/>
  <c r="BJ18" i="52"/>
  <c r="BI18" i="52"/>
  <c r="BK18" i="52"/>
  <c r="BK88" i="52"/>
  <c r="BJ88" i="52"/>
  <c r="BI88" i="52"/>
  <c r="BK32" i="52"/>
  <c r="BJ32" i="52"/>
  <c r="BI32" i="52"/>
  <c r="BK100" i="52"/>
  <c r="BJ100" i="52"/>
  <c r="BI100" i="52"/>
  <c r="BK9" i="52"/>
  <c r="BJ9" i="52"/>
  <c r="BI9" i="52"/>
  <c r="BJ70" i="52"/>
  <c r="BI70" i="52"/>
  <c r="BK70" i="52"/>
  <c r="BI202" i="52"/>
  <c r="BK202" i="52"/>
  <c r="BJ202" i="52"/>
  <c r="BK97" i="52"/>
  <c r="BJ97" i="52"/>
  <c r="BI97" i="52"/>
  <c r="BI81" i="52"/>
  <c r="BK81" i="52"/>
  <c r="BJ81" i="52"/>
  <c r="BK161" i="52"/>
  <c r="BJ161" i="52"/>
  <c r="BI161" i="52"/>
  <c r="BK67" i="52"/>
  <c r="BJ67" i="52"/>
  <c r="BI67" i="52"/>
  <c r="BK47" i="52"/>
  <c r="BJ47" i="52"/>
  <c r="BI47" i="52"/>
  <c r="BK140" i="52"/>
  <c r="BJ140" i="52"/>
  <c r="BI140" i="52"/>
  <c r="BK112" i="52"/>
  <c r="BJ112" i="52"/>
  <c r="BI112" i="52"/>
  <c r="BK164" i="52"/>
  <c r="BJ164" i="52"/>
  <c r="BI164" i="52"/>
  <c r="BJ179" i="52"/>
  <c r="BI179" i="52"/>
  <c r="BK179" i="52"/>
  <c r="BK197" i="52"/>
  <c r="BJ197" i="52"/>
  <c r="BI197" i="52"/>
  <c r="BK113" i="52"/>
  <c r="BJ113" i="52"/>
  <c r="BI113" i="52"/>
  <c r="BJ175" i="52"/>
  <c r="BI175" i="52"/>
  <c r="BK175" i="52"/>
  <c r="BJ90" i="52"/>
  <c r="BI90" i="52"/>
  <c r="BK90" i="52"/>
  <c r="BJ78" i="52"/>
  <c r="BI78" i="52"/>
  <c r="BK78" i="52"/>
  <c r="BJ187" i="52"/>
  <c r="BI187" i="52"/>
  <c r="BK187" i="52"/>
  <c r="BK173" i="52"/>
  <c r="BJ173" i="52"/>
  <c r="BI173" i="52"/>
  <c r="BK108" i="52"/>
  <c r="BJ108" i="52"/>
  <c r="BI108" i="52"/>
  <c r="BI162" i="52"/>
  <c r="BK162" i="52"/>
  <c r="BJ162" i="52"/>
  <c r="BK68" i="52"/>
  <c r="BJ68" i="52"/>
  <c r="BI68" i="52"/>
  <c r="BI170" i="52"/>
  <c r="BK170" i="52"/>
  <c r="BJ170" i="52"/>
  <c r="BI45" i="52"/>
  <c r="BK45" i="52"/>
  <c r="BJ45" i="52"/>
  <c r="BK200" i="52"/>
  <c r="BJ200" i="52"/>
  <c r="BI200" i="52"/>
  <c r="BK172" i="52"/>
  <c r="BJ172" i="52"/>
  <c r="BI172" i="52"/>
  <c r="BJ199" i="52"/>
  <c r="BI199" i="52"/>
  <c r="BK199" i="52"/>
  <c r="BI182" i="52"/>
  <c r="BK182" i="52"/>
  <c r="BJ182" i="52"/>
  <c r="BK181" i="52"/>
  <c r="BJ181" i="52"/>
  <c r="BI181" i="52"/>
  <c r="BK105" i="52"/>
  <c r="BJ105" i="52"/>
  <c r="BI105" i="52"/>
  <c r="BJ115" i="52"/>
  <c r="BI115" i="52"/>
  <c r="BK115" i="52"/>
  <c r="BK60" i="52"/>
  <c r="BJ60" i="52"/>
  <c r="BI60" i="52"/>
  <c r="BJ82" i="52"/>
  <c r="BI82" i="52"/>
  <c r="BK82" i="52"/>
  <c r="BK145" i="52"/>
  <c r="BJ145" i="52"/>
  <c r="BI145" i="52"/>
  <c r="BK83" i="52"/>
  <c r="BJ83" i="52"/>
  <c r="BI83" i="52"/>
  <c r="BK87" i="52"/>
  <c r="BJ87" i="52"/>
  <c r="BI87" i="52"/>
  <c r="BK79" i="52"/>
  <c r="BJ79" i="52"/>
  <c r="BI79" i="52"/>
  <c r="BK141" i="52"/>
  <c r="BJ141" i="52"/>
  <c r="BI141" i="52"/>
  <c r="BK71" i="52"/>
  <c r="BJ71" i="52"/>
  <c r="BI71" i="52"/>
  <c r="BI138" i="52"/>
  <c r="BK138" i="52"/>
  <c r="BJ138" i="52"/>
  <c r="BJ131" i="52"/>
  <c r="BI131" i="52"/>
  <c r="BK131" i="52"/>
  <c r="BK23" i="52"/>
  <c r="BJ23" i="52"/>
  <c r="BI23" i="52"/>
  <c r="BJ22" i="52"/>
  <c r="BI22" i="52"/>
  <c r="BK22" i="52"/>
  <c r="BI186" i="52"/>
  <c r="BK186" i="52"/>
  <c r="BJ186" i="52"/>
  <c r="BK180" i="52"/>
  <c r="BJ180" i="52"/>
  <c r="BI180" i="52"/>
  <c r="BI150" i="52"/>
  <c r="BK150" i="52"/>
  <c r="BJ150" i="52"/>
  <c r="BJ58" i="52"/>
  <c r="BI58" i="52"/>
  <c r="BK58" i="52"/>
  <c r="BI158" i="52"/>
  <c r="BK158" i="52"/>
  <c r="BJ158" i="52"/>
  <c r="BI114" i="52"/>
  <c r="BK114" i="52"/>
  <c r="BJ114" i="52"/>
  <c r="BI102" i="52"/>
  <c r="BK102" i="52"/>
  <c r="BJ102" i="52"/>
  <c r="BK124" i="52"/>
  <c r="BJ124" i="52"/>
  <c r="BI124" i="52"/>
  <c r="BJ183" i="52"/>
  <c r="BI183" i="52"/>
  <c r="BK183" i="52"/>
  <c r="BK196" i="52"/>
  <c r="BJ196" i="52"/>
  <c r="BI196" i="52"/>
  <c r="BK185" i="52"/>
  <c r="BJ185" i="52"/>
  <c r="BI185" i="52"/>
  <c r="BI166" i="52"/>
  <c r="BK166" i="52"/>
  <c r="BJ166" i="52"/>
  <c r="BI98" i="52"/>
  <c r="BK98" i="52"/>
  <c r="BJ98" i="52"/>
  <c r="BK19" i="52"/>
  <c r="BJ19" i="52"/>
  <c r="BI19" i="52"/>
  <c r="BK63" i="52"/>
  <c r="BJ63" i="52"/>
  <c r="BI63" i="52"/>
  <c r="BI53" i="52"/>
  <c r="BK53" i="52"/>
  <c r="BJ53" i="52"/>
  <c r="BK144" i="52"/>
  <c r="BJ144" i="52"/>
  <c r="BI144" i="52"/>
  <c r="BK51" i="52"/>
  <c r="BJ51" i="52"/>
  <c r="BI51" i="52"/>
  <c r="BK156" i="52"/>
  <c r="BJ156" i="52"/>
  <c r="BI156" i="52"/>
  <c r="BJ119" i="52"/>
  <c r="BI119" i="52"/>
  <c r="BK119" i="52"/>
  <c r="BK55" i="52"/>
  <c r="BJ55" i="52"/>
  <c r="BI55" i="52"/>
  <c r="BK101" i="52"/>
  <c r="BJ101" i="52"/>
  <c r="BI101" i="52"/>
  <c r="BJ111" i="52"/>
  <c r="BI111" i="52"/>
  <c r="BK111" i="52"/>
  <c r="BK31" i="52"/>
  <c r="BJ31" i="52"/>
  <c r="BI31" i="52"/>
  <c r="BK129" i="52"/>
  <c r="BJ129" i="52"/>
  <c r="BI129" i="52"/>
  <c r="BJ26" i="52"/>
  <c r="BI26" i="52"/>
  <c r="BK26" i="52"/>
  <c r="BJ11" i="52"/>
  <c r="BI11" i="52"/>
  <c r="BK11" i="52"/>
  <c r="BJ107" i="52"/>
  <c r="BI107" i="52"/>
  <c r="BK107" i="52"/>
  <c r="BJ66" i="52"/>
  <c r="BI66" i="52"/>
  <c r="BK66" i="52"/>
  <c r="BI25" i="52"/>
  <c r="BK25" i="52"/>
  <c r="BJ25" i="52"/>
  <c r="BK116" i="52"/>
  <c r="BJ116" i="52"/>
  <c r="BI116" i="52"/>
  <c r="BI14" i="52"/>
  <c r="BK14" i="52"/>
  <c r="BJ14" i="52"/>
  <c r="BK157" i="52"/>
  <c r="BJ157" i="52"/>
  <c r="BI157" i="52"/>
  <c r="BI142" i="52"/>
  <c r="BK142" i="52"/>
  <c r="BJ142" i="52"/>
  <c r="BK43" i="52"/>
  <c r="BJ43" i="52"/>
  <c r="BI43" i="52"/>
  <c r="BK204" i="52"/>
  <c r="BJ204" i="52"/>
  <c r="BI204" i="52"/>
  <c r="BI17" i="52"/>
  <c r="BK17" i="52"/>
  <c r="BJ17" i="52"/>
  <c r="BI194" i="52"/>
  <c r="BK194" i="52"/>
  <c r="BJ194" i="52"/>
  <c r="BI178" i="52"/>
  <c r="BK178" i="52"/>
  <c r="BJ178" i="52"/>
  <c r="BK121" i="52"/>
  <c r="BJ121" i="52"/>
  <c r="BI121" i="52"/>
  <c r="BI94" i="52"/>
  <c r="BK94" i="52"/>
  <c r="BJ94" i="52"/>
  <c r="BK56" i="52"/>
  <c r="BJ56" i="52"/>
  <c r="BI56" i="52"/>
  <c r="BK148" i="52"/>
  <c r="BJ148" i="52"/>
  <c r="BI148" i="52"/>
  <c r="BK76" i="52"/>
  <c r="BJ76" i="52"/>
  <c r="BI76" i="52"/>
  <c r="BK36" i="52"/>
  <c r="BJ36" i="52"/>
  <c r="BI36" i="52"/>
  <c r="BK192" i="52"/>
  <c r="BJ192" i="52"/>
  <c r="BI192" i="52"/>
  <c r="BI61" i="52"/>
  <c r="BK61" i="52"/>
  <c r="BJ61" i="52"/>
  <c r="BI126" i="52"/>
  <c r="BK126" i="52"/>
  <c r="BJ126" i="52"/>
  <c r="BK201" i="52"/>
  <c r="BJ201" i="52"/>
  <c r="BI201" i="52"/>
  <c r="BI134" i="52"/>
  <c r="BK134" i="52"/>
  <c r="BJ134" i="52"/>
  <c r="BK84" i="52"/>
  <c r="BJ84" i="52"/>
  <c r="BI84" i="52"/>
  <c r="BI110" i="52"/>
  <c r="BK110" i="52"/>
  <c r="BJ110" i="52"/>
  <c r="BI77" i="52"/>
  <c r="BK77" i="52"/>
  <c r="BJ77" i="52"/>
  <c r="BI106" i="52"/>
  <c r="BK106" i="52"/>
  <c r="BJ106" i="52"/>
  <c r="BI73" i="52"/>
  <c r="BK73" i="52"/>
  <c r="BJ73" i="52"/>
  <c r="BK193" i="52"/>
  <c r="BJ193" i="52"/>
  <c r="BI193" i="52"/>
  <c r="BI154" i="52"/>
  <c r="BK154" i="52"/>
  <c r="BJ154" i="52"/>
  <c r="BK48" i="52"/>
  <c r="BJ48" i="52"/>
  <c r="BI48" i="52"/>
  <c r="BJ127" i="52"/>
  <c r="BI127" i="52"/>
  <c r="BK127" i="52"/>
  <c r="BJ191" i="52"/>
  <c r="BI191" i="52"/>
  <c r="BK191" i="52"/>
  <c r="BK184" i="52"/>
  <c r="BJ184" i="52"/>
  <c r="BI184" i="52"/>
  <c r="BK168" i="52"/>
  <c r="BJ168" i="52"/>
  <c r="BI168" i="52"/>
  <c r="AR155" i="52"/>
  <c r="AU155" i="52"/>
  <c r="AT155" i="52"/>
  <c r="AS155" i="52"/>
  <c r="AS19" i="52"/>
  <c r="AR19" i="52"/>
  <c r="AU19" i="52"/>
  <c r="AT19" i="52"/>
  <c r="AS120" i="52"/>
  <c r="AR120" i="52"/>
  <c r="AU120" i="52"/>
  <c r="AT120" i="52"/>
  <c r="AR174" i="52"/>
  <c r="AU174" i="52"/>
  <c r="AT174" i="52"/>
  <c r="AS174" i="52"/>
  <c r="AS28" i="52"/>
  <c r="AR28" i="52"/>
  <c r="AU28" i="52"/>
  <c r="AT28" i="52"/>
  <c r="AS92" i="52"/>
  <c r="AR92" i="52"/>
  <c r="AU92" i="52"/>
  <c r="AT92" i="52"/>
  <c r="AR149" i="52"/>
  <c r="AU149" i="52"/>
  <c r="AT149" i="52"/>
  <c r="AS149" i="52"/>
  <c r="AS29" i="52"/>
  <c r="AT29" i="52"/>
  <c r="AU29" i="52"/>
  <c r="AR29" i="52"/>
  <c r="AR147" i="52"/>
  <c r="AU147" i="52"/>
  <c r="AS147" i="52"/>
  <c r="AT147" i="52"/>
  <c r="AS91" i="52"/>
  <c r="AR91" i="52"/>
  <c r="AU91" i="52"/>
  <c r="AT91" i="52"/>
  <c r="AS15" i="52"/>
  <c r="AR15" i="52"/>
  <c r="AU15" i="52"/>
  <c r="AT15" i="52"/>
  <c r="AS85" i="52"/>
  <c r="AT85" i="52"/>
  <c r="AU85" i="52"/>
  <c r="AR85" i="52"/>
  <c r="AS18" i="52"/>
  <c r="AU18" i="52"/>
  <c r="AT18" i="52"/>
  <c r="AR18" i="52"/>
  <c r="AS88" i="52"/>
  <c r="AR88" i="52"/>
  <c r="AT88" i="52"/>
  <c r="AU88" i="52"/>
  <c r="AS32" i="52"/>
  <c r="AR32" i="52"/>
  <c r="AU32" i="52"/>
  <c r="AT32" i="52"/>
  <c r="AS100" i="52"/>
  <c r="AR100" i="52"/>
  <c r="AT100" i="52"/>
  <c r="AU100" i="52"/>
  <c r="AS9" i="52"/>
  <c r="AU9" i="52"/>
  <c r="AT9" i="52"/>
  <c r="AR9" i="52"/>
  <c r="AS70" i="52"/>
  <c r="AU70" i="52"/>
  <c r="AT70" i="52"/>
  <c r="AR70" i="52"/>
  <c r="AR202" i="52"/>
  <c r="AU202" i="52"/>
  <c r="AT202" i="52"/>
  <c r="AS202" i="52"/>
  <c r="AS97" i="52"/>
  <c r="AT97" i="52"/>
  <c r="AU97" i="52"/>
  <c r="AR97" i="52"/>
  <c r="AS81" i="52"/>
  <c r="AT81" i="52"/>
  <c r="AR81" i="52"/>
  <c r="AU81" i="52"/>
  <c r="AR161" i="52"/>
  <c r="AU161" i="52"/>
  <c r="AT161" i="52"/>
  <c r="AS161" i="52"/>
  <c r="AS67" i="52"/>
  <c r="AU67" i="52"/>
  <c r="AR67" i="52"/>
  <c r="AT67" i="52"/>
  <c r="AS47" i="52"/>
  <c r="AT47" i="52"/>
  <c r="AR47" i="52"/>
  <c r="AU47" i="52"/>
  <c r="AR140" i="52"/>
  <c r="AU140" i="52"/>
  <c r="AT140" i="52"/>
  <c r="AS140" i="52"/>
  <c r="AS112" i="52"/>
  <c r="AR112" i="52"/>
  <c r="AT112" i="52"/>
  <c r="AU112" i="52"/>
  <c r="AR164" i="52"/>
  <c r="AU164" i="52"/>
  <c r="AT164" i="52"/>
  <c r="AS164" i="52"/>
  <c r="AR179" i="52"/>
  <c r="AU179" i="52"/>
  <c r="AS179" i="52"/>
  <c r="AT179" i="52"/>
  <c r="AR197" i="52"/>
  <c r="AU197" i="52"/>
  <c r="AS197" i="52"/>
  <c r="AT197" i="52"/>
  <c r="AS113" i="52"/>
  <c r="AT113" i="52"/>
  <c r="AU113" i="52"/>
  <c r="AR113" i="52"/>
  <c r="AR175" i="52"/>
  <c r="AU175" i="52"/>
  <c r="AS175" i="52"/>
  <c r="AT175" i="52"/>
  <c r="AS90" i="52"/>
  <c r="AU90" i="52"/>
  <c r="AT90" i="52"/>
  <c r="AR90" i="52"/>
  <c r="AS78" i="52"/>
  <c r="AU78" i="52"/>
  <c r="AT78" i="52"/>
  <c r="AR78" i="52"/>
  <c r="AR187" i="52"/>
  <c r="AU187" i="52"/>
  <c r="AT187" i="52"/>
  <c r="AS187" i="52"/>
  <c r="AR173" i="52"/>
  <c r="AU173" i="52"/>
  <c r="AT173" i="52"/>
  <c r="AS173" i="52"/>
  <c r="AS108" i="52"/>
  <c r="AR108" i="52"/>
  <c r="AU108" i="52"/>
  <c r="AT108" i="52"/>
  <c r="AR162" i="52"/>
  <c r="AU162" i="52"/>
  <c r="AT162" i="52"/>
  <c r="AS162" i="52"/>
  <c r="AS68" i="52"/>
  <c r="AR68" i="52"/>
  <c r="AU68" i="52"/>
  <c r="AT68" i="52"/>
  <c r="AR170" i="52"/>
  <c r="AU170" i="52"/>
  <c r="AT170" i="52"/>
  <c r="AS170" i="52"/>
  <c r="AS45" i="52"/>
  <c r="AT45" i="52"/>
  <c r="AU45" i="52"/>
  <c r="AR45" i="52"/>
  <c r="AR200" i="52"/>
  <c r="AU200" i="52"/>
  <c r="AT200" i="52"/>
  <c r="AS200" i="52"/>
  <c r="AR172" i="52"/>
  <c r="AU172" i="52"/>
  <c r="AT172" i="52"/>
  <c r="AS172" i="52"/>
  <c r="AR199" i="52"/>
  <c r="AU199" i="52"/>
  <c r="AS199" i="52"/>
  <c r="AT199" i="52"/>
  <c r="AU203" i="52"/>
  <c r="AS203" i="52"/>
  <c r="AR182" i="52"/>
  <c r="AU182" i="52"/>
  <c r="AT182" i="52"/>
  <c r="AS182" i="52"/>
  <c r="AR181" i="52"/>
  <c r="AU181" i="52"/>
  <c r="AS181" i="52"/>
  <c r="AT181" i="52"/>
  <c r="AS105" i="52"/>
  <c r="AT105" i="52"/>
  <c r="AR105" i="52"/>
  <c r="AU105" i="52"/>
  <c r="AS115" i="52"/>
  <c r="AU115" i="52"/>
  <c r="AT115" i="52"/>
  <c r="AR115" i="52"/>
  <c r="AS60" i="52"/>
  <c r="AR60" i="52"/>
  <c r="AU60" i="52"/>
  <c r="AT60" i="52"/>
  <c r="AS82" i="52"/>
  <c r="AU82" i="52"/>
  <c r="AR82" i="52"/>
  <c r="AT82" i="52"/>
  <c r="AS53" i="52"/>
  <c r="AT53" i="52"/>
  <c r="AU53" i="52"/>
  <c r="AR53" i="52"/>
  <c r="AR144" i="52"/>
  <c r="AU144" i="52"/>
  <c r="AT144" i="52"/>
  <c r="AS144" i="52"/>
  <c r="AS51" i="52"/>
  <c r="AR51" i="52"/>
  <c r="AU51" i="52"/>
  <c r="AT51" i="52"/>
  <c r="AR156" i="52"/>
  <c r="AU156" i="52"/>
  <c r="AT156" i="52"/>
  <c r="AS156" i="52"/>
  <c r="AS119" i="52"/>
  <c r="AT119" i="52"/>
  <c r="AR119" i="52"/>
  <c r="AU119" i="52"/>
  <c r="AS55" i="52"/>
  <c r="AT55" i="52"/>
  <c r="AR55" i="52"/>
  <c r="AU55" i="52"/>
  <c r="AS101" i="52"/>
  <c r="AT101" i="52"/>
  <c r="AU101" i="52"/>
  <c r="AR101" i="52"/>
  <c r="AS111" i="52"/>
  <c r="AU111" i="52"/>
  <c r="AT111" i="52"/>
  <c r="AR111" i="52"/>
  <c r="AS31" i="52"/>
  <c r="AT31" i="52"/>
  <c r="AR31" i="52"/>
  <c r="AU31" i="52"/>
  <c r="AR129" i="52"/>
  <c r="AU129" i="52"/>
  <c r="AT129" i="52"/>
  <c r="AS129" i="52"/>
  <c r="AS26" i="52"/>
  <c r="AU26" i="52"/>
  <c r="AR26" i="52"/>
  <c r="AT26" i="52"/>
  <c r="AS11" i="52"/>
  <c r="AR11" i="52"/>
  <c r="AU11" i="52"/>
  <c r="AT11" i="52"/>
  <c r="AS107" i="52"/>
  <c r="AR107" i="52"/>
  <c r="AT107" i="52"/>
  <c r="AU107" i="52"/>
  <c r="AS66" i="52"/>
  <c r="AU66" i="52"/>
  <c r="AR66" i="52"/>
  <c r="AT66" i="52"/>
  <c r="AS25" i="52"/>
  <c r="AT25" i="52"/>
  <c r="AU25" i="52"/>
  <c r="AR25" i="52"/>
  <c r="AS116" i="52"/>
  <c r="AR116" i="52"/>
  <c r="AU116" i="52"/>
  <c r="AT116" i="52"/>
  <c r="AS14" i="52"/>
  <c r="AU14" i="52"/>
  <c r="AT14" i="52"/>
  <c r="AR14" i="52"/>
  <c r="AR157" i="52"/>
  <c r="AU157" i="52"/>
  <c r="AT157" i="52"/>
  <c r="AS157" i="52"/>
  <c r="AR142" i="52"/>
  <c r="AU142" i="52"/>
  <c r="AT142" i="52"/>
  <c r="AS142" i="52"/>
  <c r="AS43" i="52"/>
  <c r="AU43" i="52"/>
  <c r="AT43" i="52"/>
  <c r="AR43" i="52"/>
  <c r="AR204" i="52"/>
  <c r="AU204" i="52"/>
  <c r="AT204" i="52"/>
  <c r="AS204" i="52"/>
  <c r="AS17" i="52"/>
  <c r="AU17" i="52"/>
  <c r="AT17" i="52"/>
  <c r="AR17" i="52"/>
  <c r="AR194" i="52"/>
  <c r="AU194" i="52"/>
  <c r="AT194" i="52"/>
  <c r="AS194" i="52"/>
  <c r="AR178" i="52"/>
  <c r="AU178" i="52"/>
  <c r="AT178" i="52"/>
  <c r="AS178" i="52"/>
  <c r="AS121" i="52"/>
  <c r="AT121" i="52"/>
  <c r="AR121" i="52"/>
  <c r="AU121" i="52"/>
  <c r="AS94" i="52"/>
  <c r="AU94" i="52"/>
  <c r="AT94" i="52"/>
  <c r="AR94" i="52"/>
  <c r="AS56" i="52"/>
  <c r="AR56" i="52"/>
  <c r="AU56" i="52"/>
  <c r="AT56" i="52"/>
  <c r="AR148" i="52"/>
  <c r="AU148" i="52"/>
  <c r="AT148" i="52"/>
  <c r="AS148" i="52"/>
  <c r="AS76" i="52"/>
  <c r="AR76" i="52"/>
  <c r="AU76" i="52"/>
  <c r="AT76" i="52"/>
  <c r="AS36" i="52"/>
  <c r="AR36" i="52"/>
  <c r="AU36" i="52"/>
  <c r="AT36" i="52"/>
  <c r="AR192" i="52"/>
  <c r="AU192" i="52"/>
  <c r="AT192" i="52"/>
  <c r="AS192" i="52"/>
  <c r="AS61" i="52"/>
  <c r="AT61" i="52"/>
  <c r="AU61" i="52"/>
  <c r="AR61" i="52"/>
  <c r="AR126" i="52"/>
  <c r="AU126" i="52"/>
  <c r="AT126" i="52"/>
  <c r="AS126" i="52"/>
  <c r="AR201" i="52"/>
  <c r="AU201" i="52"/>
  <c r="AT201" i="52"/>
  <c r="AS201" i="52"/>
  <c r="AR134" i="52"/>
  <c r="AU134" i="52"/>
  <c r="AT134" i="52"/>
  <c r="AS134" i="52"/>
  <c r="AS84" i="52"/>
  <c r="AR84" i="52"/>
  <c r="AU84" i="52"/>
  <c r="AT84" i="52"/>
  <c r="AS110" i="52"/>
  <c r="AU110" i="52"/>
  <c r="AT110" i="52"/>
  <c r="AR110" i="52"/>
  <c r="AS77" i="52"/>
  <c r="AT77" i="52"/>
  <c r="AU77" i="52"/>
  <c r="AR77" i="52"/>
  <c r="AS106" i="52"/>
  <c r="AU106" i="52"/>
  <c r="AT106" i="52"/>
  <c r="AR106" i="52"/>
  <c r="AS73" i="52"/>
  <c r="AT73" i="52"/>
  <c r="AR73" i="52"/>
  <c r="AU73" i="52"/>
  <c r="AR193" i="52"/>
  <c r="AU193" i="52"/>
  <c r="AT193" i="52"/>
  <c r="AS193" i="52"/>
  <c r="AR154" i="52"/>
  <c r="AU154" i="52"/>
  <c r="AT154" i="52"/>
  <c r="AS154" i="52"/>
  <c r="AS48" i="52"/>
  <c r="AR48" i="52"/>
  <c r="AU48" i="52"/>
  <c r="AT48" i="52"/>
  <c r="AR127" i="52"/>
  <c r="AU127" i="52"/>
  <c r="AS127" i="52"/>
  <c r="AT127" i="52"/>
  <c r="AR191" i="52"/>
  <c r="AU191" i="52"/>
  <c r="AS191" i="52"/>
  <c r="AT191" i="52"/>
  <c r="AR184" i="52"/>
  <c r="AU184" i="52"/>
  <c r="AT184" i="52"/>
  <c r="AS184" i="52"/>
  <c r="AR168" i="52"/>
  <c r="AU168" i="52"/>
  <c r="AT168" i="52"/>
  <c r="AS168" i="52"/>
  <c r="AS63" i="52"/>
  <c r="AU63" i="52"/>
  <c r="AT63" i="52"/>
  <c r="AR63" i="52"/>
  <c r="AS117" i="52"/>
  <c r="AT117" i="52"/>
  <c r="AU117" i="52"/>
  <c r="AR117" i="52"/>
  <c r="AR145" i="52"/>
  <c r="AU145" i="52"/>
  <c r="AT145" i="52"/>
  <c r="AS145" i="52"/>
  <c r="AS12" i="52"/>
  <c r="AT12" i="52"/>
  <c r="AR12" i="52"/>
  <c r="AU12" i="52"/>
  <c r="AS83" i="52"/>
  <c r="AU83" i="52"/>
  <c r="AT83" i="52"/>
  <c r="AR83" i="52"/>
  <c r="AR188" i="52"/>
  <c r="AU188" i="52"/>
  <c r="AT188" i="52"/>
  <c r="AS188" i="52"/>
  <c r="AS13" i="52"/>
  <c r="AU13" i="52"/>
  <c r="AT13" i="52"/>
  <c r="AR13" i="52"/>
  <c r="AS87" i="52"/>
  <c r="AT87" i="52"/>
  <c r="AU87" i="52"/>
  <c r="AR87" i="52"/>
  <c r="AR125" i="52"/>
  <c r="AU125" i="52"/>
  <c r="AT125" i="52"/>
  <c r="AS125" i="52"/>
  <c r="AR153" i="52"/>
  <c r="AU153" i="52"/>
  <c r="AT153" i="52"/>
  <c r="AS153" i="52"/>
  <c r="AS79" i="52"/>
  <c r="AR79" i="52"/>
  <c r="AU79" i="52"/>
  <c r="AT79" i="52"/>
  <c r="AS99" i="52"/>
  <c r="AU99" i="52"/>
  <c r="AT99" i="52"/>
  <c r="AR99" i="52"/>
  <c r="AS35" i="52"/>
  <c r="AR35" i="52"/>
  <c r="AU35" i="52"/>
  <c r="AT35" i="52"/>
  <c r="AR141" i="52"/>
  <c r="AU141" i="52"/>
  <c r="AT141" i="52"/>
  <c r="AS141" i="52"/>
  <c r="AR159" i="52"/>
  <c r="AU159" i="52"/>
  <c r="AS159" i="52"/>
  <c r="AT159" i="52"/>
  <c r="AR195" i="52"/>
  <c r="AU195" i="52"/>
  <c r="AS195" i="52"/>
  <c r="AT195" i="52"/>
  <c r="AS71" i="52"/>
  <c r="AT71" i="52"/>
  <c r="AU71" i="52"/>
  <c r="AR71" i="52"/>
  <c r="AR139" i="52"/>
  <c r="AU139" i="52"/>
  <c r="AT139" i="52"/>
  <c r="AS139" i="52"/>
  <c r="AS30" i="52"/>
  <c r="AU30" i="52"/>
  <c r="AT30" i="52"/>
  <c r="AR30" i="52"/>
  <c r="AR138" i="52"/>
  <c r="AU138" i="52"/>
  <c r="AT138" i="52"/>
  <c r="AS138" i="52"/>
  <c r="AS27" i="52"/>
  <c r="AU27" i="52"/>
  <c r="AT27" i="52"/>
  <c r="AR27" i="52"/>
  <c r="AS39" i="52"/>
  <c r="AU39" i="52"/>
  <c r="AT39" i="52"/>
  <c r="AR39" i="52"/>
  <c r="AR131" i="52"/>
  <c r="AU131" i="52"/>
  <c r="AT131" i="52"/>
  <c r="AS131" i="52"/>
  <c r="AS33" i="52"/>
  <c r="AT33" i="52"/>
  <c r="AR33" i="52"/>
  <c r="AU33" i="52"/>
  <c r="AS23" i="52"/>
  <c r="AR23" i="52"/>
  <c r="AU23" i="52"/>
  <c r="AT23" i="52"/>
  <c r="AS22" i="52"/>
  <c r="AU22" i="52"/>
  <c r="AT22" i="52"/>
  <c r="AR22" i="52"/>
  <c r="AR169" i="52"/>
  <c r="AU169" i="52"/>
  <c r="AT169" i="52"/>
  <c r="AS169" i="52"/>
  <c r="AR186" i="52"/>
  <c r="AU186" i="52"/>
  <c r="AT186" i="52"/>
  <c r="AS186" i="52"/>
  <c r="AS72" i="52"/>
  <c r="AR72" i="52"/>
  <c r="AU72" i="52"/>
  <c r="AT72" i="52"/>
  <c r="AR180" i="52"/>
  <c r="AU180" i="52"/>
  <c r="AT180" i="52"/>
  <c r="AS180" i="52"/>
  <c r="AS57" i="52"/>
  <c r="AT57" i="52"/>
  <c r="AR57" i="52"/>
  <c r="AU57" i="52"/>
  <c r="AR150" i="52"/>
  <c r="AU150" i="52"/>
  <c r="AT150" i="52"/>
  <c r="AS150" i="52"/>
  <c r="AR146" i="52"/>
  <c r="AU146" i="52"/>
  <c r="AT146" i="52"/>
  <c r="AS146" i="52"/>
  <c r="AS58" i="52"/>
  <c r="AU58" i="52"/>
  <c r="AT58" i="52"/>
  <c r="AR58" i="52"/>
  <c r="AR177" i="52"/>
  <c r="AU177" i="52"/>
  <c r="AT177" i="52"/>
  <c r="AS177" i="52"/>
  <c r="AR158" i="52"/>
  <c r="AU158" i="52"/>
  <c r="AT158" i="52"/>
  <c r="AS158" i="52"/>
  <c r="AR189" i="52"/>
  <c r="AU189" i="52"/>
  <c r="AT189" i="52"/>
  <c r="AS189" i="52"/>
  <c r="AS114" i="52"/>
  <c r="AU114" i="52"/>
  <c r="AR114" i="52"/>
  <c r="AT114" i="52"/>
  <c r="AS54" i="52"/>
  <c r="AU54" i="52"/>
  <c r="AT54" i="52"/>
  <c r="AR54" i="52"/>
  <c r="AS102" i="52"/>
  <c r="AU102" i="52"/>
  <c r="AT102" i="52"/>
  <c r="AR102" i="52"/>
  <c r="AS38" i="52"/>
  <c r="AU38" i="52"/>
  <c r="AT38" i="52"/>
  <c r="AR38" i="52"/>
  <c r="AR124" i="52"/>
  <c r="AU124" i="52"/>
  <c r="AT124" i="52"/>
  <c r="AS124" i="52"/>
  <c r="AR176" i="52"/>
  <c r="AU176" i="52"/>
  <c r="AT176" i="52"/>
  <c r="AS176" i="52"/>
  <c r="AR183" i="52"/>
  <c r="AU183" i="52"/>
  <c r="AS183" i="52"/>
  <c r="AT183" i="52"/>
  <c r="AS93" i="52"/>
  <c r="AT93" i="52"/>
  <c r="AR93" i="52"/>
  <c r="AU93" i="52"/>
  <c r="AS64" i="52"/>
  <c r="AR64" i="52"/>
  <c r="AT64" i="52"/>
  <c r="AU64" i="52"/>
  <c r="AR196" i="52"/>
  <c r="AU196" i="52"/>
  <c r="AT196" i="52"/>
  <c r="AS196" i="52"/>
  <c r="AR185" i="52"/>
  <c r="AU185" i="52"/>
  <c r="AT185" i="52"/>
  <c r="AS185" i="52"/>
  <c r="AR166" i="52"/>
  <c r="AU166" i="52"/>
  <c r="AT166" i="52"/>
  <c r="AS166" i="52"/>
  <c r="AS98" i="52"/>
  <c r="AU98" i="52"/>
  <c r="AR98" i="52"/>
  <c r="AT98" i="52"/>
  <c r="AR133" i="52"/>
  <c r="AU133" i="52"/>
  <c r="AS133" i="52"/>
  <c r="AT133" i="52"/>
  <c r="AS123" i="52"/>
  <c r="AR123" i="52"/>
  <c r="AU123" i="52"/>
  <c r="AT123" i="52"/>
  <c r="AS20" i="52"/>
  <c r="AT20" i="52"/>
  <c r="AR20" i="52"/>
  <c r="AU20" i="52"/>
  <c r="AR143" i="52"/>
  <c r="AU143" i="52"/>
  <c r="AS143" i="52"/>
  <c r="AT143" i="52"/>
  <c r="AS109" i="52"/>
  <c r="AT109" i="52"/>
  <c r="AU109" i="52"/>
  <c r="AR109" i="52"/>
  <c r="AS21" i="52"/>
  <c r="AU21" i="52"/>
  <c r="AT21" i="52"/>
  <c r="AR21" i="52"/>
  <c r="AR128" i="52"/>
  <c r="AU128" i="52"/>
  <c r="AT128" i="52"/>
  <c r="AS128" i="52"/>
  <c r="AR160" i="52"/>
  <c r="AU160" i="52"/>
  <c r="AT160" i="52"/>
  <c r="AS160" i="52"/>
  <c r="AS37" i="52"/>
  <c r="AT37" i="52"/>
  <c r="AU37" i="52"/>
  <c r="AR37" i="52"/>
  <c r="AR152" i="52"/>
  <c r="AU152" i="52"/>
  <c r="AT152" i="52"/>
  <c r="AS152" i="52"/>
  <c r="AS10" i="52"/>
  <c r="AU10" i="52"/>
  <c r="AT10" i="52"/>
  <c r="AR10" i="52"/>
  <c r="AS75" i="52"/>
  <c r="AR75" i="52"/>
  <c r="AU75" i="52"/>
  <c r="AT75" i="52"/>
  <c r="AS16" i="52"/>
  <c r="AT16" i="52"/>
  <c r="AR16" i="52"/>
  <c r="AU16" i="52"/>
  <c r="AR135" i="52"/>
  <c r="AU135" i="52"/>
  <c r="AS135" i="52"/>
  <c r="AT135" i="52"/>
  <c r="AS103" i="52"/>
  <c r="AT103" i="52"/>
  <c r="AU103" i="52"/>
  <c r="AR103" i="52"/>
  <c r="AR136" i="52"/>
  <c r="AU136" i="52"/>
  <c r="AT136" i="52"/>
  <c r="AS136" i="52"/>
  <c r="AR198" i="52"/>
  <c r="AU198" i="52"/>
  <c r="AT198" i="52"/>
  <c r="AS198" i="52"/>
  <c r="AR151" i="52"/>
  <c r="AU151" i="52"/>
  <c r="AS151" i="52"/>
  <c r="AT151" i="52"/>
  <c r="AS49" i="52"/>
  <c r="AT49" i="52"/>
  <c r="AR49" i="52"/>
  <c r="AU49" i="52"/>
  <c r="AS95" i="52"/>
  <c r="AT95" i="52"/>
  <c r="AR95" i="52"/>
  <c r="AU95" i="52"/>
  <c r="AS24" i="52"/>
  <c r="AT24" i="52"/>
  <c r="AR24" i="52"/>
  <c r="AU24" i="52"/>
  <c r="AS69" i="52"/>
  <c r="AT69" i="52"/>
  <c r="AU69" i="52"/>
  <c r="AR69" i="52"/>
  <c r="AR163" i="52"/>
  <c r="AU163" i="52"/>
  <c r="AT163" i="52"/>
  <c r="AS163" i="52"/>
  <c r="AR132" i="52"/>
  <c r="AU132" i="52"/>
  <c r="AT132" i="52"/>
  <c r="AS132" i="52"/>
  <c r="AS59" i="52"/>
  <c r="AR59" i="52"/>
  <c r="AU59" i="52"/>
  <c r="AT59" i="52"/>
  <c r="AS74" i="52"/>
  <c r="AU74" i="52"/>
  <c r="AR74" i="52"/>
  <c r="AT74" i="52"/>
  <c r="AR165" i="52"/>
  <c r="AU165" i="52"/>
  <c r="AS165" i="52"/>
  <c r="AT165" i="52"/>
  <c r="AS118" i="52"/>
  <c r="AU118" i="52"/>
  <c r="AT118" i="52"/>
  <c r="AR118" i="52"/>
  <c r="AS104" i="52"/>
  <c r="AR104" i="52"/>
  <c r="AU104" i="52"/>
  <c r="AT104" i="52"/>
  <c r="AS89" i="52"/>
  <c r="AT89" i="52"/>
  <c r="AR89" i="52"/>
  <c r="AU89" i="52"/>
  <c r="AS46" i="52"/>
  <c r="AU46" i="52"/>
  <c r="AT46" i="52"/>
  <c r="AR46" i="52"/>
  <c r="AS62" i="52"/>
  <c r="AU62" i="52"/>
  <c r="AT62" i="52"/>
  <c r="AR62" i="52"/>
  <c r="AS122" i="52"/>
  <c r="AU122" i="52"/>
  <c r="AT122" i="52"/>
  <c r="AR122" i="52"/>
  <c r="AS40" i="52"/>
  <c r="AR40" i="52"/>
  <c r="AT40" i="52"/>
  <c r="AU40" i="52"/>
  <c r="AS41" i="52"/>
  <c r="AT41" i="52"/>
  <c r="AU41" i="52"/>
  <c r="AR41" i="52"/>
  <c r="AS52" i="52"/>
  <c r="AR52" i="52"/>
  <c r="AU52" i="52"/>
  <c r="AT52" i="52"/>
  <c r="AS44" i="52"/>
  <c r="AR44" i="52"/>
  <c r="AU44" i="52"/>
  <c r="AT44" i="52"/>
  <c r="AS86" i="52"/>
  <c r="AU86" i="52"/>
  <c r="AR86" i="52"/>
  <c r="AT86" i="52"/>
  <c r="AS50" i="52"/>
  <c r="AU50" i="52"/>
  <c r="AT50" i="52"/>
  <c r="AR50" i="52"/>
  <c r="AS42" i="52"/>
  <c r="AU42" i="52"/>
  <c r="AR42" i="52"/>
  <c r="AT42" i="52"/>
  <c r="AR167" i="52"/>
  <c r="AU167" i="52"/>
  <c r="AS167" i="52"/>
  <c r="AT167" i="52"/>
  <c r="AR171" i="52"/>
  <c r="AU171" i="52"/>
  <c r="AT171" i="52"/>
  <c r="AS171" i="52"/>
  <c r="AR190" i="52"/>
  <c r="AU190" i="52"/>
  <c r="AT190" i="52"/>
  <c r="AS190" i="52"/>
  <c r="AR130" i="52"/>
  <c r="AU130" i="52"/>
  <c r="AT130" i="52"/>
  <c r="AS130" i="52"/>
  <c r="AS80" i="52"/>
  <c r="AR80" i="52"/>
  <c r="AT80" i="52"/>
  <c r="AU80" i="52"/>
  <c r="AS65" i="52"/>
  <c r="AT65" i="52"/>
  <c r="AU65" i="52"/>
  <c r="AR65" i="52"/>
  <c r="AS34" i="52"/>
  <c r="AU34" i="52"/>
  <c r="AT34" i="52"/>
  <c r="AR34" i="52"/>
  <c r="AR137" i="52"/>
  <c r="AU137" i="52"/>
  <c r="AT137" i="52"/>
  <c r="AS137" i="52"/>
  <c r="AS96" i="52"/>
  <c r="AR96" i="52"/>
  <c r="AT96" i="52"/>
  <c r="AU96" i="52"/>
  <c r="BD205" i="52" l="1"/>
  <c r="BC204" i="52"/>
  <c r="BF204" i="52" s="1"/>
  <c r="BH204" i="52" s="1"/>
  <c r="AP3" i="52"/>
  <c r="H5" i="54"/>
  <c r="AP2" i="52"/>
  <c r="AU205" i="52"/>
  <c r="AU209" i="52" s="1"/>
  <c r="BJ205" i="52"/>
  <c r="BL205" i="52" s="1"/>
  <c r="AR205" i="52"/>
  <c r="AW205" i="52"/>
  <c r="BI205" i="52"/>
  <c r="AY205" i="52"/>
  <c r="AR203" i="52"/>
  <c r="AR209" i="52" s="1"/>
  <c r="BK203" i="52"/>
  <c r="AW203" i="52"/>
  <c r="BG210" i="52"/>
  <c r="F35" i="55" s="1"/>
  <c r="G6" i="54"/>
  <c r="BI203" i="52"/>
  <c r="AX203" i="52"/>
  <c r="D6" i="55"/>
  <c r="D49" i="55" s="1"/>
  <c r="BA210" i="52"/>
  <c r="F34" i="55" s="1"/>
  <c r="AT203" i="52"/>
  <c r="BJ203" i="52"/>
  <c r="AE208" i="52"/>
  <c r="BP8" i="52"/>
  <c r="BF8" i="52"/>
  <c r="BG8" i="52" s="1"/>
  <c r="BL8" i="52"/>
  <c r="BM8" i="52" s="1"/>
  <c r="AT205" i="52"/>
  <c r="AP4" i="52"/>
  <c r="BK205" i="52"/>
  <c r="G5" i="54"/>
  <c r="G4" i="54"/>
  <c r="F6" i="54"/>
  <c r="AU211" i="52" s="1"/>
  <c r="AX205" i="52"/>
  <c r="BC205" i="52"/>
  <c r="BF205" i="52" s="1"/>
  <c r="AS205" i="52"/>
  <c r="AS209" i="52" s="1"/>
  <c r="F5" i="54"/>
  <c r="H6" i="54"/>
  <c r="C12" i="54" s="1"/>
  <c r="E12" i="54" s="1"/>
  <c r="H4" i="54"/>
  <c r="AZ8" i="52"/>
  <c r="BB8" i="52" s="1"/>
  <c r="AZ201" i="52"/>
  <c r="BB201" i="52" s="1"/>
  <c r="AZ94" i="52"/>
  <c r="BB94" i="52" s="1"/>
  <c r="AZ17" i="52"/>
  <c r="BB17" i="52" s="1"/>
  <c r="AZ20" i="52"/>
  <c r="BA20" i="52" s="1"/>
  <c r="AZ183" i="52"/>
  <c r="BB183" i="52" s="1"/>
  <c r="AZ27" i="52"/>
  <c r="BA27" i="52" s="1"/>
  <c r="AZ182" i="52"/>
  <c r="BA182" i="52" s="1"/>
  <c r="AZ200" i="52"/>
  <c r="BB200" i="52" s="1"/>
  <c r="AZ197" i="52"/>
  <c r="BB197" i="52" s="1"/>
  <c r="AZ9" i="52"/>
  <c r="BA9" i="52" s="1"/>
  <c r="AZ18" i="52"/>
  <c r="BA18" i="52" s="1"/>
  <c r="BD203" i="52"/>
  <c r="BF203" i="52" s="1"/>
  <c r="BF190" i="52"/>
  <c r="BG190" i="52" s="1"/>
  <c r="BF198" i="52"/>
  <c r="BH198" i="52" s="1"/>
  <c r="AZ189" i="52"/>
  <c r="BA189" i="52" s="1"/>
  <c r="AZ167" i="52"/>
  <c r="BB167" i="52" s="1"/>
  <c r="AZ24" i="52"/>
  <c r="BB24" i="52" s="1"/>
  <c r="AZ198" i="52"/>
  <c r="BA198" i="52" s="1"/>
  <c r="AZ16" i="52"/>
  <c r="BB16" i="52" s="1"/>
  <c r="AZ39" i="52"/>
  <c r="BA39" i="52" s="1"/>
  <c r="BF98" i="52"/>
  <c r="BG98" i="52" s="1"/>
  <c r="BF114" i="52"/>
  <c r="BG114" i="52" s="1"/>
  <c r="BF39" i="52"/>
  <c r="BG39" i="52" s="1"/>
  <c r="BF139" i="52"/>
  <c r="BH139" i="52" s="1"/>
  <c r="BF171" i="52"/>
  <c r="BH171" i="52" s="1"/>
  <c r="BF107" i="52"/>
  <c r="BH107" i="52" s="1"/>
  <c r="BF60" i="52"/>
  <c r="BH60" i="52" s="1"/>
  <c r="BF147" i="52"/>
  <c r="BG147" i="52" s="1"/>
  <c r="BF28" i="52"/>
  <c r="BG28" i="52" s="1"/>
  <c r="BF93" i="52"/>
  <c r="BG93" i="52" s="1"/>
  <c r="BF38" i="52"/>
  <c r="BG38" i="52" s="1"/>
  <c r="BF102" i="52"/>
  <c r="BG102" i="52" s="1"/>
  <c r="BF189" i="52"/>
  <c r="BH189" i="52" s="1"/>
  <c r="BF158" i="52"/>
  <c r="BH158" i="52" s="1"/>
  <c r="BF150" i="52"/>
  <c r="BH150" i="52" s="1"/>
  <c r="BF186" i="52"/>
  <c r="BG186" i="52" s="1"/>
  <c r="BF131" i="52"/>
  <c r="BH131" i="52" s="1"/>
  <c r="BF138" i="52"/>
  <c r="BG138" i="52" s="1"/>
  <c r="BF159" i="52"/>
  <c r="BG159" i="52" s="1"/>
  <c r="BF79" i="52"/>
  <c r="BG79" i="52" s="1"/>
  <c r="BF125" i="52"/>
  <c r="BH125" i="52" s="1"/>
  <c r="BF50" i="52"/>
  <c r="BG50" i="52" s="1"/>
  <c r="BF59" i="52"/>
  <c r="BH59" i="52" s="1"/>
  <c r="BF136" i="52"/>
  <c r="BG136" i="52" s="1"/>
  <c r="BF168" i="52"/>
  <c r="BG168" i="52" s="1"/>
  <c r="BF191" i="52"/>
  <c r="BH191" i="52" s="1"/>
  <c r="BF154" i="52"/>
  <c r="BG154" i="52" s="1"/>
  <c r="BF73" i="52"/>
  <c r="BH73" i="52" s="1"/>
  <c r="BF106" i="52"/>
  <c r="BG106" i="52" s="1"/>
  <c r="BF84" i="52"/>
  <c r="BG84" i="52" s="1"/>
  <c r="BF134" i="52"/>
  <c r="BG134" i="52" s="1"/>
  <c r="BF61" i="52"/>
  <c r="BH61" i="52" s="1"/>
  <c r="BF36" i="52"/>
  <c r="BH36" i="52" s="1"/>
  <c r="BF148" i="52"/>
  <c r="BG148" i="52" s="1"/>
  <c r="BF194" i="52"/>
  <c r="BG194" i="52" s="1"/>
  <c r="BF142" i="52"/>
  <c r="BH142" i="52" s="1"/>
  <c r="BF116" i="52"/>
  <c r="BG116" i="52" s="1"/>
  <c r="BF156" i="52"/>
  <c r="BG156" i="52" s="1"/>
  <c r="BF51" i="52"/>
  <c r="BH51" i="52" s="1"/>
  <c r="BF86" i="52"/>
  <c r="BG86" i="52" s="1"/>
  <c r="BF52" i="52"/>
  <c r="BH52" i="52" s="1"/>
  <c r="BF104" i="52"/>
  <c r="BH104" i="52" s="1"/>
  <c r="BF163" i="52"/>
  <c r="BG163" i="52" s="1"/>
  <c r="BF21" i="52"/>
  <c r="BH21" i="52" s="1"/>
  <c r="BF155" i="52"/>
  <c r="BH155" i="52" s="1"/>
  <c r="BF45" i="52"/>
  <c r="BH45" i="52" s="1"/>
  <c r="BF170" i="52"/>
  <c r="BG170" i="52" s="1"/>
  <c r="BF68" i="52"/>
  <c r="BG68" i="52" s="1"/>
  <c r="BF108" i="52"/>
  <c r="BH108" i="52" s="1"/>
  <c r="BF187" i="52"/>
  <c r="BH187" i="52" s="1"/>
  <c r="BF67" i="52"/>
  <c r="BH67" i="52" s="1"/>
  <c r="BF97" i="52"/>
  <c r="BH97" i="52" s="1"/>
  <c r="BF202" i="52"/>
  <c r="BH202" i="52" s="1"/>
  <c r="BF100" i="52"/>
  <c r="BG100" i="52" s="1"/>
  <c r="BF85" i="52"/>
  <c r="BH85" i="52" s="1"/>
  <c r="BF15" i="52"/>
  <c r="BG15" i="52" s="1"/>
  <c r="BF91" i="52"/>
  <c r="BH91" i="52" s="1"/>
  <c r="BF29" i="52"/>
  <c r="BG29" i="52" s="1"/>
  <c r="BF65" i="52"/>
  <c r="BH65" i="52" s="1"/>
  <c r="BF135" i="52"/>
  <c r="BG135" i="52" s="1"/>
  <c r="BF160" i="52"/>
  <c r="BG160" i="52" s="1"/>
  <c r="BF20" i="52"/>
  <c r="BG20" i="52" s="1"/>
  <c r="BF193" i="52"/>
  <c r="BG193" i="52" s="1"/>
  <c r="BF121" i="52"/>
  <c r="BH121" i="52" s="1"/>
  <c r="BF53" i="52"/>
  <c r="BG53" i="52" s="1"/>
  <c r="BF37" i="52"/>
  <c r="BH37" i="52" s="1"/>
  <c r="BF10" i="52"/>
  <c r="BG10" i="52" s="1"/>
  <c r="BF133" i="52"/>
  <c r="BH133" i="52" s="1"/>
  <c r="BG158" i="52"/>
  <c r="BG65" i="52"/>
  <c r="BF166" i="52"/>
  <c r="BF183" i="52"/>
  <c r="BF124" i="52"/>
  <c r="BF58" i="52"/>
  <c r="BF146" i="52"/>
  <c r="BF180" i="52"/>
  <c r="BF22" i="52"/>
  <c r="BF23" i="52"/>
  <c r="BF27" i="52"/>
  <c r="BF71" i="52"/>
  <c r="BF195" i="52"/>
  <c r="BF141" i="52"/>
  <c r="BF35" i="52"/>
  <c r="BF99" i="52"/>
  <c r="BF153" i="52"/>
  <c r="BF87" i="52"/>
  <c r="BF188" i="52"/>
  <c r="BF12" i="52"/>
  <c r="BF117" i="52"/>
  <c r="BF63" i="52"/>
  <c r="BF46" i="52"/>
  <c r="BF118" i="52"/>
  <c r="BF49" i="52"/>
  <c r="BF16" i="52"/>
  <c r="BF128" i="52"/>
  <c r="BF56" i="52"/>
  <c r="BF178" i="52"/>
  <c r="BF43" i="52"/>
  <c r="BF14" i="52"/>
  <c r="BF11" i="52"/>
  <c r="BF19" i="52"/>
  <c r="BF103" i="52"/>
  <c r="BF123" i="52"/>
  <c r="BF199" i="52"/>
  <c r="BF200" i="52"/>
  <c r="BF90" i="52"/>
  <c r="BF175" i="52"/>
  <c r="BF197" i="52"/>
  <c r="BF140" i="52"/>
  <c r="BF47" i="52"/>
  <c r="BF81" i="52"/>
  <c r="BF9" i="52"/>
  <c r="BF32" i="52"/>
  <c r="BF18" i="52"/>
  <c r="BF174" i="52"/>
  <c r="BF132" i="52"/>
  <c r="AZ184" i="52"/>
  <c r="AZ154" i="52"/>
  <c r="AZ106" i="52"/>
  <c r="AZ134" i="52"/>
  <c r="AZ76" i="52"/>
  <c r="AZ194" i="52"/>
  <c r="AZ142" i="52"/>
  <c r="AZ101" i="52"/>
  <c r="AZ53" i="52"/>
  <c r="AZ72" i="52"/>
  <c r="AZ131" i="52"/>
  <c r="AZ181" i="52"/>
  <c r="AZ172" i="52"/>
  <c r="AZ45" i="52"/>
  <c r="AZ187" i="52"/>
  <c r="AZ113" i="52"/>
  <c r="AZ112" i="52"/>
  <c r="AZ47" i="52"/>
  <c r="AZ88" i="52"/>
  <c r="AZ92" i="52"/>
  <c r="AZ37" i="52"/>
  <c r="AZ123" i="52"/>
  <c r="AZ38" i="52"/>
  <c r="AZ58" i="52"/>
  <c r="AZ141" i="52"/>
  <c r="AZ87" i="52"/>
  <c r="AZ117" i="52"/>
  <c r="AZ52" i="52"/>
  <c r="AZ62" i="52"/>
  <c r="AZ89" i="52"/>
  <c r="AZ95" i="52"/>
  <c r="AZ151" i="52"/>
  <c r="AZ135" i="52"/>
  <c r="AZ75" i="52"/>
  <c r="AZ196" i="52"/>
  <c r="AZ158" i="52"/>
  <c r="AZ57" i="52"/>
  <c r="BF196" i="52"/>
  <c r="BF176" i="52"/>
  <c r="BF54" i="52"/>
  <c r="BF177" i="52"/>
  <c r="BF57" i="52"/>
  <c r="BF72" i="52"/>
  <c r="BF169" i="52"/>
  <c r="BF30" i="52"/>
  <c r="BF13" i="52"/>
  <c r="BF83" i="52"/>
  <c r="BF145" i="52"/>
  <c r="BF80" i="52"/>
  <c r="BF62" i="52"/>
  <c r="BF69" i="52"/>
  <c r="BF152" i="52"/>
  <c r="BF143" i="52"/>
  <c r="BF48" i="52"/>
  <c r="BF77" i="52"/>
  <c r="BF110" i="52"/>
  <c r="BF201" i="52"/>
  <c r="BF126" i="52"/>
  <c r="BF17" i="52"/>
  <c r="BF157" i="52"/>
  <c r="BF66" i="52"/>
  <c r="BF129" i="52"/>
  <c r="BF31" i="52"/>
  <c r="BF111" i="52"/>
  <c r="BF144" i="52"/>
  <c r="BF34" i="52"/>
  <c r="BF130" i="52"/>
  <c r="BF167" i="52"/>
  <c r="BF122" i="52"/>
  <c r="BF151" i="52"/>
  <c r="BF115" i="52"/>
  <c r="BF181" i="52"/>
  <c r="BF182" i="52"/>
  <c r="BF172" i="52"/>
  <c r="BF162" i="52"/>
  <c r="BF78" i="52"/>
  <c r="BF113" i="52"/>
  <c r="BF179" i="52"/>
  <c r="BF112" i="52"/>
  <c r="BF161" i="52"/>
  <c r="BF70" i="52"/>
  <c r="BF88" i="52"/>
  <c r="BF92" i="52"/>
  <c r="BF42" i="52"/>
  <c r="BF40" i="52"/>
  <c r="BF165" i="52"/>
  <c r="BF95" i="52"/>
  <c r="BF185" i="52"/>
  <c r="BF64" i="52"/>
  <c r="BF33" i="52"/>
  <c r="BF120" i="52"/>
  <c r="BF137" i="52"/>
  <c r="BF41" i="52"/>
  <c r="BF184" i="52"/>
  <c r="BF127" i="52"/>
  <c r="BF192" i="52"/>
  <c r="BF76" i="52"/>
  <c r="BF94" i="52"/>
  <c r="BF25" i="52"/>
  <c r="BF26" i="52"/>
  <c r="BF101" i="52"/>
  <c r="BF55" i="52"/>
  <c r="BF119" i="52"/>
  <c r="BF96" i="52"/>
  <c r="BF74" i="52"/>
  <c r="BF24" i="52"/>
  <c r="BF75" i="52"/>
  <c r="BF82" i="52"/>
  <c r="BF105" i="52"/>
  <c r="BF173" i="52"/>
  <c r="BF164" i="52"/>
  <c r="BF149" i="52"/>
  <c r="BF44" i="52"/>
  <c r="BF89" i="52"/>
  <c r="BF109" i="52"/>
  <c r="BA8" i="52"/>
  <c r="AZ43" i="52"/>
  <c r="AZ11" i="52"/>
  <c r="AZ156" i="52"/>
  <c r="AZ185" i="52"/>
  <c r="AZ22" i="52"/>
  <c r="AZ159" i="52"/>
  <c r="AZ173" i="52"/>
  <c r="AZ175" i="52"/>
  <c r="AZ202" i="52"/>
  <c r="AZ15" i="52"/>
  <c r="AZ10" i="52"/>
  <c r="AZ180" i="52"/>
  <c r="AZ190" i="52"/>
  <c r="AZ163" i="52"/>
  <c r="AZ166" i="52"/>
  <c r="AZ186" i="52"/>
  <c r="AZ168" i="52"/>
  <c r="AZ77" i="52"/>
  <c r="AZ84" i="52"/>
  <c r="AZ192" i="52"/>
  <c r="AZ36" i="52"/>
  <c r="AZ148" i="52"/>
  <c r="AZ178" i="52"/>
  <c r="AZ116" i="52"/>
  <c r="AZ25" i="52"/>
  <c r="AZ66" i="52"/>
  <c r="AZ26" i="52"/>
  <c r="AZ111" i="52"/>
  <c r="AZ55" i="52"/>
  <c r="AZ28" i="52"/>
  <c r="AZ160" i="52"/>
  <c r="AZ21" i="52"/>
  <c r="AZ114" i="52"/>
  <c r="AZ177" i="52"/>
  <c r="AZ145" i="52"/>
  <c r="AZ82" i="52"/>
  <c r="AZ60" i="52"/>
  <c r="AZ105" i="52"/>
  <c r="AZ199" i="52"/>
  <c r="AZ170" i="52"/>
  <c r="AZ78" i="52"/>
  <c r="AZ164" i="52"/>
  <c r="AZ161" i="52"/>
  <c r="AZ149" i="52"/>
  <c r="AZ143" i="52"/>
  <c r="AZ93" i="52"/>
  <c r="AZ169" i="52"/>
  <c r="AZ79" i="52"/>
  <c r="AZ34" i="52"/>
  <c r="AZ80" i="52"/>
  <c r="AZ171" i="52"/>
  <c r="AZ86" i="52"/>
  <c r="AZ44" i="52"/>
  <c r="AZ41" i="52"/>
  <c r="AZ165" i="52"/>
  <c r="AZ59" i="52"/>
  <c r="AZ103" i="52"/>
  <c r="AZ23" i="52"/>
  <c r="AZ35" i="52"/>
  <c r="AZ127" i="52"/>
  <c r="AZ110" i="52"/>
  <c r="AZ126" i="52"/>
  <c r="AZ56" i="52"/>
  <c r="AZ121" i="52"/>
  <c r="AZ107" i="52"/>
  <c r="AZ119" i="52"/>
  <c r="AZ51" i="52"/>
  <c r="AZ152" i="52"/>
  <c r="AZ64" i="52"/>
  <c r="AZ124" i="52"/>
  <c r="AZ139" i="52"/>
  <c r="AZ99" i="52"/>
  <c r="AZ188" i="52"/>
  <c r="AZ115" i="52"/>
  <c r="AZ68" i="52"/>
  <c r="AZ108" i="52"/>
  <c r="AZ97" i="52"/>
  <c r="AZ70" i="52"/>
  <c r="AZ100" i="52"/>
  <c r="AZ85" i="52"/>
  <c r="AZ91" i="52"/>
  <c r="AZ109" i="52"/>
  <c r="AZ138" i="52"/>
  <c r="AZ137" i="52"/>
  <c r="AZ65" i="52"/>
  <c r="AZ130" i="52"/>
  <c r="AZ42" i="52"/>
  <c r="AZ40" i="52"/>
  <c r="AZ118" i="52"/>
  <c r="AZ74" i="52"/>
  <c r="AZ132" i="52"/>
  <c r="AZ69" i="52"/>
  <c r="AZ136" i="52"/>
  <c r="AZ102" i="52"/>
  <c r="AZ195" i="52"/>
  <c r="AZ12" i="52"/>
  <c r="AZ191" i="52"/>
  <c r="AZ48" i="52"/>
  <c r="AZ193" i="52"/>
  <c r="AZ73" i="52"/>
  <c r="AZ61" i="52"/>
  <c r="AZ204" i="52"/>
  <c r="AZ157" i="52"/>
  <c r="AZ14" i="52"/>
  <c r="AZ129" i="52"/>
  <c r="AZ31" i="52"/>
  <c r="AZ144" i="52"/>
  <c r="AZ63" i="52"/>
  <c r="AZ120" i="52"/>
  <c r="AZ155" i="52"/>
  <c r="AZ150" i="52"/>
  <c r="AZ125" i="52"/>
  <c r="AZ162" i="52"/>
  <c r="AZ90" i="52"/>
  <c r="AZ179" i="52"/>
  <c r="AZ140" i="52"/>
  <c r="AZ67" i="52"/>
  <c r="AZ81" i="52"/>
  <c r="AZ32" i="52"/>
  <c r="AZ147" i="52"/>
  <c r="AZ29" i="52"/>
  <c r="AZ174" i="52"/>
  <c r="AZ19" i="52"/>
  <c r="AZ128" i="52"/>
  <c r="AZ133" i="52"/>
  <c r="AZ98" i="52"/>
  <c r="AZ33" i="52"/>
  <c r="AZ71" i="52"/>
  <c r="AZ83" i="52"/>
  <c r="AZ96" i="52"/>
  <c r="AZ50" i="52"/>
  <c r="AZ122" i="52"/>
  <c r="AZ46" i="52"/>
  <c r="AZ104" i="52"/>
  <c r="AZ49" i="52"/>
  <c r="AZ176" i="52"/>
  <c r="AZ54" i="52"/>
  <c r="AZ146" i="52"/>
  <c r="AZ30" i="52"/>
  <c r="AZ153" i="52"/>
  <c r="AZ13" i="52"/>
  <c r="BL193" i="52"/>
  <c r="BL77" i="52"/>
  <c r="BL76" i="52"/>
  <c r="BL94" i="52"/>
  <c r="BL121" i="52"/>
  <c r="BL17" i="52"/>
  <c r="BL204" i="52"/>
  <c r="BL26" i="52"/>
  <c r="BL31" i="52"/>
  <c r="BL98" i="52"/>
  <c r="BL124" i="52"/>
  <c r="BL158" i="52"/>
  <c r="BL186" i="52"/>
  <c r="BL131" i="52"/>
  <c r="BL138" i="52"/>
  <c r="BL71" i="52"/>
  <c r="BL83" i="52"/>
  <c r="BL115" i="52"/>
  <c r="BL181" i="52"/>
  <c r="BL172" i="52"/>
  <c r="BL170" i="52"/>
  <c r="BL68" i="52"/>
  <c r="BL90" i="52"/>
  <c r="BL113" i="52"/>
  <c r="BL179" i="52"/>
  <c r="BL112" i="52"/>
  <c r="BL161" i="52"/>
  <c r="BL202" i="52"/>
  <c r="BL88" i="52"/>
  <c r="BL91" i="52"/>
  <c r="BL92" i="52"/>
  <c r="BL93" i="52"/>
  <c r="BL38" i="52"/>
  <c r="BL189" i="52"/>
  <c r="BL57" i="52"/>
  <c r="BL72" i="52"/>
  <c r="BL27" i="52"/>
  <c r="BL195" i="52"/>
  <c r="BL35" i="52"/>
  <c r="BL137" i="52"/>
  <c r="BL171" i="52"/>
  <c r="BL86" i="52"/>
  <c r="BL52" i="52"/>
  <c r="BL122" i="52"/>
  <c r="BL74" i="52"/>
  <c r="BL132" i="52"/>
  <c r="BL151" i="52"/>
  <c r="BL198" i="52"/>
  <c r="BL136" i="52"/>
  <c r="BL135" i="52"/>
  <c r="BL16" i="52"/>
  <c r="BL75" i="52"/>
  <c r="BL37" i="52"/>
  <c r="BL160" i="52"/>
  <c r="BL123" i="52"/>
  <c r="BL133" i="52"/>
  <c r="BL12" i="52"/>
  <c r="BL154" i="52"/>
  <c r="BL134" i="52"/>
  <c r="BL201" i="52"/>
  <c r="BL36" i="52"/>
  <c r="BL194" i="52"/>
  <c r="BL142" i="52"/>
  <c r="BL157" i="52"/>
  <c r="BL25" i="52"/>
  <c r="BL11" i="52"/>
  <c r="BL129" i="52"/>
  <c r="BL111" i="52"/>
  <c r="BL55" i="52"/>
  <c r="BL144" i="52"/>
  <c r="BL114" i="52"/>
  <c r="BL87" i="52"/>
  <c r="BL105" i="52"/>
  <c r="BL78" i="52"/>
  <c r="BL67" i="52"/>
  <c r="BL18" i="52"/>
  <c r="BL85" i="52"/>
  <c r="BL147" i="52"/>
  <c r="BL149" i="52"/>
  <c r="BL64" i="52"/>
  <c r="BL33" i="52"/>
  <c r="BL96" i="52"/>
  <c r="BL65" i="52"/>
  <c r="BL80" i="52"/>
  <c r="BL50" i="52"/>
  <c r="BL44" i="52"/>
  <c r="BL89" i="52"/>
  <c r="BL163" i="52"/>
  <c r="BL103" i="52"/>
  <c r="BL109" i="52"/>
  <c r="BL184" i="52"/>
  <c r="BL127" i="52"/>
  <c r="BL73" i="52"/>
  <c r="BL61" i="52"/>
  <c r="BL192" i="52"/>
  <c r="BL56" i="52"/>
  <c r="BL178" i="52"/>
  <c r="BL107" i="52"/>
  <c r="BL101" i="52"/>
  <c r="BL119" i="52"/>
  <c r="BL51" i="52"/>
  <c r="BL19" i="52"/>
  <c r="BL196" i="52"/>
  <c r="BL102" i="52"/>
  <c r="BL58" i="52"/>
  <c r="BL150" i="52"/>
  <c r="BL180" i="52"/>
  <c r="BL22" i="52"/>
  <c r="BL79" i="52"/>
  <c r="BL82" i="52"/>
  <c r="BL182" i="52"/>
  <c r="BL162" i="52"/>
  <c r="BL108" i="52"/>
  <c r="BL187" i="52"/>
  <c r="BL47" i="52"/>
  <c r="BL81" i="52"/>
  <c r="BL97" i="52"/>
  <c r="BL70" i="52"/>
  <c r="BL100" i="52"/>
  <c r="BL188" i="52"/>
  <c r="BL190" i="52"/>
  <c r="BL42" i="52"/>
  <c r="BL41" i="52"/>
  <c r="BL40" i="52"/>
  <c r="BL62" i="52"/>
  <c r="BL95" i="52"/>
  <c r="BL49" i="52"/>
  <c r="BL10" i="52"/>
  <c r="BL152" i="52"/>
  <c r="BL143" i="52"/>
  <c r="BL139" i="52"/>
  <c r="BL125" i="52"/>
  <c r="BL106" i="52"/>
  <c r="BL45" i="52"/>
  <c r="BL173" i="52"/>
  <c r="BL164" i="52"/>
  <c r="BL32" i="52"/>
  <c r="BL29" i="52"/>
  <c r="BL174" i="52"/>
  <c r="BL120" i="52"/>
  <c r="BL146" i="52"/>
  <c r="BL39" i="52"/>
  <c r="BL30" i="52"/>
  <c r="BL117" i="52"/>
  <c r="BL34" i="52"/>
  <c r="BL46" i="52"/>
  <c r="BL104" i="52"/>
  <c r="BL59" i="52"/>
  <c r="BL69" i="52"/>
  <c r="BL24" i="52"/>
  <c r="BL21" i="52"/>
  <c r="BL99" i="52"/>
  <c r="BL13" i="52"/>
  <c r="BL168" i="52"/>
  <c r="BL191" i="52"/>
  <c r="BL48" i="52"/>
  <c r="BL110" i="52"/>
  <c r="BL84" i="52"/>
  <c r="BL126" i="52"/>
  <c r="BL148" i="52"/>
  <c r="BL43" i="52"/>
  <c r="BL14" i="52"/>
  <c r="BL116" i="52"/>
  <c r="BL66" i="52"/>
  <c r="BL156" i="52"/>
  <c r="BL53" i="52"/>
  <c r="BL63" i="52"/>
  <c r="BL166" i="52"/>
  <c r="BL185" i="52"/>
  <c r="BL183" i="52"/>
  <c r="BL23" i="52"/>
  <c r="BL141" i="52"/>
  <c r="BL145" i="52"/>
  <c r="BL60" i="52"/>
  <c r="BL199" i="52"/>
  <c r="BL200" i="52"/>
  <c r="BL175" i="52"/>
  <c r="BL197" i="52"/>
  <c r="BL140" i="52"/>
  <c r="BL9" i="52"/>
  <c r="BL15" i="52"/>
  <c r="BL28" i="52"/>
  <c r="BL176" i="52"/>
  <c r="BL54" i="52"/>
  <c r="BL177" i="52"/>
  <c r="BL169" i="52"/>
  <c r="BL159" i="52"/>
  <c r="BL153" i="52"/>
  <c r="BL130" i="52"/>
  <c r="BL167" i="52"/>
  <c r="BL118" i="52"/>
  <c r="BL165" i="52"/>
  <c r="BL128" i="52"/>
  <c r="BL20" i="52"/>
  <c r="BL155" i="52"/>
  <c r="C13" i="54"/>
  <c r="E13" i="54" s="1"/>
  <c r="E34" i="55" l="1"/>
  <c r="E17" i="55"/>
  <c r="D17" i="55"/>
  <c r="AR211" i="52"/>
  <c r="I8" i="54"/>
  <c r="D19" i="55"/>
  <c r="E40" i="55"/>
  <c r="E35" i="55"/>
  <c r="E39" i="55"/>
  <c r="E19" i="55"/>
  <c r="AR212" i="52"/>
  <c r="AT212" i="52"/>
  <c r="BB18" i="52"/>
  <c r="BH39" i="52"/>
  <c r="BA17" i="52"/>
  <c r="D8" i="55"/>
  <c r="BL203" i="52"/>
  <c r="BM203" i="52" s="1"/>
  <c r="BN8" i="52"/>
  <c r="BH93" i="52"/>
  <c r="BH8" i="52"/>
  <c r="AT209" i="52"/>
  <c r="AT214" i="52" s="1"/>
  <c r="AZ205" i="52"/>
  <c r="BB205" i="52" s="1"/>
  <c r="AZ203" i="52"/>
  <c r="BA203" i="52" s="1"/>
  <c r="BG107" i="52"/>
  <c r="BH114" i="52"/>
  <c r="BB9" i="52"/>
  <c r="BB27" i="52"/>
  <c r="BA94" i="52"/>
  <c r="BG198" i="52"/>
  <c r="C21" i="55"/>
  <c r="C22" i="55" s="1"/>
  <c r="BG191" i="52"/>
  <c r="G3" i="56"/>
  <c r="BG60" i="52"/>
  <c r="BA16" i="52"/>
  <c r="BB189" i="52"/>
  <c r="BB182" i="52"/>
  <c r="BG150" i="52"/>
  <c r="BG37" i="52"/>
  <c r="I5" i="54"/>
  <c r="BH84" i="52"/>
  <c r="BB198" i="52"/>
  <c r="BG97" i="52"/>
  <c r="BH135" i="52"/>
  <c r="BG142" i="52"/>
  <c r="C10" i="54"/>
  <c r="E10" i="54" s="1"/>
  <c r="C48" i="55" s="1"/>
  <c r="E48" i="55" s="1"/>
  <c r="BH147" i="52"/>
  <c r="BA167" i="52"/>
  <c r="BG73" i="52"/>
  <c r="BH53" i="52"/>
  <c r="BH68" i="52"/>
  <c r="BH79" i="52"/>
  <c r="BG139" i="52"/>
  <c r="BA200" i="52"/>
  <c r="BG21" i="52"/>
  <c r="G34" i="55"/>
  <c r="BB20" i="52"/>
  <c r="BH10" i="52"/>
  <c r="BH86" i="52"/>
  <c r="BG204" i="52"/>
  <c r="BH190" i="52"/>
  <c r="BG131" i="52"/>
  <c r="BH98" i="52"/>
  <c r="BG189" i="52"/>
  <c r="BG155" i="52"/>
  <c r="BG202" i="52"/>
  <c r="BG171" i="52"/>
  <c r="BG36" i="52"/>
  <c r="BH29" i="52"/>
  <c r="BG108" i="52"/>
  <c r="BG52" i="52"/>
  <c r="BH186" i="52"/>
  <c r="E37" i="55"/>
  <c r="BG91" i="52"/>
  <c r="D51" i="55"/>
  <c r="E18" i="55"/>
  <c r="D18" i="55"/>
  <c r="I6" i="54"/>
  <c r="BH28" i="52"/>
  <c r="BH116" i="52"/>
  <c r="BG125" i="52"/>
  <c r="BA183" i="52"/>
  <c r="BH168" i="52"/>
  <c r="AT211" i="52"/>
  <c r="C11" i="54"/>
  <c r="E11" i="54" s="1"/>
  <c r="C49" i="55" s="1"/>
  <c r="E36" i="55"/>
  <c r="BH106" i="52"/>
  <c r="BH102" i="52"/>
  <c r="BB39" i="52"/>
  <c r="BA24" i="52"/>
  <c r="BA197" i="52"/>
  <c r="BA201" i="52"/>
  <c r="BG61" i="52"/>
  <c r="BH136" i="52"/>
  <c r="BG133" i="52"/>
  <c r="BG121" i="52"/>
  <c r="BH160" i="52"/>
  <c r="BH15" i="52"/>
  <c r="I4" i="54"/>
  <c r="BH193" i="52"/>
  <c r="BG85" i="52"/>
  <c r="BH194" i="52"/>
  <c r="BG67" i="52"/>
  <c r="BH134" i="52"/>
  <c r="BH20" i="52"/>
  <c r="BG104" i="52"/>
  <c r="BG45" i="52"/>
  <c r="BH156" i="52"/>
  <c r="BG187" i="52"/>
  <c r="BH50" i="52"/>
  <c r="BH138" i="52"/>
  <c r="BH100" i="52"/>
  <c r="BH148" i="52"/>
  <c r="BH38" i="52"/>
  <c r="BH170" i="52"/>
  <c r="BH163" i="52"/>
  <c r="BG51" i="52"/>
  <c r="BH154" i="52"/>
  <c r="BG59" i="52"/>
  <c r="BH159" i="52"/>
  <c r="BA50" i="52"/>
  <c r="BB50" i="52"/>
  <c r="BB179" i="52"/>
  <c r="BA179" i="52"/>
  <c r="BB157" i="52"/>
  <c r="BA157" i="52"/>
  <c r="BA195" i="52"/>
  <c r="BB195" i="52"/>
  <c r="BA138" i="52"/>
  <c r="BB138" i="52"/>
  <c r="BA152" i="52"/>
  <c r="BB152" i="52"/>
  <c r="BA59" i="52"/>
  <c r="BB59" i="52"/>
  <c r="BB149" i="52"/>
  <c r="BA149" i="52"/>
  <c r="BA111" i="52"/>
  <c r="BB111" i="52"/>
  <c r="BA186" i="52"/>
  <c r="BB186" i="52"/>
  <c r="BB175" i="52"/>
  <c r="BA175" i="52"/>
  <c r="BG44" i="52"/>
  <c r="BH44" i="52"/>
  <c r="BG119" i="52"/>
  <c r="BH119" i="52"/>
  <c r="BH41" i="52"/>
  <c r="BG41" i="52"/>
  <c r="BG64" i="52"/>
  <c r="BH64" i="52"/>
  <c r="BG182" i="52"/>
  <c r="BH182" i="52"/>
  <c r="BG66" i="52"/>
  <c r="BH66" i="52"/>
  <c r="BG62" i="52"/>
  <c r="BH62" i="52"/>
  <c r="BA196" i="52"/>
  <c r="BB196" i="52"/>
  <c r="BA117" i="52"/>
  <c r="BB117" i="52"/>
  <c r="BA37" i="52"/>
  <c r="BB37" i="52"/>
  <c r="BB187" i="52"/>
  <c r="BA187" i="52"/>
  <c r="BA53" i="52"/>
  <c r="BB53" i="52"/>
  <c r="BA76" i="52"/>
  <c r="BB76" i="52"/>
  <c r="BA184" i="52"/>
  <c r="BB184" i="52"/>
  <c r="BH81" i="52"/>
  <c r="BG81" i="52"/>
  <c r="BG123" i="52"/>
  <c r="BH123" i="52"/>
  <c r="BG14" i="52"/>
  <c r="BH14" i="52"/>
  <c r="BH49" i="52"/>
  <c r="BG49" i="52"/>
  <c r="BH153" i="52"/>
  <c r="BG153" i="52"/>
  <c r="BG22" i="52"/>
  <c r="BH22" i="52"/>
  <c r="BA146" i="52"/>
  <c r="BB146" i="52"/>
  <c r="BA104" i="52"/>
  <c r="BB104" i="52"/>
  <c r="BA96" i="52"/>
  <c r="BB96" i="52"/>
  <c r="BA98" i="52"/>
  <c r="BB98" i="52"/>
  <c r="BA174" i="52"/>
  <c r="BB174" i="52"/>
  <c r="BA81" i="52"/>
  <c r="BB81" i="52"/>
  <c r="BA90" i="52"/>
  <c r="BB90" i="52"/>
  <c r="BB155" i="52"/>
  <c r="BA155" i="52"/>
  <c r="BA31" i="52"/>
  <c r="BB31" i="52"/>
  <c r="BA204" i="52"/>
  <c r="BB204" i="52"/>
  <c r="BA48" i="52"/>
  <c r="BB48" i="52"/>
  <c r="BA102" i="52"/>
  <c r="BB102" i="52"/>
  <c r="BA74" i="52"/>
  <c r="BB74" i="52"/>
  <c r="BA130" i="52"/>
  <c r="BB130" i="52"/>
  <c r="BA109" i="52"/>
  <c r="BB109" i="52"/>
  <c r="BA70" i="52"/>
  <c r="BB70" i="52"/>
  <c r="BB139" i="52"/>
  <c r="BA139" i="52"/>
  <c r="BA51" i="52"/>
  <c r="BB51" i="52"/>
  <c r="BA56" i="52"/>
  <c r="BB56" i="52"/>
  <c r="BA35" i="52"/>
  <c r="BB35" i="52"/>
  <c r="BB165" i="52"/>
  <c r="BA165" i="52"/>
  <c r="BA171" i="52"/>
  <c r="BB171" i="52"/>
  <c r="BB169" i="52"/>
  <c r="BA169" i="52"/>
  <c r="BB161" i="52"/>
  <c r="BA161" i="52"/>
  <c r="BB199" i="52"/>
  <c r="BA199" i="52"/>
  <c r="BB145" i="52"/>
  <c r="BA145" i="52"/>
  <c r="BA160" i="52"/>
  <c r="BB160" i="52"/>
  <c r="BB26" i="52"/>
  <c r="BA26" i="52"/>
  <c r="BA178" i="52"/>
  <c r="BB178" i="52"/>
  <c r="BA84" i="52"/>
  <c r="BB84" i="52"/>
  <c r="BA166" i="52"/>
  <c r="BB166" i="52"/>
  <c r="BA10" i="52"/>
  <c r="BB10" i="52"/>
  <c r="BB173" i="52"/>
  <c r="BA173" i="52"/>
  <c r="BA156" i="52"/>
  <c r="BB156" i="52"/>
  <c r="BG24" i="52"/>
  <c r="BH24" i="52"/>
  <c r="BH55" i="52"/>
  <c r="BG55" i="52"/>
  <c r="BG192" i="52"/>
  <c r="BH192" i="52"/>
  <c r="BH185" i="52"/>
  <c r="BG185" i="52"/>
  <c r="BH95" i="52"/>
  <c r="BG95" i="52"/>
  <c r="BG92" i="52"/>
  <c r="BH92" i="52"/>
  <c r="BG112" i="52"/>
  <c r="BH112" i="52"/>
  <c r="BG162" i="52"/>
  <c r="BH162" i="52"/>
  <c r="BH181" i="52"/>
  <c r="BG181" i="52"/>
  <c r="BG167" i="52"/>
  <c r="BH167" i="52"/>
  <c r="BG111" i="52"/>
  <c r="BH111" i="52"/>
  <c r="BH157" i="52"/>
  <c r="BG157" i="52"/>
  <c r="BG110" i="52"/>
  <c r="BH110" i="52"/>
  <c r="BG143" i="52"/>
  <c r="BH143" i="52"/>
  <c r="BG80" i="52"/>
  <c r="BH80" i="52"/>
  <c r="BG30" i="52"/>
  <c r="BH30" i="52"/>
  <c r="BG72" i="52"/>
  <c r="BH72" i="52"/>
  <c r="BA75" i="52"/>
  <c r="BB75" i="52"/>
  <c r="BA52" i="52"/>
  <c r="BB52" i="52"/>
  <c r="BA87" i="52"/>
  <c r="BB87" i="52"/>
  <c r="BA92" i="52"/>
  <c r="BB92" i="52"/>
  <c r="BA45" i="52"/>
  <c r="BB45" i="52"/>
  <c r="BA101" i="52"/>
  <c r="BB101" i="52"/>
  <c r="BA194" i="52"/>
  <c r="BB194" i="52"/>
  <c r="BG18" i="52"/>
  <c r="BH18" i="52"/>
  <c r="BH47" i="52"/>
  <c r="BG47" i="52"/>
  <c r="BG90" i="52"/>
  <c r="BH90" i="52"/>
  <c r="BH43" i="52"/>
  <c r="BG43" i="52"/>
  <c r="BG118" i="52"/>
  <c r="BH118" i="52"/>
  <c r="BG12" i="52"/>
  <c r="BH12" i="52"/>
  <c r="BG99" i="52"/>
  <c r="BH99" i="52"/>
  <c r="BH71" i="52"/>
  <c r="BG71" i="52"/>
  <c r="BG180" i="52"/>
  <c r="BH180" i="52"/>
  <c r="BH183" i="52"/>
  <c r="BG183" i="52"/>
  <c r="BB30" i="52"/>
  <c r="BA30" i="52"/>
  <c r="BA19" i="52"/>
  <c r="BB19" i="52"/>
  <c r="BA144" i="52"/>
  <c r="BB144" i="52"/>
  <c r="BA132" i="52"/>
  <c r="BB132" i="52"/>
  <c r="BA100" i="52"/>
  <c r="BB100" i="52"/>
  <c r="BA99" i="52"/>
  <c r="BB99" i="52"/>
  <c r="BB127" i="52"/>
  <c r="BA127" i="52"/>
  <c r="BA79" i="52"/>
  <c r="BB79" i="52"/>
  <c r="BA82" i="52"/>
  <c r="BB82" i="52"/>
  <c r="BA116" i="52"/>
  <c r="BB116" i="52"/>
  <c r="BH105" i="52"/>
  <c r="BG105" i="52"/>
  <c r="BG42" i="52"/>
  <c r="BH42" i="52"/>
  <c r="BG78" i="52"/>
  <c r="BH78" i="52"/>
  <c r="BG144" i="52"/>
  <c r="BH144" i="52"/>
  <c r="BG48" i="52"/>
  <c r="BH48" i="52"/>
  <c r="BH169" i="52"/>
  <c r="BG169" i="52"/>
  <c r="BG196" i="52"/>
  <c r="BH196" i="52"/>
  <c r="BA135" i="52"/>
  <c r="BB135" i="52"/>
  <c r="BA112" i="52"/>
  <c r="BB112" i="52"/>
  <c r="BA106" i="52"/>
  <c r="BB106" i="52"/>
  <c r="BG175" i="52"/>
  <c r="BH175" i="52"/>
  <c r="BH195" i="52"/>
  <c r="BG195" i="52"/>
  <c r="BA13" i="52"/>
  <c r="BB13" i="52"/>
  <c r="BA54" i="52"/>
  <c r="BB54" i="52"/>
  <c r="BA46" i="52"/>
  <c r="BB46" i="52"/>
  <c r="BA83" i="52"/>
  <c r="BB83" i="52"/>
  <c r="BB133" i="52"/>
  <c r="BA133" i="52"/>
  <c r="BA29" i="52"/>
  <c r="BB29" i="52"/>
  <c r="BA67" i="52"/>
  <c r="BB67" i="52"/>
  <c r="BA162" i="52"/>
  <c r="BB162" i="52"/>
  <c r="BA120" i="52"/>
  <c r="BB120" i="52"/>
  <c r="BB129" i="52"/>
  <c r="BA129" i="52"/>
  <c r="BA61" i="52"/>
  <c r="BB61" i="52"/>
  <c r="BB191" i="52"/>
  <c r="BA191" i="52"/>
  <c r="BA136" i="52"/>
  <c r="BB136" i="52"/>
  <c r="BA118" i="52"/>
  <c r="BB118" i="52"/>
  <c r="BA65" i="52"/>
  <c r="BB65" i="52"/>
  <c r="BA91" i="52"/>
  <c r="BB91" i="52"/>
  <c r="BA97" i="52"/>
  <c r="BB97" i="52"/>
  <c r="BB115" i="52"/>
  <c r="BA115" i="52"/>
  <c r="BA124" i="52"/>
  <c r="BB124" i="52"/>
  <c r="BB119" i="52"/>
  <c r="BA119" i="52"/>
  <c r="BA126" i="52"/>
  <c r="BB126" i="52"/>
  <c r="BA23" i="52"/>
  <c r="BB23" i="52"/>
  <c r="BA41" i="52"/>
  <c r="BB41" i="52"/>
  <c r="BA80" i="52"/>
  <c r="BB80" i="52"/>
  <c r="BA93" i="52"/>
  <c r="BB93" i="52"/>
  <c r="BA164" i="52"/>
  <c r="BB164" i="52"/>
  <c r="BA105" i="52"/>
  <c r="BB105" i="52"/>
  <c r="BA177" i="52"/>
  <c r="BB177" i="52"/>
  <c r="BB28" i="52"/>
  <c r="BA28" i="52"/>
  <c r="BA66" i="52"/>
  <c r="BB66" i="52"/>
  <c r="BA148" i="52"/>
  <c r="BB148" i="52"/>
  <c r="BA77" i="52"/>
  <c r="BB77" i="52"/>
  <c r="BA163" i="52"/>
  <c r="BB163" i="52"/>
  <c r="BA15" i="52"/>
  <c r="BB15" i="52"/>
  <c r="BA159" i="52"/>
  <c r="BB159" i="52"/>
  <c r="BA11" i="52"/>
  <c r="BB11" i="52"/>
  <c r="BH109" i="52"/>
  <c r="BG109" i="52"/>
  <c r="BG164" i="52"/>
  <c r="BH164" i="52"/>
  <c r="BG74" i="52"/>
  <c r="BH74" i="52"/>
  <c r="BH101" i="52"/>
  <c r="BG101" i="52"/>
  <c r="BH25" i="52"/>
  <c r="BG25" i="52"/>
  <c r="BG127" i="52"/>
  <c r="BH127" i="52"/>
  <c r="BH165" i="52"/>
  <c r="BG165" i="52"/>
  <c r="BG88" i="52"/>
  <c r="BH88" i="52"/>
  <c r="BH179" i="52"/>
  <c r="BG179" i="52"/>
  <c r="BG172" i="52"/>
  <c r="BH172" i="52"/>
  <c r="BG115" i="52"/>
  <c r="BH115" i="52"/>
  <c r="BG130" i="52"/>
  <c r="BH130" i="52"/>
  <c r="BH31" i="52"/>
  <c r="BG31" i="52"/>
  <c r="BH17" i="52"/>
  <c r="BG17" i="52"/>
  <c r="BH77" i="52"/>
  <c r="BG77" i="52"/>
  <c r="BG152" i="52"/>
  <c r="BH152" i="52"/>
  <c r="BH145" i="52"/>
  <c r="BG145" i="52"/>
  <c r="BH57" i="52"/>
  <c r="BG57" i="52"/>
  <c r="BG54" i="52"/>
  <c r="BH54" i="52"/>
  <c r="BA57" i="52"/>
  <c r="BB57" i="52"/>
  <c r="BA141" i="52"/>
  <c r="BB141" i="52"/>
  <c r="BB38" i="52"/>
  <c r="BA38" i="52"/>
  <c r="BA131" i="52"/>
  <c r="BB131" i="52"/>
  <c r="BA142" i="52"/>
  <c r="BB142" i="52"/>
  <c r="BG32" i="52"/>
  <c r="BH32" i="52"/>
  <c r="BG140" i="52"/>
  <c r="BH140" i="52"/>
  <c r="BG200" i="52"/>
  <c r="BH200" i="52"/>
  <c r="BG128" i="52"/>
  <c r="BH128" i="52"/>
  <c r="BG46" i="52"/>
  <c r="BH46" i="52"/>
  <c r="BG188" i="52"/>
  <c r="BH188" i="52"/>
  <c r="BH35" i="52"/>
  <c r="BG35" i="52"/>
  <c r="BH27" i="52"/>
  <c r="BG27" i="52"/>
  <c r="BG146" i="52"/>
  <c r="BH146" i="52"/>
  <c r="BG166" i="52"/>
  <c r="BH166" i="52"/>
  <c r="C4" i="55"/>
  <c r="C47" i="55" s="1"/>
  <c r="E47" i="55" s="1"/>
  <c r="BA49" i="52"/>
  <c r="BB49" i="52"/>
  <c r="BA33" i="52"/>
  <c r="BB33" i="52"/>
  <c r="BB32" i="52"/>
  <c r="BA32" i="52"/>
  <c r="BA150" i="52"/>
  <c r="BB150" i="52"/>
  <c r="BB193" i="52"/>
  <c r="BA193" i="52"/>
  <c r="BA42" i="52"/>
  <c r="BB42" i="52"/>
  <c r="BA68" i="52"/>
  <c r="BB68" i="52"/>
  <c r="BA121" i="52"/>
  <c r="BB121" i="52"/>
  <c r="BA86" i="52"/>
  <c r="BB86" i="52"/>
  <c r="BA170" i="52"/>
  <c r="BB170" i="52"/>
  <c r="BA21" i="52"/>
  <c r="BB21" i="52"/>
  <c r="BA192" i="52"/>
  <c r="BB192" i="52"/>
  <c r="BA180" i="52"/>
  <c r="BB180" i="52"/>
  <c r="BA185" i="52"/>
  <c r="BB185" i="52"/>
  <c r="BH75" i="52"/>
  <c r="BG75" i="52"/>
  <c r="BG76" i="52"/>
  <c r="BH76" i="52"/>
  <c r="BG120" i="52"/>
  <c r="BH120" i="52"/>
  <c r="BH161" i="52"/>
  <c r="BG161" i="52"/>
  <c r="BG122" i="52"/>
  <c r="BH122" i="52"/>
  <c r="BH201" i="52"/>
  <c r="BG201" i="52"/>
  <c r="BH13" i="52"/>
  <c r="BG13" i="52"/>
  <c r="BA95" i="52"/>
  <c r="BB95" i="52"/>
  <c r="BA62" i="52"/>
  <c r="BB62" i="52"/>
  <c r="BA88" i="52"/>
  <c r="BB88" i="52"/>
  <c r="BA172" i="52"/>
  <c r="BB172" i="52"/>
  <c r="BG174" i="52"/>
  <c r="BH174" i="52"/>
  <c r="BH19" i="52"/>
  <c r="BG19" i="52"/>
  <c r="BG178" i="52"/>
  <c r="BH178" i="52"/>
  <c r="BH117" i="52"/>
  <c r="BG117" i="52"/>
  <c r="BG124" i="52"/>
  <c r="BH124" i="52"/>
  <c r="C50" i="55"/>
  <c r="C7" i="55"/>
  <c r="BB153" i="52"/>
  <c r="BA153" i="52"/>
  <c r="BA176" i="52"/>
  <c r="BB176" i="52"/>
  <c r="BA122" i="52"/>
  <c r="BB122" i="52"/>
  <c r="BA71" i="52"/>
  <c r="BB71" i="52"/>
  <c r="BA128" i="52"/>
  <c r="BB128" i="52"/>
  <c r="BA147" i="52"/>
  <c r="BB147" i="52"/>
  <c r="BA140" i="52"/>
  <c r="BB140" i="52"/>
  <c r="BA125" i="52"/>
  <c r="BB125" i="52"/>
  <c r="BA63" i="52"/>
  <c r="BB63" i="52"/>
  <c r="BB14" i="52"/>
  <c r="BA14" i="52"/>
  <c r="BA73" i="52"/>
  <c r="BB73" i="52"/>
  <c r="BB12" i="52"/>
  <c r="BA12" i="52"/>
  <c r="BA69" i="52"/>
  <c r="BB69" i="52"/>
  <c r="BA40" i="52"/>
  <c r="BB40" i="52"/>
  <c r="BB137" i="52"/>
  <c r="BA137" i="52"/>
  <c r="BA85" i="52"/>
  <c r="BB85" i="52"/>
  <c r="BA108" i="52"/>
  <c r="BB108" i="52"/>
  <c r="BA188" i="52"/>
  <c r="BB188" i="52"/>
  <c r="BA64" i="52"/>
  <c r="BB64" i="52"/>
  <c r="BA107" i="52"/>
  <c r="BB107" i="52"/>
  <c r="BA110" i="52"/>
  <c r="BB110" i="52"/>
  <c r="BA103" i="52"/>
  <c r="BB103" i="52"/>
  <c r="BA44" i="52"/>
  <c r="BB44" i="52"/>
  <c r="BB34" i="52"/>
  <c r="BA34" i="52"/>
  <c r="BB143" i="52"/>
  <c r="BA143" i="52"/>
  <c r="BA78" i="52"/>
  <c r="BB78" i="52"/>
  <c r="BA60" i="52"/>
  <c r="BB60" i="52"/>
  <c r="BA114" i="52"/>
  <c r="BB114" i="52"/>
  <c r="BA55" i="52"/>
  <c r="BB55" i="52"/>
  <c r="BA25" i="52"/>
  <c r="BB25" i="52"/>
  <c r="BB36" i="52"/>
  <c r="BA36" i="52"/>
  <c r="BA168" i="52"/>
  <c r="BB168" i="52"/>
  <c r="BA190" i="52"/>
  <c r="BB190" i="52"/>
  <c r="BA202" i="52"/>
  <c r="BB202" i="52"/>
  <c r="BB22" i="52"/>
  <c r="BA22" i="52"/>
  <c r="BA43" i="52"/>
  <c r="BB43" i="52"/>
  <c r="BH89" i="52"/>
  <c r="BG89" i="52"/>
  <c r="BH149" i="52"/>
  <c r="BG149" i="52"/>
  <c r="BH173" i="52"/>
  <c r="BG173" i="52"/>
  <c r="BG82" i="52"/>
  <c r="BH82" i="52"/>
  <c r="BG96" i="52"/>
  <c r="BH96" i="52"/>
  <c r="BG26" i="52"/>
  <c r="BH26" i="52"/>
  <c r="BG94" i="52"/>
  <c r="BH94" i="52"/>
  <c r="BG184" i="52"/>
  <c r="BH184" i="52"/>
  <c r="BH137" i="52"/>
  <c r="BG137" i="52"/>
  <c r="BH33" i="52"/>
  <c r="BG33" i="52"/>
  <c r="BG40" i="52"/>
  <c r="BH40" i="52"/>
  <c r="BG70" i="52"/>
  <c r="BH70" i="52"/>
  <c r="BH113" i="52"/>
  <c r="BG113" i="52"/>
  <c r="BH203" i="52"/>
  <c r="BG203" i="52"/>
  <c r="BG151" i="52"/>
  <c r="BH151" i="52"/>
  <c r="BG34" i="52"/>
  <c r="BH34" i="52"/>
  <c r="BH129" i="52"/>
  <c r="BG129" i="52"/>
  <c r="BG126" i="52"/>
  <c r="BH126" i="52"/>
  <c r="BH205" i="52"/>
  <c r="BG205" i="52"/>
  <c r="BH69" i="52"/>
  <c r="BG69" i="52"/>
  <c r="BH83" i="52"/>
  <c r="BG83" i="52"/>
  <c r="BH177" i="52"/>
  <c r="BG177" i="52"/>
  <c r="BG176" i="52"/>
  <c r="BH176" i="52"/>
  <c r="BA158" i="52"/>
  <c r="BB158" i="52"/>
  <c r="BA151" i="52"/>
  <c r="BB151" i="52"/>
  <c r="BA89" i="52"/>
  <c r="BB89" i="52"/>
  <c r="BA58" i="52"/>
  <c r="BB58" i="52"/>
  <c r="BB123" i="52"/>
  <c r="BA123" i="52"/>
  <c r="BA47" i="52"/>
  <c r="BB47" i="52"/>
  <c r="BA113" i="52"/>
  <c r="BB113" i="52"/>
  <c r="BA181" i="52"/>
  <c r="BB181" i="52"/>
  <c r="BA72" i="52"/>
  <c r="BB72" i="52"/>
  <c r="BA134" i="52"/>
  <c r="BB134" i="52"/>
  <c r="BA154" i="52"/>
  <c r="BB154" i="52"/>
  <c r="BG132" i="52"/>
  <c r="BH132" i="52"/>
  <c r="BH9" i="52"/>
  <c r="BG9" i="52"/>
  <c r="BH197" i="52"/>
  <c r="BG197" i="52"/>
  <c r="BH199" i="52"/>
  <c r="BG199" i="52"/>
  <c r="BG103" i="52"/>
  <c r="BH103" i="52"/>
  <c r="BH11" i="52"/>
  <c r="BG11" i="52"/>
  <c r="BG56" i="52"/>
  <c r="BH56" i="52"/>
  <c r="BG16" i="52"/>
  <c r="BH16" i="52"/>
  <c r="BH63" i="52"/>
  <c r="BG63" i="52"/>
  <c r="BH87" i="52"/>
  <c r="BG87" i="52"/>
  <c r="BH141" i="52"/>
  <c r="BG141" i="52"/>
  <c r="BH23" i="52"/>
  <c r="BG23" i="52"/>
  <c r="BG58" i="52"/>
  <c r="BH58" i="52"/>
  <c r="BM118" i="52"/>
  <c r="BN118" i="52"/>
  <c r="BN176" i="52"/>
  <c r="BM176" i="52"/>
  <c r="BM140" i="52"/>
  <c r="BN140" i="52"/>
  <c r="BN23" i="52"/>
  <c r="BM23" i="52"/>
  <c r="BM116" i="52"/>
  <c r="BN116" i="52"/>
  <c r="BM191" i="52"/>
  <c r="BN191" i="52"/>
  <c r="BM104" i="52"/>
  <c r="BN104" i="52"/>
  <c r="BM174" i="52"/>
  <c r="BN174" i="52"/>
  <c r="BN139" i="52"/>
  <c r="BM139" i="52"/>
  <c r="BN41" i="52"/>
  <c r="BM41" i="52"/>
  <c r="BN47" i="52"/>
  <c r="BM47" i="52"/>
  <c r="BN180" i="52"/>
  <c r="BM180" i="52"/>
  <c r="BN101" i="52"/>
  <c r="BM101" i="52"/>
  <c r="BN184" i="52"/>
  <c r="BM184" i="52"/>
  <c r="BM80" i="52"/>
  <c r="BN80" i="52"/>
  <c r="BM18" i="52"/>
  <c r="BN18" i="52"/>
  <c r="BN111" i="52"/>
  <c r="BM111" i="52"/>
  <c r="BM201" i="52"/>
  <c r="BN201" i="52"/>
  <c r="BN37" i="52"/>
  <c r="BM37" i="52"/>
  <c r="BM74" i="52"/>
  <c r="BN74" i="52"/>
  <c r="BM38" i="52"/>
  <c r="BN38" i="52"/>
  <c r="BM179" i="52"/>
  <c r="BN179" i="52"/>
  <c r="BN115" i="52"/>
  <c r="BM115" i="52"/>
  <c r="BM98" i="52"/>
  <c r="BN98" i="52"/>
  <c r="BN77" i="52"/>
  <c r="BM77" i="52"/>
  <c r="BM20" i="52"/>
  <c r="BN20" i="52"/>
  <c r="BN167" i="52"/>
  <c r="BM167" i="52"/>
  <c r="BN169" i="52"/>
  <c r="BM169" i="52"/>
  <c r="BM28" i="52"/>
  <c r="BN28" i="52"/>
  <c r="BM197" i="52"/>
  <c r="BN197" i="52"/>
  <c r="BM60" i="52"/>
  <c r="BN60" i="52"/>
  <c r="BM183" i="52"/>
  <c r="BN183" i="52"/>
  <c r="BN53" i="52"/>
  <c r="BM53" i="52"/>
  <c r="BM14" i="52"/>
  <c r="BN14" i="52"/>
  <c r="BM84" i="52"/>
  <c r="BN84" i="52"/>
  <c r="BM168" i="52"/>
  <c r="BN168" i="52"/>
  <c r="BM24" i="52"/>
  <c r="BN24" i="52"/>
  <c r="BM46" i="52"/>
  <c r="BN46" i="52"/>
  <c r="BN39" i="52"/>
  <c r="BM39" i="52"/>
  <c r="BN29" i="52"/>
  <c r="BM29" i="52"/>
  <c r="BN45" i="52"/>
  <c r="BM45" i="52"/>
  <c r="BN143" i="52"/>
  <c r="BM143" i="52"/>
  <c r="BN95" i="52"/>
  <c r="BM95" i="52"/>
  <c r="BM42" i="52"/>
  <c r="BN42" i="52"/>
  <c r="BM70" i="52"/>
  <c r="BN70" i="52"/>
  <c r="BM187" i="52"/>
  <c r="BN187" i="52"/>
  <c r="BM82" i="52"/>
  <c r="BN82" i="52"/>
  <c r="BM150" i="52"/>
  <c r="BN150" i="52"/>
  <c r="BN19" i="52"/>
  <c r="BM19" i="52"/>
  <c r="BN107" i="52"/>
  <c r="BM107" i="52"/>
  <c r="BN61" i="52"/>
  <c r="BM61" i="52"/>
  <c r="BN89" i="52"/>
  <c r="BM89" i="52"/>
  <c r="BN65" i="52"/>
  <c r="BM65" i="52"/>
  <c r="BN149" i="52"/>
  <c r="BM149" i="52"/>
  <c r="BN67" i="52"/>
  <c r="BM67" i="52"/>
  <c r="BM114" i="52"/>
  <c r="BN114" i="52"/>
  <c r="BN129" i="52"/>
  <c r="BM129" i="52"/>
  <c r="BM142" i="52"/>
  <c r="BN142" i="52"/>
  <c r="BM134" i="52"/>
  <c r="BN134" i="52"/>
  <c r="BN133" i="52"/>
  <c r="BM133" i="52"/>
  <c r="BN75" i="52"/>
  <c r="BM75" i="52"/>
  <c r="BN198" i="52"/>
  <c r="BM198" i="52"/>
  <c r="BM122" i="52"/>
  <c r="BN122" i="52"/>
  <c r="BN137" i="52"/>
  <c r="BM137" i="52"/>
  <c r="BM72" i="52"/>
  <c r="BN72" i="52"/>
  <c r="BN93" i="52"/>
  <c r="BM93" i="52"/>
  <c r="BN202" i="52"/>
  <c r="BM202" i="52"/>
  <c r="BN113" i="52"/>
  <c r="BM113" i="52"/>
  <c r="BM172" i="52"/>
  <c r="BN172" i="52"/>
  <c r="BN83" i="52"/>
  <c r="BM83" i="52"/>
  <c r="BN186" i="52"/>
  <c r="BM186" i="52"/>
  <c r="BN31" i="52"/>
  <c r="BM31" i="52"/>
  <c r="BN121" i="52"/>
  <c r="BM121" i="52"/>
  <c r="BM193" i="52"/>
  <c r="BN193" i="52"/>
  <c r="BN155" i="52"/>
  <c r="BM155" i="52"/>
  <c r="BN159" i="52"/>
  <c r="BM159" i="52"/>
  <c r="BM199" i="52"/>
  <c r="BN199" i="52"/>
  <c r="BN63" i="52"/>
  <c r="BM63" i="52"/>
  <c r="BM126" i="52"/>
  <c r="BN126" i="52"/>
  <c r="BN21" i="52"/>
  <c r="BM21" i="52"/>
  <c r="BM30" i="52"/>
  <c r="BN30" i="52"/>
  <c r="BN173" i="52"/>
  <c r="BM173" i="52"/>
  <c r="BN49" i="52"/>
  <c r="BM49" i="52"/>
  <c r="BM100" i="52"/>
  <c r="BN100" i="52"/>
  <c r="BN182" i="52"/>
  <c r="BM182" i="52"/>
  <c r="BN196" i="52"/>
  <c r="BM196" i="52"/>
  <c r="BN192" i="52"/>
  <c r="BM192" i="52"/>
  <c r="BN163" i="52"/>
  <c r="BM163" i="52"/>
  <c r="BM64" i="52"/>
  <c r="BN64" i="52"/>
  <c r="BN87" i="52"/>
  <c r="BM87" i="52"/>
  <c r="BN157" i="52"/>
  <c r="BM157" i="52"/>
  <c r="BM12" i="52"/>
  <c r="BN12" i="52"/>
  <c r="BM136" i="52"/>
  <c r="BN136" i="52"/>
  <c r="BN171" i="52"/>
  <c r="BM171" i="52"/>
  <c r="BN27" i="52"/>
  <c r="BM27" i="52"/>
  <c r="BM88" i="52"/>
  <c r="BN88" i="52"/>
  <c r="BM170" i="52"/>
  <c r="BN170" i="52"/>
  <c r="BN131" i="52"/>
  <c r="BM131" i="52"/>
  <c r="BN17" i="52"/>
  <c r="BM17" i="52"/>
  <c r="BM128" i="52"/>
  <c r="BN128" i="52"/>
  <c r="BM130" i="52"/>
  <c r="BN130" i="52"/>
  <c r="BM177" i="52"/>
  <c r="BN177" i="52"/>
  <c r="BN15" i="52"/>
  <c r="BM15" i="52"/>
  <c r="BM175" i="52"/>
  <c r="BN175" i="52"/>
  <c r="BN145" i="52"/>
  <c r="BM145" i="52"/>
  <c r="BM185" i="52"/>
  <c r="BN185" i="52"/>
  <c r="BM156" i="52"/>
  <c r="BN156" i="52"/>
  <c r="BN43" i="52"/>
  <c r="BM43" i="52"/>
  <c r="BM110" i="52"/>
  <c r="BN110" i="52"/>
  <c r="BN13" i="52"/>
  <c r="BM13" i="52"/>
  <c r="BN69" i="52"/>
  <c r="BM69" i="52"/>
  <c r="BM34" i="52"/>
  <c r="BN34" i="52"/>
  <c r="BM146" i="52"/>
  <c r="BN146" i="52"/>
  <c r="BM32" i="52"/>
  <c r="BN32" i="52"/>
  <c r="BM106" i="52"/>
  <c r="BN106" i="52"/>
  <c r="BM152" i="52"/>
  <c r="BN152" i="52"/>
  <c r="BM62" i="52"/>
  <c r="BN62" i="52"/>
  <c r="BN190" i="52"/>
  <c r="BM190" i="52"/>
  <c r="BN97" i="52"/>
  <c r="BM97" i="52"/>
  <c r="BM108" i="52"/>
  <c r="BN108" i="52"/>
  <c r="BN79" i="52"/>
  <c r="BM79" i="52"/>
  <c r="BM58" i="52"/>
  <c r="BN58" i="52"/>
  <c r="BN51" i="52"/>
  <c r="BM51" i="52"/>
  <c r="BN178" i="52"/>
  <c r="BM178" i="52"/>
  <c r="BN73" i="52"/>
  <c r="BM73" i="52"/>
  <c r="BN109" i="52"/>
  <c r="BM109" i="52"/>
  <c r="BM44" i="52"/>
  <c r="BN44" i="52"/>
  <c r="BM96" i="52"/>
  <c r="BN96" i="52"/>
  <c r="BN147" i="52"/>
  <c r="BM147" i="52"/>
  <c r="BM78" i="52"/>
  <c r="BN78" i="52"/>
  <c r="BM144" i="52"/>
  <c r="BN144" i="52"/>
  <c r="BN11" i="52"/>
  <c r="BM11" i="52"/>
  <c r="BN194" i="52"/>
  <c r="BM194" i="52"/>
  <c r="BM205" i="52"/>
  <c r="BN205" i="52"/>
  <c r="BN123" i="52"/>
  <c r="BM123" i="52"/>
  <c r="BM16" i="52"/>
  <c r="BN16" i="52"/>
  <c r="BN151" i="52"/>
  <c r="BM151" i="52"/>
  <c r="BM52" i="52"/>
  <c r="BN52" i="52"/>
  <c r="BN35" i="52"/>
  <c r="BM35" i="52"/>
  <c r="BN57" i="52"/>
  <c r="BM57" i="52"/>
  <c r="BM92" i="52"/>
  <c r="BN92" i="52"/>
  <c r="BN161" i="52"/>
  <c r="BM161" i="52"/>
  <c r="BM90" i="52"/>
  <c r="BN90" i="52"/>
  <c r="BN71" i="52"/>
  <c r="BM71" i="52"/>
  <c r="BM158" i="52"/>
  <c r="BN158" i="52"/>
  <c r="BM26" i="52"/>
  <c r="BN26" i="52"/>
  <c r="BM94" i="52"/>
  <c r="BN94" i="52"/>
  <c r="BN165" i="52"/>
  <c r="BM165" i="52"/>
  <c r="BN153" i="52"/>
  <c r="BM153" i="52"/>
  <c r="BM54" i="52"/>
  <c r="BN54" i="52"/>
  <c r="BM9" i="52"/>
  <c r="BN9" i="52"/>
  <c r="BN200" i="52"/>
  <c r="BM200" i="52"/>
  <c r="BN141" i="52"/>
  <c r="BM141" i="52"/>
  <c r="BM166" i="52"/>
  <c r="BN166" i="52"/>
  <c r="BM66" i="52"/>
  <c r="BN66" i="52"/>
  <c r="BM148" i="52"/>
  <c r="BN148" i="52"/>
  <c r="BM48" i="52"/>
  <c r="BN48" i="52"/>
  <c r="BN99" i="52"/>
  <c r="BM99" i="52"/>
  <c r="BN59" i="52"/>
  <c r="BM59" i="52"/>
  <c r="BN117" i="52"/>
  <c r="BM117" i="52"/>
  <c r="BM120" i="52"/>
  <c r="BN120" i="52"/>
  <c r="BM164" i="52"/>
  <c r="BN164" i="52"/>
  <c r="BN125" i="52"/>
  <c r="BM125" i="52"/>
  <c r="BM10" i="52"/>
  <c r="BN10" i="52"/>
  <c r="BM40" i="52"/>
  <c r="BN40" i="52"/>
  <c r="BN188" i="52"/>
  <c r="BM188" i="52"/>
  <c r="BN81" i="52"/>
  <c r="BM81" i="52"/>
  <c r="BM162" i="52"/>
  <c r="BN162" i="52"/>
  <c r="BM22" i="52"/>
  <c r="BN22" i="52"/>
  <c r="BM102" i="52"/>
  <c r="BN102" i="52"/>
  <c r="BN119" i="52"/>
  <c r="BM119" i="52"/>
  <c r="BM56" i="52"/>
  <c r="BN56" i="52"/>
  <c r="BN127" i="52"/>
  <c r="BM127" i="52"/>
  <c r="BN103" i="52"/>
  <c r="BM103" i="52"/>
  <c r="BM50" i="52"/>
  <c r="BN50" i="52"/>
  <c r="BN33" i="52"/>
  <c r="BM33" i="52"/>
  <c r="BN85" i="52"/>
  <c r="BM85" i="52"/>
  <c r="BN105" i="52"/>
  <c r="BM105" i="52"/>
  <c r="BN55" i="52"/>
  <c r="BM55" i="52"/>
  <c r="BN25" i="52"/>
  <c r="BM25" i="52"/>
  <c r="BM36" i="52"/>
  <c r="BN36" i="52"/>
  <c r="BM154" i="52"/>
  <c r="BN154" i="52"/>
  <c r="BM160" i="52"/>
  <c r="BN160" i="52"/>
  <c r="BN135" i="52"/>
  <c r="BM135" i="52"/>
  <c r="BM132" i="52"/>
  <c r="BN132" i="52"/>
  <c r="BM86" i="52"/>
  <c r="BN86" i="52"/>
  <c r="BM195" i="52"/>
  <c r="BN195" i="52"/>
  <c r="BM189" i="52"/>
  <c r="BN189" i="52"/>
  <c r="BN91" i="52"/>
  <c r="BM91" i="52"/>
  <c r="BM112" i="52"/>
  <c r="BN112" i="52"/>
  <c r="BM68" i="52"/>
  <c r="BN68" i="52"/>
  <c r="BM181" i="52"/>
  <c r="BN181" i="52"/>
  <c r="BM138" i="52"/>
  <c r="BN138" i="52"/>
  <c r="BM124" i="52"/>
  <c r="BN124" i="52"/>
  <c r="BM204" i="52"/>
  <c r="BN204" i="52"/>
  <c r="BM76" i="52"/>
  <c r="BN76" i="52"/>
  <c r="AS214" i="52"/>
  <c r="AS215" i="52" s="1"/>
  <c r="AS216" i="52" s="1"/>
  <c r="G2" i="56"/>
  <c r="AR214" i="52"/>
  <c r="AR217" i="52" s="1"/>
  <c r="G5" i="56"/>
  <c r="AU214" i="52"/>
  <c r="C38" i="55" l="1"/>
  <c r="BN203" i="52"/>
  <c r="D38" i="55"/>
  <c r="C39" i="55"/>
  <c r="F18" i="55"/>
  <c r="BB203" i="52"/>
  <c r="BB208" i="52" s="1"/>
  <c r="C5" i="55"/>
  <c r="E5" i="55" s="1"/>
  <c r="BA205" i="52"/>
  <c r="BA208" i="52" s="1"/>
  <c r="C6" i="55"/>
  <c r="AS211" i="52"/>
  <c r="D39" i="55"/>
  <c r="AU212" i="52"/>
  <c r="AU213" i="52" s="1"/>
  <c r="D40" i="55"/>
  <c r="AS212" i="52"/>
  <c r="G4" i="56"/>
  <c r="F21" i="55"/>
  <c r="F17" i="55"/>
  <c r="F19" i="55"/>
  <c r="D20" i="55"/>
  <c r="G35" i="55"/>
  <c r="E20" i="55"/>
  <c r="E22" i="55" s="1"/>
  <c r="F22" i="55"/>
  <c r="E38" i="55"/>
  <c r="E49" i="55"/>
  <c r="E51" i="55" s="1"/>
  <c r="C51" i="55"/>
  <c r="BG208" i="52"/>
  <c r="E4" i="55"/>
  <c r="BH208" i="52"/>
  <c r="BM208" i="52"/>
  <c r="BN208" i="52"/>
  <c r="AS217" i="52"/>
  <c r="AS218" i="52" s="1"/>
  <c r="AT213" i="52"/>
  <c r="AU217" i="52"/>
  <c r="AU215" i="52"/>
  <c r="AU216" i="52" s="1"/>
  <c r="AR215" i="52"/>
  <c r="AT215" i="52"/>
  <c r="AT216" i="52" s="1"/>
  <c r="AT217" i="52"/>
  <c r="AR213" i="52"/>
  <c r="F39" i="55" l="1"/>
  <c r="G39" i="55" s="1"/>
  <c r="F40" i="55"/>
  <c r="G40" i="55" s="1"/>
  <c r="E8" i="55"/>
  <c r="F20" i="55"/>
  <c r="C8" i="55"/>
  <c r="E6" i="55"/>
  <c r="AS213" i="52"/>
  <c r="AS222" i="52" s="1"/>
  <c r="BB210" i="52"/>
  <c r="BH210" i="52"/>
  <c r="AR216" i="52"/>
  <c r="AR218" i="52" s="1"/>
  <c r="AR222" i="52" s="1"/>
  <c r="AR224" i="52" s="1"/>
  <c r="F36" i="55"/>
  <c r="G36" i="55" s="1"/>
  <c r="F37" i="55"/>
  <c r="G37" i="55" s="1"/>
  <c r="AE209" i="52"/>
  <c r="AU218" i="52"/>
  <c r="AU222" i="52" s="1"/>
  <c r="AT218" i="52"/>
  <c r="AT222" i="52" s="1"/>
  <c r="AT224" i="52" s="1"/>
  <c r="AS220" i="52" l="1"/>
  <c r="AR220" i="52"/>
  <c r="AR228" i="52" s="1"/>
  <c r="AT220" i="52"/>
  <c r="AU220" i="52"/>
  <c r="F38" i="55"/>
  <c r="G38" i="55" s="1"/>
</calcChain>
</file>

<file path=xl/sharedStrings.xml><?xml version="1.0" encoding="utf-8"?>
<sst xmlns="http://schemas.openxmlformats.org/spreadsheetml/2006/main" count="1721" uniqueCount="520">
  <si>
    <t>Name</t>
  </si>
  <si>
    <t>Postal Code</t>
  </si>
  <si>
    <t>Fixed Operating Cost</t>
  </si>
  <si>
    <t>CF23 8NL</t>
  </si>
  <si>
    <t>CV3 2JD</t>
  </si>
  <si>
    <t>EH15 3HS</t>
  </si>
  <si>
    <t>E6 6LG</t>
  </si>
  <si>
    <t>TS18 2SA</t>
  </si>
  <si>
    <t>BL9 7PJ</t>
  </si>
  <si>
    <t>SK4 1DR</t>
  </si>
  <si>
    <t>AB10 7AY</t>
  </si>
  <si>
    <t>G15 6RX</t>
  </si>
  <si>
    <t>PO9  3QJ</t>
  </si>
  <si>
    <t>LS11 OBD</t>
  </si>
  <si>
    <t>BS30 7DA</t>
  </si>
  <si>
    <t>SO16 0YW</t>
  </si>
  <si>
    <t>NG2  1RU</t>
  </si>
  <si>
    <t>NR6 5JS</t>
  </si>
  <si>
    <t>BH15 3BN</t>
  </si>
  <si>
    <t>RG2 0SA</t>
  </si>
  <si>
    <t>RM20 3WJ</t>
  </si>
  <si>
    <t>WA2 8RD</t>
  </si>
  <si>
    <t>WS10 9QY</t>
  </si>
  <si>
    <t>WD1  2JJ</t>
  </si>
  <si>
    <t>CH44 2HE</t>
  </si>
  <si>
    <t>LE1 3EA</t>
  </si>
  <si>
    <t>NE15 6UU</t>
  </si>
  <si>
    <t>ML5 4AN</t>
  </si>
  <si>
    <t>SO30 4HW</t>
  </si>
  <si>
    <t>EX2 7JF</t>
  </si>
  <si>
    <t>B62 8ES</t>
  </si>
  <si>
    <t>NE28 9NT</t>
  </si>
  <si>
    <t>B35 7RD</t>
  </si>
  <si>
    <t>WA9 1JF</t>
  </si>
  <si>
    <t>BL1 2SL</t>
  </si>
  <si>
    <t>S73 0UF</t>
  </si>
  <si>
    <t>BS13 7TJ</t>
  </si>
  <si>
    <t>CM2 5PX</t>
  </si>
  <si>
    <t>G31 4BG</t>
  </si>
  <si>
    <t>DY10 1JF</t>
  </si>
  <si>
    <t>PL6 5US</t>
  </si>
  <si>
    <t>HU3 4SA</t>
  </si>
  <si>
    <t>CH1 4LD</t>
  </si>
  <si>
    <t>TN23 7DG</t>
  </si>
  <si>
    <t>LN6 7DJ</t>
  </si>
  <si>
    <t>NE37 1LH</t>
  </si>
  <si>
    <t>CF5 5TG</t>
  </si>
  <si>
    <t>RM11 1PY</t>
  </si>
  <si>
    <t>NG17 4HW</t>
  </si>
  <si>
    <t>PO4 8SL</t>
  </si>
  <si>
    <t>S2 4DR</t>
  </si>
  <si>
    <t>BH8 9UB</t>
  </si>
  <si>
    <t>GU14 7ST</t>
  </si>
  <si>
    <t>DN4 5JH</t>
  </si>
  <si>
    <t>PO30 5TB</t>
  </si>
  <si>
    <t>IP3 9SN</t>
  </si>
  <si>
    <t>M41 7LG</t>
  </si>
  <si>
    <t>G74 4QX</t>
  </si>
  <si>
    <t>GL1 2SG</t>
  </si>
  <si>
    <t>MK13 8LE</t>
  </si>
  <si>
    <t>LU1 1HJ</t>
  </si>
  <si>
    <t>BS10 7TX</t>
  </si>
  <si>
    <t>ME8 6BY</t>
  </si>
  <si>
    <t>DL1 4XT</t>
  </si>
  <si>
    <t>SN2 2DJ</t>
  </si>
  <si>
    <t>SS2 4DQ</t>
  </si>
  <si>
    <t>EH11 4DG</t>
  </si>
  <si>
    <t>PE1 2HS</t>
  </si>
  <si>
    <t>KT3 4LU</t>
  </si>
  <si>
    <t>PE30 2HD</t>
  </si>
  <si>
    <t>CF10 4LU</t>
  </si>
  <si>
    <t>S13 9WH</t>
  </si>
  <si>
    <t>WA8 0PG</t>
  </si>
  <si>
    <t>Longitude</t>
  </si>
  <si>
    <t>Latitude</t>
  </si>
  <si>
    <t>Warehouse and Factory Locations</t>
  </si>
  <si>
    <t>DrumCo</t>
  </si>
  <si>
    <t>DrumCo Factory and Warehouse</t>
  </si>
  <si>
    <t>Distance</t>
  </si>
  <si>
    <t>Total</t>
  </si>
  <si>
    <t>m3</t>
  </si>
  <si>
    <t>Variable Op Cost</t>
  </si>
  <si>
    <t>Holding Cost</t>
  </si>
  <si>
    <t>Annual Facilities Costs</t>
  </si>
  <si>
    <t>Drum value =</t>
  </si>
  <si>
    <t>Annual Trunking Costs</t>
  </si>
  <si>
    <t>Fixed Costs</t>
  </si>
  <si>
    <t>Variable Costs</t>
  </si>
  <si>
    <t>Fixed Costs =</t>
  </si>
  <si>
    <t>Variable Costs =</t>
  </si>
  <si>
    <t>Annual Local Delivery Costs</t>
  </si>
  <si>
    <t>Emissions</t>
  </si>
  <si>
    <t>European Vehicles =</t>
  </si>
  <si>
    <t>kg of CO2 per km travel</t>
  </si>
  <si>
    <t>Annual CO2 Emissions (Kg)</t>
  </si>
  <si>
    <t>Trucking</t>
  </si>
  <si>
    <t>Local Delivery</t>
  </si>
  <si>
    <t xml:space="preserve">Variable cost = </t>
  </si>
  <si>
    <t># of trips</t>
  </si>
  <si>
    <t>WHS Lat</t>
  </si>
  <si>
    <t>WHS Lon</t>
  </si>
  <si>
    <t>Normalize</t>
  </si>
  <si>
    <t>Delivery cost</t>
  </si>
  <si>
    <t>Fixed Cost</t>
  </si>
  <si>
    <t>Variable Cost</t>
  </si>
  <si>
    <t>Trucking cost</t>
  </si>
  <si>
    <t>Path</t>
  </si>
  <si>
    <t>Total Distance</t>
  </si>
  <si>
    <t># Clients</t>
  </si>
  <si>
    <t>latitude</t>
  </si>
  <si>
    <t>CRO  4YA</t>
  </si>
  <si>
    <t>EN1 3RR</t>
  </si>
  <si>
    <t>SE1  5EW</t>
  </si>
  <si>
    <t>TN8 6EL</t>
  </si>
  <si>
    <t>UB4 9SN</t>
  </si>
  <si>
    <t>SE10 0QJ</t>
  </si>
  <si>
    <t>CM14 5RE</t>
  </si>
  <si>
    <t>Unkown 1</t>
  </si>
  <si>
    <t>SP11 8PQ</t>
  </si>
  <si>
    <t>CO11 2RU</t>
  </si>
  <si>
    <t>TN16 2HL</t>
  </si>
  <si>
    <t>ME12 3SU</t>
  </si>
  <si>
    <t>CO10 8LG</t>
  </si>
  <si>
    <t>CM13</t>
  </si>
  <si>
    <t>RH2 8RH</t>
  </si>
  <si>
    <t>SS7 2UG</t>
  </si>
  <si>
    <t>RM14 2TZ</t>
  </si>
  <si>
    <t>PE14 7AD</t>
  </si>
  <si>
    <t>CO16 9RX</t>
  </si>
  <si>
    <t>TN9 1PD</t>
  </si>
  <si>
    <t>CM13 3TT</t>
  </si>
  <si>
    <t>LE13 1PD</t>
  </si>
  <si>
    <t>ME20 7BT</t>
  </si>
  <si>
    <t>DA3 8NJ</t>
  </si>
  <si>
    <t>CM5 0QF</t>
  </si>
  <si>
    <t>Unkown 2</t>
  </si>
  <si>
    <t>CM1 3FE</t>
  </si>
  <si>
    <t>TN35 4SA</t>
  </si>
  <si>
    <t>SO50 7EF</t>
  </si>
  <si>
    <t>CM20 2QT</t>
  </si>
  <si>
    <t>CF48 1HY</t>
  </si>
  <si>
    <t>CM2 8UN</t>
  </si>
  <si>
    <t>LE13 1SL</t>
  </si>
  <si>
    <t>RH4 1EL</t>
  </si>
  <si>
    <t>Unkown 3</t>
  </si>
  <si>
    <t>CM3 6ED</t>
  </si>
  <si>
    <t>HP22 4AA</t>
  </si>
  <si>
    <t>PE27 3EZ</t>
  </si>
  <si>
    <t>MK17 9DN</t>
  </si>
  <si>
    <t>BA2 3ET</t>
  </si>
  <si>
    <t>AL1 2RJ</t>
  </si>
  <si>
    <t>KT20 5PX</t>
  </si>
  <si>
    <t>CT19 5FJ</t>
  </si>
  <si>
    <t>MK6 1AD</t>
  </si>
  <si>
    <t>RG7 5LT</t>
  </si>
  <si>
    <t>SS6 9QW</t>
  </si>
  <si>
    <t>CT10 2PU</t>
  </si>
  <si>
    <t>ME10 2XD</t>
  </si>
  <si>
    <t>SL6 3AA</t>
  </si>
  <si>
    <t>SS16 4PR</t>
  </si>
  <si>
    <t>BS22 0BT</t>
  </si>
  <si>
    <t>CM20 2TN</t>
  </si>
  <si>
    <t>RG22 6HN</t>
  </si>
  <si>
    <t>S60 1TG</t>
  </si>
  <si>
    <t>PO19 6UX</t>
  </si>
  <si>
    <t>OL11 1RY</t>
  </si>
  <si>
    <t>CB8 7SX</t>
  </si>
  <si>
    <t>E17 4EE</t>
  </si>
  <si>
    <t>TA11 7DL</t>
  </si>
  <si>
    <t>BS39 5TQ</t>
  </si>
  <si>
    <t>RG27 0NR</t>
  </si>
  <si>
    <t>CB8  0WB</t>
  </si>
  <si>
    <t>HP8  4RD</t>
  </si>
  <si>
    <t>OX12 9QT</t>
  </si>
  <si>
    <t>IP31 3BA</t>
  </si>
  <si>
    <t>RG12 8TN</t>
  </si>
  <si>
    <t>SL4 4RZ</t>
  </si>
  <si>
    <t>CB8 7DT</t>
  </si>
  <si>
    <t>TQ11 0NR</t>
  </si>
  <si>
    <t>LN6 5TZ</t>
  </si>
  <si>
    <t>FK3 8LH</t>
  </si>
  <si>
    <t>HU9 1RH</t>
  </si>
  <si>
    <t>LA14 4BQ</t>
  </si>
  <si>
    <t>LN6 3QX</t>
  </si>
  <si>
    <t>DT2 7UA</t>
  </si>
  <si>
    <t>PE30 1NQ</t>
  </si>
  <si>
    <t>LE65 2UU</t>
  </si>
  <si>
    <t>CF32 9LW</t>
  </si>
  <si>
    <t>LE9 4NA</t>
  </si>
  <si>
    <t>TA6 4TE</t>
  </si>
  <si>
    <t>FK3 8XX</t>
  </si>
  <si>
    <t>L40 8JS</t>
  </si>
  <si>
    <t>KW1 5ED</t>
  </si>
  <si>
    <t>AB11 9PJ</t>
  </si>
  <si>
    <t>CW12 1EP</t>
  </si>
  <si>
    <t>UB8 2RT</t>
  </si>
  <si>
    <t>EX32 8PA</t>
  </si>
  <si>
    <t>DA17 6BP</t>
  </si>
  <si>
    <t>SY14 7HZ</t>
  </si>
  <si>
    <t>DA15 9NJ</t>
  </si>
  <si>
    <t>IV1 1SG</t>
  </si>
  <si>
    <t>PE29 7DJ</t>
  </si>
  <si>
    <t>DD8 1TD</t>
  </si>
  <si>
    <t>PL14 6LD</t>
  </si>
  <si>
    <t>EX5 1DR</t>
  </si>
  <si>
    <t>AB24 2UU</t>
  </si>
  <si>
    <t>LN11 7AD</t>
  </si>
  <si>
    <t>DN16 1BN</t>
  </si>
  <si>
    <t>LE5 0EG</t>
  </si>
  <si>
    <t>WoodCo Factory and Warehouse</t>
  </si>
  <si>
    <t>PE21 0BJ</t>
  </si>
  <si>
    <t>WoodCo Warehouse</t>
  </si>
  <si>
    <t>FK3 8XF</t>
  </si>
  <si>
    <t>Moulding</t>
  </si>
  <si>
    <t>Pywood</t>
  </si>
  <si>
    <t>WV14 0QL</t>
  </si>
  <si>
    <t>G53  7RJ</t>
  </si>
  <si>
    <t>PE29 7EF</t>
  </si>
  <si>
    <t>ST13 7EE</t>
  </si>
  <si>
    <t>L24 8QB</t>
  </si>
  <si>
    <t>OL1 2PH</t>
  </si>
  <si>
    <t>YO10 3JA</t>
  </si>
  <si>
    <t>NN1 1ET</t>
  </si>
  <si>
    <t>LE11 5XS</t>
  </si>
  <si>
    <t>PR5 6BZ</t>
  </si>
  <si>
    <t>L9 5AN</t>
  </si>
  <si>
    <t>CO2 8JX</t>
  </si>
  <si>
    <t>ST3 7QA</t>
  </si>
  <si>
    <t>OL7  0DN</t>
  </si>
  <si>
    <t>NP20 2WB</t>
  </si>
  <si>
    <t>HU9 5QE</t>
  </si>
  <si>
    <t>M8 8EP</t>
  </si>
  <si>
    <t>NR31 ODH</t>
  </si>
  <si>
    <t>BB2 3QP</t>
  </si>
  <si>
    <t>CW1 6BA</t>
  </si>
  <si>
    <t>WF10 4TA</t>
  </si>
  <si>
    <t>SG1 1XW</t>
  </si>
  <si>
    <t>DE24 8EB</t>
  </si>
  <si>
    <t>IG11 8BL</t>
  </si>
  <si>
    <t>E4 8SU</t>
  </si>
  <si>
    <t>CR0 3YH</t>
  </si>
  <si>
    <t>DN32 9AW</t>
  </si>
  <si>
    <t>CA11 9EH</t>
  </si>
  <si>
    <t>DN14 7PA</t>
  </si>
  <si>
    <t>PA3 4EP</t>
  </si>
  <si>
    <t>RM3  8GZ</t>
  </si>
  <si>
    <t>Moulding m3</t>
  </si>
  <si>
    <t>Plywood m3</t>
  </si>
  <si>
    <t>Drum m3</t>
  </si>
  <si>
    <t>Drum</t>
  </si>
  <si>
    <t>Row Labels</t>
  </si>
  <si>
    <t>Grand Total</t>
  </si>
  <si>
    <t>Unique name</t>
  </si>
  <si>
    <t>AB10 7AY57.1215209000691-2.12572960023559</t>
  </si>
  <si>
    <t>AB11 9PJ57.1378441500016-2.0838641002396</t>
  </si>
  <si>
    <t>AB24 2UU57.1670842-2.113553</t>
  </si>
  <si>
    <t>AL1 2RJ51.7434023002459-0.342438749225726</t>
  </si>
  <si>
    <t>B35 7RD52.5185581870482-1.80031759848244</t>
  </si>
  <si>
    <t>B62 8ES52.454970900005-2.03887640003544</t>
  </si>
  <si>
    <t>BA2 3ET51.3812217712402-2.37344098091125</t>
  </si>
  <si>
    <t>BB2 3QP53.741468530528-2.48346306219529</t>
  </si>
  <si>
    <t>BH15 3BN50.7319468000002-1.98653079999132</t>
  </si>
  <si>
    <t>BH8 9UB50.7525444030761-1.83865904808044</t>
  </si>
  <si>
    <t>BL1 2SL53.585078113959-2.42486534606731</t>
  </si>
  <si>
    <t>BL9 7PJ53.5924377441406-2.27003288269042</t>
  </si>
  <si>
    <t>BS10 7TX51.5288505554199-2.60460209846496</t>
  </si>
  <si>
    <t>BS13 7TJ51.4157066345214-2.6003611087799</t>
  </si>
  <si>
    <t>BS22 0BT51.3599772521534-2.90867171258029</t>
  </si>
  <si>
    <t>BS30 7DA51.443765-2.5013162</t>
  </si>
  <si>
    <t>BS39 5TQ51.3333854675292-2.5774381160736</t>
  </si>
  <si>
    <t>CA11 9EH54.6594305278167-2.76477345223941</t>
  </si>
  <si>
    <t>CB8  0WB52.24264990.4006011</t>
  </si>
  <si>
    <t>CB8 7DT52.26129399057590.395323662291183</t>
  </si>
  <si>
    <t>CB8 7SX52.26321501429740.397400307963335</t>
  </si>
  <si>
    <t>CF10 4LU51.4620226-3.1514232</t>
  </si>
  <si>
    <t>CF23 8NL51.5348226-3.1280755</t>
  </si>
  <si>
    <t>CF32 9LW51.553237915039-3.57033991813659</t>
  </si>
  <si>
    <t>CF48 1HY51.7498281-3.3919786</t>
  </si>
  <si>
    <t>CF5 5TG51.4614427502319-3.305332200319</t>
  </si>
  <si>
    <t>CH1 4LD53.1955663344978-2.91103350051701</t>
  </si>
  <si>
    <t>CH44 2HE53.4116897583007-3.07314896583557</t>
  </si>
  <si>
    <t>CM1 3FE51.72345897891170.419152996475368</t>
  </si>
  <si>
    <t>CM13 3TT51.57733950.3435797</t>
  </si>
  <si>
    <t>CM1351.60502837169470.339530615476494</t>
  </si>
  <si>
    <t>CM14 5RE51.63324827464610.244255613750531</t>
  </si>
  <si>
    <t>CM2 5PX51.74624030.5091922</t>
  </si>
  <si>
    <t>CM2 8UN51.6767310.5245731</t>
  </si>
  <si>
    <t>CM20 2QT51.78548431396480.0880289971828461</t>
  </si>
  <si>
    <t>CM20 2TN51.78465270.1117954</t>
  </si>
  <si>
    <t>CM3 6ED51.66028880.7825199</t>
  </si>
  <si>
    <t>CM5 0QF51.74074343511620.287979617010385</t>
  </si>
  <si>
    <t>CO10 8LG52.06879806518550.572144985198974</t>
  </si>
  <si>
    <t>CO11 2RU51.91024780273431.14317095279693</t>
  </si>
  <si>
    <t>CO16 9RX51.80942279129971.12632820926354</t>
  </si>
  <si>
    <t>CO2 8JX51.88029310047530.929522100081197</t>
  </si>
  <si>
    <t>CR0 3YH51.3891925-0.1346552</t>
  </si>
  <si>
    <t>CRO  4YA51.3719058830942-0.131554982928111</t>
  </si>
  <si>
    <t>CT10 2PU51.35555445028771.39946900163197</t>
  </si>
  <si>
    <t>CT19 5FJ51.09525345970681.16037240978782</t>
  </si>
  <si>
    <t>CV3 2JD52.3978643501498-1.43884584974141</t>
  </si>
  <si>
    <t>CW1 6BA53.0827687001551-2.41979034959918</t>
  </si>
  <si>
    <t>CW12 1EP53.1635325-2.2095969999954</t>
  </si>
  <si>
    <t>DA15 9NJ51.44981040.1104695</t>
  </si>
  <si>
    <t>DA17 6BP51.49168850.1624068</t>
  </si>
  <si>
    <t>DA3 8NJ51.37002620.2663091</t>
  </si>
  <si>
    <t>DD8 1TD56.640898-2.907968</t>
  </si>
  <si>
    <t>DE24 8EB52.8961778080512-1.47147084054098</t>
  </si>
  <si>
    <t>DL1 4XT54.5248479000246-1.51083629999451</t>
  </si>
  <si>
    <t>DN14 7PA53.7532691955566-0.848245024681091</t>
  </si>
  <si>
    <t>DN16 1BN53.5758380000235-0.626892999971617</t>
  </si>
  <si>
    <t>DN32 9AW53.5602911744716-0.0786937085137489</t>
  </si>
  <si>
    <t>DN4 5JH53.4978863-1.1173783</t>
  </si>
  <si>
    <t>DT2 7UA50.7685050964355-2.39499807357788</t>
  </si>
  <si>
    <t>DY10 1JF52.3821792602539-2.24802303314208</t>
  </si>
  <si>
    <t>E17 4EE51.5928667-0.0024204</t>
  </si>
  <si>
    <t>E4 8SU51.6097008047289-0.0303759305075974</t>
  </si>
  <si>
    <t>E6 6LG51.52102279663080.0706759989261627</t>
  </si>
  <si>
    <t>EH11 4DG55.9256257-3.3063979</t>
  </si>
  <si>
    <t>EH15 3HS55.9319258-3.0983202</t>
  </si>
  <si>
    <t>EN1 3RR51.6490742503448-0.0557292498959698</t>
  </si>
  <si>
    <t>EX2 7JF50.7256735-3.467452</t>
  </si>
  <si>
    <t>EX32 8PA51.0731363504395-4.02417499767867</t>
  </si>
  <si>
    <t>EX5 1DR50.7072286-3.4151963</t>
  </si>
  <si>
    <t>FK3 8LH56.0091351505771-3.73304830186879</t>
  </si>
  <si>
    <t>FK3 8XX56.0052119-3.7462817</t>
  </si>
  <si>
    <t>G15 6RX55.904821-4.3789812</t>
  </si>
  <si>
    <t>G31 4BG55.8544447500044-4.21507700006342</t>
  </si>
  <si>
    <t>G53  7RJ55.8102799025004-4.35358870651798</t>
  </si>
  <si>
    <t>G74 4QX55.7815284729003-4.16630983352661</t>
  </si>
  <si>
    <t>GL1 2SG51.8697448480244-2.25307386921974</t>
  </si>
  <si>
    <t>GU14 7ST51.2907313981743-0.761163534921269</t>
  </si>
  <si>
    <t>HP22 4AA51.8519897460937-0.871227979660034</t>
  </si>
  <si>
    <t>HP8  4RD51.6242635722788-0.568921746709629</t>
  </si>
  <si>
    <t>HU3 4SA53.7259133294325-0.386221126652092</t>
  </si>
  <si>
    <t>HU9 1RH53.7489728-0.3040793</t>
  </si>
  <si>
    <t>HU9 5QE53.7446867-0.2590466</t>
  </si>
  <si>
    <t>IG11 8BL51.53901290893550.0684209987521172</t>
  </si>
  <si>
    <t>IP3 9SN52.032610000061.20438999991217</t>
  </si>
  <si>
    <t>IP31 3BA52.30310870346470.938237510006415</t>
  </si>
  <si>
    <t>IV1 1SG57.4905036-4.216014</t>
  </si>
  <si>
    <t>KT20 5PX51.2931277-0.2324256</t>
  </si>
  <si>
    <t>KT3 4LU51.4003789-0.2446561</t>
  </si>
  <si>
    <t>KW1 5ED58.4401676-3.0907747</t>
  </si>
  <si>
    <t>L24 8QB53.3497823-2.8734149</t>
  </si>
  <si>
    <t>L40 8JS53.6012306213378-2.86845397949218</t>
  </si>
  <si>
    <t>L9 5AN53.4750427-2.952387</t>
  </si>
  <si>
    <t>LA14 4BQ54.134739677256-3.23502026177793</t>
  </si>
  <si>
    <t>LE1 3EA52.6498398-1.1405992</t>
  </si>
  <si>
    <t>LE11 5XS52.7796084679002-1.20373541819949</t>
  </si>
  <si>
    <t>LE13 1PD52.7681805000392-0.882341501293241</t>
  </si>
  <si>
    <t>LE13 1SL52.7666841554697-0.877538206901681</t>
  </si>
  <si>
    <t>LE5 0EG52.6416156-1.1127834</t>
  </si>
  <si>
    <t>LE65 2UU52.7578916-1.4798783</t>
  </si>
  <si>
    <t>LE9 4NA52.5522523-1.2853036</t>
  </si>
  <si>
    <t>LN11 7AD53.37236022949210.0110990004613996</t>
  </si>
  <si>
    <t>LN6 3QX53.1964454650878-0.598232984542846</t>
  </si>
  <si>
    <t>LN6 5TZ53.2449750243493-0.617575270824869</t>
  </si>
  <si>
    <t>LN6 7DJ53.225916950032-0.553782399930708</t>
  </si>
  <si>
    <t>LS11 OBD53.7711314981018-1.57929389658559</t>
  </si>
  <si>
    <t>LU1 1HJ51.886691767724-0.457249453440921</t>
  </si>
  <si>
    <t>M41 7LG53.4717168694234-2.3509746823444</t>
  </si>
  <si>
    <t>M8 8EP53.4972132-2.2349078</t>
  </si>
  <si>
    <t>ME10 2XD51.34395840.7351119</t>
  </si>
  <si>
    <t>ME12 3SU51.40242004394530.823818027973175</t>
  </si>
  <si>
    <t>ME20 7BT51.30490910.4940264</t>
  </si>
  <si>
    <t>ME8 6BY51.3698920.5726102</t>
  </si>
  <si>
    <t>MK13 8LE52.0414927491403-0.778925922851092</t>
  </si>
  <si>
    <t>MK17 9DN51.9870183763495-0.686961983360991</t>
  </si>
  <si>
    <t>MK6 1AD52.0271082003312-0.76280574841611</t>
  </si>
  <si>
    <t>ML5 4AN55.8549482860915-4.01627424133534</t>
  </si>
  <si>
    <t>NE15 6UU54.9659401500876-1.66788375000855</t>
  </si>
  <si>
    <t>NE28 9NT55.015527500016-1.49910550004131</t>
  </si>
  <si>
    <t>NE37 1LH54.9084789177603-1.55060709376133</t>
  </si>
  <si>
    <t>NG17 4HW53.1318626403808-1.2386360168457</t>
  </si>
  <si>
    <t>NG2  1RU52.9325267-1.1648905</t>
  </si>
  <si>
    <t>NN1 1ET52.2349167659374-0.901820487785387</t>
  </si>
  <si>
    <t>NP20 2WB51.5685034-2.9900193</t>
  </si>
  <si>
    <t>NR31 ODH52.59833800002631.71747300011541</t>
  </si>
  <si>
    <t>NR6 5JS52.52662678018231.53974009627848</t>
  </si>
  <si>
    <t>OL1 2PH53.5536718482226-2.13236542659274</t>
  </si>
  <si>
    <t>OL11 1RY53.6008694-2.1633525</t>
  </si>
  <si>
    <t>OL7  0DN53.4780493-2.1222469</t>
  </si>
  <si>
    <t>OX12 9QT51.5968977-1.5256155</t>
  </si>
  <si>
    <t>PA3 4EP55.85946-4.4162739</t>
  </si>
  <si>
    <t>PE1 2HS52.5949154067239-0.260217471001341</t>
  </si>
  <si>
    <t>PE14 7AD52.69846952662260.204554287180647</t>
  </si>
  <si>
    <t>PE27 3EZ52.3426268500292-0.0717446500356369</t>
  </si>
  <si>
    <t>PE29 7DJ52.3389408668588-0.187951960977739</t>
  </si>
  <si>
    <t>PE29 7EF52.3435465001184-0.184650499854146</t>
  </si>
  <si>
    <t>PE30 1NQ52.75714924556030.392940020809081</t>
  </si>
  <si>
    <t>PL14 6LD50.4575881958007-4.54159688949584</t>
  </si>
  <si>
    <t>PL6 5US50.391910000129-4.08427349986826</t>
  </si>
  <si>
    <t>PO19 6UX50.8461608886718-0.763639986515045</t>
  </si>
  <si>
    <t>PO30 5TB50.7145007240317-1.29584080340064</t>
  </si>
  <si>
    <t>PO4 8SL50.7973857304052-1.06656716308892</t>
  </si>
  <si>
    <t>PO9  3QJ50.8654045002349-1.00815150005784</t>
  </si>
  <si>
    <t>PR5 6BZ53.7213428323883-2.67197897292845</t>
  </si>
  <si>
    <t>RG12 8TN51.4154562-0.7868397</t>
  </si>
  <si>
    <t>RG2 0SA51.4241828918457-0.972611010074615</t>
  </si>
  <si>
    <t>RG22 6HN51.2555203702727-1.10361046956127</t>
  </si>
  <si>
    <t>RG27 0NR51.3476924629425-0.859702815647967</t>
  </si>
  <si>
    <t>RG7 5LT51.4133494-1.1344723</t>
  </si>
  <si>
    <t>RH2 8RH51.1970157197622-0.243687803272248</t>
  </si>
  <si>
    <t>RH4 1EL51.2342243-0.3386093</t>
  </si>
  <si>
    <t>RM11 1PY51.56532050002840.189061800011694</t>
  </si>
  <si>
    <t>RM14 2TZ51.54199240623620.276817610891879</t>
  </si>
  <si>
    <t>RM20 3WJ51.48241043090820.284942001104355</t>
  </si>
  <si>
    <t>RM3  8GZ51.59263112568390.213410855274545</t>
  </si>
  <si>
    <t>S13 9WH53.3648333-1.3442599</t>
  </si>
  <si>
    <t>S2 4DR53.3702795000038-1.46419585010666</t>
  </si>
  <si>
    <t>S60 1TG53.4427544-1.3475999</t>
  </si>
  <si>
    <t>S73 0UF53.5103759765625-1.38665795326232</t>
  </si>
  <si>
    <t>SE1  5EW51.4835166-0.0668604</t>
  </si>
  <si>
    <t>SE10 0QJ51.49021460.0143047</t>
  </si>
  <si>
    <t>SG1 1XW51.8967041000003-0.202596599994979</t>
  </si>
  <si>
    <t>SK4 1DR53.4115257263183-2.16890311241149</t>
  </si>
  <si>
    <t>SL4 4RZ51.4505615216589-0.680512606304258</t>
  </si>
  <si>
    <t>SL6 3AA51.503370500051-0.738580500051663</t>
  </si>
  <si>
    <t>SN2 2DJ51.5679896505867-1.80900490037721</t>
  </si>
  <si>
    <t>SO16 0YW50.9357566833496-1.47621297836303</t>
  </si>
  <si>
    <t>SO30 4HW50.9213676452636-1.30555200576782</t>
  </si>
  <si>
    <t>SO50 7EF50.9651428507664-1.29530749960553</t>
  </si>
  <si>
    <t>SP11 8PQ51.2251271-1.6188896</t>
  </si>
  <si>
    <t>SS16 4PR51.55347525004140.469116799943693</t>
  </si>
  <si>
    <t>SS2 4DQ51.55587005615230.724546015262603</t>
  </si>
  <si>
    <t>SS6 9QW51.60725402832030.610803008079528</t>
  </si>
  <si>
    <t>SS7 2UG51.56467940.6138297</t>
  </si>
  <si>
    <t>ST13 7EE53.0698527-2.0364837</t>
  </si>
  <si>
    <t>ST3 7QA52.9726592669405-2.09606110261167</t>
  </si>
  <si>
    <t>SY14 7HZ53.082825-2.819105</t>
  </si>
  <si>
    <t>TA11 7DL51.0905685424804-2.61364603042602</t>
  </si>
  <si>
    <t>TA6 4TE51.1660545516558-2.99000829831114</t>
  </si>
  <si>
    <t>TN16 2HL51.30745157301660.0427009225126702</t>
  </si>
  <si>
    <t>TN23 7DG51.13517955005470.874665700153484</t>
  </si>
  <si>
    <t>TN35 4SA50.89531705002050.571078749994267</t>
  </si>
  <si>
    <t>TN8 6EL51.20638656616210.0639479979872704</t>
  </si>
  <si>
    <t>TN9 1PD51.20370101928710.288255989551544</t>
  </si>
  <si>
    <t>TQ11 0NR50.482322692871-3.77943301200866</t>
  </si>
  <si>
    <t>TS18 2SA54.5701920003936-1.30382400014403</t>
  </si>
  <si>
    <t>UB4 9SN51.5253459691851-0.390439107771498</t>
  </si>
  <si>
    <t>UB8 2RT51.5381396079197-0.493283323464945</t>
  </si>
  <si>
    <t>Unkown 151.69115990.4210051</t>
  </si>
  <si>
    <t>Unkown 251.32355142355120.0553282680004604</t>
  </si>
  <si>
    <t>Unkown 351.3013228514438-0.162547805918022</t>
  </si>
  <si>
    <t>WA2 8RD53.4248055681637-2.59829603625438</t>
  </si>
  <si>
    <t>WA9 1JF53.4457791-2.7356127</t>
  </si>
  <si>
    <t>WD1  2JJ51.6487615000069-0.386796499952203</t>
  </si>
  <si>
    <t>WF10 4TA53.7091715500366-1.33635784989071</t>
  </si>
  <si>
    <t>WS10 9QY52.568348-2.0101019</t>
  </si>
  <si>
    <t>WV14 0QL52.5633618479575-2.07859116618271</t>
  </si>
  <si>
    <t>YO10 3JA53.9546609199667-1.02273891552798</t>
  </si>
  <si>
    <t>Sum of Moulding</t>
  </si>
  <si>
    <t>Sum of Pywood</t>
  </si>
  <si>
    <t>Sum of Drum</t>
  </si>
  <si>
    <t>X</t>
  </si>
  <si>
    <t>Trunking Distance</t>
  </si>
  <si>
    <t>Delivery point 1: WoodCo Factory and Warehouse</t>
  </si>
  <si>
    <t>F. Trunking</t>
  </si>
  <si>
    <t>V. Trunking</t>
  </si>
  <si>
    <t>F. Delivery</t>
  </si>
  <si>
    <t>V. Delivery</t>
  </si>
  <si>
    <t>All Material</t>
  </si>
  <si>
    <t>Strategy:</t>
  </si>
  <si>
    <t>Every share costumer will be attended together. Reduce enviromental impact</t>
  </si>
  <si>
    <t>Delivery point 2: DrumCo Factory and Warehouse</t>
  </si>
  <si>
    <t>WoodCo Trunking</t>
  </si>
  <si>
    <t>DrumCo Trunking</t>
  </si>
  <si>
    <t>Delivery point 3: WoodCo Warehouse</t>
  </si>
  <si>
    <t>Best Cost</t>
  </si>
  <si>
    <t>Delivery point</t>
  </si>
  <si>
    <t>DrumCo Factory to:</t>
  </si>
  <si>
    <t>WoodCo Factory to:</t>
  </si>
  <si>
    <t>Drum F - Wood F</t>
  </si>
  <si>
    <t>Drum F - Wood WHS</t>
  </si>
  <si>
    <t>Wood F - Drum F</t>
  </si>
  <si>
    <t>Wood F - Wood WHS</t>
  </si>
  <si>
    <t># of trains</t>
  </si>
  <si>
    <t>Total m3</t>
  </si>
  <si>
    <t>Total Trunking</t>
  </si>
  <si>
    <t>Total Delivery</t>
  </si>
  <si>
    <t>All</t>
  </si>
  <si>
    <t>Trunking</t>
  </si>
  <si>
    <t xml:space="preserve">Python </t>
  </si>
  <si>
    <t>https://coderzcolumn.com/tutorials/data-science/how-to-create-connection-map-chart-in-python-jupyter-notebook-plotly-and-geopandas</t>
  </si>
  <si>
    <t>Current Cost</t>
  </si>
  <si>
    <t>Crossdock</t>
  </si>
  <si>
    <t>South Bristol</t>
  </si>
  <si>
    <t>Crossdocking</t>
  </si>
  <si>
    <t>Current cost</t>
  </si>
  <si>
    <t>&lt;51.947905</t>
  </si>
  <si>
    <t>&lt;-1.4861264</t>
  </si>
  <si>
    <t>Area</t>
  </si>
  <si>
    <t>CO2 Data</t>
  </si>
  <si>
    <t>WoodCo</t>
  </si>
  <si>
    <t>Moulding value =</t>
  </si>
  <si>
    <t>Plywood value =</t>
  </si>
  <si>
    <t>Trunking Costs</t>
  </si>
  <si>
    <t>Delivary Costs</t>
  </si>
  <si>
    <t>Annual Delivery Costs</t>
  </si>
  <si>
    <t>Fixed Op Cost</t>
  </si>
  <si>
    <t>DrumCo Factory and Warehouse - WoodCo Warehouse</t>
  </si>
  <si>
    <t>WoodCo Factory and Warehouse - WoodCo Warehouse</t>
  </si>
  <si>
    <t>WoodCo Factory and Warehouse - DrumCo Factory and Warehouse</t>
  </si>
  <si>
    <t>DrumCo Factory and Warehouse - WoodCo Factory and Warehouse</t>
  </si>
  <si>
    <t>Output</t>
  </si>
  <si>
    <t>Origin - Destination</t>
  </si>
  <si>
    <t>WoodCo Warehouse(WoodCo)</t>
  </si>
  <si>
    <t>WoodCo Warehouse(DrumCo)</t>
  </si>
  <si>
    <t xml:space="preserve">WoodCo Warehouse </t>
  </si>
  <si>
    <t xml:space="preserve">Variable Delivery </t>
  </si>
  <si>
    <t>Responsible</t>
  </si>
  <si>
    <t>Annual Distance Travel (Km)</t>
  </si>
  <si>
    <t>Delivery Distance</t>
  </si>
  <si>
    <t xml:space="preserve">Variable T. </t>
  </si>
  <si>
    <t xml:space="preserve">Fixed T. </t>
  </si>
  <si>
    <t xml:space="preserve">Distance </t>
  </si>
  <si>
    <t>Full Train</t>
  </si>
  <si>
    <t>Total Cost</t>
  </si>
  <si>
    <t xml:space="preserve">Tonnes </t>
  </si>
  <si>
    <t>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</si>
</sst>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_-;\-&quot;£&quot;* #,##0_-;_-&quot;£&quot;* &quot;-&quot;_-;_-@_-"/>
    <numFmt numFmtId="165" formatCode="_-[$£-809]* #,##0.00_-;\-[$£-809]* #,##0.00_-;_-[$£-809]* &quot;-&quot;??_-;_-@_-"/>
    <numFmt numFmtId="166" formatCode="_-[$£-809]* #,##0.000_-;\-[$£-809]* #,##0.000_-;_-[$£-809]* &quot;-&quot;??_-;_-@_-"/>
    <numFmt numFmtId="167" formatCode="_-&quot;£&quot;* #,##0.00_-;\-&quot;£&quot;* #,##0.00_-;_-&quot;£&quot;* &quot;-&quot;_-;_-@_-"/>
  </numFmts>
  <fonts count="11" x14ac:knownFonts="1">
    <font>
      <sz val="11"/>
      <color theme="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11">
    <xf numFmtId="0" fontId="0" fillId="0" borderId="0" xfId="0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6" xfId="0" applyFont="1" applyBorder="1" applyAlignment="1">
      <alignment wrapText="1"/>
    </xf>
    <xf numFmtId="1" fontId="3" fillId="0" borderId="0" xfId="0" applyNumberFormat="1" applyFont="1" applyAlignment="1">
      <alignment horizontal="center" vertical="center" readingOrder="1"/>
    </xf>
    <xf numFmtId="1" fontId="3" fillId="0" borderId="6" xfId="0" applyNumberFormat="1" applyFont="1" applyBorder="1" applyAlignment="1">
      <alignment horizontal="center" vertical="center" readingOrder="1"/>
    </xf>
    <xf numFmtId="0" fontId="4" fillId="0" borderId="8" xfId="0" applyFont="1" applyBorder="1"/>
    <xf numFmtId="0" fontId="4" fillId="0" borderId="6" xfId="0" applyFont="1" applyBorder="1"/>
    <xf numFmtId="0" fontId="4" fillId="0" borderId="9" xfId="0" applyFont="1" applyBorder="1"/>
    <xf numFmtId="0" fontId="2" fillId="0" borderId="6" xfId="0" applyFont="1" applyBorder="1"/>
    <xf numFmtId="0" fontId="2" fillId="0" borderId="0" xfId="0" applyFont="1"/>
    <xf numFmtId="165" fontId="0" fillId="0" borderId="0" xfId="0" applyNumberFormat="1"/>
    <xf numFmtId="165" fontId="0" fillId="0" borderId="6" xfId="0" applyNumberFormat="1" applyBorder="1"/>
    <xf numFmtId="0" fontId="4" fillId="0" borderId="0" xfId="0" applyFont="1"/>
    <xf numFmtId="0" fontId="0" fillId="0" borderId="6" xfId="0" applyBorder="1" applyAlignment="1">
      <alignment vertical="top"/>
    </xf>
    <xf numFmtId="0" fontId="0" fillId="0" borderId="6" xfId="0" applyBorder="1" applyAlignment="1">
      <alignment wrapText="1"/>
    </xf>
    <xf numFmtId="0" fontId="0" fillId="0" borderId="0" xfId="0" applyAlignment="1">
      <alignment wrapText="1"/>
    </xf>
    <xf numFmtId="165" fontId="0" fillId="0" borderId="6" xfId="0" applyNumberFormat="1" applyBorder="1" applyAlignment="1">
      <alignment wrapText="1"/>
    </xf>
    <xf numFmtId="0" fontId="2" fillId="0" borderId="6" xfId="0" applyFont="1" applyBorder="1" applyAlignment="1">
      <alignment horizontal="left"/>
    </xf>
    <xf numFmtId="166" fontId="0" fillId="0" borderId="6" xfId="0" applyNumberForma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wrapText="1"/>
    </xf>
    <xf numFmtId="164" fontId="1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1" fontId="0" fillId="0" borderId="6" xfId="0" applyNumberFormat="1" applyBorder="1"/>
    <xf numFmtId="0" fontId="0" fillId="3" borderId="6" xfId="0" applyFill="1" applyBorder="1"/>
    <xf numFmtId="165" fontId="0" fillId="3" borderId="6" xfId="0" applyNumberFormat="1" applyFill="1" applyBorder="1"/>
    <xf numFmtId="0" fontId="1" fillId="2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2" borderId="6" xfId="0" applyFill="1" applyBorder="1"/>
    <xf numFmtId="0" fontId="2" fillId="2" borderId="6" xfId="0" applyFont="1" applyFill="1" applyBorder="1"/>
    <xf numFmtId="0" fontId="4" fillId="2" borderId="6" xfId="0" applyFont="1" applyFill="1" applyBorder="1"/>
    <xf numFmtId="1" fontId="0" fillId="0" borderId="0" xfId="0" applyNumberFormat="1"/>
    <xf numFmtId="0" fontId="2" fillId="0" borderId="6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4" fillId="4" borderId="6" xfId="0" applyFont="1" applyFill="1" applyBorder="1"/>
    <xf numFmtId="165" fontId="0" fillId="4" borderId="6" xfId="0" applyNumberFormat="1" applyFill="1" applyBorder="1"/>
    <xf numFmtId="0" fontId="4" fillId="3" borderId="6" xfId="0" applyFont="1" applyFill="1" applyBorder="1"/>
    <xf numFmtId="0" fontId="0" fillId="4" borderId="6" xfId="0" applyFill="1" applyBorder="1"/>
    <xf numFmtId="0" fontId="4" fillId="3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vertical="center"/>
    </xf>
    <xf numFmtId="1" fontId="0" fillId="2" borderId="6" xfId="0" applyNumberFormat="1" applyFill="1" applyBorder="1"/>
    <xf numFmtId="0" fontId="0" fillId="2" borderId="6" xfId="0" applyFill="1" applyBorder="1" applyAlignment="1">
      <alignment vertical="top"/>
    </xf>
    <xf numFmtId="166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6" xfId="0" applyFont="1" applyBorder="1" applyAlignment="1">
      <alignment horizontal="center"/>
    </xf>
    <xf numFmtId="0" fontId="4" fillId="6" borderId="6" xfId="0" applyFont="1" applyFill="1" applyBorder="1"/>
    <xf numFmtId="0" fontId="0" fillId="6" borderId="6" xfId="0" applyFill="1" applyBorder="1" applyAlignment="1">
      <alignment vertical="top"/>
    </xf>
    <xf numFmtId="0" fontId="0" fillId="6" borderId="6" xfId="0" applyFill="1" applyBorder="1"/>
    <xf numFmtId="1" fontId="0" fillId="6" borderId="6" xfId="0" applyNumberFormat="1" applyFill="1" applyBorder="1"/>
    <xf numFmtId="0" fontId="4" fillId="7" borderId="6" xfId="0" applyFont="1" applyFill="1" applyBorder="1"/>
    <xf numFmtId="165" fontId="0" fillId="7" borderId="6" xfId="0" applyNumberFormat="1" applyFill="1" applyBorder="1"/>
    <xf numFmtId="0" fontId="4" fillId="8" borderId="6" xfId="0" applyFont="1" applyFill="1" applyBorder="1" applyAlignment="1">
      <alignment vertical="center"/>
    </xf>
    <xf numFmtId="0" fontId="4" fillId="8" borderId="6" xfId="0" applyFont="1" applyFill="1" applyBorder="1"/>
    <xf numFmtId="0" fontId="0" fillId="8" borderId="6" xfId="0" applyFill="1" applyBorder="1"/>
    <xf numFmtId="165" fontId="0" fillId="8" borderId="6" xfId="0" applyNumberFormat="1" applyFill="1" applyBorder="1"/>
    <xf numFmtId="0" fontId="2" fillId="5" borderId="6" xfId="0" applyFont="1" applyFill="1" applyBorder="1"/>
    <xf numFmtId="0" fontId="5" fillId="0" borderId="0" xfId="0" applyFont="1" applyAlignment="1">
      <alignment horizontal="justify" vertical="center"/>
    </xf>
    <xf numFmtId="0" fontId="6" fillId="0" borderId="0" xfId="2" applyAlignment="1">
      <alignment horizontal="justify" vertical="center"/>
    </xf>
    <xf numFmtId="0" fontId="0" fillId="9" borderId="6" xfId="0" applyFill="1" applyBorder="1"/>
    <xf numFmtId="0" fontId="0" fillId="10" borderId="6" xfId="0" applyFill="1" applyBorder="1"/>
    <xf numFmtId="0" fontId="0" fillId="10" borderId="12" xfId="0" applyFill="1" applyBorder="1"/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5" fontId="2" fillId="0" borderId="6" xfId="0" applyNumberFormat="1" applyFont="1" applyBorder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2" fillId="0" borderId="0" xfId="1"/>
    <xf numFmtId="165" fontId="2" fillId="0" borderId="0" xfId="1" applyNumberFormat="1"/>
    <xf numFmtId="0" fontId="2" fillId="0" borderId="6" xfId="1" applyBorder="1"/>
    <xf numFmtId="0" fontId="2" fillId="0" borderId="6" xfId="1" applyBorder="1" applyAlignment="1">
      <alignment wrapText="1"/>
    </xf>
    <xf numFmtId="165" fontId="2" fillId="0" borderId="6" xfId="1" applyNumberFormat="1" applyBorder="1"/>
    <xf numFmtId="0" fontId="4" fillId="0" borderId="6" xfId="1" applyFont="1" applyBorder="1" applyAlignment="1">
      <alignment horizontal="center"/>
    </xf>
    <xf numFmtId="165" fontId="2" fillId="0" borderId="6" xfId="1" applyNumberFormat="1" applyBorder="1" applyAlignment="1">
      <alignment horizontal="center" vertical="center"/>
    </xf>
    <xf numFmtId="165" fontId="2" fillId="0" borderId="6" xfId="1" applyNumberFormat="1" applyBorder="1" applyAlignment="1">
      <alignment vertical="center"/>
    </xf>
    <xf numFmtId="165" fontId="2" fillId="0" borderId="0" xfId="1" applyNumberForma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167" fontId="1" fillId="0" borderId="6" xfId="0" applyNumberFormat="1" applyFont="1" applyBorder="1"/>
    <xf numFmtId="164" fontId="1" fillId="0" borderId="6" xfId="1" applyNumberFormat="1" applyFont="1" applyBorder="1" applyAlignment="1">
      <alignment horizontal="center"/>
    </xf>
    <xf numFmtId="164" fontId="1" fillId="0" borderId="6" xfId="1" applyNumberFormat="1" applyFont="1" applyBorder="1" applyAlignment="1">
      <alignment wrapText="1"/>
    </xf>
    <xf numFmtId="164" fontId="1" fillId="0" borderId="6" xfId="1" applyNumberFormat="1" applyFont="1" applyBorder="1"/>
    <xf numFmtId="165" fontId="4" fillId="0" borderId="6" xfId="1" applyNumberFormat="1" applyFont="1" applyBorder="1" applyAlignment="1">
      <alignment vertical="center"/>
    </xf>
    <xf numFmtId="167" fontId="7" fillId="0" borderId="6" xfId="0" applyNumberFormat="1" applyFont="1" applyBorder="1"/>
    <xf numFmtId="164" fontId="4" fillId="0" borderId="6" xfId="0" applyNumberFormat="1" applyFont="1" applyBorder="1"/>
    <xf numFmtId="2" fontId="0" fillId="0" borderId="0" xfId="0" applyNumberFormat="1"/>
    <xf numFmtId="165" fontId="4" fillId="0" borderId="6" xfId="0" applyNumberFormat="1" applyFont="1" applyBorder="1"/>
    <xf numFmtId="0" fontId="0" fillId="9" borderId="0" xfId="0" applyFill="1"/>
    <xf numFmtId="165" fontId="0" fillId="3" borderId="0" xfId="0" applyNumberFormat="1" applyFill="1"/>
    <xf numFmtId="0" fontId="0" fillId="0" borderId="0" xfId="0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8" borderId="6" xfId="0" applyFill="1" applyBorder="1" applyAlignment="1">
      <alignment horizontal="center" vertical="center"/>
    </xf>
    <xf numFmtId="0" fontId="0" fillId="8" borderId="0" xfId="0" applyFill="1"/>
    <xf numFmtId="0" fontId="2" fillId="0" borderId="6" xfId="1" applyBorder="1" applyAlignment="1">
      <alignment vertical="center"/>
    </xf>
    <xf numFmtId="0" fontId="4" fillId="0" borderId="6" xfId="1" applyFont="1" applyBorder="1" applyAlignme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right" vertical="center"/>
    </xf>
    <xf numFmtId="0" fontId="4" fillId="0" borderId="6" xfId="1" applyFont="1" applyBorder="1"/>
    <xf numFmtId="0" fontId="1" fillId="0" borderId="6" xfId="0" applyFont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1" fillId="0" borderId="6" xfId="0" applyNumberFormat="1" applyFont="1" applyBorder="1" applyAlignment="1">
      <alignment horizontal="right" wrapText="1"/>
    </xf>
    <xf numFmtId="2" fontId="1" fillId="0" borderId="6" xfId="0" applyNumberFormat="1" applyFont="1" applyBorder="1" applyAlignment="1">
      <alignment horizontal="right"/>
    </xf>
    <xf numFmtId="2" fontId="7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9" fillId="0" borderId="6" xfId="0" applyFont="1" applyBorder="1"/>
    <xf numFmtId="165" fontId="9" fillId="0" borderId="6" xfId="0" applyNumberFormat="1" applyFont="1" applyBorder="1"/>
    <xf numFmtId="0" fontId="10" fillId="0" borderId="6" xfId="0" applyFont="1" applyBorder="1"/>
    <xf numFmtId="165" fontId="10" fillId="0" borderId="6" xfId="0" applyNumberFormat="1" applyFont="1" applyBorder="1"/>
    <xf numFmtId="0" fontId="9" fillId="0" borderId="0" xfId="0" applyFont="1" applyAlignment="1">
      <alignment vertical="center"/>
    </xf>
    <xf numFmtId="165" fontId="2" fillId="0" borderId="0" xfId="0" applyNumberFormat="1" applyFont="1"/>
    <xf numFmtId="9" fontId="2" fillId="0" borderId="0" xfId="3" applyFont="1" applyFill="1"/>
    <xf numFmtId="9" fontId="2" fillId="0" borderId="0" xfId="3" applyFont="1"/>
    <xf numFmtId="0" fontId="2" fillId="10" borderId="6" xfId="0" applyFont="1" applyFill="1" applyBorder="1"/>
    <xf numFmtId="0" fontId="4" fillId="11" borderId="6" xfId="0" applyFont="1" applyFill="1" applyBorder="1"/>
    <xf numFmtId="165" fontId="0" fillId="11" borderId="6" xfId="0" applyNumberFormat="1" applyFill="1" applyBorder="1"/>
    <xf numFmtId="0" fontId="4" fillId="7" borderId="5" xfId="0" applyFont="1" applyFill="1" applyBorder="1"/>
    <xf numFmtId="0" fontId="0" fillId="7" borderId="5" xfId="0" applyFill="1" applyBorder="1"/>
    <xf numFmtId="0" fontId="4" fillId="11" borderId="6" xfId="0" applyFont="1" applyFill="1" applyBorder="1" applyAlignment="1">
      <alignment horizontal="center"/>
    </xf>
    <xf numFmtId="165" fontId="2" fillId="11" borderId="6" xfId="0" applyNumberFormat="1" applyFont="1" applyFill="1" applyBorder="1"/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9" borderId="6" xfId="0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5" borderId="6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11" borderId="12" xfId="0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4" fillId="0" borderId="11" xfId="0" applyNumberFormat="1" applyFont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0" fontId="2" fillId="0" borderId="11" xfId="1" applyBorder="1" applyAlignment="1">
      <alignment horizontal="right" vertical="center"/>
    </xf>
    <xf numFmtId="0" fontId="2" fillId="0" borderId="1" xfId="1" applyBorder="1" applyAlignment="1">
      <alignment horizontal="right" vertical="center"/>
    </xf>
    <xf numFmtId="0" fontId="4" fillId="0" borderId="11" xfId="1" applyFont="1" applyBorder="1" applyAlignment="1">
      <alignment horizontal="right" vertical="center"/>
    </xf>
    <xf numFmtId="0" fontId="4" fillId="0" borderId="1" xfId="1" applyFont="1" applyBorder="1" applyAlignment="1">
      <alignment horizontal="right" vertic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2" fontId="2" fillId="0" borderId="11" xfId="0" applyNumberFormat="1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</cellXfs>
  <cellStyles count="4">
    <cellStyle name="Hyperlink" xfId="2" builtinId="8"/>
    <cellStyle name="Normal" xfId="0" builtinId="0"/>
    <cellStyle name="Normal 2" xfId="1" xr:uid="{00000000-0005-0000-0000-000001000000}"/>
    <cellStyle name="Percent" xfId="3" builtinId="5"/>
  </cellStyles>
  <dxfs count="0"/>
  <tableStyles count="1" defaultTableStyle="TableStyleMedium2" defaultPivotStyle="PivotStyleLight16">
    <tableStyle name="Invisible" pivot="0" table="0" count="0" xr9:uid="{0F5953D1-E238-4442-ACB5-8655F1DE0ECF}"/>
  </tableStyles>
  <colors>
    <mruColors>
      <color rgb="FFFFFFCC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DrumCo</c:v>
          </c:tx>
          <c:spPr>
            <a:ln w="28575">
              <a:noFill/>
            </a:ln>
          </c:spPr>
          <c:xVal>
            <c:numRef>
              <c:f>'Initial Data'!$D$4:$D$102</c:f>
              <c:numCache>
                <c:formatCode>General</c:formatCode>
                <c:ptCount val="99"/>
                <c:pt idx="0">
                  <c:v>-2.1257296002355899</c:v>
                </c:pt>
                <c:pt idx="1">
                  <c:v>-2.1257296002355899</c:v>
                </c:pt>
                <c:pt idx="2">
                  <c:v>-2.0838641002395999</c:v>
                </c:pt>
                <c:pt idx="3">
                  <c:v>-2.113553</c:v>
                </c:pt>
                <c:pt idx="4">
                  <c:v>-0.34243874922572598</c:v>
                </c:pt>
                <c:pt idx="5">
                  <c:v>-1.80031759848244</c:v>
                </c:pt>
                <c:pt idx="6">
                  <c:v>-1.80031759848244</c:v>
                </c:pt>
                <c:pt idx="7">
                  <c:v>-2.03887640003544</c:v>
                </c:pt>
                <c:pt idx="8">
                  <c:v>-2.03887640003544</c:v>
                </c:pt>
                <c:pt idx="9">
                  <c:v>-2.3734409809112549</c:v>
                </c:pt>
                <c:pt idx="10">
                  <c:v>-2.4834630621952898</c:v>
                </c:pt>
                <c:pt idx="11">
                  <c:v>-1.98653079999132</c:v>
                </c:pt>
                <c:pt idx="12">
                  <c:v>-1.98653079999132</c:v>
                </c:pt>
                <c:pt idx="13">
                  <c:v>-1.8386590480804443</c:v>
                </c:pt>
                <c:pt idx="14">
                  <c:v>-1.8386590480804443</c:v>
                </c:pt>
                <c:pt idx="15">
                  <c:v>-2.42486534606731</c:v>
                </c:pt>
                <c:pt idx="16">
                  <c:v>-2.42486534606731</c:v>
                </c:pt>
                <c:pt idx="17">
                  <c:v>-2.2700328826904297</c:v>
                </c:pt>
                <c:pt idx="18">
                  <c:v>-2.2700328826904297</c:v>
                </c:pt>
                <c:pt idx="19">
                  <c:v>-2.6046020984649658</c:v>
                </c:pt>
                <c:pt idx="20">
                  <c:v>-2.6046020984649658</c:v>
                </c:pt>
                <c:pt idx="21">
                  <c:v>-2.6003611087799072</c:v>
                </c:pt>
                <c:pt idx="22">
                  <c:v>-2.6003611087799072</c:v>
                </c:pt>
                <c:pt idx="23">
                  <c:v>-2.9086717125802899</c:v>
                </c:pt>
                <c:pt idx="24">
                  <c:v>-2.5013162000000002</c:v>
                </c:pt>
                <c:pt idx="25">
                  <c:v>-2.5013162000000002</c:v>
                </c:pt>
                <c:pt idx="26">
                  <c:v>-2.5774381160736084</c:v>
                </c:pt>
                <c:pt idx="27">
                  <c:v>-2.7647734522394098</c:v>
                </c:pt>
                <c:pt idx="28">
                  <c:v>0.40060109999999999</c:v>
                </c:pt>
                <c:pt idx="29">
                  <c:v>0.39532366229118299</c:v>
                </c:pt>
                <c:pt idx="30">
                  <c:v>0.39740030796333498</c:v>
                </c:pt>
                <c:pt idx="31">
                  <c:v>-3.1514232</c:v>
                </c:pt>
                <c:pt idx="32">
                  <c:v>-3.1514232</c:v>
                </c:pt>
                <c:pt idx="33">
                  <c:v>-3.1280755</c:v>
                </c:pt>
                <c:pt idx="34">
                  <c:v>-3.1280755</c:v>
                </c:pt>
                <c:pt idx="35">
                  <c:v>-3.5703399181365967</c:v>
                </c:pt>
                <c:pt idx="36">
                  <c:v>-3.3919785999999998</c:v>
                </c:pt>
                <c:pt idx="37">
                  <c:v>-3.305332200319</c:v>
                </c:pt>
                <c:pt idx="38">
                  <c:v>-3.305332200319</c:v>
                </c:pt>
                <c:pt idx="39">
                  <c:v>-2.9110335005170098</c:v>
                </c:pt>
                <c:pt idx="40">
                  <c:v>-2.9110335005170098</c:v>
                </c:pt>
                <c:pt idx="41">
                  <c:v>-3.0731489658355713</c:v>
                </c:pt>
                <c:pt idx="42">
                  <c:v>-3.0731489658355713</c:v>
                </c:pt>
                <c:pt idx="43">
                  <c:v>0.41915299647536802</c:v>
                </c:pt>
                <c:pt idx="44">
                  <c:v>0.34357969999999999</c:v>
                </c:pt>
                <c:pt idx="45">
                  <c:v>0.33953061547649399</c:v>
                </c:pt>
                <c:pt idx="46">
                  <c:v>0.24425561375053101</c:v>
                </c:pt>
                <c:pt idx="47">
                  <c:v>0.24425561375053101</c:v>
                </c:pt>
                <c:pt idx="48">
                  <c:v>0.50919219999999998</c:v>
                </c:pt>
                <c:pt idx="49">
                  <c:v>0.50919219999999998</c:v>
                </c:pt>
                <c:pt idx="50">
                  <c:v>0.52457310000000001</c:v>
                </c:pt>
                <c:pt idx="51">
                  <c:v>8.8028997182846069E-2</c:v>
                </c:pt>
                <c:pt idx="52">
                  <c:v>0.1117954</c:v>
                </c:pt>
                <c:pt idx="53">
                  <c:v>0.78251990000000005</c:v>
                </c:pt>
                <c:pt idx="54">
                  <c:v>0.28797961701038499</c:v>
                </c:pt>
                <c:pt idx="55">
                  <c:v>0.57214498519897461</c:v>
                </c:pt>
                <c:pt idx="56">
                  <c:v>1.143170952796936</c:v>
                </c:pt>
                <c:pt idx="57">
                  <c:v>1.12632820926354</c:v>
                </c:pt>
                <c:pt idx="58">
                  <c:v>0.92952210008119696</c:v>
                </c:pt>
                <c:pt idx="59">
                  <c:v>-0.1346552</c:v>
                </c:pt>
                <c:pt idx="60">
                  <c:v>-0.13155498292811099</c:v>
                </c:pt>
                <c:pt idx="61">
                  <c:v>1.39946900163197</c:v>
                </c:pt>
                <c:pt idx="62">
                  <c:v>1.1603724097878201</c:v>
                </c:pt>
                <c:pt idx="63">
                  <c:v>-1.4388458497414101</c:v>
                </c:pt>
                <c:pt idx="64">
                  <c:v>-1.4388458497414101</c:v>
                </c:pt>
                <c:pt idx="65">
                  <c:v>-2.4197903495991802</c:v>
                </c:pt>
                <c:pt idx="66">
                  <c:v>-2.2095969999954002</c:v>
                </c:pt>
                <c:pt idx="67">
                  <c:v>0.1104695</c:v>
                </c:pt>
                <c:pt idx="68">
                  <c:v>0.16240679999999999</c:v>
                </c:pt>
                <c:pt idx="69">
                  <c:v>0.26630910000000002</c:v>
                </c:pt>
                <c:pt idx="70">
                  <c:v>-2.9079679999999999</c:v>
                </c:pt>
                <c:pt idx="71">
                  <c:v>-1.47147084054098</c:v>
                </c:pt>
                <c:pt idx="72">
                  <c:v>-1.51083629999451</c:v>
                </c:pt>
                <c:pt idx="73">
                  <c:v>-1.51083629999451</c:v>
                </c:pt>
                <c:pt idx="74">
                  <c:v>-0.84824502468109131</c:v>
                </c:pt>
                <c:pt idx="75">
                  <c:v>-0.62689299997161696</c:v>
                </c:pt>
                <c:pt idx="76">
                  <c:v>-7.8693708513748906E-2</c:v>
                </c:pt>
                <c:pt idx="77">
                  <c:v>-1.1173782999999999</c:v>
                </c:pt>
                <c:pt idx="78">
                  <c:v>-1.1173782999999999</c:v>
                </c:pt>
                <c:pt idx="79">
                  <c:v>-2.3949980735778809</c:v>
                </c:pt>
                <c:pt idx="80">
                  <c:v>-2.2480230331420898</c:v>
                </c:pt>
                <c:pt idx="81">
                  <c:v>-2.2480230331420898</c:v>
                </c:pt>
                <c:pt idx="82">
                  <c:v>-2.4204000000000001E-3</c:v>
                </c:pt>
                <c:pt idx="83">
                  <c:v>-3.0375930507597401E-2</c:v>
                </c:pt>
                <c:pt idx="84">
                  <c:v>7.067599892616272E-2</c:v>
                </c:pt>
                <c:pt idx="85">
                  <c:v>7.067599892616272E-2</c:v>
                </c:pt>
                <c:pt idx="86">
                  <c:v>-3.3063978999999999</c:v>
                </c:pt>
                <c:pt idx="87">
                  <c:v>-3.3063978999999999</c:v>
                </c:pt>
                <c:pt idx="88">
                  <c:v>-3.0983201999999999</c:v>
                </c:pt>
                <c:pt idx="89">
                  <c:v>-3.0983201999999999</c:v>
                </c:pt>
                <c:pt idx="90">
                  <c:v>-5.57292498959698E-2</c:v>
                </c:pt>
                <c:pt idx="91">
                  <c:v>-3.4674520000000002</c:v>
                </c:pt>
                <c:pt idx="92">
                  <c:v>-3.4674520000000002</c:v>
                </c:pt>
                <c:pt idx="93">
                  <c:v>-4.0241749976786698</c:v>
                </c:pt>
                <c:pt idx="94">
                  <c:v>-3.4151962999999999</c:v>
                </c:pt>
                <c:pt idx="95">
                  <c:v>-3.7330483018687901</c:v>
                </c:pt>
                <c:pt idx="96">
                  <c:v>-3.7462816999999999</c:v>
                </c:pt>
                <c:pt idx="97">
                  <c:v>-4.3789812000000001</c:v>
                </c:pt>
                <c:pt idx="98">
                  <c:v>-4.3789812000000001</c:v>
                </c:pt>
              </c:numCache>
            </c:numRef>
          </c:xVal>
          <c:yVal>
            <c:numRef>
              <c:f>'Initial Data'!$C$4:$C$102</c:f>
              <c:numCache>
                <c:formatCode>General</c:formatCode>
                <c:ptCount val="99"/>
                <c:pt idx="0">
                  <c:v>57.1215209000691</c:v>
                </c:pt>
                <c:pt idx="1">
                  <c:v>57.1215209000691</c:v>
                </c:pt>
                <c:pt idx="2">
                  <c:v>57.137844150001598</c:v>
                </c:pt>
                <c:pt idx="3">
                  <c:v>57.167084199999998</c:v>
                </c:pt>
                <c:pt idx="4">
                  <c:v>51.743402300245897</c:v>
                </c:pt>
                <c:pt idx="5">
                  <c:v>52.5185581870482</c:v>
                </c:pt>
                <c:pt idx="6">
                  <c:v>52.5185581870482</c:v>
                </c:pt>
                <c:pt idx="7">
                  <c:v>52.454970900005002</c:v>
                </c:pt>
                <c:pt idx="8">
                  <c:v>52.454970900005002</c:v>
                </c:pt>
                <c:pt idx="9">
                  <c:v>51.381221771240234</c:v>
                </c:pt>
                <c:pt idx="10">
                  <c:v>53.741468530528003</c:v>
                </c:pt>
                <c:pt idx="11">
                  <c:v>50.731946800000202</c:v>
                </c:pt>
                <c:pt idx="12">
                  <c:v>50.731946800000202</c:v>
                </c:pt>
                <c:pt idx="13">
                  <c:v>50.752544403076172</c:v>
                </c:pt>
                <c:pt idx="14">
                  <c:v>50.752544403076172</c:v>
                </c:pt>
                <c:pt idx="15">
                  <c:v>53.585078113959</c:v>
                </c:pt>
                <c:pt idx="16">
                  <c:v>53.585078113959</c:v>
                </c:pt>
                <c:pt idx="17">
                  <c:v>53.592437744140625</c:v>
                </c:pt>
                <c:pt idx="18">
                  <c:v>53.592437744140625</c:v>
                </c:pt>
                <c:pt idx="19">
                  <c:v>51.528850555419922</c:v>
                </c:pt>
                <c:pt idx="20">
                  <c:v>51.528850555419922</c:v>
                </c:pt>
                <c:pt idx="21">
                  <c:v>51.415706634521484</c:v>
                </c:pt>
                <c:pt idx="22">
                  <c:v>51.415706634521484</c:v>
                </c:pt>
                <c:pt idx="23">
                  <c:v>51.359977252153399</c:v>
                </c:pt>
                <c:pt idx="24">
                  <c:v>51.443764999999999</c:v>
                </c:pt>
                <c:pt idx="25">
                  <c:v>51.443764999999999</c:v>
                </c:pt>
                <c:pt idx="26">
                  <c:v>51.333385467529297</c:v>
                </c:pt>
                <c:pt idx="27">
                  <c:v>54.659430527816703</c:v>
                </c:pt>
                <c:pt idx="28">
                  <c:v>52.242649900000004</c:v>
                </c:pt>
                <c:pt idx="29">
                  <c:v>52.261293990575901</c:v>
                </c:pt>
                <c:pt idx="30">
                  <c:v>52.263215014297401</c:v>
                </c:pt>
                <c:pt idx="31">
                  <c:v>51.462022599999997</c:v>
                </c:pt>
                <c:pt idx="32">
                  <c:v>51.462022599999997</c:v>
                </c:pt>
                <c:pt idx="33">
                  <c:v>51.534822599999998</c:v>
                </c:pt>
                <c:pt idx="34">
                  <c:v>51.534822599999998</c:v>
                </c:pt>
                <c:pt idx="35">
                  <c:v>51.553237915039063</c:v>
                </c:pt>
                <c:pt idx="36">
                  <c:v>51.749828100000002</c:v>
                </c:pt>
                <c:pt idx="37">
                  <c:v>51.461442750231903</c:v>
                </c:pt>
                <c:pt idx="38">
                  <c:v>51.461442750231903</c:v>
                </c:pt>
                <c:pt idx="39">
                  <c:v>53.195566334497798</c:v>
                </c:pt>
                <c:pt idx="40">
                  <c:v>53.195566334497798</c:v>
                </c:pt>
                <c:pt idx="41">
                  <c:v>53.411689758300781</c:v>
                </c:pt>
                <c:pt idx="42">
                  <c:v>53.411689758300781</c:v>
                </c:pt>
                <c:pt idx="43">
                  <c:v>51.723458978911701</c:v>
                </c:pt>
                <c:pt idx="44">
                  <c:v>51.577339500000001</c:v>
                </c:pt>
                <c:pt idx="45">
                  <c:v>51.605028371694701</c:v>
                </c:pt>
                <c:pt idx="46">
                  <c:v>51.6332482746461</c:v>
                </c:pt>
                <c:pt idx="47">
                  <c:v>51.6332482746461</c:v>
                </c:pt>
                <c:pt idx="48">
                  <c:v>51.746240299999997</c:v>
                </c:pt>
                <c:pt idx="49">
                  <c:v>51.746240299999997</c:v>
                </c:pt>
                <c:pt idx="50">
                  <c:v>51.676730999999997</c:v>
                </c:pt>
                <c:pt idx="51">
                  <c:v>51.785484313964844</c:v>
                </c:pt>
                <c:pt idx="52">
                  <c:v>51.784652700000002</c:v>
                </c:pt>
                <c:pt idx="53">
                  <c:v>51.660288799999996</c:v>
                </c:pt>
                <c:pt idx="54">
                  <c:v>51.740743435116201</c:v>
                </c:pt>
                <c:pt idx="55">
                  <c:v>52.068798065185547</c:v>
                </c:pt>
                <c:pt idx="56">
                  <c:v>51.910247802734375</c:v>
                </c:pt>
                <c:pt idx="57">
                  <c:v>51.809422791299703</c:v>
                </c:pt>
                <c:pt idx="58">
                  <c:v>51.880293100475299</c:v>
                </c:pt>
                <c:pt idx="59">
                  <c:v>51.3891925</c:v>
                </c:pt>
                <c:pt idx="60">
                  <c:v>51.3719058830942</c:v>
                </c:pt>
                <c:pt idx="61">
                  <c:v>51.355554450287698</c:v>
                </c:pt>
                <c:pt idx="62">
                  <c:v>51.095253459706797</c:v>
                </c:pt>
                <c:pt idx="63">
                  <c:v>52.397864350149803</c:v>
                </c:pt>
                <c:pt idx="64">
                  <c:v>52.397864350149803</c:v>
                </c:pt>
                <c:pt idx="65">
                  <c:v>53.0827687001551</c:v>
                </c:pt>
                <c:pt idx="66">
                  <c:v>53.163532500000002</c:v>
                </c:pt>
                <c:pt idx="67">
                  <c:v>51.449810399999997</c:v>
                </c:pt>
                <c:pt idx="68">
                  <c:v>51.491688500000002</c:v>
                </c:pt>
                <c:pt idx="69">
                  <c:v>51.370026199999998</c:v>
                </c:pt>
                <c:pt idx="70">
                  <c:v>56.640898</c:v>
                </c:pt>
                <c:pt idx="71">
                  <c:v>52.896177808051199</c:v>
                </c:pt>
                <c:pt idx="72">
                  <c:v>54.524847900024596</c:v>
                </c:pt>
                <c:pt idx="73">
                  <c:v>54.524847900024596</c:v>
                </c:pt>
                <c:pt idx="74">
                  <c:v>53.753269195556641</c:v>
                </c:pt>
                <c:pt idx="75">
                  <c:v>53.575838000023502</c:v>
                </c:pt>
                <c:pt idx="76">
                  <c:v>53.560291174471601</c:v>
                </c:pt>
                <c:pt idx="77">
                  <c:v>53.497886299999998</c:v>
                </c:pt>
                <c:pt idx="78">
                  <c:v>53.497886299999998</c:v>
                </c:pt>
                <c:pt idx="79">
                  <c:v>50.768505096435547</c:v>
                </c:pt>
                <c:pt idx="80">
                  <c:v>52.382179260253906</c:v>
                </c:pt>
                <c:pt idx="81">
                  <c:v>52.382179260253906</c:v>
                </c:pt>
                <c:pt idx="82">
                  <c:v>51.592866700000002</c:v>
                </c:pt>
                <c:pt idx="83">
                  <c:v>51.609700804728902</c:v>
                </c:pt>
                <c:pt idx="84">
                  <c:v>51.521022796630859</c:v>
                </c:pt>
                <c:pt idx="85">
                  <c:v>51.521022796630859</c:v>
                </c:pt>
                <c:pt idx="86">
                  <c:v>55.925625699999998</c:v>
                </c:pt>
                <c:pt idx="87">
                  <c:v>55.925625699999998</c:v>
                </c:pt>
                <c:pt idx="88">
                  <c:v>55.931925800000002</c:v>
                </c:pt>
                <c:pt idx="89">
                  <c:v>55.931925800000002</c:v>
                </c:pt>
                <c:pt idx="90">
                  <c:v>51.649074250344803</c:v>
                </c:pt>
                <c:pt idx="91">
                  <c:v>50.725673499999999</c:v>
                </c:pt>
                <c:pt idx="92">
                  <c:v>50.725673499999999</c:v>
                </c:pt>
                <c:pt idx="93">
                  <c:v>51.073136350439498</c:v>
                </c:pt>
                <c:pt idx="94">
                  <c:v>50.707228600000001</c:v>
                </c:pt>
                <c:pt idx="95">
                  <c:v>56.009135150577102</c:v>
                </c:pt>
                <c:pt idx="96">
                  <c:v>56.005211899999999</c:v>
                </c:pt>
                <c:pt idx="97">
                  <c:v>55.904820999999998</c:v>
                </c:pt>
                <c:pt idx="98">
                  <c:v>55.904820999999998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0-4523-9656-F70D0C23E5AC}"/>
            </c:ext>
          </c:extLst>
        </c:ser>
        <c:ser>
          <c:idx val="2"/>
          <c:order val="1"/>
          <c:tx>
            <c:v>DrumCo sites</c:v>
          </c:tx>
          <c:spPr>
            <a:ln w="28575">
              <a:noFill/>
            </a:ln>
          </c:spPr>
          <c:marker>
            <c:symbol val="triangle"/>
            <c:size val="11"/>
          </c:marker>
          <c:xVal>
            <c:numRef>
              <c:f>'Initial Data'!$N$3:$N$4</c:f>
              <c:numCache>
                <c:formatCode>General</c:formatCode>
                <c:ptCount val="2"/>
                <c:pt idx="0">
                  <c:v>2.0600000000000002E-3</c:v>
                </c:pt>
                <c:pt idx="1">
                  <c:v>-3.7248199999999998</c:v>
                </c:pt>
              </c:numCache>
            </c:numRef>
          </c:xVal>
          <c:yVal>
            <c:numRef>
              <c:f>'Initial Data'!$M$3:$M$4</c:f>
              <c:numCache>
                <c:formatCode>General</c:formatCode>
                <c:ptCount val="2"/>
                <c:pt idx="0">
                  <c:v>52.963239999999999</c:v>
                </c:pt>
                <c:pt idx="1">
                  <c:v>56.019480000000001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0-4523-9656-F70D0C23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3968"/>
        <c:axId val="156485504"/>
        <c:extLst/>
      </c:scatterChart>
      <c:valAx>
        <c:axId val="156483968"/>
        <c:scaling>
          <c:orientation val="minMax"/>
          <c:max val="1.75"/>
          <c:min val="-7.4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485504"/>
        <c:crosses val="autoZero"/>
        <c:crossBetween val="midCat"/>
      </c:valAx>
      <c:valAx>
        <c:axId val="156485504"/>
        <c:scaling>
          <c:orientation val="minMax"/>
          <c:max val="58.7"/>
          <c:min val="49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83968"/>
        <c:crossesAt val="-7.7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WoodCo</c:v>
          </c:tx>
          <c:spPr>
            <a:ln w="28575">
              <a:noFill/>
            </a:ln>
          </c:spPr>
          <c:xVal>
            <c:numRef>
              <c:f>'Input Data'!#REF!</c:f>
              <c:numCache>
                <c:formatCode>General</c:formatCode>
                <c:ptCount val="168"/>
                <c:pt idx="0">
                  <c:v>-0.13155498292811099</c:v>
                </c:pt>
                <c:pt idx="1">
                  <c:v>-3.1280755</c:v>
                </c:pt>
                <c:pt idx="2">
                  <c:v>-1.4388458497414101</c:v>
                </c:pt>
                <c:pt idx="3">
                  <c:v>-5.57292498959698E-2</c:v>
                </c:pt>
                <c:pt idx="4">
                  <c:v>-3.0983201999999999</c:v>
                </c:pt>
                <c:pt idx="5">
                  <c:v>7.067599892616272E-2</c:v>
                </c:pt>
                <c:pt idx="6">
                  <c:v>-1.30382400014403</c:v>
                </c:pt>
                <c:pt idx="7">
                  <c:v>-2.2700328826904297</c:v>
                </c:pt>
                <c:pt idx="8">
                  <c:v>-2.168903112411499</c:v>
                </c:pt>
                <c:pt idx="9">
                  <c:v>-2.1257296002355899</c:v>
                </c:pt>
                <c:pt idx="10">
                  <c:v>-4.3789812000000001</c:v>
                </c:pt>
                <c:pt idx="11">
                  <c:v>-1.00815150005784</c:v>
                </c:pt>
                <c:pt idx="12">
                  <c:v>-1.5792938965855901</c:v>
                </c:pt>
                <c:pt idx="13">
                  <c:v>-2.5013162000000002</c:v>
                </c:pt>
                <c:pt idx="14">
                  <c:v>-1.4762129783630371</c:v>
                </c:pt>
                <c:pt idx="15">
                  <c:v>-1.1648905000000001</c:v>
                </c:pt>
                <c:pt idx="16">
                  <c:v>1.53974009627848</c:v>
                </c:pt>
                <c:pt idx="17">
                  <c:v>-6.68604E-2</c:v>
                </c:pt>
                <c:pt idx="18">
                  <c:v>-1.98653079999132</c:v>
                </c:pt>
                <c:pt idx="19">
                  <c:v>-0.97261101007461548</c:v>
                </c:pt>
                <c:pt idx="20">
                  <c:v>0.28494200110435486</c:v>
                </c:pt>
                <c:pt idx="21">
                  <c:v>-2.5982960362543799</c:v>
                </c:pt>
                <c:pt idx="22">
                  <c:v>-2.0101019</c:v>
                </c:pt>
                <c:pt idx="23">
                  <c:v>-0.386796499952203</c:v>
                </c:pt>
                <c:pt idx="24">
                  <c:v>-3.0731489658355713</c:v>
                </c:pt>
                <c:pt idx="25">
                  <c:v>-1.1405992</c:v>
                </c:pt>
                <c:pt idx="26">
                  <c:v>-1.6678837500085499</c:v>
                </c:pt>
                <c:pt idx="27">
                  <c:v>-1.3055520057678223</c:v>
                </c:pt>
                <c:pt idx="28">
                  <c:v>-3.4674520000000002</c:v>
                </c:pt>
                <c:pt idx="29">
                  <c:v>-2.03887640003544</c:v>
                </c:pt>
                <c:pt idx="30">
                  <c:v>6.3947997987270355E-2</c:v>
                </c:pt>
                <c:pt idx="31">
                  <c:v>-0.39043910777149798</c:v>
                </c:pt>
                <c:pt idx="32">
                  <c:v>-1.49910550004131</c:v>
                </c:pt>
                <c:pt idx="33">
                  <c:v>-1.80031759848244</c:v>
                </c:pt>
                <c:pt idx="34">
                  <c:v>-2.7356126999999999</c:v>
                </c:pt>
                <c:pt idx="35">
                  <c:v>-2.42486534606731</c:v>
                </c:pt>
                <c:pt idx="36">
                  <c:v>-1.3866579532623291</c:v>
                </c:pt>
                <c:pt idx="37">
                  <c:v>1.43047E-2</c:v>
                </c:pt>
                <c:pt idx="38">
                  <c:v>-2.6003611087799072</c:v>
                </c:pt>
                <c:pt idx="39">
                  <c:v>0.50919219999999998</c:v>
                </c:pt>
                <c:pt idx="40">
                  <c:v>-4.2150770000634203</c:v>
                </c:pt>
                <c:pt idx="41">
                  <c:v>-2.2480230331420898</c:v>
                </c:pt>
                <c:pt idx="42">
                  <c:v>-4.0842734998682602</c:v>
                </c:pt>
                <c:pt idx="43">
                  <c:v>-0.38622112665209202</c:v>
                </c:pt>
                <c:pt idx="44">
                  <c:v>0.24425561375053101</c:v>
                </c:pt>
                <c:pt idx="45">
                  <c:v>-2.9110335005170098</c:v>
                </c:pt>
                <c:pt idx="46">
                  <c:v>0.42100510000000002</c:v>
                </c:pt>
                <c:pt idx="47">
                  <c:v>0.87466570015348399</c:v>
                </c:pt>
                <c:pt idx="48">
                  <c:v>-0.55378239993070799</c:v>
                </c:pt>
                <c:pt idx="49">
                  <c:v>-1.5506070937613301</c:v>
                </c:pt>
                <c:pt idx="50">
                  <c:v>-1.6188895999999999</c:v>
                </c:pt>
                <c:pt idx="51">
                  <c:v>1.143170952796936</c:v>
                </c:pt>
                <c:pt idx="52">
                  <c:v>-3.305332200319</c:v>
                </c:pt>
                <c:pt idx="53">
                  <c:v>4.27009225126702E-2</c:v>
                </c:pt>
                <c:pt idx="54">
                  <c:v>0.82381802797317505</c:v>
                </c:pt>
                <c:pt idx="55">
                  <c:v>0.18906180001169401</c:v>
                </c:pt>
                <c:pt idx="56">
                  <c:v>-1.2386360168457031</c:v>
                </c:pt>
                <c:pt idx="57">
                  <c:v>-1.06656716308892</c:v>
                </c:pt>
                <c:pt idx="58">
                  <c:v>-1.4641958501066601</c:v>
                </c:pt>
                <c:pt idx="59">
                  <c:v>-4.0162742413353403</c:v>
                </c:pt>
                <c:pt idx="60">
                  <c:v>-1.8386590480804443</c:v>
                </c:pt>
                <c:pt idx="61">
                  <c:v>-0.76116353492126898</c:v>
                </c:pt>
                <c:pt idx="62">
                  <c:v>-1.1173782999999999</c:v>
                </c:pt>
                <c:pt idx="63">
                  <c:v>-1.2958408034006399</c:v>
                </c:pt>
                <c:pt idx="64">
                  <c:v>0.57214498519897461</c:v>
                </c:pt>
                <c:pt idx="65">
                  <c:v>1.2043899999121701</c:v>
                </c:pt>
                <c:pt idx="66">
                  <c:v>-2.3509746823444</c:v>
                </c:pt>
                <c:pt idx="67">
                  <c:v>-4.1663098335266113</c:v>
                </c:pt>
                <c:pt idx="68">
                  <c:v>0.33953061547649399</c:v>
                </c:pt>
                <c:pt idx="69">
                  <c:v>-0.24368780327224801</c:v>
                </c:pt>
                <c:pt idx="70">
                  <c:v>0.61382970000000003</c:v>
                </c:pt>
                <c:pt idx="71">
                  <c:v>-2.2530738692197398</c:v>
                </c:pt>
                <c:pt idx="72">
                  <c:v>0.27681761089187901</c:v>
                </c:pt>
                <c:pt idx="73">
                  <c:v>-0.77892592285109197</c:v>
                </c:pt>
                <c:pt idx="74">
                  <c:v>0.24425561375053101</c:v>
                </c:pt>
                <c:pt idx="75">
                  <c:v>-0.45724945344092099</c:v>
                </c:pt>
                <c:pt idx="76">
                  <c:v>-2.6046020984649658</c:v>
                </c:pt>
                <c:pt idx="77">
                  <c:v>0.57261019999999996</c:v>
                </c:pt>
                <c:pt idx="78">
                  <c:v>0.2045542871806468</c:v>
                </c:pt>
                <c:pt idx="79">
                  <c:v>1.12632820926354</c:v>
                </c:pt>
                <c:pt idx="80">
                  <c:v>-1.51083629999451</c:v>
                </c:pt>
                <c:pt idx="81">
                  <c:v>-1.80900490037721</c:v>
                </c:pt>
                <c:pt idx="82">
                  <c:v>0.28825598955154419</c:v>
                </c:pt>
                <c:pt idx="83">
                  <c:v>0.34357969999999999</c:v>
                </c:pt>
                <c:pt idx="84">
                  <c:v>0.72454601526260376</c:v>
                </c:pt>
                <c:pt idx="85">
                  <c:v>-3.3063978999999999</c:v>
                </c:pt>
                <c:pt idx="86">
                  <c:v>-0.26021747100134102</c:v>
                </c:pt>
                <c:pt idx="87">
                  <c:v>-0.88234150129324096</c:v>
                </c:pt>
                <c:pt idx="88">
                  <c:v>-0.24465609999999999</c:v>
                </c:pt>
                <c:pt idx="89">
                  <c:v>0.49402639999999998</c:v>
                </c:pt>
                <c:pt idx="90">
                  <c:v>0.26630910000000002</c:v>
                </c:pt>
                <c:pt idx="91">
                  <c:v>0.28797961701038499</c:v>
                </c:pt>
                <c:pt idx="92">
                  <c:v>5.5328268000460402E-2</c:v>
                </c:pt>
                <c:pt idx="93">
                  <c:v>0.41915299647536802</c:v>
                </c:pt>
                <c:pt idx="94">
                  <c:v>0.571078749994267</c:v>
                </c:pt>
                <c:pt idx="95">
                  <c:v>-1.29530749960553</c:v>
                </c:pt>
                <c:pt idx="96">
                  <c:v>8.8028997182846069E-2</c:v>
                </c:pt>
                <c:pt idx="97">
                  <c:v>-3.3919785999999998</c:v>
                </c:pt>
                <c:pt idx="98">
                  <c:v>0.52457310000000001</c:v>
                </c:pt>
                <c:pt idx="99">
                  <c:v>-0.87753820690168105</c:v>
                </c:pt>
                <c:pt idx="100">
                  <c:v>-0.3386093</c:v>
                </c:pt>
                <c:pt idx="101">
                  <c:v>-0.16254780591802201</c:v>
                </c:pt>
                <c:pt idx="102">
                  <c:v>0.78251990000000005</c:v>
                </c:pt>
                <c:pt idx="103">
                  <c:v>-0.87122797966003418</c:v>
                </c:pt>
                <c:pt idx="104">
                  <c:v>-7.1744650035636903E-2</c:v>
                </c:pt>
                <c:pt idx="105">
                  <c:v>-0.68696198336099101</c:v>
                </c:pt>
                <c:pt idx="106">
                  <c:v>-2.3734409809112549</c:v>
                </c:pt>
                <c:pt idx="107">
                  <c:v>-0.34243874922572598</c:v>
                </c:pt>
                <c:pt idx="108">
                  <c:v>-0.23242560000000001</c:v>
                </c:pt>
                <c:pt idx="109">
                  <c:v>1.1603724097878201</c:v>
                </c:pt>
                <c:pt idx="110">
                  <c:v>-0.76280574841611004</c:v>
                </c:pt>
                <c:pt idx="111">
                  <c:v>-1.1344723000000001</c:v>
                </c:pt>
                <c:pt idx="112">
                  <c:v>0.61080300807952881</c:v>
                </c:pt>
                <c:pt idx="113">
                  <c:v>1.39946900163197</c:v>
                </c:pt>
                <c:pt idx="114">
                  <c:v>0.73511190000000004</c:v>
                </c:pt>
                <c:pt idx="115">
                  <c:v>-0.73858050005166298</c:v>
                </c:pt>
                <c:pt idx="116">
                  <c:v>0.46911679994369299</c:v>
                </c:pt>
                <c:pt idx="117">
                  <c:v>-2.9086717125802899</c:v>
                </c:pt>
                <c:pt idx="118">
                  <c:v>0.1117954</c:v>
                </c:pt>
                <c:pt idx="119">
                  <c:v>-1.1036104695612701</c:v>
                </c:pt>
                <c:pt idx="120">
                  <c:v>-1.3475999000000001</c:v>
                </c:pt>
                <c:pt idx="121">
                  <c:v>-0.76363998651504517</c:v>
                </c:pt>
                <c:pt idx="122">
                  <c:v>-2.1633524999999998</c:v>
                </c:pt>
                <c:pt idx="123">
                  <c:v>0.39740030796333498</c:v>
                </c:pt>
                <c:pt idx="124">
                  <c:v>-2.4204000000000001E-3</c:v>
                </c:pt>
                <c:pt idx="125">
                  <c:v>-2.6136460304260254</c:v>
                </c:pt>
                <c:pt idx="126">
                  <c:v>-2.5774381160736084</c:v>
                </c:pt>
                <c:pt idx="127">
                  <c:v>-0.85970281564796702</c:v>
                </c:pt>
                <c:pt idx="128">
                  <c:v>0.40060109999999999</c:v>
                </c:pt>
                <c:pt idx="129">
                  <c:v>-0.56892174670962903</c:v>
                </c:pt>
                <c:pt idx="130">
                  <c:v>-1.5256155</c:v>
                </c:pt>
                <c:pt idx="131">
                  <c:v>0.93823751000641498</c:v>
                </c:pt>
                <c:pt idx="132">
                  <c:v>-0.78683970000000003</c:v>
                </c:pt>
                <c:pt idx="133">
                  <c:v>-0.68051260630425803</c:v>
                </c:pt>
                <c:pt idx="134">
                  <c:v>0.39532366229118299</c:v>
                </c:pt>
                <c:pt idx="135">
                  <c:v>-3.779433012008667</c:v>
                </c:pt>
                <c:pt idx="136">
                  <c:v>-1.3442599</c:v>
                </c:pt>
                <c:pt idx="137">
                  <c:v>-0.61757527082486896</c:v>
                </c:pt>
                <c:pt idx="138">
                  <c:v>-3.7330483018687901</c:v>
                </c:pt>
                <c:pt idx="139">
                  <c:v>-0.3040793</c:v>
                </c:pt>
                <c:pt idx="140">
                  <c:v>-3.23502026177793</c:v>
                </c:pt>
                <c:pt idx="141">
                  <c:v>-0.59823298454284668</c:v>
                </c:pt>
                <c:pt idx="142">
                  <c:v>-2.3949980735778809</c:v>
                </c:pt>
                <c:pt idx="143">
                  <c:v>0.39294002080908103</c:v>
                </c:pt>
                <c:pt idx="144">
                  <c:v>-1.4798783</c:v>
                </c:pt>
                <c:pt idx="145">
                  <c:v>-3.5703399181365967</c:v>
                </c:pt>
                <c:pt idx="146">
                  <c:v>-1.2853036</c:v>
                </c:pt>
                <c:pt idx="147">
                  <c:v>-2.9900082983111398</c:v>
                </c:pt>
                <c:pt idx="148">
                  <c:v>-3.7462816999999999</c:v>
                </c:pt>
                <c:pt idx="149">
                  <c:v>-3.1514232</c:v>
                </c:pt>
                <c:pt idx="150">
                  <c:v>-2.8684539794921875</c:v>
                </c:pt>
                <c:pt idx="151">
                  <c:v>-3.0907746999999999</c:v>
                </c:pt>
                <c:pt idx="152">
                  <c:v>-2.0838641002395999</c:v>
                </c:pt>
                <c:pt idx="153">
                  <c:v>-2.2095969999954002</c:v>
                </c:pt>
                <c:pt idx="154">
                  <c:v>-0.49328332346494502</c:v>
                </c:pt>
                <c:pt idx="155">
                  <c:v>-4.0241749976786698</c:v>
                </c:pt>
                <c:pt idx="156">
                  <c:v>0.16240679999999999</c:v>
                </c:pt>
                <c:pt idx="157">
                  <c:v>-2.819105</c:v>
                </c:pt>
                <c:pt idx="158">
                  <c:v>0.1104695</c:v>
                </c:pt>
                <c:pt idx="159">
                  <c:v>-4.2160140000000004</c:v>
                </c:pt>
                <c:pt idx="160">
                  <c:v>-0.187951960977739</c:v>
                </c:pt>
                <c:pt idx="161">
                  <c:v>-2.9079679999999999</c:v>
                </c:pt>
                <c:pt idx="162">
                  <c:v>-4.5415968894958496</c:v>
                </c:pt>
                <c:pt idx="163">
                  <c:v>-3.4151962999999999</c:v>
                </c:pt>
                <c:pt idx="164">
                  <c:v>-2.113553</c:v>
                </c:pt>
                <c:pt idx="165">
                  <c:v>1.1099000461399555E-2</c:v>
                </c:pt>
                <c:pt idx="166">
                  <c:v>-0.62689299997161696</c:v>
                </c:pt>
                <c:pt idx="167">
                  <c:v>-1.1127834000000001</c:v>
                </c:pt>
              </c:numCache>
            </c:numRef>
          </c:xVal>
          <c:yVal>
            <c:numRef>
              <c:f>'Input Data'!#REF!</c:f>
              <c:numCache>
                <c:formatCode>General</c:formatCode>
                <c:ptCount val="168"/>
                <c:pt idx="0">
                  <c:v>51.3719058830942</c:v>
                </c:pt>
                <c:pt idx="1">
                  <c:v>51.534822599999998</c:v>
                </c:pt>
                <c:pt idx="2">
                  <c:v>52.397864350149803</c:v>
                </c:pt>
                <c:pt idx="3">
                  <c:v>51.649074250344803</c:v>
                </c:pt>
                <c:pt idx="4">
                  <c:v>55.931925800000002</c:v>
                </c:pt>
                <c:pt idx="5">
                  <c:v>51.521022796630859</c:v>
                </c:pt>
                <c:pt idx="6">
                  <c:v>54.570192000393597</c:v>
                </c:pt>
                <c:pt idx="7">
                  <c:v>53.592437744140625</c:v>
                </c:pt>
                <c:pt idx="8">
                  <c:v>53.411525726318359</c:v>
                </c:pt>
                <c:pt idx="9">
                  <c:v>57.1215209000691</c:v>
                </c:pt>
                <c:pt idx="10">
                  <c:v>55.904820999999998</c:v>
                </c:pt>
                <c:pt idx="11">
                  <c:v>50.865404500234902</c:v>
                </c:pt>
                <c:pt idx="12">
                  <c:v>53.771131498101802</c:v>
                </c:pt>
                <c:pt idx="13">
                  <c:v>51.443764999999999</c:v>
                </c:pt>
                <c:pt idx="14">
                  <c:v>50.935756683349609</c:v>
                </c:pt>
                <c:pt idx="15">
                  <c:v>52.932526699999997</c:v>
                </c:pt>
                <c:pt idx="16">
                  <c:v>52.526626780182298</c:v>
                </c:pt>
                <c:pt idx="17">
                  <c:v>51.483516600000002</c:v>
                </c:pt>
                <c:pt idx="18">
                  <c:v>50.731946800000202</c:v>
                </c:pt>
                <c:pt idx="19">
                  <c:v>51.424182891845703</c:v>
                </c:pt>
                <c:pt idx="20">
                  <c:v>51.482410430908203</c:v>
                </c:pt>
                <c:pt idx="21">
                  <c:v>53.424805568163698</c:v>
                </c:pt>
                <c:pt idx="22">
                  <c:v>52.568348</c:v>
                </c:pt>
                <c:pt idx="23">
                  <c:v>51.648761500006898</c:v>
                </c:pt>
                <c:pt idx="24">
                  <c:v>53.411689758300781</c:v>
                </c:pt>
                <c:pt idx="25">
                  <c:v>52.649839800000002</c:v>
                </c:pt>
                <c:pt idx="26">
                  <c:v>54.965940150087597</c:v>
                </c:pt>
                <c:pt idx="27">
                  <c:v>50.921367645263672</c:v>
                </c:pt>
                <c:pt idx="28">
                  <c:v>50.725673499999999</c:v>
                </c:pt>
                <c:pt idx="29">
                  <c:v>52.454970900005002</c:v>
                </c:pt>
                <c:pt idx="30">
                  <c:v>51.206386566162109</c:v>
                </c:pt>
                <c:pt idx="31">
                  <c:v>51.525345969185103</c:v>
                </c:pt>
                <c:pt idx="32">
                  <c:v>55.015527500015999</c:v>
                </c:pt>
                <c:pt idx="33">
                  <c:v>52.5185581870482</c:v>
                </c:pt>
                <c:pt idx="34">
                  <c:v>53.445779100000003</c:v>
                </c:pt>
                <c:pt idx="35">
                  <c:v>53.585078113959</c:v>
                </c:pt>
                <c:pt idx="36">
                  <c:v>53.5103759765625</c:v>
                </c:pt>
                <c:pt idx="37">
                  <c:v>51.490214600000002</c:v>
                </c:pt>
                <c:pt idx="38">
                  <c:v>51.415706634521484</c:v>
                </c:pt>
                <c:pt idx="39">
                  <c:v>51.746240299999997</c:v>
                </c:pt>
                <c:pt idx="40">
                  <c:v>55.854444750004397</c:v>
                </c:pt>
                <c:pt idx="41">
                  <c:v>52.382179260253906</c:v>
                </c:pt>
                <c:pt idx="42">
                  <c:v>50.391910000129002</c:v>
                </c:pt>
                <c:pt idx="43">
                  <c:v>53.725913329432501</c:v>
                </c:pt>
                <c:pt idx="44">
                  <c:v>51.6332482746461</c:v>
                </c:pt>
                <c:pt idx="45">
                  <c:v>53.195566334497798</c:v>
                </c:pt>
                <c:pt idx="46">
                  <c:v>51.691159900000002</c:v>
                </c:pt>
                <c:pt idx="47">
                  <c:v>51.135179550054701</c:v>
                </c:pt>
                <c:pt idx="48">
                  <c:v>53.225916950032001</c:v>
                </c:pt>
                <c:pt idx="49">
                  <c:v>54.908478917760299</c:v>
                </c:pt>
                <c:pt idx="50">
                  <c:v>51.225127100000002</c:v>
                </c:pt>
                <c:pt idx="51">
                  <c:v>51.910247802734375</c:v>
                </c:pt>
                <c:pt idx="52">
                  <c:v>51.461442750231903</c:v>
                </c:pt>
                <c:pt idx="53">
                  <c:v>51.3074515730166</c:v>
                </c:pt>
                <c:pt idx="54">
                  <c:v>51.402420043945313</c:v>
                </c:pt>
                <c:pt idx="55">
                  <c:v>51.565320500028399</c:v>
                </c:pt>
                <c:pt idx="56">
                  <c:v>53.131862640380859</c:v>
                </c:pt>
                <c:pt idx="57">
                  <c:v>50.797385730405203</c:v>
                </c:pt>
                <c:pt idx="58">
                  <c:v>53.370279500003797</c:v>
                </c:pt>
                <c:pt idx="59">
                  <c:v>55.854948286091499</c:v>
                </c:pt>
                <c:pt idx="60">
                  <c:v>50.752544403076172</c:v>
                </c:pt>
                <c:pt idx="61">
                  <c:v>51.290731398174302</c:v>
                </c:pt>
                <c:pt idx="62">
                  <c:v>53.497886299999998</c:v>
                </c:pt>
                <c:pt idx="63">
                  <c:v>50.714500724031701</c:v>
                </c:pt>
                <c:pt idx="64">
                  <c:v>52.068798065185547</c:v>
                </c:pt>
                <c:pt idx="65">
                  <c:v>52.032610000059996</c:v>
                </c:pt>
                <c:pt idx="66">
                  <c:v>53.471716869423403</c:v>
                </c:pt>
                <c:pt idx="67">
                  <c:v>55.781528472900391</c:v>
                </c:pt>
                <c:pt idx="68">
                  <c:v>51.605028371694701</c:v>
                </c:pt>
                <c:pt idx="69">
                  <c:v>51.197015719762199</c:v>
                </c:pt>
                <c:pt idx="70">
                  <c:v>51.564679400000003</c:v>
                </c:pt>
                <c:pt idx="71">
                  <c:v>51.869744848024403</c:v>
                </c:pt>
                <c:pt idx="72">
                  <c:v>51.541992406236197</c:v>
                </c:pt>
                <c:pt idx="73">
                  <c:v>52.041492749140303</c:v>
                </c:pt>
                <c:pt idx="74">
                  <c:v>51.6332482746461</c:v>
                </c:pt>
                <c:pt idx="75">
                  <c:v>51.886691767724002</c:v>
                </c:pt>
                <c:pt idx="76">
                  <c:v>51.528850555419922</c:v>
                </c:pt>
                <c:pt idx="77">
                  <c:v>51.369892</c:v>
                </c:pt>
                <c:pt idx="78">
                  <c:v>52.698469526622638</c:v>
                </c:pt>
                <c:pt idx="79">
                  <c:v>51.809422791299703</c:v>
                </c:pt>
                <c:pt idx="80">
                  <c:v>54.524847900024596</c:v>
                </c:pt>
                <c:pt idx="81">
                  <c:v>51.567989650586703</c:v>
                </c:pt>
                <c:pt idx="82">
                  <c:v>51.203701019287109</c:v>
                </c:pt>
                <c:pt idx="83">
                  <c:v>51.577339500000001</c:v>
                </c:pt>
                <c:pt idx="84">
                  <c:v>51.555870056152344</c:v>
                </c:pt>
                <c:pt idx="85">
                  <c:v>55.925625699999998</c:v>
                </c:pt>
                <c:pt idx="86">
                  <c:v>52.594915406723899</c:v>
                </c:pt>
                <c:pt idx="87">
                  <c:v>52.7681805000392</c:v>
                </c:pt>
                <c:pt idx="88">
                  <c:v>51.4003789</c:v>
                </c:pt>
                <c:pt idx="89">
                  <c:v>51.304909100000003</c:v>
                </c:pt>
                <c:pt idx="90">
                  <c:v>51.370026199999998</c:v>
                </c:pt>
                <c:pt idx="91">
                  <c:v>51.740743435116201</c:v>
                </c:pt>
                <c:pt idx="92">
                  <c:v>51.323551423551201</c:v>
                </c:pt>
                <c:pt idx="93">
                  <c:v>51.723458978911701</c:v>
                </c:pt>
                <c:pt idx="94">
                  <c:v>50.895317050020502</c:v>
                </c:pt>
                <c:pt idx="95">
                  <c:v>50.965142850766398</c:v>
                </c:pt>
                <c:pt idx="96">
                  <c:v>51.785484313964844</c:v>
                </c:pt>
                <c:pt idx="97">
                  <c:v>51.749828100000002</c:v>
                </c:pt>
                <c:pt idx="98">
                  <c:v>51.676730999999997</c:v>
                </c:pt>
                <c:pt idx="99">
                  <c:v>52.766684155469697</c:v>
                </c:pt>
                <c:pt idx="100">
                  <c:v>51.234224300000001</c:v>
                </c:pt>
                <c:pt idx="101">
                  <c:v>51.3013228514438</c:v>
                </c:pt>
                <c:pt idx="102">
                  <c:v>51.660288799999996</c:v>
                </c:pt>
                <c:pt idx="103">
                  <c:v>51.85198974609375</c:v>
                </c:pt>
                <c:pt idx="104">
                  <c:v>52.342626850029198</c:v>
                </c:pt>
                <c:pt idx="105">
                  <c:v>51.987018376349504</c:v>
                </c:pt>
                <c:pt idx="106">
                  <c:v>51.381221771240234</c:v>
                </c:pt>
                <c:pt idx="107">
                  <c:v>51.743402300245897</c:v>
                </c:pt>
                <c:pt idx="108">
                  <c:v>51.293127699999999</c:v>
                </c:pt>
                <c:pt idx="109">
                  <c:v>51.095253459706797</c:v>
                </c:pt>
                <c:pt idx="110">
                  <c:v>52.027108200331199</c:v>
                </c:pt>
                <c:pt idx="111">
                  <c:v>51.413349400000001</c:v>
                </c:pt>
                <c:pt idx="112">
                  <c:v>51.607254028320313</c:v>
                </c:pt>
                <c:pt idx="113">
                  <c:v>51.355554450287698</c:v>
                </c:pt>
                <c:pt idx="114">
                  <c:v>51.343958399999998</c:v>
                </c:pt>
                <c:pt idx="115">
                  <c:v>51.503370500050998</c:v>
                </c:pt>
                <c:pt idx="116">
                  <c:v>51.553475250041402</c:v>
                </c:pt>
                <c:pt idx="117">
                  <c:v>51.359977252153399</c:v>
                </c:pt>
                <c:pt idx="118">
                  <c:v>51.784652700000002</c:v>
                </c:pt>
                <c:pt idx="119">
                  <c:v>51.255520370272698</c:v>
                </c:pt>
                <c:pt idx="120">
                  <c:v>53.442754399999998</c:v>
                </c:pt>
                <c:pt idx="121">
                  <c:v>50.846160888671875</c:v>
                </c:pt>
                <c:pt idx="122">
                  <c:v>53.600869400000001</c:v>
                </c:pt>
                <c:pt idx="123">
                  <c:v>52.263215014297401</c:v>
                </c:pt>
                <c:pt idx="124">
                  <c:v>51.592866700000002</c:v>
                </c:pt>
                <c:pt idx="125">
                  <c:v>51.090568542480469</c:v>
                </c:pt>
                <c:pt idx="126">
                  <c:v>51.333385467529297</c:v>
                </c:pt>
                <c:pt idx="127">
                  <c:v>51.347692462942497</c:v>
                </c:pt>
                <c:pt idx="128">
                  <c:v>52.242649900000004</c:v>
                </c:pt>
                <c:pt idx="129">
                  <c:v>51.624263572278799</c:v>
                </c:pt>
                <c:pt idx="130">
                  <c:v>51.5968977</c:v>
                </c:pt>
                <c:pt idx="131">
                  <c:v>52.303108703464702</c:v>
                </c:pt>
                <c:pt idx="132">
                  <c:v>51.415456200000001</c:v>
                </c:pt>
                <c:pt idx="133">
                  <c:v>51.450561521658898</c:v>
                </c:pt>
                <c:pt idx="134">
                  <c:v>52.261293990575901</c:v>
                </c:pt>
                <c:pt idx="135">
                  <c:v>50.482322692871094</c:v>
                </c:pt>
                <c:pt idx="136">
                  <c:v>53.364833300000001</c:v>
                </c:pt>
                <c:pt idx="137">
                  <c:v>53.244975024349301</c:v>
                </c:pt>
                <c:pt idx="138">
                  <c:v>56.009135150577102</c:v>
                </c:pt>
                <c:pt idx="139">
                  <c:v>53.748972799999997</c:v>
                </c:pt>
                <c:pt idx="140">
                  <c:v>54.134739677256</c:v>
                </c:pt>
                <c:pt idx="141">
                  <c:v>53.196445465087891</c:v>
                </c:pt>
                <c:pt idx="142">
                  <c:v>50.768505096435547</c:v>
                </c:pt>
                <c:pt idx="143">
                  <c:v>52.757149245560299</c:v>
                </c:pt>
                <c:pt idx="144">
                  <c:v>52.757891600000001</c:v>
                </c:pt>
                <c:pt idx="145">
                  <c:v>51.553237915039063</c:v>
                </c:pt>
                <c:pt idx="146">
                  <c:v>52.552252299999999</c:v>
                </c:pt>
                <c:pt idx="147">
                  <c:v>51.166054551655797</c:v>
                </c:pt>
                <c:pt idx="148">
                  <c:v>56.005211899999999</c:v>
                </c:pt>
                <c:pt idx="149">
                  <c:v>51.462022599999997</c:v>
                </c:pt>
                <c:pt idx="150">
                  <c:v>53.601230621337891</c:v>
                </c:pt>
                <c:pt idx="151">
                  <c:v>58.440167600000002</c:v>
                </c:pt>
                <c:pt idx="152">
                  <c:v>57.137844150001598</c:v>
                </c:pt>
                <c:pt idx="153">
                  <c:v>53.163532500000002</c:v>
                </c:pt>
                <c:pt idx="154">
                  <c:v>51.538139607919703</c:v>
                </c:pt>
                <c:pt idx="155">
                  <c:v>51.073136350439498</c:v>
                </c:pt>
                <c:pt idx="156">
                  <c:v>51.491688500000002</c:v>
                </c:pt>
                <c:pt idx="157">
                  <c:v>53.082825</c:v>
                </c:pt>
                <c:pt idx="158">
                  <c:v>51.449810399999997</c:v>
                </c:pt>
                <c:pt idx="159">
                  <c:v>57.490503599999997</c:v>
                </c:pt>
                <c:pt idx="160">
                  <c:v>52.338940866858799</c:v>
                </c:pt>
                <c:pt idx="161">
                  <c:v>56.640898</c:v>
                </c:pt>
                <c:pt idx="162">
                  <c:v>50.457588195800781</c:v>
                </c:pt>
                <c:pt idx="163">
                  <c:v>50.707228600000001</c:v>
                </c:pt>
                <c:pt idx="164">
                  <c:v>57.167084199999998</c:v>
                </c:pt>
                <c:pt idx="165">
                  <c:v>53.372360229492188</c:v>
                </c:pt>
                <c:pt idx="166">
                  <c:v>53.575838000023502</c:v>
                </c:pt>
                <c:pt idx="167">
                  <c:v>52.641615600000002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E-41F9-A68B-A6C0E9A64BAA}"/>
            </c:ext>
          </c:extLst>
        </c:ser>
        <c:ser>
          <c:idx val="3"/>
          <c:order val="1"/>
          <c:tx>
            <c:v>WoodCo sites</c:v>
          </c:tx>
          <c:spPr>
            <a:ln w="28575">
              <a:noFill/>
            </a:ln>
          </c:spPr>
          <c:marker>
            <c:symbol val="x"/>
            <c:size val="11"/>
            <c:spPr>
              <a:ln w="38100"/>
            </c:spPr>
          </c:marker>
          <c:xVal>
            <c:numRef>
              <c:f>'Input Data'!#REF!</c:f>
              <c:numCache>
                <c:formatCode>General</c:formatCode>
                <c:ptCount val="2"/>
                <c:pt idx="0">
                  <c:v>2.0600000000000002E-3</c:v>
                </c:pt>
                <c:pt idx="1">
                  <c:v>-3.7248199999999998</c:v>
                </c:pt>
              </c:numCache>
            </c:numRef>
          </c:xVal>
          <c:yVal>
            <c:numRef>
              <c:f>'Input Data'!#REF!</c:f>
              <c:numCache>
                <c:formatCode>General</c:formatCode>
                <c:ptCount val="2"/>
                <c:pt idx="0">
                  <c:v>52.963239999999999</c:v>
                </c:pt>
                <c:pt idx="1">
                  <c:v>56.019480000000001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E-41F9-A68B-A6C0E9A6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3968"/>
        <c:axId val="156485504"/>
        <c:extLst/>
      </c:scatterChart>
      <c:valAx>
        <c:axId val="156483968"/>
        <c:scaling>
          <c:orientation val="minMax"/>
          <c:max val="1.75"/>
          <c:min val="-7.4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6485504"/>
        <c:crosses val="autoZero"/>
        <c:crossBetween val="midCat"/>
      </c:valAx>
      <c:valAx>
        <c:axId val="156485504"/>
        <c:scaling>
          <c:orientation val="minMax"/>
          <c:max val="58.7"/>
          <c:min val="49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483968"/>
        <c:crossesAt val="-7.7"/>
        <c:crossBetween val="midCat"/>
      </c:valAx>
      <c:spPr>
        <a:blipFill>
          <a:blip xmlns:r="http://schemas.openxmlformats.org/officeDocument/2006/relationships" r:embed="rId1"/>
          <a:stretch>
            <a:fillRect/>
          </a:stretch>
        </a:blip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0</xdr:row>
      <xdr:rowOff>114300</xdr:rowOff>
    </xdr:from>
    <xdr:to>
      <xdr:col>8</xdr:col>
      <xdr:colOff>590550</xdr:colOff>
      <xdr:row>35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C30F7-25CC-41E5-A86E-D04764F89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0</xdr:row>
      <xdr:rowOff>114300</xdr:rowOff>
    </xdr:from>
    <xdr:to>
      <xdr:col>16</xdr:col>
      <xdr:colOff>590550</xdr:colOff>
      <xdr:row>35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BF89F7-48CE-4D7C-B8FC-08787C3DE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P Guaso" refreshedDate="44628.406362731483" createdVersion="7" refreshedVersion="7" minRefreshableVersion="3" recordCount="267" xr:uid="{DE94C0DC-CCF0-4B7A-8CC5-318161FBC0DE}">
  <cacheSource type="worksheet">
    <worksheetSource ref="A3:G270" sheet="Initial Data"/>
  </cacheSource>
  <cacheFields count="7">
    <cacheField name="Unique name" numFmtId="0">
      <sharedItems count="198">
        <s v="AB10 7AY57.1215209000691-2.12572960023559"/>
        <s v="AB11 9PJ57.1378441500016-2.0838641002396"/>
        <s v="AB24 2UU57.1670842-2.113553"/>
        <s v="AL1 2RJ51.7434023002459-0.342438749225726"/>
        <s v="B35 7RD52.5185581870482-1.80031759848244"/>
        <s v="B62 8ES52.454970900005-2.03887640003544"/>
        <s v="BA2 3ET51.3812217712402-2.37344098091125"/>
        <s v="BB2 3QP53.741468530528-2.48346306219529"/>
        <s v="BH15 3BN50.7319468000002-1.98653079999132"/>
        <s v="BH8 9UB50.7525444030761-1.83865904808044"/>
        <s v="BL1 2SL53.585078113959-2.42486534606731"/>
        <s v="BL9 7PJ53.5924377441406-2.27003288269042"/>
        <s v="BS10 7TX51.5288505554199-2.60460209846496"/>
        <s v="BS13 7TJ51.4157066345214-2.6003611087799"/>
        <s v="BS22 0BT51.3599772521534-2.90867171258029"/>
        <s v="BS30 7DA51.443765-2.5013162"/>
        <s v="BS39 5TQ51.3333854675292-2.5774381160736"/>
        <s v="CA11 9EH54.6594305278167-2.76477345223941"/>
        <s v="CB8  0WB52.24264990.4006011"/>
        <s v="CB8 7DT52.26129399057590.395323662291183"/>
        <s v="CB8 7SX52.26321501429740.397400307963335"/>
        <s v="CF10 4LU51.4620226-3.1514232"/>
        <s v="CF23 8NL51.5348226-3.1280755"/>
        <s v="CF32 9LW51.553237915039-3.57033991813659"/>
        <s v="CF48 1HY51.7498281-3.3919786"/>
        <s v="CF5 5TG51.4614427502319-3.305332200319"/>
        <s v="CH1 4LD53.1955663344978-2.91103350051701"/>
        <s v="CH44 2HE53.4116897583007-3.07314896583557"/>
        <s v="CM1 3FE51.72345897891170.419152996475368"/>
        <s v="CM13 3TT51.57733950.3435797"/>
        <s v="CM1351.60502837169470.339530615476494"/>
        <s v="CM14 5RE51.63324827464610.244255613750531"/>
        <s v="CM2 5PX51.74624030.5091922"/>
        <s v="CM2 8UN51.6767310.5245731"/>
        <s v="CM20 2QT51.78548431396480.0880289971828461"/>
        <s v="CM20 2TN51.78465270.1117954"/>
        <s v="CM3 6ED51.66028880.7825199"/>
        <s v="CM5 0QF51.74074343511620.287979617010385"/>
        <s v="CO10 8LG52.06879806518550.572144985198974"/>
        <s v="CO11 2RU51.91024780273431.14317095279693"/>
        <s v="CO16 9RX51.80942279129971.12632820926354"/>
        <s v="CO2 8JX51.88029310047530.929522100081197"/>
        <s v="CR0 3YH51.3891925-0.1346552"/>
        <s v="CRO  4YA51.3719058830942-0.131554982928111"/>
        <s v="CT10 2PU51.35555445028771.39946900163197"/>
        <s v="CT19 5FJ51.09525345970681.16037240978782"/>
        <s v="CV3 2JD52.3978643501498-1.43884584974141"/>
        <s v="CW1 6BA53.0827687001551-2.41979034959918"/>
        <s v="CW12 1EP53.1635325-2.2095969999954"/>
        <s v="DA15 9NJ51.44981040.1104695"/>
        <s v="DA17 6BP51.49168850.1624068"/>
        <s v="DA3 8NJ51.37002620.2663091"/>
        <s v="DD8 1TD56.640898-2.907968"/>
        <s v="DE24 8EB52.8961778080512-1.47147084054098"/>
        <s v="DL1 4XT54.5248479000246-1.51083629999451"/>
        <s v="DN14 7PA53.7532691955566-0.848245024681091"/>
        <s v="DN16 1BN53.5758380000235-0.626892999971617"/>
        <s v="DN32 9AW53.5602911744716-0.0786937085137489"/>
        <s v="DN4 5JH53.4978863-1.1173783"/>
        <s v="DT2 7UA50.7685050964355-2.39499807357788"/>
        <s v="DY10 1JF52.3821792602539-2.24802303314208"/>
        <s v="E17 4EE51.5928667-0.0024204"/>
        <s v="E4 8SU51.6097008047289-0.0303759305075974"/>
        <s v="E6 6LG51.52102279663080.0706759989261627"/>
        <s v="EH11 4DG55.9256257-3.3063979"/>
        <s v="EH15 3HS55.9319258-3.0983202"/>
        <s v="EN1 3RR51.6490742503448-0.0557292498959698"/>
        <s v="EX2 7JF50.7256735-3.467452"/>
        <s v="EX32 8PA51.0731363504395-4.02417499767867"/>
        <s v="EX5 1DR50.7072286-3.4151963"/>
        <s v="FK3 8LH56.0091351505771-3.73304830186879"/>
        <s v="FK3 8XX56.0052119-3.7462817"/>
        <s v="G15 6RX55.904821-4.3789812"/>
        <s v="G31 4BG55.8544447500044-4.21507700006342"/>
        <s v="G53  7RJ55.8102799025004-4.35358870651798"/>
        <s v="G74 4QX55.7815284729003-4.16630983352661"/>
        <s v="GL1 2SG51.8697448480244-2.25307386921974"/>
        <s v="GU14 7ST51.2907313981743-0.761163534921269"/>
        <s v="HP22 4AA51.8519897460937-0.871227979660034"/>
        <s v="HP8  4RD51.6242635722788-0.568921746709629"/>
        <s v="HU3 4SA53.7259133294325-0.386221126652092"/>
        <s v="HU9 1RH53.7489728-0.3040793"/>
        <s v="HU9 5QE53.7446867-0.2590466"/>
        <s v="IG11 8BL51.53901290893550.0684209987521172"/>
        <s v="IP3 9SN52.032610000061.20438999991217"/>
        <s v="IP31 3BA52.30310870346470.938237510006415"/>
        <s v="IV1 1SG57.4905036-4.216014"/>
        <s v="KT20 5PX51.2931277-0.2324256"/>
        <s v="KT3 4LU51.4003789-0.2446561"/>
        <s v="KW1 5ED58.4401676-3.0907747"/>
        <s v="L24 8QB53.3497823-2.8734149"/>
        <s v="L40 8JS53.6012306213378-2.86845397949218"/>
        <s v="L9 5AN53.4750427-2.952387"/>
        <s v="LA14 4BQ54.134739677256-3.23502026177793"/>
        <s v="LE1 3EA52.6498398-1.1405992"/>
        <s v="LE11 5XS52.7796084679002-1.20373541819949"/>
        <s v="LE13 1PD52.7681805000392-0.882341501293241"/>
        <s v="LE13 1SL52.7666841554697-0.877538206901681"/>
        <s v="LE5 0EG52.6416156-1.1127834"/>
        <s v="LE65 2UU52.7578916-1.4798783"/>
        <s v="LE9 4NA52.5522523-1.2853036"/>
        <s v="LN11 7AD53.37236022949210.0110990004613996"/>
        <s v="LN6 3QX53.1964454650878-0.598232984542846"/>
        <s v="LN6 5TZ53.2449750243493-0.617575270824869"/>
        <s v="LN6 7DJ53.225916950032-0.553782399930708"/>
        <s v="LS11 OBD53.7711314981018-1.57929389658559"/>
        <s v="LU1 1HJ51.886691767724-0.457249453440921"/>
        <s v="M41 7LG53.4717168694234-2.3509746823444"/>
        <s v="M8 8EP53.4972132-2.2349078"/>
        <s v="ME10 2XD51.34395840.7351119"/>
        <s v="ME12 3SU51.40242004394530.823818027973175"/>
        <s v="ME20 7BT51.30490910.4940264"/>
        <s v="ME8 6BY51.3698920.5726102"/>
        <s v="MK13 8LE52.0414927491403-0.778925922851092"/>
        <s v="MK17 9DN51.9870183763495-0.686961983360991"/>
        <s v="MK6 1AD52.0271082003312-0.76280574841611"/>
        <s v="ML5 4AN55.8549482860915-4.01627424133534"/>
        <s v="NE15 6UU54.9659401500876-1.66788375000855"/>
        <s v="NE28 9NT55.015527500016-1.49910550004131"/>
        <s v="NE37 1LH54.9084789177603-1.55060709376133"/>
        <s v="NG17 4HW53.1318626403808-1.2386360168457"/>
        <s v="NG2  1RU52.9325267-1.1648905"/>
        <s v="NN1 1ET52.2349167659374-0.901820487785387"/>
        <s v="NP20 2WB51.5685034-2.9900193"/>
        <s v="NR31 ODH52.59833800002631.71747300011541"/>
        <s v="NR6 5JS52.52662678018231.53974009627848"/>
        <s v="OL1 2PH53.5536718482226-2.13236542659274"/>
        <s v="OL11 1RY53.6008694-2.1633525"/>
        <s v="OL7  0DN53.4780493-2.1222469"/>
        <s v="OX12 9QT51.5968977-1.5256155"/>
        <s v="PA3 4EP55.85946-4.4162739"/>
        <s v="PE1 2HS52.5949154067239-0.260217471001341"/>
        <s v="PE14 7AD52.69846952662260.204554287180647"/>
        <s v="PE27 3EZ52.3426268500292-0.0717446500356369"/>
        <s v="PE29 7DJ52.3389408668588-0.187951960977739"/>
        <s v="PE29 7EF52.3435465001184-0.184650499854146"/>
        <s v="PE30 1NQ52.75714924556030.392940020809081"/>
        <s v="PL14 6LD50.4575881958007-4.54159688949584"/>
        <s v="PL6 5US50.391910000129-4.08427349986826"/>
        <s v="PO19 6UX50.8461608886718-0.763639986515045"/>
        <s v="PO30 5TB50.7145007240317-1.29584080340064"/>
        <s v="PO4 8SL50.7973857304052-1.06656716308892"/>
        <s v="PO9  3QJ50.8654045002349-1.00815150005784"/>
        <s v="PR5 6BZ53.7213428323883-2.67197897292845"/>
        <s v="RG12 8TN51.4154562-0.7868397"/>
        <s v="RG2 0SA51.4241828918457-0.972611010074615"/>
        <s v="RG22 6HN51.2555203702727-1.10361046956127"/>
        <s v="RG27 0NR51.3476924629425-0.859702815647967"/>
        <s v="RG7 5LT51.4133494-1.1344723"/>
        <s v="RH2 8RH51.1970157197622-0.243687803272248"/>
        <s v="RH4 1EL51.2342243-0.3386093"/>
        <s v="RM11 1PY51.56532050002840.189061800011694"/>
        <s v="RM14 2TZ51.54199240623620.276817610891879"/>
        <s v="RM20 3WJ51.48241043090820.284942001104355"/>
        <s v="RM3  8GZ51.59263112568390.213410855274545"/>
        <s v="S13 9WH53.3648333-1.3442599"/>
        <s v="S2 4DR53.3702795000038-1.46419585010666"/>
        <s v="S60 1TG53.4427544-1.3475999"/>
        <s v="S73 0UF53.5103759765625-1.38665795326232"/>
        <s v="SE1  5EW51.4835166-0.0668604"/>
        <s v="SE10 0QJ51.49021460.0143047"/>
        <s v="SG1 1XW51.8967041000003-0.202596599994979"/>
        <s v="SK4 1DR53.4115257263183-2.16890311241149"/>
        <s v="SL4 4RZ51.4505615216589-0.680512606304258"/>
        <s v="SL6 3AA51.503370500051-0.738580500051663"/>
        <s v="SN2 2DJ51.5679896505867-1.80900490037721"/>
        <s v="SO16 0YW50.9357566833496-1.47621297836303"/>
        <s v="SO30 4HW50.9213676452636-1.30555200576782"/>
        <s v="SO50 7EF50.9651428507664-1.29530749960553"/>
        <s v="SP11 8PQ51.2251271-1.6188896"/>
        <s v="SS16 4PR51.55347525004140.469116799943693"/>
        <s v="SS2 4DQ51.55587005615230.724546015262603"/>
        <s v="SS6 9QW51.60725402832030.610803008079528"/>
        <s v="SS7 2UG51.56467940.6138297"/>
        <s v="ST13 7EE53.0698527-2.0364837"/>
        <s v="ST3 7QA52.9726592669405-2.09606110261167"/>
        <s v="SY14 7HZ53.082825-2.819105"/>
        <s v="TA11 7DL51.0905685424804-2.61364603042602"/>
        <s v="TA6 4TE51.1660545516558-2.99000829831114"/>
        <s v="TN16 2HL51.30745157301660.0427009225126702"/>
        <s v="TN23 7DG51.13517955005470.874665700153484"/>
        <s v="TN35 4SA50.89531705002050.571078749994267"/>
        <s v="TN8 6EL51.20638656616210.0639479979872704"/>
        <s v="TN9 1PD51.20370101928710.288255989551544"/>
        <s v="TQ11 0NR50.482322692871-3.77943301200866"/>
        <s v="TS18 2SA54.5701920003936-1.30382400014403"/>
        <s v="UB4 9SN51.5253459691851-0.390439107771498"/>
        <s v="UB8 2RT51.5381396079197-0.493283323464945"/>
        <s v="Unkown 151.69115990.4210051"/>
        <s v="Unkown 251.32355142355120.0553282680004604"/>
        <s v="Unkown 351.3013228514438-0.162547805918022"/>
        <s v="WA2 8RD53.4248055681637-2.59829603625438"/>
        <s v="WA9 1JF53.4457791-2.7356127"/>
        <s v="WD1  2JJ51.6487615000069-0.386796499952203"/>
        <s v="WF10 4TA53.7091715500366-1.33635784989071"/>
        <s v="WS10 9QY52.568348-2.0101019"/>
        <s v="WV14 0QL52.5633618479575-2.07859116618271"/>
        <s v="YO10 3JA53.9546609199667-1.02273891552798"/>
      </sharedItems>
    </cacheField>
    <cacheField name="Postal Code" numFmtId="0">
      <sharedItems/>
    </cacheField>
    <cacheField name="latitude" numFmtId="0">
      <sharedItems containsSemiMixedTypes="0" containsString="0" containsNumber="1" minValue="50.391910000129002" maxValue="58.440167600000002"/>
    </cacheField>
    <cacheField name="Longitude" numFmtId="0">
      <sharedItems containsSemiMixedTypes="0" containsString="0" containsNumber="1" minValue="-4.5415968894958496" maxValue="1.7174730001154099"/>
    </cacheField>
    <cacheField name="Moulding" numFmtId="1">
      <sharedItems containsSemiMixedTypes="0" containsString="0" containsNumber="1" minValue="0" maxValue="1419.9372629652348"/>
    </cacheField>
    <cacheField name="Pywood" numFmtId="1">
      <sharedItems containsSemiMixedTypes="0" containsString="0" containsNumber="1" minValue="0" maxValue="7740"/>
    </cacheField>
    <cacheField name="Drum" numFmtId="0">
      <sharedItems containsSemiMixedTypes="0" containsString="0" containsNumber="1" minValue="0" maxValue="2164.68151279358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s v="AB10 7AY"/>
    <n v="57.1215209000691"/>
    <n v="-2.1257296002355899"/>
    <n v="178.73488139163234"/>
    <n v="273.46470061910696"/>
    <n v="0"/>
  </r>
  <r>
    <x v="0"/>
    <s v="AB10 7AY"/>
    <n v="57.1215209000691"/>
    <n v="-2.1257296002355899"/>
    <n v="0"/>
    <n v="0"/>
    <n v="883.70180156908964"/>
  </r>
  <r>
    <x v="1"/>
    <s v="AB11 9PJ"/>
    <n v="57.137844150001598"/>
    <n v="-2.0838641002395999"/>
    <n v="217.92889613659122"/>
    <n v="0"/>
    <n v="0"/>
  </r>
  <r>
    <x v="2"/>
    <s v="AB24 2UU"/>
    <n v="57.167084199999998"/>
    <n v="-2.113553"/>
    <n v="217.19049798490241"/>
    <n v="0"/>
    <n v="0"/>
  </r>
  <r>
    <x v="3"/>
    <s v="AL1 2RJ"/>
    <n v="51.743402300245897"/>
    <n v="-0.34243874922572598"/>
    <n v="226.59311192875981"/>
    <n v="0"/>
    <n v="0"/>
  </r>
  <r>
    <x v="4"/>
    <s v="B35 7RD"/>
    <n v="52.5185581870482"/>
    <n v="-1.80031759848244"/>
    <n v="0"/>
    <n v="284.23777838563007"/>
    <n v="0"/>
  </r>
  <r>
    <x v="4"/>
    <s v="B35 7RD"/>
    <n v="52.5185581870482"/>
    <n v="-1.80031759848244"/>
    <n v="0"/>
    <n v="0"/>
    <n v="732.541450577614"/>
  </r>
  <r>
    <x v="5"/>
    <s v="B62 8ES"/>
    <n v="52.454970900005002"/>
    <n v="-2.03887640003544"/>
    <n v="183.46726193202474"/>
    <n v="283.67399991872873"/>
    <n v="0"/>
  </r>
  <r>
    <x v="5"/>
    <s v="B62 8ES"/>
    <n v="52.454970900005002"/>
    <n v="-2.03887640003544"/>
    <n v="0"/>
    <n v="0"/>
    <n v="1204.2952449012876"/>
  </r>
  <r>
    <x v="6"/>
    <s v="BA2 3ET"/>
    <n v="51.381221771240234"/>
    <n v="-2.3734409809112549"/>
    <n v="193.74681784368175"/>
    <n v="0"/>
    <n v="0"/>
  </r>
  <r>
    <x v="7"/>
    <s v="BB2 3QP"/>
    <n v="53.741468530528003"/>
    <n v="-2.4834630621952898"/>
    <n v="0"/>
    <n v="0"/>
    <n v="753.3163392678739"/>
  </r>
  <r>
    <x v="8"/>
    <s v="BH15 3BN"/>
    <n v="50.731946800000202"/>
    <n v="-1.98653079999132"/>
    <n v="313.58227718402469"/>
    <n v="0"/>
    <n v="0"/>
  </r>
  <r>
    <x v="8"/>
    <s v="BH15 3BN"/>
    <n v="50.731946800000202"/>
    <n v="-1.98653079999132"/>
    <n v="0"/>
    <n v="0"/>
    <n v="1404.0504743707017"/>
  </r>
  <r>
    <x v="9"/>
    <s v="BH8 9UB"/>
    <n v="50.752544403076172"/>
    <n v="-1.8386590480804443"/>
    <n v="198.76306337111447"/>
    <n v="0"/>
    <n v="0"/>
  </r>
  <r>
    <x v="9"/>
    <s v="BH8 9UB"/>
    <n v="50.752544403076172"/>
    <n v="-1.8386590480804443"/>
    <n v="0"/>
    <n v="0"/>
    <n v="974.71127260314768"/>
  </r>
  <r>
    <x v="10"/>
    <s v="BL1 2SL"/>
    <n v="53.585078113959"/>
    <n v="-2.42486534606731"/>
    <n v="184.28150979020245"/>
    <n v="0"/>
    <n v="0"/>
  </r>
  <r>
    <x v="10"/>
    <s v="BL1 2SL"/>
    <n v="53.585078113959"/>
    <n v="-2.42486534606731"/>
    <n v="0"/>
    <n v="0"/>
    <n v="1237.8247594685431"/>
  </r>
  <r>
    <x v="11"/>
    <s v="BL9 7PJ"/>
    <n v="53.592437744140625"/>
    <n v="-2.2700328826904297"/>
    <n v="172.26103749985188"/>
    <n v="0"/>
    <n v="0"/>
  </r>
  <r>
    <x v="11"/>
    <s v="BL9 7PJ"/>
    <n v="53.592437744140625"/>
    <n v="-2.2700328826904297"/>
    <n v="0"/>
    <n v="0"/>
    <n v="1065.1414687904044"/>
  </r>
  <r>
    <x v="12"/>
    <s v="BS10 7TX"/>
    <n v="51.528850555419922"/>
    <n v="-2.6046020984649658"/>
    <n v="271.98495775516238"/>
    <n v="316.99523095975218"/>
    <n v="0"/>
  </r>
  <r>
    <x v="12"/>
    <s v="BS10 7TX"/>
    <n v="51.528850555419922"/>
    <n v="-2.6046020984649658"/>
    <n v="0"/>
    <n v="0"/>
    <n v="1313.0076006450561"/>
  </r>
  <r>
    <x v="13"/>
    <s v="BS13 7TJ"/>
    <n v="51.415706634521484"/>
    <n v="-2.6003611087799072"/>
    <n v="236.56089238995068"/>
    <n v="0"/>
    <n v="0"/>
  </r>
  <r>
    <x v="13"/>
    <s v="BS13 7TJ"/>
    <n v="51.415706634521484"/>
    <n v="-2.6003611087799072"/>
    <n v="0"/>
    <n v="0"/>
    <n v="1276.8705103259647"/>
  </r>
  <r>
    <x v="14"/>
    <s v="BS22 0BT"/>
    <n v="51.359977252153399"/>
    <n v="-2.9086717125802899"/>
    <n v="176.74791023637454"/>
    <n v="0"/>
    <n v="0"/>
  </r>
  <r>
    <x v="15"/>
    <s v="BS30 7DA"/>
    <n v="51.443764999999999"/>
    <n v="-2.5013162000000002"/>
    <n v="326.72229737937477"/>
    <n v="310.24290268171939"/>
    <n v="0"/>
  </r>
  <r>
    <x v="15"/>
    <s v="BS30 7DA"/>
    <n v="51.443764999999999"/>
    <n v="-2.5013162000000002"/>
    <n v="0"/>
    <n v="0"/>
    <n v="1547.3832439515677"/>
  </r>
  <r>
    <x v="16"/>
    <s v="BS39 5TQ"/>
    <n v="51.333385467529297"/>
    <n v="-2.5774381160736084"/>
    <n v="0"/>
    <n v="531"/>
    <n v="0"/>
  </r>
  <r>
    <x v="17"/>
    <s v="CA11 9EH"/>
    <n v="54.659430527816703"/>
    <n v="-2.7647734522394098"/>
    <n v="0"/>
    <n v="0"/>
    <n v="2164.6815127935824"/>
  </r>
  <r>
    <x v="18"/>
    <s v="CB8  0WB"/>
    <n v="52.242649900000004"/>
    <n v="0.40060109999999999"/>
    <n v="0"/>
    <n v="648"/>
    <n v="0"/>
  </r>
  <r>
    <x v="19"/>
    <s v="CB8 7DT"/>
    <n v="52.261293990575901"/>
    <n v="0.39532366229118299"/>
    <n v="1419.9372629652348"/>
    <n v="1295.4769462458896"/>
    <n v="0"/>
  </r>
  <r>
    <x v="20"/>
    <s v="CB8 7SX"/>
    <n v="52.263215014297401"/>
    <n v="0.39740030796333498"/>
    <n v="225.96444168303825"/>
    <n v="0"/>
    <n v="0"/>
  </r>
  <r>
    <x v="21"/>
    <s v="CF10 4LU"/>
    <n v="51.462022599999997"/>
    <n v="-3.1514232"/>
    <n v="361.53321170447236"/>
    <n v="0"/>
    <n v="0"/>
  </r>
  <r>
    <x v="21"/>
    <s v="CF10 4LU"/>
    <n v="51.462022599999997"/>
    <n v="-3.1514232"/>
    <n v="0"/>
    <n v="0"/>
    <n v="892.19125494656873"/>
  </r>
  <r>
    <x v="22"/>
    <s v="CF23 8NL"/>
    <n v="51.534822599999998"/>
    <n v="-3.1280755"/>
    <n v="193.53992932781611"/>
    <n v="0"/>
    <n v="0"/>
  </r>
  <r>
    <x v="22"/>
    <s v="CF23 8NL"/>
    <n v="51.534822599999998"/>
    <n v="-3.1280755"/>
    <n v="0"/>
    <n v="0"/>
    <n v="828.24687923588658"/>
  </r>
  <r>
    <x v="23"/>
    <s v="CF32 9LW"/>
    <n v="51.553237915039063"/>
    <n v="-3.5703399181365967"/>
    <n v="188.32381376606855"/>
    <n v="0"/>
    <n v="0"/>
  </r>
  <r>
    <x v="24"/>
    <s v="CF48 1HY"/>
    <n v="51.749828100000002"/>
    <n v="-3.3919785999999998"/>
    <n v="0"/>
    <n v="290.17553615911714"/>
    <n v="0"/>
  </r>
  <r>
    <x v="25"/>
    <s v="CF5 5TG"/>
    <n v="51.461442750231903"/>
    <n v="-3.305332200319"/>
    <n v="192.37299556900066"/>
    <n v="0"/>
    <n v="0"/>
  </r>
  <r>
    <x v="25"/>
    <s v="CF5 5TG"/>
    <n v="51.461442750231903"/>
    <n v="-3.305332200319"/>
    <n v="0"/>
    <n v="0"/>
    <n v="784.84157374367874"/>
  </r>
  <r>
    <x v="26"/>
    <s v="CH1 4LD"/>
    <n v="53.195566334497798"/>
    <n v="-2.9110335005170098"/>
    <n v="175.56338070609476"/>
    <n v="0"/>
    <n v="0"/>
  </r>
  <r>
    <x v="26"/>
    <s v="CH1 4LD"/>
    <n v="53.195566334497798"/>
    <n v="-2.9110335005170098"/>
    <n v="0"/>
    <n v="0"/>
    <n v="949.60604047445088"/>
  </r>
  <r>
    <x v="27"/>
    <s v="CH44 2HE"/>
    <n v="53.411689758300781"/>
    <n v="-3.0731489658355713"/>
    <n v="183.35101080381909"/>
    <n v="282.45109954329115"/>
    <n v="0"/>
  </r>
  <r>
    <x v="27"/>
    <s v="CH44 2HE"/>
    <n v="53.411689758300781"/>
    <n v="-3.0731489658355713"/>
    <n v="0"/>
    <n v="0"/>
    <n v="1019.8527896812444"/>
  </r>
  <r>
    <x v="28"/>
    <s v="CM1 3FE"/>
    <n v="51.723458978911701"/>
    <n v="0.41915299647536802"/>
    <n v="0"/>
    <n v="2628"/>
    <n v="0"/>
  </r>
  <r>
    <x v="29"/>
    <s v="CM13 3TT"/>
    <n v="51.577339500000001"/>
    <n v="0.34357969999999999"/>
    <n v="0"/>
    <n v="324"/>
    <n v="0"/>
  </r>
  <r>
    <x v="30"/>
    <s v="CM13"/>
    <n v="51.605028371694701"/>
    <n v="0.33953061547649399"/>
    <n v="0"/>
    <n v="432"/>
    <n v="0"/>
  </r>
  <r>
    <x v="31"/>
    <s v="CM14 5RE"/>
    <n v="51.6332482746461"/>
    <n v="0.24425561375053101"/>
    <n v="0"/>
    <n v="7740"/>
    <n v="0"/>
  </r>
  <r>
    <x v="31"/>
    <s v="CM14 5RE"/>
    <n v="51.6332482746461"/>
    <n v="0.24425561375053101"/>
    <n v="0"/>
    <n v="288"/>
    <n v="0"/>
  </r>
  <r>
    <x v="32"/>
    <s v="CM2 5PX"/>
    <n v="51.746240299999997"/>
    <n v="0.50919219999999998"/>
    <n v="176.68475112677135"/>
    <n v="0"/>
    <n v="0"/>
  </r>
  <r>
    <x v="32"/>
    <s v="CM2 5PX"/>
    <n v="51.746240299999997"/>
    <n v="0.50919219999999998"/>
    <n v="0"/>
    <n v="0"/>
    <n v="734.57908044652038"/>
  </r>
  <r>
    <x v="33"/>
    <s v="CM2 8UN"/>
    <n v="51.676730999999997"/>
    <n v="0.52457310000000001"/>
    <n v="0"/>
    <n v="432"/>
    <n v="0"/>
  </r>
  <r>
    <x v="34"/>
    <s v="CM20 2QT"/>
    <n v="51.785484313964844"/>
    <n v="8.8028997182846069E-2"/>
    <n v="0"/>
    <n v="792"/>
    <n v="0"/>
  </r>
  <r>
    <x v="35"/>
    <s v="CM20 2TN"/>
    <n v="51.784652700000002"/>
    <n v="0.1117954"/>
    <n v="286.66296264157558"/>
    <n v="0"/>
    <n v="0"/>
  </r>
  <r>
    <x v="36"/>
    <s v="CM3 6ED"/>
    <n v="51.660288799999996"/>
    <n v="0.78251990000000005"/>
    <n v="0"/>
    <n v="540"/>
    <n v="0"/>
  </r>
  <r>
    <x v="37"/>
    <s v="CM5 0QF"/>
    <n v="51.740743435116201"/>
    <n v="0.28797961701038499"/>
    <n v="0"/>
    <n v="432"/>
    <n v="0"/>
  </r>
  <r>
    <x v="38"/>
    <s v="CO10 8LG"/>
    <n v="52.068798065185547"/>
    <n v="0.57214498519897461"/>
    <n v="0"/>
    <n v="360"/>
    <n v="0"/>
  </r>
  <r>
    <x v="39"/>
    <s v="CO11 2RU"/>
    <n v="51.910247802734375"/>
    <n v="1.143170952796936"/>
    <n v="0"/>
    <n v="720"/>
    <n v="0"/>
  </r>
  <r>
    <x v="40"/>
    <s v="CO16 9RX"/>
    <n v="51.809422791299703"/>
    <n v="1.12632820926354"/>
    <n v="0"/>
    <n v="288"/>
    <n v="0"/>
  </r>
  <r>
    <x v="41"/>
    <s v="CO2 8JX"/>
    <n v="51.880293100475299"/>
    <n v="0.92952210008119696"/>
    <n v="0"/>
    <n v="0"/>
    <n v="903.60833367804582"/>
  </r>
  <r>
    <x v="42"/>
    <s v="CR0 3YH"/>
    <n v="51.3891925"/>
    <n v="-0.1346552"/>
    <n v="0"/>
    <n v="0"/>
    <n v="694.29179570380518"/>
  </r>
  <r>
    <x v="43"/>
    <s v="CRO  4YA"/>
    <n v="51.3719058830942"/>
    <n v="-0.13155498292811099"/>
    <n v="0"/>
    <n v="338.69745765573191"/>
    <n v="0"/>
  </r>
  <r>
    <x v="44"/>
    <s v="CT10 2PU"/>
    <n v="51.355554450287698"/>
    <n v="1.39946900163197"/>
    <n v="218.01508590847286"/>
    <n v="0"/>
    <n v="0"/>
  </r>
  <r>
    <x v="45"/>
    <s v="CT19 5FJ"/>
    <n v="51.095253459706797"/>
    <n v="1.1603724097878201"/>
    <n v="426.92520523812124"/>
    <n v="0"/>
    <n v="0"/>
  </r>
  <r>
    <x v="46"/>
    <s v="CV3 2JD"/>
    <n v="52.397864350149803"/>
    <n v="-1.4388458497414101"/>
    <n v="187.04924559375473"/>
    <n v="288.36246874166613"/>
    <n v="0"/>
  </r>
  <r>
    <x v="46"/>
    <s v="CV3 2JD"/>
    <n v="52.397864350149803"/>
    <n v="-1.4388458497414101"/>
    <n v="0"/>
    <n v="0"/>
    <n v="1200.5587512019556"/>
  </r>
  <r>
    <x v="47"/>
    <s v="CW1 6BA"/>
    <n v="53.0827687001551"/>
    <n v="-2.4197903495991802"/>
    <n v="0"/>
    <n v="0"/>
    <n v="945.89008273965021"/>
  </r>
  <r>
    <x v="48"/>
    <s v="CW12 1EP"/>
    <n v="53.163532500000002"/>
    <n v="-2.2095969999954002"/>
    <n v="176.77854027793879"/>
    <n v="0"/>
    <n v="0"/>
  </r>
  <r>
    <x v="49"/>
    <s v="DA15 9NJ"/>
    <n v="51.449810399999997"/>
    <n v="0.1104695"/>
    <n v="234.68103470644354"/>
    <n v="0"/>
    <n v="0"/>
  </r>
  <r>
    <x v="50"/>
    <s v="DA17 6BP"/>
    <n v="51.491688500000002"/>
    <n v="0.16240679999999999"/>
    <n v="170.3004641295978"/>
    <n v="0"/>
    <n v="0"/>
  </r>
  <r>
    <x v="51"/>
    <s v="DA3 8NJ"/>
    <n v="51.370026199999998"/>
    <n v="0.26630910000000002"/>
    <n v="0"/>
    <n v="2880"/>
    <n v="0"/>
  </r>
  <r>
    <x v="52"/>
    <s v="DD8 1TD"/>
    <n v="56.640898"/>
    <n v="-2.9079679999999999"/>
    <n v="336.98893941169945"/>
    <n v="0"/>
    <n v="0"/>
  </r>
  <r>
    <x v="53"/>
    <s v="DE24 8EB"/>
    <n v="52.896177808051199"/>
    <n v="-1.47147084054098"/>
    <n v="0"/>
    <n v="0"/>
    <n v="1158.9965676672527"/>
  </r>
  <r>
    <x v="54"/>
    <s v="DL1 4XT"/>
    <n v="54.524847900024596"/>
    <n v="-1.51083629999451"/>
    <n v="0"/>
    <n v="806.64219081962096"/>
    <n v="0"/>
  </r>
  <r>
    <x v="54"/>
    <s v="DL1 4XT"/>
    <n v="54.524847900024596"/>
    <n v="-1.51083629999451"/>
    <n v="0"/>
    <n v="0"/>
    <n v="1436.2277173192729"/>
  </r>
  <r>
    <x v="55"/>
    <s v="DN14 7PA"/>
    <n v="53.753269195556641"/>
    <n v="-0.84824502468109131"/>
    <n v="0"/>
    <n v="0"/>
    <n v="1581.8930115979604"/>
  </r>
  <r>
    <x v="56"/>
    <s v="DN16 1BN"/>
    <n v="53.575838000023502"/>
    <n v="-0.62689299997161696"/>
    <n v="204.77668279360759"/>
    <n v="0"/>
    <n v="0"/>
  </r>
  <r>
    <x v="57"/>
    <s v="DN32 9AW"/>
    <n v="53.560291174471601"/>
    <n v="-7.8693708513748906E-2"/>
    <n v="0"/>
    <n v="0"/>
    <n v="758.71671251698638"/>
  </r>
  <r>
    <x v="58"/>
    <s v="DN4 5JH"/>
    <n v="53.497886299999998"/>
    <n v="-1.1173782999999999"/>
    <n v="0"/>
    <n v="342.51401257566789"/>
    <n v="0"/>
  </r>
  <r>
    <x v="58"/>
    <s v="DN4 5JH"/>
    <n v="53.497886299999998"/>
    <n v="-1.1173782999999999"/>
    <n v="0"/>
    <n v="0"/>
    <n v="1242.2723929821709"/>
  </r>
  <r>
    <x v="59"/>
    <s v="DT2 7UA"/>
    <n v="50.768505096435547"/>
    <n v="-2.3949980735778809"/>
    <n v="239.55412182515147"/>
    <n v="0"/>
    <n v="0"/>
  </r>
  <r>
    <x v="60"/>
    <s v="DY10 1JF"/>
    <n v="52.382179260253906"/>
    <n v="-2.2480230331420898"/>
    <n v="178.45108840823514"/>
    <n v="0"/>
    <n v="0"/>
  </r>
  <r>
    <x v="60"/>
    <s v="DY10 1JF"/>
    <n v="52.382179260253906"/>
    <n v="-2.2480230331420898"/>
    <n v="0"/>
    <n v="0"/>
    <n v="1170.0150197801477"/>
  </r>
  <r>
    <x v="61"/>
    <s v="E17 4EE"/>
    <n v="51.592866700000002"/>
    <n v="-2.4204000000000001E-3"/>
    <n v="210.29487468211127"/>
    <n v="0"/>
    <n v="0"/>
  </r>
  <r>
    <x v="62"/>
    <s v="E4 8SU"/>
    <n v="51.609700804728902"/>
    <n v="-3.0375930507597401E-2"/>
    <n v="0"/>
    <n v="0"/>
    <n v="822.92065159092863"/>
  </r>
  <r>
    <x v="63"/>
    <s v="E6 6LG"/>
    <n v="51.521022796630859"/>
    <n v="7.067599892616272E-2"/>
    <n v="0"/>
    <n v="498.58691221671262"/>
    <n v="0"/>
  </r>
  <r>
    <x v="63"/>
    <s v="E6 6LG"/>
    <n v="51.521022796630859"/>
    <n v="7.067599892616272E-2"/>
    <n v="0"/>
    <n v="0"/>
    <n v="1016.171644341485"/>
  </r>
  <r>
    <x v="64"/>
    <s v="EH11 4DG"/>
    <n v="55.925625699999998"/>
    <n v="-3.3063978999999999"/>
    <n v="179.04617501484711"/>
    <n v="356.89067046741758"/>
    <n v="0"/>
  </r>
  <r>
    <x v="64"/>
    <s v="EH11 4DG"/>
    <n v="55.925625699999998"/>
    <n v="-3.3063978999999999"/>
    <n v="0"/>
    <n v="0"/>
    <n v="1152.7561038512424"/>
  </r>
  <r>
    <x v="65"/>
    <s v="EH15 3HS"/>
    <n v="55.931925800000002"/>
    <n v="-3.0983201999999999"/>
    <n v="203.93777862066918"/>
    <n v="401.03334639433399"/>
    <n v="0"/>
  </r>
  <r>
    <x v="65"/>
    <s v="EH15 3HS"/>
    <n v="55.931925800000002"/>
    <n v="-3.0983201999999999"/>
    <n v="0"/>
    <n v="0"/>
    <n v="1141.8276456517217"/>
  </r>
  <r>
    <x v="66"/>
    <s v="EN1 3RR"/>
    <n v="51.649074250344803"/>
    <n v="-5.57292498959698E-2"/>
    <n v="0"/>
    <n v="337.85070108908343"/>
    <n v="0"/>
  </r>
  <r>
    <x v="67"/>
    <s v="EX2 7JF"/>
    <n v="50.725673499999999"/>
    <n v="-3.4674520000000002"/>
    <n v="201.92120182744048"/>
    <n v="0"/>
    <n v="0"/>
  </r>
  <r>
    <x v="67"/>
    <s v="EX2 7JF"/>
    <n v="50.725673499999999"/>
    <n v="-3.4674520000000002"/>
    <n v="0"/>
    <n v="0"/>
    <n v="781.20864177026579"/>
  </r>
  <r>
    <x v="68"/>
    <s v="EX32 8PA"/>
    <n v="51.073136350439498"/>
    <n v="-4.0241749976786698"/>
    <n v="181.48023561509811"/>
    <n v="0"/>
    <n v="0"/>
  </r>
  <r>
    <x v="69"/>
    <s v="EX5 1DR"/>
    <n v="50.707228600000001"/>
    <n v="-3.4151962999999999"/>
    <n v="265.82100000000003"/>
    <n v="0"/>
    <n v="0"/>
  </r>
  <r>
    <x v="70"/>
    <s v="FK3 8LH"/>
    <n v="56.009135150577102"/>
    <n v="-3.7330483018687901"/>
    <n v="355.73633701341623"/>
    <n v="0"/>
    <n v="0"/>
  </r>
  <r>
    <x v="71"/>
    <s v="FK3 8XX"/>
    <n v="56.005211899999999"/>
    <n v="-3.7462816999999999"/>
    <n v="715.29320464620491"/>
    <n v="0"/>
    <n v="0"/>
  </r>
  <r>
    <x v="72"/>
    <s v="G15 6RX"/>
    <n v="55.904820999999998"/>
    <n v="-4.3789812000000001"/>
    <n v="171.57111031358599"/>
    <n v="296.8491366828444"/>
    <n v="0"/>
  </r>
  <r>
    <x v="72"/>
    <s v="G15 6RX"/>
    <n v="55.904820999999998"/>
    <n v="-4.3789812000000001"/>
    <n v="0"/>
    <n v="0"/>
    <n v="837.44169102284661"/>
  </r>
  <r>
    <x v="73"/>
    <s v="G31 4BG"/>
    <n v="55.854444750004397"/>
    <n v="-4.2150770000634203"/>
    <n v="0"/>
    <n v="296.16270136877961"/>
    <n v="0"/>
  </r>
  <r>
    <x v="73"/>
    <s v="G31 4BG"/>
    <n v="55.854444750004397"/>
    <n v="-4.2150770000634203"/>
    <n v="0"/>
    <n v="0"/>
    <n v="729.9995449215794"/>
  </r>
  <r>
    <x v="74"/>
    <s v="G53  7RJ"/>
    <n v="55.810279902500397"/>
    <n v="-4.3535887065179804"/>
    <n v="0"/>
    <n v="0"/>
    <n v="1056.3517476917923"/>
  </r>
  <r>
    <x v="75"/>
    <s v="G74 4QX"/>
    <n v="55.781528472900391"/>
    <n v="-4.1663098335266113"/>
    <n v="0"/>
    <n v="276.50296694923918"/>
    <n v="0"/>
  </r>
  <r>
    <x v="75"/>
    <s v="G74 4QX"/>
    <n v="55.781528472900391"/>
    <n v="-4.1663098335266113"/>
    <n v="0"/>
    <n v="0"/>
    <n v="869.46701259983479"/>
  </r>
  <r>
    <x v="76"/>
    <s v="GL1 2SG"/>
    <n v="51.869744848024403"/>
    <n v="-2.2530738692197398"/>
    <n v="180.1259303321863"/>
    <n v="0"/>
    <n v="0"/>
  </r>
  <r>
    <x v="76"/>
    <s v="GL1 2SG"/>
    <n v="51.869744848024403"/>
    <n v="-2.2530738692197398"/>
    <n v="0"/>
    <n v="0"/>
    <n v="1042.7735064369576"/>
  </r>
  <r>
    <x v="77"/>
    <s v="GU14 7ST"/>
    <n v="51.290731398174302"/>
    <n v="-0.76116353492126898"/>
    <n v="313.47874317331167"/>
    <n v="328.032090967371"/>
    <n v="0"/>
  </r>
  <r>
    <x v="77"/>
    <s v="GU14 7ST"/>
    <n v="51.290731398174302"/>
    <n v="-0.76116353492126898"/>
    <n v="0"/>
    <n v="0"/>
    <n v="1451.1974982120696"/>
  </r>
  <r>
    <x v="78"/>
    <s v="HP22 4AA"/>
    <n v="51.85198974609375"/>
    <n v="-0.87122797966003418"/>
    <n v="0"/>
    <n v="574.125"/>
    <n v="0"/>
  </r>
  <r>
    <x v="79"/>
    <s v="HP8  4RD"/>
    <n v="51.624263572278799"/>
    <n v="-0.56892174670962903"/>
    <n v="0"/>
    <n v="481.5"/>
    <n v="0"/>
  </r>
  <r>
    <x v="80"/>
    <s v="HU3 4SA"/>
    <n v="53.725913329432501"/>
    <n v="-0.38622112665209202"/>
    <n v="0"/>
    <n v="282.18626473437831"/>
    <n v="0"/>
  </r>
  <r>
    <x v="80"/>
    <s v="HU3 4SA"/>
    <n v="53.725913329432501"/>
    <n v="-0.38622112665209202"/>
    <n v="0"/>
    <n v="0"/>
    <n v="881.14867537462737"/>
  </r>
  <r>
    <x v="81"/>
    <s v="HU9 1RH"/>
    <n v="53.748972799999997"/>
    <n v="-0.3040793"/>
    <n v="205.38943246586277"/>
    <n v="0"/>
    <n v="0"/>
  </r>
  <r>
    <x v="82"/>
    <s v="HU9 5QE"/>
    <n v="53.744686700000003"/>
    <n v="-0.25904660000000002"/>
    <n v="0"/>
    <n v="0"/>
    <n v="1831.2842713768537"/>
  </r>
  <r>
    <x v="83"/>
    <s v="IG11 8BL"/>
    <n v="51.539012908935547"/>
    <n v="6.8420998752117157E-2"/>
    <n v="0"/>
    <n v="0"/>
    <n v="691.19757336821613"/>
  </r>
  <r>
    <x v="84"/>
    <s v="IP3 9SN"/>
    <n v="52.032610000059996"/>
    <n v="1.2043899999121701"/>
    <n v="206.58002066123697"/>
    <n v="0"/>
    <n v="0"/>
  </r>
  <r>
    <x v="84"/>
    <s v="IP3 9SN"/>
    <n v="52.032610000059996"/>
    <n v="1.2043899999121701"/>
    <n v="0"/>
    <n v="0"/>
    <n v="956.97986499290278"/>
  </r>
  <r>
    <x v="85"/>
    <s v="IP31 3BA"/>
    <n v="52.303108703464702"/>
    <n v="0.93823751000641498"/>
    <n v="0"/>
    <n v="443.34099120000002"/>
    <n v="0"/>
  </r>
  <r>
    <x v="86"/>
    <s v="IV1 1SG"/>
    <n v="57.490503599999997"/>
    <n v="-4.2160140000000004"/>
    <n v="177.44160899635253"/>
    <n v="0"/>
    <n v="0"/>
  </r>
  <r>
    <x v="87"/>
    <s v="KT20 5PX"/>
    <n v="51.293127699999999"/>
    <n v="-0.23242560000000001"/>
    <n v="0"/>
    <n v="504"/>
    <n v="0"/>
  </r>
  <r>
    <x v="88"/>
    <s v="KT3 4LU"/>
    <n v="51.4003789"/>
    <n v="-0.24465609999999999"/>
    <n v="176.25185751385439"/>
    <n v="355.36608031123478"/>
    <n v="0"/>
  </r>
  <r>
    <x v="88"/>
    <s v="KT3 4LU"/>
    <n v="51.4003789"/>
    <n v="-0.24465609999999999"/>
    <n v="0"/>
    <n v="0"/>
    <n v="796.84823269696074"/>
  </r>
  <r>
    <x v="89"/>
    <s v="KW1 5ED"/>
    <n v="58.440167600000002"/>
    <n v="-3.0907746999999999"/>
    <n v="178.24369389751854"/>
    <n v="0"/>
    <n v="0"/>
  </r>
  <r>
    <x v="90"/>
    <s v="L24 8QB"/>
    <n v="53.349782300000001"/>
    <n v="-2.8734149000000002"/>
    <n v="0"/>
    <n v="0"/>
    <n v="842.55467116969646"/>
  </r>
  <r>
    <x v="91"/>
    <s v="L40 8JS"/>
    <n v="53.601230621337891"/>
    <n v="-2.8684539794921875"/>
    <n v="271.48788503485167"/>
    <n v="0"/>
    <n v="0"/>
  </r>
  <r>
    <x v="92"/>
    <s v="L9 5AN"/>
    <n v="53.475042700000003"/>
    <n v="-2.9523869999999999"/>
    <n v="0"/>
    <n v="0"/>
    <n v="881.61970294655475"/>
  </r>
  <r>
    <x v="93"/>
    <s v="LA14 4BQ"/>
    <n v="54.134739677256"/>
    <n v="-3.23502026177793"/>
    <n v="274.29366079321579"/>
    <n v="0"/>
    <n v="0"/>
  </r>
  <r>
    <x v="94"/>
    <s v="LE1 3EA"/>
    <n v="52.649839800000002"/>
    <n v="-1.1405992"/>
    <n v="186.93260648185188"/>
    <n v="333.38260885447181"/>
    <n v="0"/>
  </r>
  <r>
    <x v="94"/>
    <s v="LE1 3EA"/>
    <n v="52.649839800000002"/>
    <n v="-1.1405992"/>
    <n v="0"/>
    <n v="0"/>
    <n v="1027.742336575765"/>
  </r>
  <r>
    <x v="95"/>
    <s v="LE11 5XS"/>
    <n v="52.779608467900204"/>
    <n v="-1.2037354181994899"/>
    <n v="0"/>
    <n v="0"/>
    <n v="749.91720021387653"/>
  </r>
  <r>
    <x v="96"/>
    <s v="LE13 1PD"/>
    <n v="52.7681805000392"/>
    <n v="-0.88234150129324096"/>
    <n v="171.13749241954517"/>
    <n v="1856.3657566828028"/>
    <n v="0"/>
  </r>
  <r>
    <x v="97"/>
    <s v="LE13 1SL"/>
    <n v="52.766684155469697"/>
    <n v="-0.87753820690168105"/>
    <n v="204.10300000000012"/>
    <n v="0"/>
    <n v="0"/>
  </r>
  <r>
    <x v="98"/>
    <s v="LE5 0EG"/>
    <n v="52.641615600000002"/>
    <n v="-1.1127834000000001"/>
    <n v="177.28035487867024"/>
    <n v="0"/>
    <n v="0"/>
  </r>
  <r>
    <x v="99"/>
    <s v="LE65 2UU"/>
    <n v="52.757891600000001"/>
    <n v="-1.4798783"/>
    <n v="239.49810593584843"/>
    <n v="0"/>
    <n v="0"/>
  </r>
  <r>
    <x v="100"/>
    <s v="LE9 4NA"/>
    <n v="52.552252299999999"/>
    <n v="-1.2853036"/>
    <n v="192.58041600000001"/>
    <n v="0"/>
    <n v="0"/>
  </r>
  <r>
    <x v="101"/>
    <s v="LN11 7AD"/>
    <n v="53.372360229492188"/>
    <n v="1.1099000461399555E-2"/>
    <n v="193.50813264820775"/>
    <n v="0"/>
    <n v="0"/>
  </r>
  <r>
    <x v="102"/>
    <s v="LN6 3QX"/>
    <n v="53.196445465087891"/>
    <n v="-0.59823298454284668"/>
    <n v="330.37680177412665"/>
    <n v="0"/>
    <n v="0"/>
  </r>
  <r>
    <x v="103"/>
    <s v="LN6 5TZ"/>
    <n v="53.244975024349301"/>
    <n v="-0.61757527082486896"/>
    <n v="0"/>
    <n v="514.62694887068164"/>
    <n v="0"/>
  </r>
  <r>
    <x v="104"/>
    <s v="LN6 7DJ"/>
    <n v="53.225916950032001"/>
    <n v="-0.55378239993070799"/>
    <n v="186.8871639145074"/>
    <n v="0"/>
    <n v="0"/>
  </r>
  <r>
    <x v="104"/>
    <s v="LN6 7DJ"/>
    <n v="53.225916950032001"/>
    <n v="-0.55378239993070799"/>
    <n v="0"/>
    <n v="0"/>
    <n v="1058.5387295989615"/>
  </r>
  <r>
    <x v="105"/>
    <s v="LS11 OBD"/>
    <n v="53.771131498101802"/>
    <n v="-1.5792938965855901"/>
    <n v="0"/>
    <n v="299.29192472319716"/>
    <n v="0"/>
  </r>
  <r>
    <x v="105"/>
    <s v="LS11 OBD"/>
    <n v="53.771131498101802"/>
    <n v="-1.5792938965855901"/>
    <n v="0"/>
    <n v="0"/>
    <n v="866.79469487746303"/>
  </r>
  <r>
    <x v="106"/>
    <s v="LU1 1HJ"/>
    <n v="51.886691767724002"/>
    <n v="-0.45724945344092099"/>
    <n v="192.55956721930013"/>
    <n v="294.16161012123058"/>
    <n v="0"/>
  </r>
  <r>
    <x v="106"/>
    <s v="LU1 1HJ"/>
    <n v="51.886691767724002"/>
    <n v="-0.45724945344092099"/>
    <n v="0"/>
    <n v="0"/>
    <n v="1192.0143634986744"/>
  </r>
  <r>
    <x v="107"/>
    <s v="M41 7LG"/>
    <n v="53.471716869423403"/>
    <n v="-2.3509746823444"/>
    <n v="195.53203335638548"/>
    <n v="288.93915605441202"/>
    <n v="0"/>
  </r>
  <r>
    <x v="107"/>
    <s v="M41 7LG"/>
    <n v="53.471716869423403"/>
    <n v="-2.3509746823444"/>
    <n v="0"/>
    <n v="0"/>
    <n v="1600.9678895691018"/>
  </r>
  <r>
    <x v="108"/>
    <s v="M8 8EP"/>
    <n v="53.497213199999997"/>
    <n v="-2.2349078000000002"/>
    <n v="0"/>
    <n v="0"/>
    <n v="848.37935270978767"/>
  </r>
  <r>
    <x v="109"/>
    <s v="ME10 2XD"/>
    <n v="51.343958399999998"/>
    <n v="0.73511190000000004"/>
    <n v="170.68871554038549"/>
    <n v="0"/>
    <n v="0"/>
  </r>
  <r>
    <x v="110"/>
    <s v="ME12 3SU"/>
    <n v="51.402420043945313"/>
    <n v="0.82381802797317505"/>
    <n v="0"/>
    <n v="1368"/>
    <n v="0"/>
  </r>
  <r>
    <x v="111"/>
    <s v="ME20 7BT"/>
    <n v="51.304909100000003"/>
    <n v="0.49402639999999998"/>
    <n v="0"/>
    <n v="576"/>
    <n v="0"/>
  </r>
  <r>
    <x v="112"/>
    <s v="ME8 6BY"/>
    <n v="51.369892"/>
    <n v="0.57261019999999996"/>
    <n v="232.33512256533115"/>
    <n v="382.97598351447147"/>
    <n v="0"/>
  </r>
  <r>
    <x v="112"/>
    <s v="ME8 6BY"/>
    <n v="51.369892"/>
    <n v="0.57261019999999996"/>
    <n v="0"/>
    <n v="0"/>
    <n v="1224.1439550227938"/>
  </r>
  <r>
    <x v="113"/>
    <s v="MK13 8LE"/>
    <n v="52.041492749140303"/>
    <n v="-0.77892592285109197"/>
    <n v="177.48585715301226"/>
    <n v="272.80933087438501"/>
    <n v="0"/>
  </r>
  <r>
    <x v="113"/>
    <s v="MK13 8LE"/>
    <n v="52.041492749140303"/>
    <n v="-0.77892592285109197"/>
    <n v="0"/>
    <n v="0"/>
    <n v="1124.012489709892"/>
  </r>
  <r>
    <x v="114"/>
    <s v="MK17 9DN"/>
    <n v="51.987018376349504"/>
    <n v="-0.68696198336099101"/>
    <n v="0"/>
    <n v="720"/>
    <n v="0"/>
  </r>
  <r>
    <x v="115"/>
    <s v="MK6 1AD"/>
    <n v="52.027108200331199"/>
    <n v="-0.76280574841611004"/>
    <n v="340.48251281046436"/>
    <n v="0"/>
    <n v="0"/>
  </r>
  <r>
    <x v="116"/>
    <s v="ML5 4AN"/>
    <n v="55.854948286091499"/>
    <n v="-4.0162742413353403"/>
    <n v="0"/>
    <n v="287.47536077686516"/>
    <n v="0"/>
  </r>
  <r>
    <x v="116"/>
    <s v="ML5 4AN"/>
    <n v="55.854948286091499"/>
    <n v="-4.0162742413353403"/>
    <n v="0"/>
    <n v="0"/>
    <n v="693.90134378128505"/>
  </r>
  <r>
    <x v="117"/>
    <s v="NE15 6UU"/>
    <n v="54.965940150087597"/>
    <n v="-1.6678837500085499"/>
    <n v="0"/>
    <n v="315.99376764087901"/>
    <n v="0"/>
  </r>
  <r>
    <x v="117"/>
    <s v="NE15 6UU"/>
    <n v="54.965940150087597"/>
    <n v="-1.6678837500085499"/>
    <n v="0"/>
    <n v="0"/>
    <n v="1042.8156125143291"/>
  </r>
  <r>
    <x v="118"/>
    <s v="NE28 9NT"/>
    <n v="55.015527500015999"/>
    <n v="-1.49910550004131"/>
    <n v="0"/>
    <n v="311.05120102756581"/>
    <n v="0"/>
  </r>
  <r>
    <x v="118"/>
    <s v="NE28 9NT"/>
    <n v="55.015527500015999"/>
    <n v="-1.49910550004131"/>
    <n v="0"/>
    <n v="0"/>
    <n v="1015.9831504471239"/>
  </r>
  <r>
    <x v="119"/>
    <s v="NE37 1LH"/>
    <n v="54.908478917760299"/>
    <n v="-1.5506070937613301"/>
    <n v="169.48459992576923"/>
    <n v="409.33138923947428"/>
    <n v="0"/>
  </r>
  <r>
    <x v="119"/>
    <s v="NE37 1LH"/>
    <n v="54.908478917760299"/>
    <n v="-1.5506070937613301"/>
    <n v="0"/>
    <n v="0"/>
    <n v="1291.5197916128129"/>
  </r>
  <r>
    <x v="120"/>
    <s v="NG17 4HW"/>
    <n v="53.131862640380859"/>
    <n v="-1.2386360168457031"/>
    <n v="0"/>
    <n v="340.59373595460687"/>
    <n v="0"/>
  </r>
  <r>
    <x v="120"/>
    <s v="NG17 4HW"/>
    <n v="53.131862640380859"/>
    <n v="-1.2386360168457031"/>
    <n v="0"/>
    <n v="0"/>
    <n v="1035.0217342265528"/>
  </r>
  <r>
    <x v="121"/>
    <s v="NG2  1RU"/>
    <n v="52.932526699999997"/>
    <n v="-1.1648905000000001"/>
    <n v="247.32773153003922"/>
    <n v="435.04234246776201"/>
    <n v="0"/>
  </r>
  <r>
    <x v="121"/>
    <s v="NG2  1RU"/>
    <n v="52.932526699999997"/>
    <n v="-1.1648905000000001"/>
    <n v="0"/>
    <n v="0"/>
    <n v="1349.4058351020512"/>
  </r>
  <r>
    <x v="122"/>
    <s v="NN1 1ET"/>
    <n v="52.234916765937399"/>
    <n v="-0.90182048778538704"/>
    <n v="0"/>
    <n v="0"/>
    <n v="955.25514929731094"/>
  </r>
  <r>
    <x v="123"/>
    <s v="NP20 2WB"/>
    <n v="51.568503399999997"/>
    <n v="-2.9900193000000002"/>
    <n v="0"/>
    <n v="0"/>
    <n v="1394.9819571176058"/>
  </r>
  <r>
    <x v="124"/>
    <s v="NR31 ODH"/>
    <n v="52.598338000026303"/>
    <n v="1.7174730001154099"/>
    <n v="0"/>
    <n v="0"/>
    <n v="893.03548474812749"/>
  </r>
  <r>
    <x v="125"/>
    <s v="NR6 5JS"/>
    <n v="52.526626780182298"/>
    <n v="1.53974009627848"/>
    <n v="213.62447016800883"/>
    <n v="279.46156085036716"/>
    <n v="0"/>
  </r>
  <r>
    <x v="125"/>
    <s v="NR6 5JS"/>
    <n v="52.526626780182298"/>
    <n v="1.53974009627848"/>
    <n v="0"/>
    <n v="0"/>
    <n v="1211.3324611013975"/>
  </r>
  <r>
    <x v="126"/>
    <s v="OL1 2PH"/>
    <n v="53.553671848222599"/>
    <n v="-2.1323654265927399"/>
    <n v="0"/>
    <n v="0"/>
    <n v="974.44731887400144"/>
  </r>
  <r>
    <x v="127"/>
    <s v="OL11 1RY"/>
    <n v="53.600869400000001"/>
    <n v="-2.1633524999999998"/>
    <n v="320.82548324680795"/>
    <n v="0"/>
    <n v="0"/>
  </r>
  <r>
    <x v="128"/>
    <s v="OL7  0DN"/>
    <n v="53.478049300000002"/>
    <n v="-2.1222468999999999"/>
    <n v="0"/>
    <n v="0"/>
    <n v="1025.6083028606233"/>
  </r>
  <r>
    <x v="129"/>
    <s v="OX12 9QT"/>
    <n v="51.5968977"/>
    <n v="-1.5256155"/>
    <n v="0"/>
    <n v="288"/>
    <n v="0"/>
  </r>
  <r>
    <x v="130"/>
    <s v="PA3 4EP"/>
    <n v="55.859459999999999"/>
    <n v="-4.4162739000000002"/>
    <n v="0"/>
    <n v="0"/>
    <n v="948.35195669492805"/>
  </r>
  <r>
    <x v="131"/>
    <s v="PE1 2HS"/>
    <n v="52.594915406723899"/>
    <n v="-0.26021747100134102"/>
    <n v="181.9374611677884"/>
    <n v="272.21693114244101"/>
    <n v="0"/>
  </r>
  <r>
    <x v="131"/>
    <s v="PE1 2HS"/>
    <n v="52.594915406723899"/>
    <n v="-0.26021747100134102"/>
    <n v="0"/>
    <n v="0"/>
    <n v="1068.5096987045945"/>
  </r>
  <r>
    <x v="132"/>
    <s v="PE14 7AD"/>
    <n v="52.698469526622638"/>
    <n v="0.2045542871806468"/>
    <n v="0"/>
    <n v="405"/>
    <n v="0"/>
  </r>
  <r>
    <x v="133"/>
    <s v="PE27 3EZ"/>
    <n v="52.342626850029198"/>
    <n v="-7.1744650035636903E-2"/>
    <n v="208.80063223004265"/>
    <n v="0"/>
    <n v="0"/>
  </r>
  <r>
    <x v="134"/>
    <s v="PE29 7DJ"/>
    <n v="52.338940866858799"/>
    <n v="-0.187951960977739"/>
    <n v="215.25981120036306"/>
    <n v="0"/>
    <n v="0"/>
  </r>
  <r>
    <x v="135"/>
    <s v="PE29 7EF"/>
    <n v="52.3435465001184"/>
    <n v="-0.184650499854146"/>
    <n v="0"/>
    <n v="0"/>
    <n v="826.47601051269692"/>
  </r>
  <r>
    <x v="136"/>
    <s v="PE30 1NQ"/>
    <n v="52.757149245560299"/>
    <n v="0.39294002080908103"/>
    <n v="183.80358982091479"/>
    <n v="0"/>
    <n v="0"/>
  </r>
  <r>
    <x v="137"/>
    <s v="PL14 6LD"/>
    <n v="50.457588195800781"/>
    <n v="-4.5415968894958496"/>
    <n v="253.85478058816099"/>
    <n v="0"/>
    <n v="0"/>
  </r>
  <r>
    <x v="138"/>
    <s v="PL6 5US"/>
    <n v="50.391910000129002"/>
    <n v="-4.0842734998682602"/>
    <n v="254.20215543835448"/>
    <n v="304.07480405204933"/>
    <n v="0"/>
  </r>
  <r>
    <x v="138"/>
    <s v="PL6 5US"/>
    <n v="50.391910000129002"/>
    <n v="-4.0842734998682602"/>
    <n v="0"/>
    <n v="0"/>
    <n v="1252.7337080169"/>
  </r>
  <r>
    <x v="139"/>
    <s v="PO19 6UX"/>
    <n v="50.846160888671875"/>
    <n v="-0.76363998651504517"/>
    <n v="429.18423603359332"/>
    <n v="0"/>
    <n v="0"/>
  </r>
  <r>
    <x v="140"/>
    <s v="PO30 5TB"/>
    <n v="50.714500724031701"/>
    <n v="-1.2958408034006399"/>
    <n v="222.76058891559543"/>
    <n v="0"/>
    <n v="0"/>
  </r>
  <r>
    <x v="140"/>
    <s v="PO30 5TB"/>
    <n v="50.714500724031701"/>
    <n v="-1.2958408034006399"/>
    <n v="0"/>
    <n v="0"/>
    <n v="1070.5401706163439"/>
  </r>
  <r>
    <x v="141"/>
    <s v="PO4 8SL"/>
    <n v="50.797385730405203"/>
    <n v="-1.06656716308892"/>
    <n v="200.72313780207372"/>
    <n v="0"/>
    <n v="0"/>
  </r>
  <r>
    <x v="141"/>
    <s v="PO4 8SL"/>
    <n v="50.797385730405203"/>
    <n v="-1.06656716308892"/>
    <n v="0"/>
    <n v="0"/>
    <n v="1167.2864118640266"/>
  </r>
  <r>
    <x v="142"/>
    <s v="PO9  3QJ"/>
    <n v="50.865404500234902"/>
    <n v="-1.00815150005784"/>
    <n v="262.6311643110821"/>
    <n v="296.38847194796199"/>
    <n v="0"/>
  </r>
  <r>
    <x v="142"/>
    <s v="PO9  3QJ"/>
    <n v="50.865404500234902"/>
    <n v="-1.00815150005784"/>
    <n v="0"/>
    <n v="0"/>
    <n v="1338.2089435173054"/>
  </r>
  <r>
    <x v="143"/>
    <s v="PR5 6BZ"/>
    <n v="53.721342832388302"/>
    <n v="-2.67197897292845"/>
    <n v="0"/>
    <n v="0"/>
    <n v="699.5245943124927"/>
  </r>
  <r>
    <x v="144"/>
    <s v="RG12 8TN"/>
    <n v="51.415456200000001"/>
    <n v="-0.78683970000000003"/>
    <n v="240.43825714997345"/>
    <n v="0"/>
    <n v="0"/>
  </r>
  <r>
    <x v="145"/>
    <s v="RG2 0SA"/>
    <n v="51.424182891845703"/>
    <n v="-0.97261101007461548"/>
    <n v="257.24473765493872"/>
    <n v="292.4174452981519"/>
    <n v="0"/>
  </r>
  <r>
    <x v="145"/>
    <s v="RG2 0SA"/>
    <n v="51.424182891845703"/>
    <n v="-0.97261101007461548"/>
    <n v="0"/>
    <n v="0"/>
    <n v="1191.8970643343414"/>
  </r>
  <r>
    <x v="146"/>
    <s v="RG22 6HN"/>
    <n v="51.255520370272698"/>
    <n v="-1.1036104695612701"/>
    <n v="356.23491535883375"/>
    <n v="0"/>
    <n v="0"/>
  </r>
  <r>
    <x v="147"/>
    <s v="RG27 0NR"/>
    <n v="51.347692462942497"/>
    <n v="-0.85970281564796702"/>
    <n v="0"/>
    <n v="504"/>
    <n v="0"/>
  </r>
  <r>
    <x v="148"/>
    <s v="RG7 5LT"/>
    <n v="51.413349400000001"/>
    <n v="-1.1344723000000001"/>
    <n v="0"/>
    <n v="432"/>
    <n v="0"/>
  </r>
  <r>
    <x v="149"/>
    <s v="RH2 8RH"/>
    <n v="51.197015719762199"/>
    <n v="-0.24368780327224801"/>
    <n v="0"/>
    <n v="1080"/>
    <n v="0"/>
  </r>
  <r>
    <x v="150"/>
    <s v="RH4 1EL"/>
    <n v="51.234224300000001"/>
    <n v="-0.3386093"/>
    <n v="0"/>
    <n v="648"/>
    <n v="0"/>
  </r>
  <r>
    <x v="151"/>
    <s v="RM11 1PY"/>
    <n v="51.565320500028399"/>
    <n v="0.18906180001169401"/>
    <n v="0"/>
    <n v="270.81911665484154"/>
    <n v="0"/>
  </r>
  <r>
    <x v="151"/>
    <s v="RM11 1PY"/>
    <n v="51.565320500028399"/>
    <n v="0.18906180001169401"/>
    <n v="0"/>
    <n v="0"/>
    <n v="758.69777677844604"/>
  </r>
  <r>
    <x v="152"/>
    <s v="RM14 2TZ"/>
    <n v="51.541992406236197"/>
    <n v="0.27681761089187901"/>
    <n v="0"/>
    <n v="864"/>
    <n v="0"/>
  </r>
  <r>
    <x v="153"/>
    <s v="RM20 3WJ"/>
    <n v="51.482410430908203"/>
    <n v="0.28494200110435486"/>
    <n v="0"/>
    <n v="348.22222740072016"/>
    <n v="0"/>
  </r>
  <r>
    <x v="153"/>
    <s v="RM20 3WJ"/>
    <n v="51.482410430908203"/>
    <n v="0.28494200110435486"/>
    <n v="0"/>
    <n v="0"/>
    <n v="868.68957159573915"/>
  </r>
  <r>
    <x v="154"/>
    <s v="RM3  8GZ"/>
    <n v="51.592631125683901"/>
    <n v="0.21341085527454501"/>
    <n v="0"/>
    <n v="0"/>
    <n v="901.90457295085662"/>
  </r>
  <r>
    <x v="155"/>
    <s v="S13 9WH"/>
    <n v="53.364833300000001"/>
    <n v="-1.3442599"/>
    <n v="0"/>
    <n v="316.64"/>
    <n v="0"/>
  </r>
  <r>
    <x v="155"/>
    <s v="S13 9WH"/>
    <n v="53.364833300000001"/>
    <n v="-1.3442599"/>
    <n v="0"/>
    <n v="0"/>
    <n v="1589.4914287547579"/>
  </r>
  <r>
    <x v="156"/>
    <s v="S2 4DR"/>
    <n v="53.370279500003797"/>
    <n v="-1.4641958501066601"/>
    <n v="181.71423838956056"/>
    <n v="0"/>
    <n v="0"/>
  </r>
  <r>
    <x v="156"/>
    <s v="S2 4DR"/>
    <n v="53.370279500003797"/>
    <n v="-1.4641958501066601"/>
    <n v="0"/>
    <n v="0"/>
    <n v="1095.6075335402934"/>
  </r>
  <r>
    <x v="157"/>
    <s v="S60 1TG"/>
    <n v="53.442754399999998"/>
    <n v="-1.3475999000000001"/>
    <n v="190.42976211823759"/>
    <n v="0"/>
    <n v="0"/>
  </r>
  <r>
    <x v="158"/>
    <s v="S73 0UF"/>
    <n v="53.5103759765625"/>
    <n v="-1.3866579532623291"/>
    <n v="0"/>
    <n v="310.75501968458701"/>
    <n v="0"/>
  </r>
  <r>
    <x v="158"/>
    <s v="S73 0UF"/>
    <n v="53.5103759765625"/>
    <n v="-1.3866579532623291"/>
    <n v="0"/>
    <n v="0"/>
    <n v="1031.032812991933"/>
  </r>
  <r>
    <x v="159"/>
    <s v="SE1  5EW"/>
    <n v="51.483516600000002"/>
    <n v="-6.68604E-2"/>
    <n v="0"/>
    <n v="347.71124506248253"/>
    <n v="0"/>
  </r>
  <r>
    <x v="160"/>
    <s v="SE10 0QJ"/>
    <n v="51.490214600000002"/>
    <n v="1.43047E-2"/>
    <n v="0"/>
    <n v="306.23396416342786"/>
    <n v="0"/>
  </r>
  <r>
    <x v="161"/>
    <s v="SG1 1XW"/>
    <n v="51.896704100000299"/>
    <n v="-0.202596599994979"/>
    <n v="0"/>
    <n v="0"/>
    <n v="727.4713009069726"/>
  </r>
  <r>
    <x v="162"/>
    <s v="SK4 1DR"/>
    <n v="53.411525726318359"/>
    <n v="-2.168903112411499"/>
    <n v="224.4532814815426"/>
    <n v="411.90444241867766"/>
    <n v="0"/>
  </r>
  <r>
    <x v="162"/>
    <s v="SK4 1DR"/>
    <n v="53.411525726318359"/>
    <n v="-2.168903112411499"/>
    <n v="0"/>
    <n v="0"/>
    <n v="1404.7748873523865"/>
  </r>
  <r>
    <x v="163"/>
    <s v="SL4 4RZ"/>
    <n v="51.450561521658898"/>
    <n v="-0.68051260630425803"/>
    <n v="0"/>
    <n v="1296"/>
    <n v="0"/>
  </r>
  <r>
    <x v="164"/>
    <s v="SL6 3AA"/>
    <n v="51.503370500050998"/>
    <n v="-0.73858050005166298"/>
    <n v="0"/>
    <n v="432"/>
    <n v="0"/>
  </r>
  <r>
    <x v="165"/>
    <s v="SN2 2DJ"/>
    <n v="51.567989650586703"/>
    <n v="-1.80900490037721"/>
    <n v="246.3618012861472"/>
    <n v="279.4468818178317"/>
    <n v="0"/>
  </r>
  <r>
    <x v="165"/>
    <s v="SN2 2DJ"/>
    <n v="51.567989650586703"/>
    <n v="-1.80900490037721"/>
    <n v="0"/>
    <n v="0"/>
    <n v="990.72479345530451"/>
  </r>
  <r>
    <x v="166"/>
    <s v="SO16 0YW"/>
    <n v="50.935756683349609"/>
    <n v="-1.4762129783630371"/>
    <n v="213.27439247638864"/>
    <n v="0"/>
    <n v="0"/>
  </r>
  <r>
    <x v="166"/>
    <s v="SO16 0YW"/>
    <n v="50.935756683349609"/>
    <n v="-1.4762129783630371"/>
    <n v="0"/>
    <n v="0"/>
    <n v="995.27736348201609"/>
  </r>
  <r>
    <x v="167"/>
    <s v="SO30 4HW"/>
    <n v="50.921367645263672"/>
    <n v="-1.3055520057678223"/>
    <n v="233.34328950178914"/>
    <n v="272.72214830353124"/>
    <n v="0"/>
  </r>
  <r>
    <x v="167"/>
    <s v="SO30 4HW"/>
    <n v="50.921367645263672"/>
    <n v="-1.3055520057678223"/>
    <n v="0"/>
    <n v="0"/>
    <n v="1303.7766546611247"/>
  </r>
  <r>
    <x v="168"/>
    <s v="SO50 7EF"/>
    <n v="50.965142850766398"/>
    <n v="-1.29530749960553"/>
    <n v="0"/>
    <n v="360"/>
    <n v="0"/>
  </r>
  <r>
    <x v="169"/>
    <s v="SP11 8PQ"/>
    <n v="51.225127100000002"/>
    <n v="-1.6188895999999999"/>
    <n v="0"/>
    <n v="1512"/>
    <n v="0"/>
  </r>
  <r>
    <x v="170"/>
    <s v="SS16 4PR"/>
    <n v="51.553475250041402"/>
    <n v="0.46911679994369299"/>
    <n v="285.79119861928024"/>
    <n v="0"/>
    <n v="0"/>
  </r>
  <r>
    <x v="171"/>
    <s v="SS2 4DQ"/>
    <n v="51.555870056152344"/>
    <n v="0.72454601526260376"/>
    <n v="206.41357814741153"/>
    <n v="288.33825415545533"/>
    <n v="0"/>
  </r>
  <r>
    <x v="171"/>
    <s v="SS2 4DQ"/>
    <n v="51.555870056152344"/>
    <n v="0.72454601526260376"/>
    <n v="0"/>
    <n v="0"/>
    <n v="1249.3845386986479"/>
  </r>
  <r>
    <x v="172"/>
    <s v="SS6 9QW"/>
    <n v="51.607254028320313"/>
    <n v="0.61080300807952881"/>
    <n v="0"/>
    <n v="360"/>
    <n v="0"/>
  </r>
  <r>
    <x v="173"/>
    <s v="SS7 2UG"/>
    <n v="51.564679400000003"/>
    <n v="0.61382970000000003"/>
    <n v="0"/>
    <n v="324"/>
    <n v="0"/>
  </r>
  <r>
    <x v="174"/>
    <s v="ST13 7EE"/>
    <n v="53.069852699999998"/>
    <n v="-2.0364836999999998"/>
    <n v="0"/>
    <n v="0"/>
    <n v="931.21911593593256"/>
  </r>
  <r>
    <x v="175"/>
    <s v="ST3 7QA"/>
    <n v="52.972659266940497"/>
    <n v="-2.09606110261167"/>
    <n v="0"/>
    <n v="0"/>
    <n v="979.95892988556375"/>
  </r>
  <r>
    <x v="176"/>
    <s v="SY14 7HZ"/>
    <n v="53.082825"/>
    <n v="-2.819105"/>
    <n v="192.96764174213655"/>
    <n v="0"/>
    <n v="0"/>
  </r>
  <r>
    <x v="177"/>
    <s v="TA11 7DL"/>
    <n v="51.090568542480469"/>
    <n v="-2.6136460304260254"/>
    <n v="0"/>
    <n v="1035"/>
    <n v="0"/>
  </r>
  <r>
    <x v="178"/>
    <s v="TA6 4TE"/>
    <n v="51.166054551655797"/>
    <n v="-2.9900082983111398"/>
    <n v="188.84314727404632"/>
    <n v="0"/>
    <n v="0"/>
  </r>
  <r>
    <x v="179"/>
    <s v="TN16 2HL"/>
    <n v="51.3074515730166"/>
    <n v="4.27009225126702E-2"/>
    <n v="0"/>
    <n v="648"/>
    <n v="0"/>
  </r>
  <r>
    <x v="180"/>
    <s v="TN23 7DG"/>
    <n v="51.135179550054701"/>
    <n v="0.87466570015348399"/>
    <n v="208.02693538940341"/>
    <n v="0"/>
    <n v="0"/>
  </r>
  <r>
    <x v="180"/>
    <s v="TN23 7DG"/>
    <n v="51.135179550054701"/>
    <n v="0.87466570015348399"/>
    <n v="0"/>
    <n v="0"/>
    <n v="1008.5466984556253"/>
  </r>
  <r>
    <x v="181"/>
    <s v="TN35 4SA"/>
    <n v="50.895317050020502"/>
    <n v="0.571078749994267"/>
    <n v="0"/>
    <n v="504"/>
    <n v="0"/>
  </r>
  <r>
    <x v="182"/>
    <s v="TN8 6EL"/>
    <n v="51.206386566162109"/>
    <n v="6.3947997987270355E-2"/>
    <n v="196.15146107499393"/>
    <n v="0"/>
    <n v="0"/>
  </r>
  <r>
    <x v="183"/>
    <s v="TN9 1PD"/>
    <n v="51.203701019287109"/>
    <n v="0.28825598955154419"/>
    <n v="0"/>
    <n v="2520"/>
    <n v="0"/>
  </r>
  <r>
    <x v="184"/>
    <s v="TQ11 0NR"/>
    <n v="50.482322692871094"/>
    <n v="-3.779433012008667"/>
    <n v="229.18222056102806"/>
    <n v="0"/>
    <n v="0"/>
  </r>
  <r>
    <x v="185"/>
    <s v="TS18 2SA"/>
    <n v="54.570192000393597"/>
    <n v="-1.30382400014403"/>
    <n v="0"/>
    <n v="344.30420022999158"/>
    <n v="0"/>
  </r>
  <r>
    <x v="185"/>
    <s v="TS18 2SA"/>
    <n v="54.570192000393597"/>
    <n v="-1.30382400014403"/>
    <n v="0"/>
    <n v="0"/>
    <n v="1080.6834694062873"/>
  </r>
  <r>
    <x v="186"/>
    <s v="UB4 9SN"/>
    <n v="51.525345969185103"/>
    <n v="-0.39043910777149798"/>
    <n v="0"/>
    <n v="396.60840728376525"/>
    <n v="0"/>
  </r>
  <r>
    <x v="187"/>
    <s v="UB8 2RT"/>
    <n v="51.538139607919703"/>
    <n v="-0.49328332346494502"/>
    <n v="180.46458215501292"/>
    <n v="0"/>
    <n v="0"/>
  </r>
  <r>
    <x v="188"/>
    <s v="Unkown 1"/>
    <n v="51.691159900000002"/>
    <n v="0.42100510000000002"/>
    <n v="0"/>
    <n v="1944"/>
    <n v="0"/>
  </r>
  <r>
    <x v="189"/>
    <s v="Unkown 2"/>
    <n v="51.323551423551201"/>
    <n v="5.5328268000460402E-2"/>
    <n v="0"/>
    <n v="504"/>
    <n v="0"/>
  </r>
  <r>
    <x v="190"/>
    <s v="Unkown 3"/>
    <n v="51.3013228514438"/>
    <n v="-0.16254780591802201"/>
    <n v="0"/>
    <n v="720"/>
    <n v="0"/>
  </r>
  <r>
    <x v="191"/>
    <s v="WA2 8RD"/>
    <n v="53.424805568163698"/>
    <n v="-2.5982960362543799"/>
    <n v="170.88782762158806"/>
    <n v="279.36261584966911"/>
    <n v="0"/>
  </r>
  <r>
    <x v="191"/>
    <s v="WA2 8RD"/>
    <n v="53.424805568163698"/>
    <n v="-2.5982960362543799"/>
    <n v="0"/>
    <n v="0"/>
    <n v="1216.1417236692159"/>
  </r>
  <r>
    <x v="192"/>
    <s v="WA9 1JF"/>
    <n v="53.445779100000003"/>
    <n v="-2.7356126999999999"/>
    <n v="0"/>
    <n v="313.16029743923849"/>
    <n v="0"/>
  </r>
  <r>
    <x v="192"/>
    <s v="WA9 1JF"/>
    <n v="53.445779100000003"/>
    <n v="-2.7356126999999999"/>
    <n v="0"/>
    <n v="0"/>
    <n v="1224.0470311887996"/>
  </r>
  <r>
    <x v="193"/>
    <s v="WD1  2JJ"/>
    <n v="51.648761500006898"/>
    <n v="-0.386796499952203"/>
    <n v="196.45223533914094"/>
    <n v="292.40275067386688"/>
    <n v="0"/>
  </r>
  <r>
    <x v="193"/>
    <s v="WD1  2JJ"/>
    <n v="51.648761500006898"/>
    <n v="-0.386796499952203"/>
    <n v="0"/>
    <n v="0"/>
    <n v="940.00387513161604"/>
  </r>
  <r>
    <x v="194"/>
    <s v="WF10 4TA"/>
    <n v="53.709171550036601"/>
    <n v="-1.33635784989071"/>
    <n v="0"/>
    <n v="0"/>
    <n v="986.23448780252454"/>
  </r>
  <r>
    <x v="195"/>
    <s v="WS10 9QY"/>
    <n v="52.568348"/>
    <n v="-2.0101019"/>
    <n v="0"/>
    <n v="366.78032224301563"/>
    <n v="0"/>
  </r>
  <r>
    <x v="195"/>
    <s v="WS10 9QY"/>
    <n v="52.568348"/>
    <n v="-2.0101019"/>
    <n v="0"/>
    <n v="0"/>
    <n v="1127.096868551127"/>
  </r>
  <r>
    <x v="196"/>
    <s v="WV14 0QL"/>
    <n v="52.563361847957502"/>
    <n v="-2.0785911661827101"/>
    <n v="0"/>
    <n v="0"/>
    <n v="745.23455747285095"/>
  </r>
  <r>
    <x v="197"/>
    <s v="YO10 3JA"/>
    <n v="53.954660919966699"/>
    <n v="-1.02273891552798"/>
    <n v="0"/>
    <n v="0"/>
    <n v="821.389493299832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05BDF-7CAE-413C-A5D7-C322380EF51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02" firstHeaderRow="0" firstDataRow="1" firstDataCol="1"/>
  <pivotFields count="7">
    <pivotField axis="axisRow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showAll="0"/>
    <pivotField showAll="0"/>
    <pivotField showAll="0"/>
    <pivotField dataField="1" numFmtId="1" showAll="0"/>
    <pivotField dataField="1" numFmtId="1" showAll="0"/>
    <pivotField dataField="1" showAll="0"/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oulding" fld="4" baseField="0" baseItem="0"/>
    <dataField name="Sum of Pywood" fld="5" baseField="0" baseItem="0"/>
    <dataField name="Sum of Drum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derzcolumn.com/tutorials/data-science/how-to-create-connection-map-chart-in-python-jupyter-notebook-plotly-and-geopand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308B-CC1C-4505-B39C-0465E32D8003}">
  <sheetPr>
    <tabColor rgb="FF92D050"/>
  </sheetPr>
  <dimension ref="A1"/>
  <sheetViews>
    <sheetView topLeftCell="A7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89A0-51CA-43FB-B825-BE2A95429F2F}">
  <dimension ref="A1:J239"/>
  <sheetViews>
    <sheetView tabSelected="1" zoomScale="85" zoomScaleNormal="85" workbookViewId="0"/>
  </sheetViews>
  <sheetFormatPr defaultRowHeight="15" x14ac:dyDescent="0.25"/>
  <cols>
    <col min="1" max="1" width="11.28515625" customWidth="1"/>
    <col min="3" max="3" width="12.5703125" customWidth="1"/>
    <col min="4" max="4" width="32.28515625" customWidth="1"/>
    <col min="8" max="8" width="10.85546875" customWidth="1"/>
  </cols>
  <sheetData>
    <row r="1" spans="1:10" x14ac:dyDescent="0.25">
      <c r="A1" s="8" t="s">
        <v>1</v>
      </c>
      <c r="B1" s="8" t="s">
        <v>74</v>
      </c>
      <c r="C1" s="8" t="s">
        <v>73</v>
      </c>
      <c r="D1" s="21" t="s">
        <v>106</v>
      </c>
      <c r="E1" s="8" t="s">
        <v>99</v>
      </c>
      <c r="F1" s="8" t="s">
        <v>100</v>
      </c>
      <c r="G1" s="8" t="s">
        <v>80</v>
      </c>
      <c r="H1" s="8" t="s">
        <v>101</v>
      </c>
    </row>
    <row r="2" spans="1:10" x14ac:dyDescent="0.25">
      <c r="A2" s="30" t="s">
        <v>210</v>
      </c>
      <c r="B2" s="31">
        <v>52.963239999999999</v>
      </c>
      <c r="C2" s="31">
        <v>2.0600000000000002E-3</v>
      </c>
      <c r="D2" s="32" t="s">
        <v>77</v>
      </c>
      <c r="E2" s="10">
        <f>VLOOKUP(D2,Delivery!$A$2:$D$4,3,FALSE)</f>
        <v>53.359110000000001</v>
      </c>
      <c r="F2" s="10">
        <f>VLOOKUP(D2,Delivery!$A$2:$D$4,4,FALSE)</f>
        <v>-2.7498499999999999</v>
      </c>
      <c r="G2" s="32">
        <f>Delivery!AR209</f>
        <v>27546.961011011754</v>
      </c>
      <c r="H2" s="34">
        <v>2</v>
      </c>
      <c r="J2" s="11" t="s">
        <v>472</v>
      </c>
    </row>
    <row r="3" spans="1:10" x14ac:dyDescent="0.25">
      <c r="A3" s="32" t="s">
        <v>212</v>
      </c>
      <c r="B3" s="33">
        <v>56.019480000000001</v>
      </c>
      <c r="C3" s="32">
        <v>-3.7248199999999998</v>
      </c>
      <c r="D3" s="32" t="s">
        <v>77</v>
      </c>
      <c r="E3" s="10">
        <f>VLOOKUP(D3,Delivery!$A$2:$D$4,3,FALSE)</f>
        <v>53.359110000000001</v>
      </c>
      <c r="F3" s="10">
        <f>VLOOKUP(D3,Delivery!$A$2:$D$4,4,FALSE)</f>
        <v>-2.7498499999999999</v>
      </c>
      <c r="G3" s="54">
        <f>Delivery!AS209</f>
        <v>8313.798847784321</v>
      </c>
      <c r="H3" s="32">
        <v>2</v>
      </c>
      <c r="J3" s="58" t="s">
        <v>473</v>
      </c>
    </row>
    <row r="4" spans="1:10" x14ac:dyDescent="0.25">
      <c r="A4" s="55" t="s">
        <v>72</v>
      </c>
      <c r="B4" s="32">
        <v>53.359110000000001</v>
      </c>
      <c r="C4" s="32">
        <v>-2.7498499999999999</v>
      </c>
      <c r="D4" s="32" t="s">
        <v>209</v>
      </c>
      <c r="E4" s="10">
        <f>VLOOKUP(D4,Delivery!$A$2:$D$4,3,FALSE)</f>
        <v>52.963239999999999</v>
      </c>
      <c r="F4" s="10">
        <f>VLOOKUP(D4,Delivery!$A$2:$D$4,4,FALSE)</f>
        <v>2.0600000000000002E-3</v>
      </c>
      <c r="G4" s="54">
        <f>Delivery!AT209</f>
        <v>5032.3352697881683</v>
      </c>
      <c r="H4" s="32">
        <v>2</v>
      </c>
      <c r="J4" s="11" t="s">
        <v>474</v>
      </c>
    </row>
    <row r="5" spans="1:10" x14ac:dyDescent="0.25">
      <c r="A5" s="55" t="s">
        <v>212</v>
      </c>
      <c r="B5" s="32">
        <v>56.019480000000001</v>
      </c>
      <c r="C5" s="32">
        <v>-3.7248199999999998</v>
      </c>
      <c r="D5" s="32" t="s">
        <v>209</v>
      </c>
      <c r="E5" s="10">
        <f>VLOOKUP(D5,Delivery!$A$2:$D$4,3,FALSE)</f>
        <v>52.963239999999999</v>
      </c>
      <c r="F5" s="10">
        <f>VLOOKUP(D5,Delivery!$A$2:$D$4,4,FALSE)</f>
        <v>2.0600000000000002E-3</v>
      </c>
      <c r="G5" s="54">
        <f>Delivery!AU209</f>
        <v>5120.4920066860068</v>
      </c>
      <c r="H5" s="32">
        <v>2</v>
      </c>
      <c r="J5" s="11" t="s">
        <v>475</v>
      </c>
    </row>
    <row r="6" spans="1:10" x14ac:dyDescent="0.25">
      <c r="A6" s="15" t="s">
        <v>10</v>
      </c>
      <c r="B6" s="1">
        <v>57.1215209000691</v>
      </c>
      <c r="C6" s="1">
        <v>-2.1257296002355899</v>
      </c>
      <c r="D6" s="1" t="s">
        <v>211</v>
      </c>
      <c r="E6" s="10">
        <f>VLOOKUP(D6,Delivery!$A$2:$D$4,3,FALSE)</f>
        <v>56.019480000000001</v>
      </c>
      <c r="F6" s="10">
        <f>VLOOKUP(D6,Delivery!$A$2:$D$4,4,FALSE)</f>
        <v>-3.7248199999999998</v>
      </c>
      <c r="G6" s="27">
        <v>1335.9013835798289</v>
      </c>
      <c r="H6" s="1">
        <f>IF(G6/$J$7&gt;1.8,1.8,G6/$J$7)</f>
        <v>1.335901383579829</v>
      </c>
    </row>
    <row r="7" spans="1:10" x14ac:dyDescent="0.25">
      <c r="A7" s="15" t="s">
        <v>193</v>
      </c>
      <c r="B7" s="1">
        <v>57.137844150001598</v>
      </c>
      <c r="C7" s="1">
        <v>-2.0838641002395999</v>
      </c>
      <c r="D7" s="1" t="s">
        <v>211</v>
      </c>
      <c r="E7" s="10">
        <f>VLOOKUP(D7,Delivery!$A$2:$D$4,3,FALSE)</f>
        <v>56.019480000000001</v>
      </c>
      <c r="F7" s="10">
        <f>VLOOKUP(D7,Delivery!$A$2:$D$4,4,FALSE)</f>
        <v>-3.7248199999999998</v>
      </c>
      <c r="G7" s="27">
        <v>217.92889613659122</v>
      </c>
      <c r="H7" s="1">
        <f t="shared" ref="H7:H70" si="0">IF(G7/$J$7&gt;1.8,1.8,G7/$J$7)</f>
        <v>0.21792889613659122</v>
      </c>
      <c r="J7" s="35">
        <v>1000</v>
      </c>
    </row>
    <row r="8" spans="1:10" x14ac:dyDescent="0.25">
      <c r="A8" s="15" t="s">
        <v>205</v>
      </c>
      <c r="B8" s="1">
        <v>57.167084199999998</v>
      </c>
      <c r="C8" s="1">
        <v>-2.113553</v>
      </c>
      <c r="D8" s="1" t="s">
        <v>211</v>
      </c>
      <c r="E8" s="10">
        <f>VLOOKUP(D8,Delivery!$A$2:$D$4,3,FALSE)</f>
        <v>56.019480000000001</v>
      </c>
      <c r="F8" s="10">
        <f>VLOOKUP(D8,Delivery!$A$2:$D$4,4,FALSE)</f>
        <v>-3.7248199999999998</v>
      </c>
      <c r="G8" s="27">
        <v>217.19049798490241</v>
      </c>
      <c r="H8" s="1">
        <f t="shared" si="0"/>
        <v>0.21719049798490242</v>
      </c>
    </row>
    <row r="9" spans="1:10" x14ac:dyDescent="0.25">
      <c r="A9" s="15" t="s">
        <v>150</v>
      </c>
      <c r="B9" s="1">
        <v>51.743402300245897</v>
      </c>
      <c r="C9" s="1">
        <v>-0.34243874922572598</v>
      </c>
      <c r="D9" s="1" t="s">
        <v>209</v>
      </c>
      <c r="E9" s="10">
        <f>VLOOKUP(D9,Delivery!$A$2:$D$4,3,FALSE)</f>
        <v>52.963239999999999</v>
      </c>
      <c r="F9" s="10">
        <f>VLOOKUP(D9,Delivery!$A$2:$D$4,4,FALSE)</f>
        <v>2.0600000000000002E-3</v>
      </c>
      <c r="G9" s="27">
        <v>226.59311192875981</v>
      </c>
      <c r="H9" s="1">
        <f t="shared" si="0"/>
        <v>0.22659311192875981</v>
      </c>
    </row>
    <row r="10" spans="1:10" x14ac:dyDescent="0.25">
      <c r="A10" s="15" t="s">
        <v>149</v>
      </c>
      <c r="B10" s="1">
        <v>51.381221771240234</v>
      </c>
      <c r="C10" s="1">
        <v>-2.3734409809112549</v>
      </c>
      <c r="D10" s="1" t="s">
        <v>209</v>
      </c>
      <c r="E10" s="10">
        <f>VLOOKUP(D10,Delivery!$A$2:$D$4,3,FALSE)</f>
        <v>52.963239999999999</v>
      </c>
      <c r="F10" s="10">
        <f>VLOOKUP(D10,Delivery!$A$2:$D$4,4,FALSE)</f>
        <v>2.0600000000000002E-3</v>
      </c>
      <c r="G10" s="27">
        <v>193.74681784368175</v>
      </c>
      <c r="H10" s="1">
        <f t="shared" si="0"/>
        <v>0.19374681784368175</v>
      </c>
    </row>
    <row r="11" spans="1:10" x14ac:dyDescent="0.25">
      <c r="A11" s="15" t="s">
        <v>233</v>
      </c>
      <c r="B11" s="1">
        <v>53.741468530528003</v>
      </c>
      <c r="C11" s="1">
        <v>-2.4834630621952898</v>
      </c>
      <c r="D11" s="1" t="s">
        <v>77</v>
      </c>
      <c r="E11" s="10">
        <f>VLOOKUP(D11,Delivery!$A$2:$D$4,3,FALSE)</f>
        <v>53.359110000000001</v>
      </c>
      <c r="F11" s="10">
        <f>VLOOKUP(D11,Delivery!$A$2:$D$4,4,FALSE)</f>
        <v>-2.7498499999999999</v>
      </c>
      <c r="G11" s="27">
        <v>753.3163392678739</v>
      </c>
      <c r="H11" s="1">
        <f t="shared" si="0"/>
        <v>0.75331633926787389</v>
      </c>
    </row>
    <row r="12" spans="1:10" x14ac:dyDescent="0.25">
      <c r="A12" s="15" t="s">
        <v>34</v>
      </c>
      <c r="B12" s="1">
        <v>53.585078113959</v>
      </c>
      <c r="C12" s="1">
        <v>-2.42486534606731</v>
      </c>
      <c r="D12" s="1" t="s">
        <v>77</v>
      </c>
      <c r="E12" s="10">
        <f>VLOOKUP(D12,Delivery!$A$2:$D$4,3,FALSE)</f>
        <v>53.359110000000001</v>
      </c>
      <c r="F12" s="10">
        <f>VLOOKUP(D12,Delivery!$A$2:$D$4,4,FALSE)</f>
        <v>-2.7498499999999999</v>
      </c>
      <c r="G12" s="27">
        <v>1422.1062692587457</v>
      </c>
      <c r="H12" s="1">
        <f t="shared" si="0"/>
        <v>1.4221062692587456</v>
      </c>
    </row>
    <row r="13" spans="1:10" x14ac:dyDescent="0.25">
      <c r="A13" s="15" t="s">
        <v>8</v>
      </c>
      <c r="B13" s="1">
        <v>53.592437744140625</v>
      </c>
      <c r="C13" s="1">
        <v>-2.2700328826904297</v>
      </c>
      <c r="D13" s="1" t="s">
        <v>77</v>
      </c>
      <c r="E13" s="10">
        <f>VLOOKUP(D13,Delivery!$A$2:$D$4,3,FALSE)</f>
        <v>53.359110000000001</v>
      </c>
      <c r="F13" s="10">
        <f>VLOOKUP(D13,Delivery!$A$2:$D$4,4,FALSE)</f>
        <v>-2.7498499999999999</v>
      </c>
      <c r="G13" s="27">
        <v>1237.4025062902563</v>
      </c>
      <c r="H13" s="1">
        <f t="shared" si="0"/>
        <v>1.2374025062902563</v>
      </c>
    </row>
    <row r="14" spans="1:10" x14ac:dyDescent="0.25">
      <c r="A14" s="15" t="s">
        <v>160</v>
      </c>
      <c r="B14" s="1">
        <v>51.359977252153399</v>
      </c>
      <c r="C14" s="1">
        <v>-2.9086717125802899</v>
      </c>
      <c r="D14" s="1" t="s">
        <v>209</v>
      </c>
      <c r="E14" s="10">
        <f>VLOOKUP(D14,Delivery!$A$2:$D$4,3,FALSE)</f>
        <v>52.963239999999999</v>
      </c>
      <c r="F14" s="10">
        <f>VLOOKUP(D14,Delivery!$A$2:$D$4,4,FALSE)</f>
        <v>2.0600000000000002E-3</v>
      </c>
      <c r="G14" s="27">
        <v>176.74791023637454</v>
      </c>
      <c r="H14" s="1">
        <f t="shared" si="0"/>
        <v>0.17674791023637454</v>
      </c>
    </row>
    <row r="15" spans="1:10" x14ac:dyDescent="0.25">
      <c r="A15" s="15" t="s">
        <v>169</v>
      </c>
      <c r="B15" s="1">
        <v>51.333385467529297</v>
      </c>
      <c r="C15" s="1">
        <v>-2.5774381160736084</v>
      </c>
      <c r="D15" s="1" t="s">
        <v>209</v>
      </c>
      <c r="E15" s="10">
        <f>VLOOKUP(D15,Delivery!$A$2:$D$4,3,FALSE)</f>
        <v>52.963239999999999</v>
      </c>
      <c r="F15" s="10">
        <f>VLOOKUP(D15,Delivery!$A$2:$D$4,4,FALSE)</f>
        <v>2.0600000000000002E-3</v>
      </c>
      <c r="G15" s="27">
        <v>531</v>
      </c>
      <c r="H15" s="1">
        <f t="shared" si="0"/>
        <v>0.53100000000000003</v>
      </c>
    </row>
    <row r="16" spans="1:10" x14ac:dyDescent="0.25">
      <c r="A16" s="15" t="s">
        <v>242</v>
      </c>
      <c r="B16" s="1">
        <v>54.659430527816703</v>
      </c>
      <c r="C16" s="1">
        <v>-2.7647734522394098</v>
      </c>
      <c r="D16" s="1" t="s">
        <v>77</v>
      </c>
      <c r="E16" s="10">
        <f>VLOOKUP(D16,Delivery!$A$2:$D$4,3,FALSE)</f>
        <v>53.359110000000001</v>
      </c>
      <c r="F16" s="10">
        <f>VLOOKUP(D16,Delivery!$A$2:$D$4,4,FALSE)</f>
        <v>-2.7498499999999999</v>
      </c>
      <c r="G16" s="27">
        <v>2164.6815127935824</v>
      </c>
      <c r="H16" s="1">
        <f t="shared" si="0"/>
        <v>1.8</v>
      </c>
    </row>
    <row r="17" spans="1:8" x14ac:dyDescent="0.25">
      <c r="A17" s="15" t="s">
        <v>171</v>
      </c>
      <c r="B17" s="1">
        <v>52.242649900000004</v>
      </c>
      <c r="C17" s="1">
        <v>0.40060109999999999</v>
      </c>
      <c r="D17" s="1" t="s">
        <v>209</v>
      </c>
      <c r="E17" s="10">
        <f>VLOOKUP(D17,Delivery!$A$2:$D$4,3,FALSE)</f>
        <v>52.963239999999999</v>
      </c>
      <c r="F17" s="10">
        <f>VLOOKUP(D17,Delivery!$A$2:$D$4,4,FALSE)</f>
        <v>2.0600000000000002E-3</v>
      </c>
      <c r="G17" s="27">
        <v>648</v>
      </c>
      <c r="H17" s="1">
        <f t="shared" si="0"/>
        <v>0.64800000000000002</v>
      </c>
    </row>
    <row r="18" spans="1:8" x14ac:dyDescent="0.25">
      <c r="A18" s="15" t="s">
        <v>177</v>
      </c>
      <c r="B18" s="1">
        <v>52.261293990575901</v>
      </c>
      <c r="C18" s="1">
        <v>0.39532366229118299</v>
      </c>
      <c r="D18" s="1" t="s">
        <v>209</v>
      </c>
      <c r="E18" s="10">
        <f>VLOOKUP(D18,Delivery!$A$2:$D$4,3,FALSE)</f>
        <v>52.963239999999999</v>
      </c>
      <c r="F18" s="10">
        <f>VLOOKUP(D18,Delivery!$A$2:$D$4,4,FALSE)</f>
        <v>2.0600000000000002E-3</v>
      </c>
      <c r="G18" s="27">
        <v>2715.4142092111242</v>
      </c>
      <c r="H18" s="1">
        <f t="shared" si="0"/>
        <v>1.8</v>
      </c>
    </row>
    <row r="19" spans="1:8" x14ac:dyDescent="0.25">
      <c r="A19" s="15" t="s">
        <v>166</v>
      </c>
      <c r="B19" s="1">
        <v>52.263215014297401</v>
      </c>
      <c r="C19" s="1">
        <v>0.39740030796333498</v>
      </c>
      <c r="D19" s="1" t="s">
        <v>209</v>
      </c>
      <c r="E19" s="10">
        <f>VLOOKUP(D19,Delivery!$A$2:$D$4,3,FALSE)</f>
        <v>52.963239999999999</v>
      </c>
      <c r="F19" s="10">
        <f>VLOOKUP(D19,Delivery!$A$2:$D$4,4,FALSE)</f>
        <v>2.0600000000000002E-3</v>
      </c>
      <c r="G19" s="27">
        <v>225.96444168303825</v>
      </c>
      <c r="H19" s="1">
        <f t="shared" si="0"/>
        <v>0.22596444168303825</v>
      </c>
    </row>
    <row r="20" spans="1:8" x14ac:dyDescent="0.25">
      <c r="A20" s="15" t="s">
        <v>187</v>
      </c>
      <c r="B20" s="1">
        <v>51.553237915039063</v>
      </c>
      <c r="C20" s="1">
        <v>-3.5703399181365967</v>
      </c>
      <c r="D20" s="1" t="s">
        <v>77</v>
      </c>
      <c r="E20" s="10">
        <f>VLOOKUP(D20,Delivery!$A$2:$D$4,3,FALSE)</f>
        <v>53.359110000000001</v>
      </c>
      <c r="F20" s="10">
        <f>VLOOKUP(D20,Delivery!$A$2:$D$4,4,FALSE)</f>
        <v>-2.7498499999999999</v>
      </c>
      <c r="G20" s="27">
        <v>188.32381376606855</v>
      </c>
      <c r="H20" s="1">
        <f t="shared" si="0"/>
        <v>0.18832381376606855</v>
      </c>
    </row>
    <row r="21" spans="1:8" x14ac:dyDescent="0.25">
      <c r="A21" s="15" t="s">
        <v>140</v>
      </c>
      <c r="B21" s="1">
        <v>51.749828100000002</v>
      </c>
      <c r="C21" s="1">
        <v>-3.3919785999999998</v>
      </c>
      <c r="D21" s="1" t="s">
        <v>77</v>
      </c>
      <c r="E21" s="10">
        <f>VLOOKUP(D21,Delivery!$A$2:$D$4,3,FALSE)</f>
        <v>53.359110000000001</v>
      </c>
      <c r="F21" s="10">
        <f>VLOOKUP(D21,Delivery!$A$2:$D$4,4,FALSE)</f>
        <v>-2.7498499999999999</v>
      </c>
      <c r="G21" s="27">
        <v>290.17553615911714</v>
      </c>
      <c r="H21" s="1">
        <f t="shared" si="0"/>
        <v>0.29017553615911712</v>
      </c>
    </row>
    <row r="22" spans="1:8" x14ac:dyDescent="0.25">
      <c r="A22" s="15" t="s">
        <v>42</v>
      </c>
      <c r="B22" s="1">
        <v>53.195566334497798</v>
      </c>
      <c r="C22" s="1">
        <v>-2.9110335005170098</v>
      </c>
      <c r="D22" s="1" t="s">
        <v>77</v>
      </c>
      <c r="E22" s="10">
        <f>VLOOKUP(D22,Delivery!$A$2:$D$4,3,FALSE)</f>
        <v>53.359110000000001</v>
      </c>
      <c r="F22" s="10">
        <f>VLOOKUP(D22,Delivery!$A$2:$D$4,4,FALSE)</f>
        <v>-2.7498499999999999</v>
      </c>
      <c r="G22" s="27">
        <v>1125.1694211805457</v>
      </c>
      <c r="H22" s="1">
        <f t="shared" si="0"/>
        <v>1.1251694211805456</v>
      </c>
    </row>
    <row r="23" spans="1:8" x14ac:dyDescent="0.25">
      <c r="A23" s="15" t="s">
        <v>24</v>
      </c>
      <c r="B23" s="1">
        <v>53.411689758300781</v>
      </c>
      <c r="C23" s="1">
        <v>-3.0731489658355713</v>
      </c>
      <c r="D23" s="1" t="s">
        <v>77</v>
      </c>
      <c r="E23" s="10">
        <f>VLOOKUP(D23,Delivery!$A$2:$D$4,3,FALSE)</f>
        <v>53.359110000000001</v>
      </c>
      <c r="F23" s="10">
        <f>VLOOKUP(D23,Delivery!$A$2:$D$4,4,FALSE)</f>
        <v>-2.7498499999999999</v>
      </c>
      <c r="G23" s="27">
        <v>1485.6549000283546</v>
      </c>
      <c r="H23" s="1">
        <f t="shared" si="0"/>
        <v>1.4856549000283545</v>
      </c>
    </row>
    <row r="24" spans="1:8" x14ac:dyDescent="0.25">
      <c r="A24" s="15" t="s">
        <v>136</v>
      </c>
      <c r="B24" s="1">
        <v>51.723458978911701</v>
      </c>
      <c r="C24" s="1">
        <v>0.41915299647536802</v>
      </c>
      <c r="D24" s="1" t="s">
        <v>209</v>
      </c>
      <c r="E24" s="10">
        <f>VLOOKUP(D24,Delivery!$A$2:$D$4,3,FALSE)</f>
        <v>52.963239999999999</v>
      </c>
      <c r="F24" s="10">
        <f>VLOOKUP(D24,Delivery!$A$2:$D$4,4,FALSE)</f>
        <v>2.0600000000000002E-3</v>
      </c>
      <c r="G24" s="27">
        <v>2628</v>
      </c>
      <c r="H24" s="1">
        <f t="shared" si="0"/>
        <v>1.8</v>
      </c>
    </row>
    <row r="25" spans="1:8" x14ac:dyDescent="0.25">
      <c r="A25" s="15" t="s">
        <v>123</v>
      </c>
      <c r="B25" s="1">
        <v>51.605028371694701</v>
      </c>
      <c r="C25" s="1">
        <v>0.33953061547649399</v>
      </c>
      <c r="D25" s="1" t="s">
        <v>209</v>
      </c>
      <c r="E25" s="10">
        <f>VLOOKUP(D25,Delivery!$A$2:$D$4,3,FALSE)</f>
        <v>52.963239999999999</v>
      </c>
      <c r="F25" s="10">
        <f>VLOOKUP(D25,Delivery!$A$2:$D$4,4,FALSE)</f>
        <v>2.0600000000000002E-3</v>
      </c>
      <c r="G25" s="27">
        <v>432</v>
      </c>
      <c r="H25" s="1">
        <f t="shared" si="0"/>
        <v>0.432</v>
      </c>
    </row>
    <row r="26" spans="1:8" x14ac:dyDescent="0.25">
      <c r="A26" s="15" t="s">
        <v>130</v>
      </c>
      <c r="B26" s="1">
        <v>51.577339500000001</v>
      </c>
      <c r="C26" s="1">
        <v>0.34357969999999999</v>
      </c>
      <c r="D26" s="1" t="s">
        <v>209</v>
      </c>
      <c r="E26" s="10">
        <f>VLOOKUP(D26,Delivery!$A$2:$D$4,3,FALSE)</f>
        <v>52.963239999999999</v>
      </c>
      <c r="F26" s="10">
        <f>VLOOKUP(D26,Delivery!$A$2:$D$4,4,FALSE)</f>
        <v>2.0600000000000002E-3</v>
      </c>
      <c r="G26" s="27">
        <v>324</v>
      </c>
      <c r="H26" s="1">
        <f t="shared" si="0"/>
        <v>0.32400000000000001</v>
      </c>
    </row>
    <row r="27" spans="1:8" x14ac:dyDescent="0.25">
      <c r="A27" s="15" t="s">
        <v>116</v>
      </c>
      <c r="B27" s="1">
        <v>51.6332482746461</v>
      </c>
      <c r="C27" s="1">
        <v>0.24425561375053101</v>
      </c>
      <c r="D27" s="1" t="s">
        <v>209</v>
      </c>
      <c r="E27" s="10">
        <f>VLOOKUP(D27,Delivery!$A$2:$D$4,3,FALSE)</f>
        <v>52.963239999999999</v>
      </c>
      <c r="F27" s="10">
        <f>VLOOKUP(D27,Delivery!$A$2:$D$4,4,FALSE)</f>
        <v>2.0600000000000002E-3</v>
      </c>
      <c r="G27" s="27">
        <v>8028</v>
      </c>
      <c r="H27" s="1">
        <f t="shared" si="0"/>
        <v>1.8</v>
      </c>
    </row>
    <row r="28" spans="1:8" x14ac:dyDescent="0.25">
      <c r="A28" s="15" t="s">
        <v>37</v>
      </c>
      <c r="B28" s="1">
        <v>51.746240299999997</v>
      </c>
      <c r="C28" s="1">
        <v>0.50919219999999998</v>
      </c>
      <c r="D28" s="1" t="s">
        <v>209</v>
      </c>
      <c r="E28" s="10">
        <f>VLOOKUP(D28,Delivery!$A$2:$D$4,3,FALSE)</f>
        <v>52.963239999999999</v>
      </c>
      <c r="F28" s="10">
        <f>VLOOKUP(D28,Delivery!$A$2:$D$4,4,FALSE)</f>
        <v>2.0600000000000002E-3</v>
      </c>
      <c r="G28" s="27">
        <v>911.26383157329178</v>
      </c>
      <c r="H28" s="1">
        <f t="shared" si="0"/>
        <v>0.91126383157329183</v>
      </c>
    </row>
    <row r="29" spans="1:8" x14ac:dyDescent="0.25">
      <c r="A29" s="15" t="s">
        <v>141</v>
      </c>
      <c r="B29" s="1">
        <v>51.676730999999997</v>
      </c>
      <c r="C29" s="1">
        <v>0.52457310000000001</v>
      </c>
      <c r="D29" s="1" t="s">
        <v>209</v>
      </c>
      <c r="E29" s="10">
        <f>VLOOKUP(D29,Delivery!$A$2:$D$4,3,FALSE)</f>
        <v>52.963239999999999</v>
      </c>
      <c r="F29" s="10">
        <f>VLOOKUP(D29,Delivery!$A$2:$D$4,4,FALSE)</f>
        <v>2.0600000000000002E-3</v>
      </c>
      <c r="G29" s="27">
        <v>432</v>
      </c>
      <c r="H29" s="1">
        <f t="shared" si="0"/>
        <v>0.432</v>
      </c>
    </row>
    <row r="30" spans="1:8" x14ac:dyDescent="0.25">
      <c r="A30" s="15" t="s">
        <v>139</v>
      </c>
      <c r="B30" s="1">
        <v>51.785484313964844</v>
      </c>
      <c r="C30" s="1">
        <v>8.8028997182846069E-2</v>
      </c>
      <c r="D30" s="1" t="s">
        <v>209</v>
      </c>
      <c r="E30" s="10">
        <f>VLOOKUP(D30,Delivery!$A$2:$D$4,3,FALSE)</f>
        <v>52.963239999999999</v>
      </c>
      <c r="F30" s="10">
        <f>VLOOKUP(D30,Delivery!$A$2:$D$4,4,FALSE)</f>
        <v>2.0600000000000002E-3</v>
      </c>
      <c r="G30" s="27">
        <v>792</v>
      </c>
      <c r="H30" s="1">
        <f t="shared" si="0"/>
        <v>0.79200000000000004</v>
      </c>
    </row>
    <row r="31" spans="1:8" x14ac:dyDescent="0.25">
      <c r="A31" s="15" t="s">
        <v>161</v>
      </c>
      <c r="B31" s="1">
        <v>51.784652700000002</v>
      </c>
      <c r="C31" s="1">
        <v>0.1117954</v>
      </c>
      <c r="D31" s="1" t="s">
        <v>209</v>
      </c>
      <c r="E31" s="10">
        <f>VLOOKUP(D31,Delivery!$A$2:$D$4,3,FALSE)</f>
        <v>52.963239999999999</v>
      </c>
      <c r="F31" s="10">
        <f>VLOOKUP(D31,Delivery!$A$2:$D$4,4,FALSE)</f>
        <v>2.0600000000000002E-3</v>
      </c>
      <c r="G31" s="27">
        <v>286.66296264157558</v>
      </c>
      <c r="H31" s="1">
        <f t="shared" si="0"/>
        <v>0.28666296264157559</v>
      </c>
    </row>
    <row r="32" spans="1:8" x14ac:dyDescent="0.25">
      <c r="A32" s="15" t="s">
        <v>145</v>
      </c>
      <c r="B32" s="1">
        <v>51.660288799999996</v>
      </c>
      <c r="C32" s="1">
        <v>0.78251990000000005</v>
      </c>
      <c r="D32" s="1" t="s">
        <v>209</v>
      </c>
      <c r="E32" s="10">
        <f>VLOOKUP(D32,Delivery!$A$2:$D$4,3,FALSE)</f>
        <v>52.963239999999999</v>
      </c>
      <c r="F32" s="10">
        <f>VLOOKUP(D32,Delivery!$A$2:$D$4,4,FALSE)</f>
        <v>2.0600000000000002E-3</v>
      </c>
      <c r="G32" s="27">
        <v>540</v>
      </c>
      <c r="H32" s="1">
        <f t="shared" si="0"/>
        <v>0.54</v>
      </c>
    </row>
    <row r="33" spans="1:8" x14ac:dyDescent="0.25">
      <c r="A33" s="15" t="s">
        <v>134</v>
      </c>
      <c r="B33" s="1">
        <v>51.740743435116201</v>
      </c>
      <c r="C33" s="1">
        <v>0.28797961701038499</v>
      </c>
      <c r="D33" s="1" t="s">
        <v>209</v>
      </c>
      <c r="E33" s="10">
        <f>VLOOKUP(D33,Delivery!$A$2:$D$4,3,FALSE)</f>
        <v>52.963239999999999</v>
      </c>
      <c r="F33" s="10">
        <f>VLOOKUP(D33,Delivery!$A$2:$D$4,4,FALSE)</f>
        <v>2.0600000000000002E-3</v>
      </c>
      <c r="G33" s="27">
        <v>432</v>
      </c>
      <c r="H33" s="1">
        <f t="shared" si="0"/>
        <v>0.432</v>
      </c>
    </row>
    <row r="34" spans="1:8" x14ac:dyDescent="0.25">
      <c r="A34" s="15" t="s">
        <v>122</v>
      </c>
      <c r="B34" s="1">
        <v>52.068798065185547</v>
      </c>
      <c r="C34" s="1">
        <v>0.57214498519897461</v>
      </c>
      <c r="D34" s="1" t="s">
        <v>209</v>
      </c>
      <c r="E34" s="10">
        <f>VLOOKUP(D34,Delivery!$A$2:$D$4,3,FALSE)</f>
        <v>52.963239999999999</v>
      </c>
      <c r="F34" s="10">
        <f>VLOOKUP(D34,Delivery!$A$2:$D$4,4,FALSE)</f>
        <v>2.0600000000000002E-3</v>
      </c>
      <c r="G34" s="27">
        <v>360</v>
      </c>
      <c r="H34" s="1">
        <f t="shared" si="0"/>
        <v>0.36</v>
      </c>
    </row>
    <row r="35" spans="1:8" x14ac:dyDescent="0.25">
      <c r="A35" s="15" t="s">
        <v>119</v>
      </c>
      <c r="B35" s="1">
        <v>51.910247802734375</v>
      </c>
      <c r="C35" s="1">
        <v>1.143170952796936</v>
      </c>
      <c r="D35" s="1" t="s">
        <v>209</v>
      </c>
      <c r="E35" s="10">
        <f>VLOOKUP(D35,Delivery!$A$2:$D$4,3,FALSE)</f>
        <v>52.963239999999999</v>
      </c>
      <c r="F35" s="10">
        <f>VLOOKUP(D35,Delivery!$A$2:$D$4,4,FALSE)</f>
        <v>2.0600000000000002E-3</v>
      </c>
      <c r="G35" s="27">
        <v>720</v>
      </c>
      <c r="H35" s="1">
        <f t="shared" si="0"/>
        <v>0.72</v>
      </c>
    </row>
    <row r="36" spans="1:8" x14ac:dyDescent="0.25">
      <c r="A36" s="15" t="s">
        <v>128</v>
      </c>
      <c r="B36" s="1">
        <v>51.809422791299703</v>
      </c>
      <c r="C36" s="1">
        <v>1.12632820926354</v>
      </c>
      <c r="D36" s="1" t="s">
        <v>209</v>
      </c>
      <c r="E36" s="10">
        <f>VLOOKUP(D36,Delivery!$A$2:$D$4,3,FALSE)</f>
        <v>52.963239999999999</v>
      </c>
      <c r="F36" s="10">
        <f>VLOOKUP(D36,Delivery!$A$2:$D$4,4,FALSE)</f>
        <v>2.0600000000000002E-3</v>
      </c>
      <c r="G36" s="27">
        <v>288</v>
      </c>
      <c r="H36" s="1">
        <f t="shared" si="0"/>
        <v>0.28799999999999998</v>
      </c>
    </row>
    <row r="37" spans="1:8" x14ac:dyDescent="0.25">
      <c r="A37" s="15" t="s">
        <v>226</v>
      </c>
      <c r="B37" s="1">
        <v>51.880293100475299</v>
      </c>
      <c r="C37" s="1">
        <v>0.92952210008119696</v>
      </c>
      <c r="D37" s="1" t="s">
        <v>209</v>
      </c>
      <c r="E37" s="10">
        <f>VLOOKUP(D37,Delivery!$A$2:$D$4,3,FALSE)</f>
        <v>52.963239999999999</v>
      </c>
      <c r="F37" s="10">
        <f>VLOOKUP(D37,Delivery!$A$2:$D$4,4,FALSE)</f>
        <v>2.0600000000000002E-3</v>
      </c>
      <c r="G37" s="27">
        <v>903.60833367804582</v>
      </c>
      <c r="H37" s="1">
        <f t="shared" si="0"/>
        <v>0.90360833367804583</v>
      </c>
    </row>
    <row r="38" spans="1:8" x14ac:dyDescent="0.25">
      <c r="A38" s="15" t="s">
        <v>240</v>
      </c>
      <c r="B38" s="1">
        <v>51.3891925</v>
      </c>
      <c r="C38" s="1">
        <v>-0.1346552</v>
      </c>
      <c r="D38" s="1" t="s">
        <v>209</v>
      </c>
      <c r="E38" s="10">
        <f>VLOOKUP(D38,Delivery!$A$2:$D$4,3,FALSE)</f>
        <v>52.963239999999999</v>
      </c>
      <c r="F38" s="10">
        <f>VLOOKUP(D38,Delivery!$A$2:$D$4,4,FALSE)</f>
        <v>2.0600000000000002E-3</v>
      </c>
      <c r="G38" s="27">
        <v>694.29179570380518</v>
      </c>
      <c r="H38" s="1">
        <f t="shared" si="0"/>
        <v>0.69429179570380517</v>
      </c>
    </row>
    <row r="39" spans="1:8" x14ac:dyDescent="0.25">
      <c r="A39" s="15" t="s">
        <v>110</v>
      </c>
      <c r="B39" s="1">
        <v>51.3719058830942</v>
      </c>
      <c r="C39" s="1">
        <v>-0.13155498292811099</v>
      </c>
      <c r="D39" s="1" t="s">
        <v>209</v>
      </c>
      <c r="E39" s="10">
        <f>VLOOKUP(D39,Delivery!$A$2:$D$4,3,FALSE)</f>
        <v>52.963239999999999</v>
      </c>
      <c r="F39" s="10">
        <f>VLOOKUP(D39,Delivery!$A$2:$D$4,4,FALSE)</f>
        <v>2.0600000000000002E-3</v>
      </c>
      <c r="G39" s="27">
        <v>338.69745765573191</v>
      </c>
      <c r="H39" s="1">
        <f t="shared" si="0"/>
        <v>0.33869745765573189</v>
      </c>
    </row>
    <row r="40" spans="1:8" x14ac:dyDescent="0.25">
      <c r="A40" s="15" t="s">
        <v>156</v>
      </c>
      <c r="B40" s="1">
        <v>51.355554450287698</v>
      </c>
      <c r="C40" s="1">
        <v>1.39946900163197</v>
      </c>
      <c r="D40" s="1" t="s">
        <v>209</v>
      </c>
      <c r="E40" s="10">
        <f>VLOOKUP(D40,Delivery!$A$2:$D$4,3,FALSE)</f>
        <v>52.963239999999999</v>
      </c>
      <c r="F40" s="10">
        <f>VLOOKUP(D40,Delivery!$A$2:$D$4,4,FALSE)</f>
        <v>2.0600000000000002E-3</v>
      </c>
      <c r="G40" s="27">
        <v>218.01508590847286</v>
      </c>
      <c r="H40" s="1">
        <f t="shared" si="0"/>
        <v>0.21801508590847285</v>
      </c>
    </row>
    <row r="41" spans="1:8" x14ac:dyDescent="0.25">
      <c r="A41" s="15" t="s">
        <v>152</v>
      </c>
      <c r="B41" s="1">
        <v>51.095253459706797</v>
      </c>
      <c r="C41" s="1">
        <v>1.1603724097878201</v>
      </c>
      <c r="D41" s="1" t="s">
        <v>209</v>
      </c>
      <c r="E41" s="10">
        <f>VLOOKUP(D41,Delivery!$A$2:$D$4,3,FALSE)</f>
        <v>52.963239999999999</v>
      </c>
      <c r="F41" s="10">
        <f>VLOOKUP(D41,Delivery!$A$2:$D$4,4,FALSE)</f>
        <v>2.0600000000000002E-3</v>
      </c>
      <c r="G41" s="27">
        <v>426.92520523812124</v>
      </c>
      <c r="H41" s="1">
        <f t="shared" si="0"/>
        <v>0.42692520523812122</v>
      </c>
    </row>
    <row r="42" spans="1:8" x14ac:dyDescent="0.25">
      <c r="A42" s="15" t="s">
        <v>234</v>
      </c>
      <c r="B42" s="1">
        <v>53.0827687001551</v>
      </c>
      <c r="C42" s="1">
        <v>-2.4197903495991802</v>
      </c>
      <c r="D42" s="1" t="s">
        <v>77</v>
      </c>
      <c r="E42" s="10">
        <f>VLOOKUP(D42,Delivery!$A$2:$D$4,3,FALSE)</f>
        <v>53.359110000000001</v>
      </c>
      <c r="F42" s="10">
        <f>VLOOKUP(D42,Delivery!$A$2:$D$4,4,FALSE)</f>
        <v>-2.7498499999999999</v>
      </c>
      <c r="G42" s="27">
        <v>945.89008273965021</v>
      </c>
      <c r="H42" s="1">
        <f t="shared" si="0"/>
        <v>0.94589008273965025</v>
      </c>
    </row>
    <row r="43" spans="1:8" x14ac:dyDescent="0.25">
      <c r="A43" s="15" t="s">
        <v>194</v>
      </c>
      <c r="B43" s="1">
        <v>53.163532500000002</v>
      </c>
      <c r="C43" s="1">
        <v>-2.2095969999954002</v>
      </c>
      <c r="D43" s="1" t="s">
        <v>77</v>
      </c>
      <c r="E43" s="10">
        <f>VLOOKUP(D43,Delivery!$A$2:$D$4,3,FALSE)</f>
        <v>53.359110000000001</v>
      </c>
      <c r="F43" s="10">
        <f>VLOOKUP(D43,Delivery!$A$2:$D$4,4,FALSE)</f>
        <v>-2.7498499999999999</v>
      </c>
      <c r="G43" s="27">
        <v>176.77854027793879</v>
      </c>
      <c r="H43" s="1">
        <f t="shared" si="0"/>
        <v>0.17677854027793879</v>
      </c>
    </row>
    <row r="44" spans="1:8" x14ac:dyDescent="0.25">
      <c r="A44" s="15" t="s">
        <v>199</v>
      </c>
      <c r="B44" s="1">
        <v>51.449810399999997</v>
      </c>
      <c r="C44" s="1">
        <v>0.1104695</v>
      </c>
      <c r="D44" s="1" t="s">
        <v>209</v>
      </c>
      <c r="E44" s="10">
        <f>VLOOKUP(D44,Delivery!$A$2:$D$4,3,FALSE)</f>
        <v>52.963239999999999</v>
      </c>
      <c r="F44" s="10">
        <f>VLOOKUP(D44,Delivery!$A$2:$D$4,4,FALSE)</f>
        <v>2.0600000000000002E-3</v>
      </c>
      <c r="G44" s="27">
        <v>234.68103470644354</v>
      </c>
      <c r="H44" s="1">
        <f t="shared" si="0"/>
        <v>0.23468103470644355</v>
      </c>
    </row>
    <row r="45" spans="1:8" x14ac:dyDescent="0.25">
      <c r="A45" s="15" t="s">
        <v>197</v>
      </c>
      <c r="B45" s="1">
        <v>51.491688500000002</v>
      </c>
      <c r="C45" s="1">
        <v>0.16240679999999999</v>
      </c>
      <c r="D45" s="1" t="s">
        <v>209</v>
      </c>
      <c r="E45" s="10">
        <f>VLOOKUP(D45,Delivery!$A$2:$D$4,3,FALSE)</f>
        <v>52.963239999999999</v>
      </c>
      <c r="F45" s="10">
        <f>VLOOKUP(D45,Delivery!$A$2:$D$4,4,FALSE)</f>
        <v>2.0600000000000002E-3</v>
      </c>
      <c r="G45" s="27">
        <v>170.3004641295978</v>
      </c>
      <c r="H45" s="1">
        <f t="shared" si="0"/>
        <v>0.17030046412959779</v>
      </c>
    </row>
    <row r="46" spans="1:8" x14ac:dyDescent="0.25">
      <c r="A46" s="15" t="s">
        <v>133</v>
      </c>
      <c r="B46" s="1">
        <v>51.370026199999998</v>
      </c>
      <c r="C46" s="1">
        <v>0.26630910000000002</v>
      </c>
      <c r="D46" s="1" t="s">
        <v>209</v>
      </c>
      <c r="E46" s="10">
        <f>VLOOKUP(D46,Delivery!$A$2:$D$4,3,FALSE)</f>
        <v>52.963239999999999</v>
      </c>
      <c r="F46" s="10">
        <f>VLOOKUP(D46,Delivery!$A$2:$D$4,4,FALSE)</f>
        <v>2.0600000000000002E-3</v>
      </c>
      <c r="G46" s="27">
        <v>2880</v>
      </c>
      <c r="H46" s="1">
        <f t="shared" si="0"/>
        <v>1.8</v>
      </c>
    </row>
    <row r="47" spans="1:8" x14ac:dyDescent="0.25">
      <c r="A47" s="15" t="s">
        <v>202</v>
      </c>
      <c r="B47" s="1">
        <v>56.640898</v>
      </c>
      <c r="C47" s="1">
        <v>-2.9079679999999999</v>
      </c>
      <c r="D47" s="1" t="s">
        <v>211</v>
      </c>
      <c r="E47" s="10">
        <f>VLOOKUP(D47,Delivery!$A$2:$D$4,3,FALSE)</f>
        <v>56.019480000000001</v>
      </c>
      <c r="F47" s="10">
        <f>VLOOKUP(D47,Delivery!$A$2:$D$4,4,FALSE)</f>
        <v>-3.7248199999999998</v>
      </c>
      <c r="G47" s="27">
        <v>336.98893941169945</v>
      </c>
      <c r="H47" s="1">
        <f t="shared" si="0"/>
        <v>0.33698893941169944</v>
      </c>
    </row>
    <row r="48" spans="1:8" x14ac:dyDescent="0.25">
      <c r="A48" s="15" t="s">
        <v>237</v>
      </c>
      <c r="B48" s="1">
        <v>52.896177808051199</v>
      </c>
      <c r="C48" s="1">
        <v>-1.47147084054098</v>
      </c>
      <c r="D48" s="1" t="s">
        <v>77</v>
      </c>
      <c r="E48" s="10">
        <f>VLOOKUP(D48,Delivery!$A$2:$D$4,3,FALSE)</f>
        <v>53.359110000000001</v>
      </c>
      <c r="F48" s="10">
        <f>VLOOKUP(D48,Delivery!$A$2:$D$4,4,FALSE)</f>
        <v>-2.7498499999999999</v>
      </c>
      <c r="G48" s="27">
        <v>1158.9965676672527</v>
      </c>
      <c r="H48" s="1">
        <f t="shared" si="0"/>
        <v>1.1589965676672527</v>
      </c>
    </row>
    <row r="49" spans="1:8" x14ac:dyDescent="0.25">
      <c r="A49" s="15" t="s">
        <v>243</v>
      </c>
      <c r="B49" s="1">
        <v>53.753269195556641</v>
      </c>
      <c r="C49" s="1">
        <v>-0.84824502468109131</v>
      </c>
      <c r="D49" s="1" t="s">
        <v>77</v>
      </c>
      <c r="E49" s="10">
        <f>VLOOKUP(D49,Delivery!$A$2:$D$4,3,FALSE)</f>
        <v>53.359110000000001</v>
      </c>
      <c r="F49" s="10">
        <f>VLOOKUP(D49,Delivery!$A$2:$D$4,4,FALSE)</f>
        <v>-2.7498499999999999</v>
      </c>
      <c r="G49" s="27">
        <v>1581.8930115979604</v>
      </c>
      <c r="H49" s="1">
        <f t="shared" si="0"/>
        <v>1.5818930115979604</v>
      </c>
    </row>
    <row r="50" spans="1:8" x14ac:dyDescent="0.25">
      <c r="A50" s="15" t="s">
        <v>207</v>
      </c>
      <c r="B50" s="1">
        <v>53.575838000023502</v>
      </c>
      <c r="C50" s="1">
        <v>-0.62689299997161696</v>
      </c>
      <c r="D50" s="1" t="s">
        <v>209</v>
      </c>
      <c r="E50" s="10">
        <f>VLOOKUP(D50,Delivery!$A$2:$D$4,3,FALSE)</f>
        <v>52.963239999999999</v>
      </c>
      <c r="F50" s="10">
        <f>VLOOKUP(D50,Delivery!$A$2:$D$4,4,FALSE)</f>
        <v>2.0600000000000002E-3</v>
      </c>
      <c r="G50" s="27">
        <v>204.77668279360759</v>
      </c>
      <c r="H50" s="1">
        <f t="shared" si="0"/>
        <v>0.20477668279360758</v>
      </c>
    </row>
    <row r="51" spans="1:8" x14ac:dyDescent="0.25">
      <c r="A51" s="15" t="s">
        <v>241</v>
      </c>
      <c r="B51" s="1">
        <v>53.560291174471601</v>
      </c>
      <c r="C51" s="1">
        <v>-7.8693708513748906E-2</v>
      </c>
      <c r="D51" s="1" t="s">
        <v>209</v>
      </c>
      <c r="E51" s="10">
        <f>VLOOKUP(D51,Delivery!$A$2:$D$4,3,FALSE)</f>
        <v>52.963239999999999</v>
      </c>
      <c r="F51" s="10">
        <f>VLOOKUP(D51,Delivery!$A$2:$D$4,4,FALSE)</f>
        <v>2.0600000000000002E-3</v>
      </c>
      <c r="G51" s="27">
        <v>758.71671251698638</v>
      </c>
      <c r="H51" s="1">
        <f t="shared" si="0"/>
        <v>0.75871671251698636</v>
      </c>
    </row>
    <row r="52" spans="1:8" x14ac:dyDescent="0.25">
      <c r="A52" s="15" t="s">
        <v>184</v>
      </c>
      <c r="B52" s="1">
        <v>50.768505096435547</v>
      </c>
      <c r="C52" s="1">
        <v>-2.3949980735778809</v>
      </c>
      <c r="D52" s="1" t="s">
        <v>209</v>
      </c>
      <c r="E52" s="10">
        <f>VLOOKUP(D52,Delivery!$A$2:$D$4,3,FALSE)</f>
        <v>52.963239999999999</v>
      </c>
      <c r="F52" s="10">
        <f>VLOOKUP(D52,Delivery!$A$2:$D$4,4,FALSE)</f>
        <v>2.0600000000000002E-3</v>
      </c>
      <c r="G52" s="27">
        <v>239.55412182515147</v>
      </c>
      <c r="H52" s="1">
        <f t="shared" si="0"/>
        <v>0.23955412182515146</v>
      </c>
    </row>
    <row r="53" spans="1:8" x14ac:dyDescent="0.25">
      <c r="A53" s="15" t="s">
        <v>167</v>
      </c>
      <c r="B53" s="1">
        <v>51.592866700000002</v>
      </c>
      <c r="C53" s="1">
        <v>-2.4204000000000001E-3</v>
      </c>
      <c r="D53" s="1" t="s">
        <v>209</v>
      </c>
      <c r="E53" s="10">
        <f>VLOOKUP(D53,Delivery!$A$2:$D$4,3,FALSE)</f>
        <v>52.963239999999999</v>
      </c>
      <c r="F53" s="10">
        <f>VLOOKUP(D53,Delivery!$A$2:$D$4,4,FALSE)</f>
        <v>2.0600000000000002E-3</v>
      </c>
      <c r="G53" s="27">
        <v>210.29487468211127</v>
      </c>
      <c r="H53" s="1">
        <f t="shared" si="0"/>
        <v>0.21029487468211128</v>
      </c>
    </row>
    <row r="54" spans="1:8" x14ac:dyDescent="0.25">
      <c r="A54" s="15" t="s">
        <v>239</v>
      </c>
      <c r="B54" s="1">
        <v>51.609700804728902</v>
      </c>
      <c r="C54" s="1">
        <v>-3.0375930507597401E-2</v>
      </c>
      <c r="D54" s="1" t="s">
        <v>209</v>
      </c>
      <c r="E54" s="10">
        <f>VLOOKUP(D54,Delivery!$A$2:$D$4,3,FALSE)</f>
        <v>52.963239999999999</v>
      </c>
      <c r="F54" s="10">
        <f>VLOOKUP(D54,Delivery!$A$2:$D$4,4,FALSE)</f>
        <v>2.0600000000000002E-3</v>
      </c>
      <c r="G54" s="27">
        <v>822.92065159092863</v>
      </c>
      <c r="H54" s="1">
        <f t="shared" si="0"/>
        <v>0.82292065159092864</v>
      </c>
    </row>
    <row r="55" spans="1:8" x14ac:dyDescent="0.25">
      <c r="A55" s="15" t="s">
        <v>6</v>
      </c>
      <c r="B55" s="1">
        <v>51.521022796630859</v>
      </c>
      <c r="C55" s="1">
        <v>7.067599892616272E-2</v>
      </c>
      <c r="D55" s="1" t="s">
        <v>209</v>
      </c>
      <c r="E55" s="10">
        <f>VLOOKUP(D55,Delivery!$A$2:$D$4,3,FALSE)</f>
        <v>52.963239999999999</v>
      </c>
      <c r="F55" s="10">
        <f>VLOOKUP(D55,Delivery!$A$2:$D$4,4,FALSE)</f>
        <v>2.0600000000000002E-3</v>
      </c>
      <c r="G55" s="27">
        <v>1514.7585565581976</v>
      </c>
      <c r="H55" s="1">
        <f t="shared" si="0"/>
        <v>1.5147585565581976</v>
      </c>
    </row>
    <row r="56" spans="1:8" x14ac:dyDescent="0.25">
      <c r="A56" s="15" t="s">
        <v>66</v>
      </c>
      <c r="B56" s="1">
        <v>55.925625699999998</v>
      </c>
      <c r="C56" s="1">
        <v>-3.3063978999999999</v>
      </c>
      <c r="D56" s="1" t="s">
        <v>211</v>
      </c>
      <c r="E56" s="10">
        <f>VLOOKUP(D56,Delivery!$A$2:$D$4,3,FALSE)</f>
        <v>56.019480000000001</v>
      </c>
      <c r="F56" s="10">
        <f>VLOOKUP(D56,Delivery!$A$2:$D$4,4,FALSE)</f>
        <v>-3.7248199999999998</v>
      </c>
      <c r="G56" s="27">
        <v>1688.6929493335072</v>
      </c>
      <c r="H56" s="1">
        <f t="shared" si="0"/>
        <v>1.6886929493335072</v>
      </c>
    </row>
    <row r="57" spans="1:8" x14ac:dyDescent="0.25">
      <c r="A57" s="15" t="s">
        <v>5</v>
      </c>
      <c r="B57" s="1">
        <v>55.931925800000002</v>
      </c>
      <c r="C57" s="1">
        <v>-3.0983201999999999</v>
      </c>
      <c r="D57" s="1" t="s">
        <v>211</v>
      </c>
      <c r="E57" s="10">
        <f>VLOOKUP(D57,Delivery!$A$2:$D$4,3,FALSE)</f>
        <v>56.019480000000001</v>
      </c>
      <c r="F57" s="10">
        <f>VLOOKUP(D57,Delivery!$A$2:$D$4,4,FALSE)</f>
        <v>-3.7248199999999998</v>
      </c>
      <c r="G57" s="27">
        <v>1746.798770666725</v>
      </c>
      <c r="H57" s="1">
        <f t="shared" si="0"/>
        <v>1.746798770666725</v>
      </c>
    </row>
    <row r="58" spans="1:8" x14ac:dyDescent="0.25">
      <c r="A58" s="15" t="s">
        <v>111</v>
      </c>
      <c r="B58" s="1">
        <v>51.649074250344803</v>
      </c>
      <c r="C58" s="1">
        <v>-5.57292498959698E-2</v>
      </c>
      <c r="D58" s="1" t="s">
        <v>209</v>
      </c>
      <c r="E58" s="10">
        <f>VLOOKUP(D58,Delivery!$A$2:$D$4,3,FALSE)</f>
        <v>52.963239999999999</v>
      </c>
      <c r="F58" s="10">
        <f>VLOOKUP(D58,Delivery!$A$2:$D$4,4,FALSE)</f>
        <v>2.0600000000000002E-3</v>
      </c>
      <c r="G58" s="27">
        <v>337.85070108908343</v>
      </c>
      <c r="H58" s="1">
        <f t="shared" si="0"/>
        <v>0.33785070108908344</v>
      </c>
    </row>
    <row r="59" spans="1:8" x14ac:dyDescent="0.25">
      <c r="A59" s="15" t="s">
        <v>196</v>
      </c>
      <c r="B59" s="1">
        <v>51.073136350439498</v>
      </c>
      <c r="C59" s="1">
        <v>-4.0241749976786698</v>
      </c>
      <c r="D59" s="1" t="s">
        <v>77</v>
      </c>
      <c r="E59" s="10">
        <f>VLOOKUP(D59,Delivery!$A$2:$D$4,3,FALSE)</f>
        <v>53.359110000000001</v>
      </c>
      <c r="F59" s="10">
        <f>VLOOKUP(D59,Delivery!$A$2:$D$4,4,FALSE)</f>
        <v>-2.7498499999999999</v>
      </c>
      <c r="G59" s="27">
        <v>181.48023561509811</v>
      </c>
      <c r="H59" s="1">
        <f t="shared" si="0"/>
        <v>0.1814802356150981</v>
      </c>
    </row>
    <row r="60" spans="1:8" x14ac:dyDescent="0.25">
      <c r="A60" s="15" t="s">
        <v>204</v>
      </c>
      <c r="B60" s="1">
        <v>50.707228600000001</v>
      </c>
      <c r="C60" s="1">
        <v>-3.4151962999999999</v>
      </c>
      <c r="D60" s="1" t="s">
        <v>209</v>
      </c>
      <c r="E60" s="10">
        <f>VLOOKUP(D60,Delivery!$A$2:$D$4,3,FALSE)</f>
        <v>52.963239999999999</v>
      </c>
      <c r="F60" s="10">
        <f>VLOOKUP(D60,Delivery!$A$2:$D$4,4,FALSE)</f>
        <v>2.0600000000000002E-3</v>
      </c>
      <c r="G60" s="27">
        <v>265.82100000000003</v>
      </c>
      <c r="H60" s="1">
        <f t="shared" si="0"/>
        <v>0.26582100000000003</v>
      </c>
    </row>
    <row r="61" spans="1:8" x14ac:dyDescent="0.25">
      <c r="A61" s="15" t="s">
        <v>180</v>
      </c>
      <c r="B61" s="1">
        <v>56.009135150577102</v>
      </c>
      <c r="C61" s="1">
        <v>-3.7330483018687901</v>
      </c>
      <c r="D61" s="1" t="s">
        <v>211</v>
      </c>
      <c r="E61" s="10">
        <f>VLOOKUP(D61,Delivery!$A$2:$D$4,3,FALSE)</f>
        <v>56.019480000000001</v>
      </c>
      <c r="F61" s="10">
        <f>VLOOKUP(D61,Delivery!$A$2:$D$4,4,FALSE)</f>
        <v>-3.7248199999999998</v>
      </c>
      <c r="G61" s="27">
        <v>355.73633701341623</v>
      </c>
      <c r="H61" s="1">
        <f t="shared" si="0"/>
        <v>0.35573633701341623</v>
      </c>
    </row>
    <row r="62" spans="1:8" x14ac:dyDescent="0.25">
      <c r="A62" s="15" t="s">
        <v>190</v>
      </c>
      <c r="B62" s="1">
        <v>56.005211899999999</v>
      </c>
      <c r="C62" s="1">
        <v>-3.7462816999999999</v>
      </c>
      <c r="D62" s="1" t="s">
        <v>211</v>
      </c>
      <c r="E62" s="10">
        <f>VLOOKUP(D62,Delivery!$A$2:$D$4,3,FALSE)</f>
        <v>56.019480000000001</v>
      </c>
      <c r="F62" s="10">
        <f>VLOOKUP(D62,Delivery!$A$2:$D$4,4,FALSE)</f>
        <v>-3.7248199999999998</v>
      </c>
      <c r="G62" s="27">
        <v>715.29320464620491</v>
      </c>
      <c r="H62" s="1">
        <f t="shared" si="0"/>
        <v>0.71529320464620494</v>
      </c>
    </row>
    <row r="63" spans="1:8" x14ac:dyDescent="0.25">
      <c r="A63" s="15" t="s">
        <v>11</v>
      </c>
      <c r="B63" s="1">
        <v>55.904820999999998</v>
      </c>
      <c r="C63" s="1">
        <v>-4.3789812000000001</v>
      </c>
      <c r="D63" s="1" t="s">
        <v>211</v>
      </c>
      <c r="E63" s="10">
        <f>VLOOKUP(D63,Delivery!$A$2:$D$4,3,FALSE)</f>
        <v>56.019480000000001</v>
      </c>
      <c r="F63" s="10">
        <f>VLOOKUP(D63,Delivery!$A$2:$D$4,4,FALSE)</f>
        <v>-3.7248199999999998</v>
      </c>
      <c r="G63" s="27">
        <v>1305.861938019277</v>
      </c>
      <c r="H63" s="1">
        <f t="shared" si="0"/>
        <v>1.3058619380192771</v>
      </c>
    </row>
    <row r="64" spans="1:8" x14ac:dyDescent="0.25">
      <c r="A64" s="15" t="s">
        <v>38</v>
      </c>
      <c r="B64" s="1">
        <v>55.854444750004397</v>
      </c>
      <c r="C64" s="1">
        <v>-4.2150770000634203</v>
      </c>
      <c r="D64" s="1" t="s">
        <v>211</v>
      </c>
      <c r="E64" s="10">
        <f>VLOOKUP(D64,Delivery!$A$2:$D$4,3,FALSE)</f>
        <v>56.019480000000001</v>
      </c>
      <c r="F64" s="10">
        <f>VLOOKUP(D64,Delivery!$A$2:$D$4,4,FALSE)</f>
        <v>-3.7248199999999998</v>
      </c>
      <c r="G64" s="27">
        <v>1026.162246290359</v>
      </c>
      <c r="H64" s="1">
        <f t="shared" si="0"/>
        <v>1.026162246290359</v>
      </c>
    </row>
    <row r="65" spans="1:8" x14ac:dyDescent="0.25">
      <c r="A65" s="15" t="s">
        <v>216</v>
      </c>
      <c r="B65" s="1">
        <v>55.810279902500397</v>
      </c>
      <c r="C65" s="1">
        <v>-4.3535887065179804</v>
      </c>
      <c r="D65" s="1" t="s">
        <v>211</v>
      </c>
      <c r="E65" s="10">
        <f>VLOOKUP(D65,Delivery!$A$2:$D$4,3,FALSE)</f>
        <v>56.019480000000001</v>
      </c>
      <c r="F65" s="10">
        <f>VLOOKUP(D65,Delivery!$A$2:$D$4,4,FALSE)</f>
        <v>-3.7248199999999998</v>
      </c>
      <c r="G65" s="27">
        <v>1056.3517476917923</v>
      </c>
      <c r="H65" s="1">
        <f t="shared" si="0"/>
        <v>1.0563517476917923</v>
      </c>
    </row>
    <row r="66" spans="1:8" x14ac:dyDescent="0.25">
      <c r="A66" s="15" t="s">
        <v>57</v>
      </c>
      <c r="B66" s="1">
        <v>55.781528472900391</v>
      </c>
      <c r="C66" s="1">
        <v>-4.1663098335266113</v>
      </c>
      <c r="D66" s="1" t="s">
        <v>211</v>
      </c>
      <c r="E66" s="10">
        <f>VLOOKUP(D66,Delivery!$A$2:$D$4,3,FALSE)</f>
        <v>56.019480000000001</v>
      </c>
      <c r="F66" s="10">
        <f>VLOOKUP(D66,Delivery!$A$2:$D$4,4,FALSE)</f>
        <v>-3.7248199999999998</v>
      </c>
      <c r="G66" s="27">
        <v>1145.969979549074</v>
      </c>
      <c r="H66" s="1">
        <f t="shared" si="0"/>
        <v>1.1459699795490739</v>
      </c>
    </row>
    <row r="67" spans="1:8" x14ac:dyDescent="0.25">
      <c r="A67" s="15" t="s">
        <v>52</v>
      </c>
      <c r="B67" s="1">
        <v>51.290731398174302</v>
      </c>
      <c r="C67" s="1">
        <v>-0.76116353492126898</v>
      </c>
      <c r="D67" s="1" t="s">
        <v>209</v>
      </c>
      <c r="E67" s="10">
        <f>VLOOKUP(D67,Delivery!$A$2:$D$4,3,FALSE)</f>
        <v>52.963239999999999</v>
      </c>
      <c r="F67" s="10">
        <f>VLOOKUP(D67,Delivery!$A$2:$D$4,4,FALSE)</f>
        <v>2.0600000000000002E-3</v>
      </c>
      <c r="G67" s="27">
        <v>2092.7083323527522</v>
      </c>
      <c r="H67" s="1">
        <f t="shared" si="0"/>
        <v>1.8</v>
      </c>
    </row>
    <row r="68" spans="1:8" x14ac:dyDescent="0.25">
      <c r="A68" s="15" t="s">
        <v>146</v>
      </c>
      <c r="B68" s="1">
        <v>51.85198974609375</v>
      </c>
      <c r="C68" s="1">
        <v>-0.87122797966003418</v>
      </c>
      <c r="D68" s="1" t="s">
        <v>209</v>
      </c>
      <c r="E68" s="10">
        <f>VLOOKUP(D68,Delivery!$A$2:$D$4,3,FALSE)</f>
        <v>52.963239999999999</v>
      </c>
      <c r="F68" s="10">
        <f>VLOOKUP(D68,Delivery!$A$2:$D$4,4,FALSE)</f>
        <v>2.0600000000000002E-3</v>
      </c>
      <c r="G68" s="27">
        <v>574.125</v>
      </c>
      <c r="H68" s="1">
        <f t="shared" si="0"/>
        <v>0.574125</v>
      </c>
    </row>
    <row r="69" spans="1:8" x14ac:dyDescent="0.25">
      <c r="A69" s="15" t="s">
        <v>172</v>
      </c>
      <c r="B69" s="1">
        <v>51.624263572278799</v>
      </c>
      <c r="C69" s="1">
        <v>-0.56892174670962903</v>
      </c>
      <c r="D69" s="1" t="s">
        <v>209</v>
      </c>
      <c r="E69" s="10">
        <f>VLOOKUP(D69,Delivery!$A$2:$D$4,3,FALSE)</f>
        <v>52.963239999999999</v>
      </c>
      <c r="F69" s="10">
        <f>VLOOKUP(D69,Delivery!$A$2:$D$4,4,FALSE)</f>
        <v>2.0600000000000002E-3</v>
      </c>
      <c r="G69" s="27">
        <v>481.5</v>
      </c>
      <c r="H69" s="1">
        <f t="shared" si="0"/>
        <v>0.48149999999999998</v>
      </c>
    </row>
    <row r="70" spans="1:8" x14ac:dyDescent="0.25">
      <c r="A70" s="15" t="s">
        <v>41</v>
      </c>
      <c r="B70" s="1">
        <v>53.725913329432501</v>
      </c>
      <c r="C70" s="1">
        <v>-0.38622112665209202</v>
      </c>
      <c r="D70" s="1" t="s">
        <v>209</v>
      </c>
      <c r="E70" s="10">
        <f>VLOOKUP(D70,Delivery!$A$2:$D$4,3,FALSE)</f>
        <v>52.963239999999999</v>
      </c>
      <c r="F70" s="10">
        <f>VLOOKUP(D70,Delivery!$A$2:$D$4,4,FALSE)</f>
        <v>2.0600000000000002E-3</v>
      </c>
      <c r="G70" s="27">
        <v>1163.3349401090056</v>
      </c>
      <c r="H70" s="1">
        <f t="shared" si="0"/>
        <v>1.1633349401090056</v>
      </c>
    </row>
    <row r="71" spans="1:8" x14ac:dyDescent="0.25">
      <c r="A71" s="15" t="s">
        <v>181</v>
      </c>
      <c r="B71" s="1">
        <v>53.748972799999997</v>
      </c>
      <c r="C71" s="1">
        <v>-0.3040793</v>
      </c>
      <c r="D71" s="1" t="s">
        <v>209</v>
      </c>
      <c r="E71" s="10">
        <f>VLOOKUP(D71,Delivery!$A$2:$D$4,3,FALSE)</f>
        <v>52.963239999999999</v>
      </c>
      <c r="F71" s="10">
        <f>VLOOKUP(D71,Delivery!$A$2:$D$4,4,FALSE)</f>
        <v>2.0600000000000002E-3</v>
      </c>
      <c r="G71" s="27">
        <v>205.38943246586277</v>
      </c>
      <c r="H71" s="1">
        <f t="shared" ref="H71:H134" si="1">IF(G71/$J$7&gt;1.8,1.8,G71/$J$7)</f>
        <v>0.20538943246586278</v>
      </c>
    </row>
    <row r="72" spans="1:8" x14ac:dyDescent="0.25">
      <c r="A72" s="15" t="s">
        <v>230</v>
      </c>
      <c r="B72" s="1">
        <v>53.744686700000003</v>
      </c>
      <c r="C72" s="1">
        <v>-0.25904660000000002</v>
      </c>
      <c r="D72" s="1" t="s">
        <v>209</v>
      </c>
      <c r="E72" s="10">
        <f>VLOOKUP(D72,Delivery!$A$2:$D$4,3,FALSE)</f>
        <v>52.963239999999999</v>
      </c>
      <c r="F72" s="10">
        <f>VLOOKUP(D72,Delivery!$A$2:$D$4,4,FALSE)</f>
        <v>2.0600000000000002E-3</v>
      </c>
      <c r="G72" s="27">
        <v>1831.2842713768537</v>
      </c>
      <c r="H72" s="1">
        <f t="shared" si="1"/>
        <v>1.8</v>
      </c>
    </row>
    <row r="73" spans="1:8" x14ac:dyDescent="0.25">
      <c r="A73" s="15" t="s">
        <v>238</v>
      </c>
      <c r="B73" s="1">
        <v>51.539012908935547</v>
      </c>
      <c r="C73" s="1">
        <v>6.8420998752117157E-2</v>
      </c>
      <c r="D73" s="1" t="s">
        <v>209</v>
      </c>
      <c r="E73" s="10">
        <f>VLOOKUP(D73,Delivery!$A$2:$D$4,3,FALSE)</f>
        <v>52.963239999999999</v>
      </c>
      <c r="F73" s="10">
        <f>VLOOKUP(D73,Delivery!$A$2:$D$4,4,FALSE)</f>
        <v>2.0600000000000002E-3</v>
      </c>
      <c r="G73" s="27">
        <v>691.19757336821613</v>
      </c>
      <c r="H73" s="1">
        <f t="shared" si="1"/>
        <v>0.69119757336821608</v>
      </c>
    </row>
    <row r="74" spans="1:8" x14ac:dyDescent="0.25">
      <c r="A74" s="15" t="s">
        <v>55</v>
      </c>
      <c r="B74" s="1">
        <v>52.032610000059996</v>
      </c>
      <c r="C74" s="1">
        <v>1.2043899999121701</v>
      </c>
      <c r="D74" s="1" t="s">
        <v>209</v>
      </c>
      <c r="E74" s="10">
        <f>VLOOKUP(D74,Delivery!$A$2:$D$4,3,FALSE)</f>
        <v>52.963239999999999</v>
      </c>
      <c r="F74" s="10">
        <f>VLOOKUP(D74,Delivery!$A$2:$D$4,4,FALSE)</f>
        <v>2.0600000000000002E-3</v>
      </c>
      <c r="G74" s="27">
        <v>1163.5598856541396</v>
      </c>
      <c r="H74" s="1">
        <f t="shared" si="1"/>
        <v>1.1635598856541396</v>
      </c>
    </row>
    <row r="75" spans="1:8" x14ac:dyDescent="0.25">
      <c r="A75" s="15" t="s">
        <v>174</v>
      </c>
      <c r="B75" s="1">
        <v>52.303108703464702</v>
      </c>
      <c r="C75" s="1">
        <v>0.93823751000641498</v>
      </c>
      <c r="D75" s="1" t="s">
        <v>209</v>
      </c>
      <c r="E75" s="10">
        <f>VLOOKUP(D75,Delivery!$A$2:$D$4,3,FALSE)</f>
        <v>52.963239999999999</v>
      </c>
      <c r="F75" s="10">
        <f>VLOOKUP(D75,Delivery!$A$2:$D$4,4,FALSE)</f>
        <v>2.0600000000000002E-3</v>
      </c>
      <c r="G75" s="27">
        <v>443.34099120000002</v>
      </c>
      <c r="H75" s="1">
        <f t="shared" si="1"/>
        <v>0.44334099120000003</v>
      </c>
    </row>
    <row r="76" spans="1:8" x14ac:dyDescent="0.25">
      <c r="A76" s="15" t="s">
        <v>200</v>
      </c>
      <c r="B76" s="1">
        <v>57.490503599999997</v>
      </c>
      <c r="C76" s="1">
        <v>-4.2160140000000004</v>
      </c>
      <c r="D76" s="1" t="s">
        <v>211</v>
      </c>
      <c r="E76" s="10">
        <f>VLOOKUP(D76,Delivery!$A$2:$D$4,3,FALSE)</f>
        <v>56.019480000000001</v>
      </c>
      <c r="F76" s="10">
        <f>VLOOKUP(D76,Delivery!$A$2:$D$4,4,FALSE)</f>
        <v>-3.7248199999999998</v>
      </c>
      <c r="G76" s="27">
        <v>177.44160899635253</v>
      </c>
      <c r="H76" s="1">
        <f t="shared" si="1"/>
        <v>0.17744160899635253</v>
      </c>
    </row>
    <row r="77" spans="1:8" x14ac:dyDescent="0.25">
      <c r="A77" s="15" t="s">
        <v>151</v>
      </c>
      <c r="B77" s="1">
        <v>51.293127699999999</v>
      </c>
      <c r="C77" s="1">
        <v>-0.23242560000000001</v>
      </c>
      <c r="D77" s="1" t="s">
        <v>209</v>
      </c>
      <c r="E77" s="10">
        <f>VLOOKUP(D77,Delivery!$A$2:$D$4,3,FALSE)</f>
        <v>52.963239999999999</v>
      </c>
      <c r="F77" s="10">
        <f>VLOOKUP(D77,Delivery!$A$2:$D$4,4,FALSE)</f>
        <v>2.0600000000000002E-3</v>
      </c>
      <c r="G77" s="27">
        <v>504</v>
      </c>
      <c r="H77" s="1">
        <f t="shared" si="1"/>
        <v>0.504</v>
      </c>
    </row>
    <row r="78" spans="1:8" x14ac:dyDescent="0.25">
      <c r="A78" s="15" t="s">
        <v>68</v>
      </c>
      <c r="B78" s="1">
        <v>51.4003789</v>
      </c>
      <c r="C78" s="1">
        <v>-0.24465609999999999</v>
      </c>
      <c r="D78" s="1" t="s">
        <v>209</v>
      </c>
      <c r="E78" s="10">
        <f>VLOOKUP(D78,Delivery!$A$2:$D$4,3,FALSE)</f>
        <v>52.963239999999999</v>
      </c>
      <c r="F78" s="10">
        <f>VLOOKUP(D78,Delivery!$A$2:$D$4,4,FALSE)</f>
        <v>2.0600000000000002E-3</v>
      </c>
      <c r="G78" s="27">
        <v>1328.4661705220499</v>
      </c>
      <c r="H78" s="1">
        <f t="shared" si="1"/>
        <v>1.32846617052205</v>
      </c>
    </row>
    <row r="79" spans="1:8" x14ac:dyDescent="0.25">
      <c r="A79" s="15" t="s">
        <v>192</v>
      </c>
      <c r="B79" s="1">
        <v>58.440167600000002</v>
      </c>
      <c r="C79" s="1">
        <v>-3.0907746999999999</v>
      </c>
      <c r="D79" s="1" t="s">
        <v>211</v>
      </c>
      <c r="E79" s="10">
        <f>VLOOKUP(D79,Delivery!$A$2:$D$4,3,FALSE)</f>
        <v>56.019480000000001</v>
      </c>
      <c r="F79" s="10">
        <f>VLOOKUP(D79,Delivery!$A$2:$D$4,4,FALSE)</f>
        <v>-3.7248199999999998</v>
      </c>
      <c r="G79" s="27">
        <v>178.24369389751854</v>
      </c>
      <c r="H79" s="1">
        <f t="shared" si="1"/>
        <v>0.17824369389751854</v>
      </c>
    </row>
    <row r="80" spans="1:8" x14ac:dyDescent="0.25">
      <c r="A80" s="15" t="s">
        <v>219</v>
      </c>
      <c r="B80" s="1">
        <v>53.349782300000001</v>
      </c>
      <c r="C80" s="1">
        <v>-2.8734149000000002</v>
      </c>
      <c r="D80" s="1" t="s">
        <v>77</v>
      </c>
      <c r="E80" s="10">
        <f>VLOOKUP(D80,Delivery!$A$2:$D$4,3,FALSE)</f>
        <v>53.359110000000001</v>
      </c>
      <c r="F80" s="10">
        <f>VLOOKUP(D80,Delivery!$A$2:$D$4,4,FALSE)</f>
        <v>-2.7498499999999999</v>
      </c>
      <c r="G80" s="27">
        <v>842.55467116969646</v>
      </c>
      <c r="H80" s="1">
        <f t="shared" si="1"/>
        <v>0.84255467116969651</v>
      </c>
    </row>
    <row r="81" spans="1:8" x14ac:dyDescent="0.25">
      <c r="A81" s="15" t="s">
        <v>191</v>
      </c>
      <c r="B81" s="1">
        <v>53.601230621337891</v>
      </c>
      <c r="C81" s="1">
        <v>-2.8684539794921875</v>
      </c>
      <c r="D81" s="1" t="s">
        <v>77</v>
      </c>
      <c r="E81" s="10">
        <f>VLOOKUP(D81,Delivery!$A$2:$D$4,3,FALSE)</f>
        <v>53.359110000000001</v>
      </c>
      <c r="F81" s="10">
        <f>VLOOKUP(D81,Delivery!$A$2:$D$4,4,FALSE)</f>
        <v>-2.7498499999999999</v>
      </c>
      <c r="G81" s="27">
        <v>271.48788503485167</v>
      </c>
      <c r="H81" s="1">
        <f t="shared" si="1"/>
        <v>0.27148788503485166</v>
      </c>
    </row>
    <row r="82" spans="1:8" x14ac:dyDescent="0.25">
      <c r="A82" s="15" t="s">
        <v>225</v>
      </c>
      <c r="B82" s="1">
        <v>53.475042700000003</v>
      </c>
      <c r="C82" s="1">
        <v>-2.9523869999999999</v>
      </c>
      <c r="D82" s="1" t="s">
        <v>77</v>
      </c>
      <c r="E82" s="10">
        <f>VLOOKUP(D82,Delivery!$A$2:$D$4,3,FALSE)</f>
        <v>53.359110000000001</v>
      </c>
      <c r="F82" s="10">
        <f>VLOOKUP(D82,Delivery!$A$2:$D$4,4,FALSE)</f>
        <v>-2.7498499999999999</v>
      </c>
      <c r="G82" s="27">
        <v>881.61970294655475</v>
      </c>
      <c r="H82" s="1">
        <f t="shared" si="1"/>
        <v>0.88161970294655478</v>
      </c>
    </row>
    <row r="83" spans="1:8" x14ac:dyDescent="0.25">
      <c r="A83" s="15" t="s">
        <v>182</v>
      </c>
      <c r="B83" s="1">
        <v>54.134739677256</v>
      </c>
      <c r="C83" s="1">
        <v>-3.23502026177793</v>
      </c>
      <c r="D83" s="1" t="s">
        <v>77</v>
      </c>
      <c r="E83" s="10">
        <f>VLOOKUP(D83,Delivery!$A$2:$D$4,3,FALSE)</f>
        <v>53.359110000000001</v>
      </c>
      <c r="F83" s="10">
        <f>VLOOKUP(D83,Delivery!$A$2:$D$4,4,FALSE)</f>
        <v>-2.7498499999999999</v>
      </c>
      <c r="G83" s="27">
        <v>274.29366079321579</v>
      </c>
      <c r="H83" s="1">
        <f t="shared" si="1"/>
        <v>0.27429366079321577</v>
      </c>
    </row>
    <row r="84" spans="1:8" x14ac:dyDescent="0.25">
      <c r="A84" s="15" t="s">
        <v>223</v>
      </c>
      <c r="B84" s="1">
        <v>52.779608467900204</v>
      </c>
      <c r="C84" s="1">
        <v>-1.2037354181994899</v>
      </c>
      <c r="D84" s="1" t="s">
        <v>77</v>
      </c>
      <c r="E84" s="10">
        <f>VLOOKUP(D84,Delivery!$A$2:$D$4,3,FALSE)</f>
        <v>53.359110000000001</v>
      </c>
      <c r="F84" s="10">
        <f>VLOOKUP(D84,Delivery!$A$2:$D$4,4,FALSE)</f>
        <v>-2.7498499999999999</v>
      </c>
      <c r="G84" s="27">
        <v>749.91720021387653</v>
      </c>
      <c r="H84" s="1">
        <f t="shared" si="1"/>
        <v>0.74991720021387653</v>
      </c>
    </row>
    <row r="85" spans="1:8" x14ac:dyDescent="0.25">
      <c r="A85" s="15" t="s">
        <v>131</v>
      </c>
      <c r="B85" s="1">
        <v>52.7681805000392</v>
      </c>
      <c r="C85" s="1">
        <v>-0.88234150129324096</v>
      </c>
      <c r="D85" s="1" t="s">
        <v>209</v>
      </c>
      <c r="E85" s="10">
        <f>VLOOKUP(D85,Delivery!$A$2:$D$4,3,FALSE)</f>
        <v>52.963239999999999</v>
      </c>
      <c r="F85" s="10">
        <f>VLOOKUP(D85,Delivery!$A$2:$D$4,4,FALSE)</f>
        <v>2.0600000000000002E-3</v>
      </c>
      <c r="G85" s="27">
        <v>2027.503249102348</v>
      </c>
      <c r="H85" s="1">
        <f t="shared" si="1"/>
        <v>1.8</v>
      </c>
    </row>
    <row r="86" spans="1:8" x14ac:dyDescent="0.25">
      <c r="A86" s="15" t="s">
        <v>142</v>
      </c>
      <c r="B86" s="1">
        <v>52.766684155469697</v>
      </c>
      <c r="C86" s="1">
        <v>-0.87753820690168105</v>
      </c>
      <c r="D86" s="1" t="s">
        <v>209</v>
      </c>
      <c r="E86" s="10">
        <f>VLOOKUP(D86,Delivery!$A$2:$D$4,3,FALSE)</f>
        <v>52.963239999999999</v>
      </c>
      <c r="F86" s="10">
        <f>VLOOKUP(D86,Delivery!$A$2:$D$4,4,FALSE)</f>
        <v>2.0600000000000002E-3</v>
      </c>
      <c r="G86" s="27">
        <v>204.10300000000012</v>
      </c>
      <c r="H86" s="1">
        <f t="shared" si="1"/>
        <v>0.20410300000000012</v>
      </c>
    </row>
    <row r="87" spans="1:8" x14ac:dyDescent="0.25">
      <c r="A87" s="15" t="s">
        <v>208</v>
      </c>
      <c r="B87" s="1">
        <v>52.641615600000002</v>
      </c>
      <c r="C87" s="1">
        <v>-1.1127834000000001</v>
      </c>
      <c r="D87" s="1" t="s">
        <v>209</v>
      </c>
      <c r="E87" s="10">
        <f>VLOOKUP(D87,Delivery!$A$2:$D$4,3,FALSE)</f>
        <v>52.963239999999999</v>
      </c>
      <c r="F87" s="10">
        <f>VLOOKUP(D87,Delivery!$A$2:$D$4,4,FALSE)</f>
        <v>2.0600000000000002E-3</v>
      </c>
      <c r="G87" s="27">
        <v>177.28035487867024</v>
      </c>
      <c r="H87" s="1">
        <f t="shared" si="1"/>
        <v>0.17728035487867025</v>
      </c>
    </row>
    <row r="88" spans="1:8" x14ac:dyDescent="0.25">
      <c r="A88" s="15" t="s">
        <v>186</v>
      </c>
      <c r="B88" s="1">
        <v>52.757891600000001</v>
      </c>
      <c r="C88" s="1">
        <v>-1.4798783</v>
      </c>
      <c r="D88" s="1" t="s">
        <v>209</v>
      </c>
      <c r="E88" s="10">
        <f>VLOOKUP(D88,Delivery!$A$2:$D$4,3,FALSE)</f>
        <v>52.963239999999999</v>
      </c>
      <c r="F88" s="10">
        <f>VLOOKUP(D88,Delivery!$A$2:$D$4,4,FALSE)</f>
        <v>2.0600000000000002E-3</v>
      </c>
      <c r="G88" s="27">
        <v>239.49810593584843</v>
      </c>
      <c r="H88" s="1">
        <f t="shared" si="1"/>
        <v>0.23949810593584842</v>
      </c>
    </row>
    <row r="89" spans="1:8" x14ac:dyDescent="0.25">
      <c r="A89" s="15" t="s">
        <v>188</v>
      </c>
      <c r="B89" s="1">
        <v>52.552252299999999</v>
      </c>
      <c r="C89" s="1">
        <v>-1.2853036</v>
      </c>
      <c r="D89" s="1" t="s">
        <v>209</v>
      </c>
      <c r="E89" s="10">
        <f>VLOOKUP(D89,Delivery!$A$2:$D$4,3,FALSE)</f>
        <v>52.963239999999999</v>
      </c>
      <c r="F89" s="10">
        <f>VLOOKUP(D89,Delivery!$A$2:$D$4,4,FALSE)</f>
        <v>2.0600000000000002E-3</v>
      </c>
      <c r="G89" s="27">
        <v>192.58041600000001</v>
      </c>
      <c r="H89" s="1">
        <f t="shared" si="1"/>
        <v>0.192580416</v>
      </c>
    </row>
    <row r="90" spans="1:8" x14ac:dyDescent="0.25">
      <c r="A90" s="15" t="s">
        <v>206</v>
      </c>
      <c r="B90" s="1">
        <v>53.372360229492188</v>
      </c>
      <c r="C90" s="1">
        <v>1.1099000461399555E-2</v>
      </c>
      <c r="D90" s="1" t="s">
        <v>209</v>
      </c>
      <c r="E90" s="10">
        <f>VLOOKUP(D90,Delivery!$A$2:$D$4,3,FALSE)</f>
        <v>52.963239999999999</v>
      </c>
      <c r="F90" s="10">
        <f>VLOOKUP(D90,Delivery!$A$2:$D$4,4,FALSE)</f>
        <v>2.0600000000000002E-3</v>
      </c>
      <c r="G90" s="27">
        <v>193.50813264820775</v>
      </c>
      <c r="H90" s="1">
        <f t="shared" si="1"/>
        <v>0.19350813264820774</v>
      </c>
    </row>
    <row r="91" spans="1:8" x14ac:dyDescent="0.25">
      <c r="A91" s="15" t="s">
        <v>183</v>
      </c>
      <c r="B91" s="1">
        <v>53.196445465087891</v>
      </c>
      <c r="C91" s="1">
        <v>-0.59823298454284668</v>
      </c>
      <c r="D91" s="1" t="s">
        <v>209</v>
      </c>
      <c r="E91" s="10">
        <f>VLOOKUP(D91,Delivery!$A$2:$D$4,3,FALSE)</f>
        <v>52.963239999999999</v>
      </c>
      <c r="F91" s="10">
        <f>VLOOKUP(D91,Delivery!$A$2:$D$4,4,FALSE)</f>
        <v>2.0600000000000002E-3</v>
      </c>
      <c r="G91" s="27">
        <v>330.37680177412665</v>
      </c>
      <c r="H91" s="1">
        <f t="shared" si="1"/>
        <v>0.33037680177412665</v>
      </c>
    </row>
    <row r="92" spans="1:8" x14ac:dyDescent="0.25">
      <c r="A92" s="15" t="s">
        <v>179</v>
      </c>
      <c r="B92" s="1">
        <v>53.244975024349301</v>
      </c>
      <c r="C92" s="1">
        <v>-0.61757527082486896</v>
      </c>
      <c r="D92" s="1" t="s">
        <v>209</v>
      </c>
      <c r="E92" s="10">
        <f>VLOOKUP(D92,Delivery!$A$2:$D$4,3,FALSE)</f>
        <v>52.963239999999999</v>
      </c>
      <c r="F92" s="10">
        <f>VLOOKUP(D92,Delivery!$A$2:$D$4,4,FALSE)</f>
        <v>2.0600000000000002E-3</v>
      </c>
      <c r="G92" s="27">
        <v>514.62694887068164</v>
      </c>
      <c r="H92" s="1">
        <f t="shared" si="1"/>
        <v>0.51462694887068161</v>
      </c>
    </row>
    <row r="93" spans="1:8" x14ac:dyDescent="0.25">
      <c r="A93" s="15" t="s">
        <v>44</v>
      </c>
      <c r="B93" s="1">
        <v>53.225916950032001</v>
      </c>
      <c r="C93" s="1">
        <v>-0.55378239993070799</v>
      </c>
      <c r="D93" s="1" t="s">
        <v>209</v>
      </c>
      <c r="E93" s="10">
        <f>VLOOKUP(D93,Delivery!$A$2:$D$4,3,FALSE)</f>
        <v>52.963239999999999</v>
      </c>
      <c r="F93" s="10">
        <f>VLOOKUP(D93,Delivery!$A$2:$D$4,4,FALSE)</f>
        <v>2.0600000000000002E-3</v>
      </c>
      <c r="G93" s="27">
        <v>1245.425893513469</v>
      </c>
      <c r="H93" s="1">
        <f t="shared" si="1"/>
        <v>1.245425893513469</v>
      </c>
    </row>
    <row r="94" spans="1:8" x14ac:dyDescent="0.25">
      <c r="A94" s="15" t="s">
        <v>60</v>
      </c>
      <c r="B94" s="1">
        <v>51.886691767724002</v>
      </c>
      <c r="C94" s="1">
        <v>-0.45724945344092099</v>
      </c>
      <c r="D94" s="1" t="s">
        <v>209</v>
      </c>
      <c r="E94" s="10">
        <f>VLOOKUP(D94,Delivery!$A$2:$D$4,3,FALSE)</f>
        <v>52.963239999999999</v>
      </c>
      <c r="F94" s="10">
        <f>VLOOKUP(D94,Delivery!$A$2:$D$4,4,FALSE)</f>
        <v>2.0600000000000002E-3</v>
      </c>
      <c r="G94" s="27">
        <v>1678.735540839205</v>
      </c>
      <c r="H94" s="1">
        <f t="shared" si="1"/>
        <v>1.6787355408392051</v>
      </c>
    </row>
    <row r="95" spans="1:8" x14ac:dyDescent="0.25">
      <c r="A95" s="15" t="s">
        <v>56</v>
      </c>
      <c r="B95" s="1">
        <v>53.471716869423403</v>
      </c>
      <c r="C95" s="1">
        <v>-2.3509746823444</v>
      </c>
      <c r="D95" s="1" t="s">
        <v>77</v>
      </c>
      <c r="E95" s="10">
        <f>VLOOKUP(D95,Delivery!$A$2:$D$4,3,FALSE)</f>
        <v>53.359110000000001</v>
      </c>
      <c r="F95" s="10">
        <f>VLOOKUP(D95,Delivery!$A$2:$D$4,4,FALSE)</f>
        <v>-2.7498499999999999</v>
      </c>
      <c r="G95" s="27">
        <v>2085.439078979899</v>
      </c>
      <c r="H95" s="1">
        <f t="shared" si="1"/>
        <v>1.8</v>
      </c>
    </row>
    <row r="96" spans="1:8" x14ac:dyDescent="0.25">
      <c r="A96" s="15" t="s">
        <v>231</v>
      </c>
      <c r="B96" s="1">
        <v>53.497213199999997</v>
      </c>
      <c r="C96" s="1">
        <v>-2.2349078000000002</v>
      </c>
      <c r="D96" s="1" t="s">
        <v>77</v>
      </c>
      <c r="E96" s="10">
        <f>VLOOKUP(D96,Delivery!$A$2:$D$4,3,FALSE)</f>
        <v>53.359110000000001</v>
      </c>
      <c r="F96" s="10">
        <f>VLOOKUP(D96,Delivery!$A$2:$D$4,4,FALSE)</f>
        <v>-2.7498499999999999</v>
      </c>
      <c r="G96" s="27">
        <v>848.37935270978767</v>
      </c>
      <c r="H96" s="1">
        <f t="shared" si="1"/>
        <v>0.8483793527097877</v>
      </c>
    </row>
    <row r="97" spans="1:8" x14ac:dyDescent="0.25">
      <c r="A97" s="15" t="s">
        <v>157</v>
      </c>
      <c r="B97" s="1">
        <v>51.343958399999998</v>
      </c>
      <c r="C97" s="1">
        <v>0.73511190000000004</v>
      </c>
      <c r="D97" s="1" t="s">
        <v>209</v>
      </c>
      <c r="E97" s="10">
        <f>VLOOKUP(D97,Delivery!$A$2:$D$4,3,FALSE)</f>
        <v>52.963239999999999</v>
      </c>
      <c r="F97" s="10">
        <f>VLOOKUP(D97,Delivery!$A$2:$D$4,4,FALSE)</f>
        <v>2.0600000000000002E-3</v>
      </c>
      <c r="G97" s="27">
        <v>170.68871554038549</v>
      </c>
      <c r="H97" s="1">
        <f t="shared" si="1"/>
        <v>0.17068871554038548</v>
      </c>
    </row>
    <row r="98" spans="1:8" x14ac:dyDescent="0.25">
      <c r="A98" s="15" t="s">
        <v>121</v>
      </c>
      <c r="B98" s="1">
        <v>51.402420043945313</v>
      </c>
      <c r="C98" s="1">
        <v>0.82381802797317505</v>
      </c>
      <c r="D98" s="1" t="s">
        <v>209</v>
      </c>
      <c r="E98" s="10">
        <f>VLOOKUP(D98,Delivery!$A$2:$D$4,3,FALSE)</f>
        <v>52.963239999999999</v>
      </c>
      <c r="F98" s="10">
        <f>VLOOKUP(D98,Delivery!$A$2:$D$4,4,FALSE)</f>
        <v>2.0600000000000002E-3</v>
      </c>
      <c r="G98" s="27">
        <v>1368</v>
      </c>
      <c r="H98" s="1">
        <f t="shared" si="1"/>
        <v>1.3680000000000001</v>
      </c>
    </row>
    <row r="99" spans="1:8" x14ac:dyDescent="0.25">
      <c r="A99" s="15" t="s">
        <v>132</v>
      </c>
      <c r="B99" s="1">
        <v>51.304909100000003</v>
      </c>
      <c r="C99" s="1">
        <v>0.49402639999999998</v>
      </c>
      <c r="D99" s="1" t="s">
        <v>209</v>
      </c>
      <c r="E99" s="10">
        <f>VLOOKUP(D99,Delivery!$A$2:$D$4,3,FALSE)</f>
        <v>52.963239999999999</v>
      </c>
      <c r="F99" s="10">
        <f>VLOOKUP(D99,Delivery!$A$2:$D$4,4,FALSE)</f>
        <v>2.0600000000000002E-3</v>
      </c>
      <c r="G99" s="27">
        <v>576</v>
      </c>
      <c r="H99" s="1">
        <f t="shared" si="1"/>
        <v>0.57599999999999996</v>
      </c>
    </row>
    <row r="100" spans="1:8" x14ac:dyDescent="0.25">
      <c r="A100" s="15" t="s">
        <v>62</v>
      </c>
      <c r="B100" s="1">
        <v>51.369892</v>
      </c>
      <c r="C100" s="1">
        <v>0.57261019999999996</v>
      </c>
      <c r="D100" s="1" t="s">
        <v>209</v>
      </c>
      <c r="E100" s="10">
        <f>VLOOKUP(D100,Delivery!$A$2:$D$4,3,FALSE)</f>
        <v>52.963239999999999</v>
      </c>
      <c r="F100" s="10">
        <f>VLOOKUP(D100,Delivery!$A$2:$D$4,4,FALSE)</f>
        <v>2.0600000000000002E-3</v>
      </c>
      <c r="G100" s="27">
        <v>1839.4550611025963</v>
      </c>
      <c r="H100" s="1">
        <f t="shared" si="1"/>
        <v>1.8</v>
      </c>
    </row>
    <row r="101" spans="1:8" x14ac:dyDescent="0.25">
      <c r="A101" s="15" t="s">
        <v>59</v>
      </c>
      <c r="B101" s="1">
        <v>52.041492749140303</v>
      </c>
      <c r="C101" s="1">
        <v>-0.77892592285109197</v>
      </c>
      <c r="D101" s="1" t="s">
        <v>209</v>
      </c>
      <c r="E101" s="10">
        <f>VLOOKUP(D101,Delivery!$A$2:$D$4,3,FALSE)</f>
        <v>52.963239999999999</v>
      </c>
      <c r="F101" s="10">
        <f>VLOOKUP(D101,Delivery!$A$2:$D$4,4,FALSE)</f>
        <v>2.0600000000000002E-3</v>
      </c>
      <c r="G101" s="27">
        <v>1574.3076777372892</v>
      </c>
      <c r="H101" s="1">
        <f t="shared" si="1"/>
        <v>1.5743076777372891</v>
      </c>
    </row>
    <row r="102" spans="1:8" x14ac:dyDescent="0.25">
      <c r="A102" s="15" t="s">
        <v>148</v>
      </c>
      <c r="B102" s="1">
        <v>51.987018376349504</v>
      </c>
      <c r="C102" s="1">
        <v>-0.68696198336099101</v>
      </c>
      <c r="D102" s="1" t="s">
        <v>209</v>
      </c>
      <c r="E102" s="10">
        <f>VLOOKUP(D102,Delivery!$A$2:$D$4,3,FALSE)</f>
        <v>52.963239999999999</v>
      </c>
      <c r="F102" s="10">
        <f>VLOOKUP(D102,Delivery!$A$2:$D$4,4,FALSE)</f>
        <v>2.0600000000000002E-3</v>
      </c>
      <c r="G102" s="27">
        <v>720</v>
      </c>
      <c r="H102" s="1">
        <f t="shared" si="1"/>
        <v>0.72</v>
      </c>
    </row>
    <row r="103" spans="1:8" x14ac:dyDescent="0.25">
      <c r="A103" s="1" t="s">
        <v>153</v>
      </c>
      <c r="B103" s="1">
        <v>52.027108200331199</v>
      </c>
      <c r="C103" s="1">
        <v>-0.76280574841611004</v>
      </c>
      <c r="D103" s="1" t="s">
        <v>209</v>
      </c>
      <c r="E103" s="10">
        <f>VLOOKUP(D103,Delivery!$A$2:$D$4,3,FALSE)</f>
        <v>52.963239999999999</v>
      </c>
      <c r="F103" s="10">
        <f>VLOOKUP(D103,Delivery!$A$2:$D$4,4,FALSE)</f>
        <v>2.0600000000000002E-3</v>
      </c>
      <c r="G103" s="27">
        <v>340.48251281046436</v>
      </c>
      <c r="H103" s="1">
        <f t="shared" si="1"/>
        <v>0.34048251281046438</v>
      </c>
    </row>
    <row r="104" spans="1:8" x14ac:dyDescent="0.25">
      <c r="A104" s="1" t="s">
        <v>27</v>
      </c>
      <c r="B104" s="1">
        <v>55.854948286091499</v>
      </c>
      <c r="C104" s="1">
        <v>-4.0162742413353403</v>
      </c>
      <c r="D104" s="1" t="s">
        <v>211</v>
      </c>
      <c r="E104" s="10">
        <f>VLOOKUP(D104,Delivery!$A$2:$D$4,3,FALSE)</f>
        <v>56.019480000000001</v>
      </c>
      <c r="F104" s="10">
        <f>VLOOKUP(D104,Delivery!$A$2:$D$4,4,FALSE)</f>
        <v>-3.7248199999999998</v>
      </c>
      <c r="G104" s="27">
        <v>981.37670455815021</v>
      </c>
      <c r="H104" s="1">
        <f t="shared" si="1"/>
        <v>0.98137670455815018</v>
      </c>
    </row>
    <row r="105" spans="1:8" x14ac:dyDescent="0.25">
      <c r="A105" s="1" t="s">
        <v>222</v>
      </c>
      <c r="B105" s="1">
        <v>52.234916765937399</v>
      </c>
      <c r="C105" s="1">
        <v>-0.90182048778538704</v>
      </c>
      <c r="D105" s="1" t="s">
        <v>209</v>
      </c>
      <c r="E105" s="10">
        <f>VLOOKUP(D105,Delivery!$A$2:$D$4,3,FALSE)</f>
        <v>52.963239999999999</v>
      </c>
      <c r="F105" s="10">
        <f>VLOOKUP(D105,Delivery!$A$2:$D$4,4,FALSE)</f>
        <v>2.0600000000000002E-3</v>
      </c>
      <c r="G105" s="27">
        <v>955.25514929731094</v>
      </c>
      <c r="H105" s="1">
        <f t="shared" si="1"/>
        <v>0.95525514929731092</v>
      </c>
    </row>
    <row r="106" spans="1:8" x14ac:dyDescent="0.25">
      <c r="A106" s="1" t="s">
        <v>229</v>
      </c>
      <c r="B106" s="1">
        <v>51.568503399999997</v>
      </c>
      <c r="C106" s="1">
        <v>-2.9900193000000002</v>
      </c>
      <c r="D106" s="1" t="s">
        <v>77</v>
      </c>
      <c r="E106" s="10">
        <f>VLOOKUP(D106,Delivery!$A$2:$D$4,3,FALSE)</f>
        <v>53.359110000000001</v>
      </c>
      <c r="F106" s="10">
        <f>VLOOKUP(D106,Delivery!$A$2:$D$4,4,FALSE)</f>
        <v>-2.7498499999999999</v>
      </c>
      <c r="G106" s="27">
        <v>1394.9819571176058</v>
      </c>
      <c r="H106" s="1">
        <f t="shared" si="1"/>
        <v>1.3949819571176059</v>
      </c>
    </row>
    <row r="107" spans="1:8" x14ac:dyDescent="0.25">
      <c r="A107" s="1" t="s">
        <v>232</v>
      </c>
      <c r="B107" s="1">
        <v>52.598338000026303</v>
      </c>
      <c r="C107" s="1">
        <v>1.7174730001154099</v>
      </c>
      <c r="D107" s="1" t="s">
        <v>209</v>
      </c>
      <c r="E107" s="10">
        <f>VLOOKUP(D107,Delivery!$A$2:$D$4,3,FALSE)</f>
        <v>52.963239999999999</v>
      </c>
      <c r="F107" s="10">
        <f>VLOOKUP(D107,Delivery!$A$2:$D$4,4,FALSE)</f>
        <v>2.0600000000000002E-3</v>
      </c>
      <c r="G107" s="27">
        <v>893.03548474812749</v>
      </c>
      <c r="H107" s="1">
        <f t="shared" si="1"/>
        <v>0.89303548474812744</v>
      </c>
    </row>
    <row r="108" spans="1:8" x14ac:dyDescent="0.25">
      <c r="A108" s="1" t="s">
        <v>17</v>
      </c>
      <c r="B108" s="1">
        <v>52.526626780182298</v>
      </c>
      <c r="C108" s="1">
        <v>1.53974009627848</v>
      </c>
      <c r="D108" s="1" t="s">
        <v>209</v>
      </c>
      <c r="E108" s="10">
        <f>VLOOKUP(D108,Delivery!$A$2:$D$4,3,FALSE)</f>
        <v>52.963239999999999</v>
      </c>
      <c r="F108" s="10">
        <f>VLOOKUP(D108,Delivery!$A$2:$D$4,4,FALSE)</f>
        <v>2.0600000000000002E-3</v>
      </c>
      <c r="G108" s="27">
        <v>1704.4184921197734</v>
      </c>
      <c r="H108" s="1">
        <f t="shared" si="1"/>
        <v>1.7044184921197734</v>
      </c>
    </row>
    <row r="109" spans="1:8" x14ac:dyDescent="0.25">
      <c r="A109" s="1" t="s">
        <v>220</v>
      </c>
      <c r="B109" s="1">
        <v>53.553671848222599</v>
      </c>
      <c r="C109" s="1">
        <v>-2.1323654265927399</v>
      </c>
      <c r="D109" s="1" t="s">
        <v>77</v>
      </c>
      <c r="E109" s="10">
        <f>VLOOKUP(D109,Delivery!$A$2:$D$4,3,FALSE)</f>
        <v>53.359110000000001</v>
      </c>
      <c r="F109" s="10">
        <f>VLOOKUP(D109,Delivery!$A$2:$D$4,4,FALSE)</f>
        <v>-2.7498499999999999</v>
      </c>
      <c r="G109" s="27">
        <v>974.44731887400144</v>
      </c>
      <c r="H109" s="1">
        <f t="shared" si="1"/>
        <v>0.97444731887400149</v>
      </c>
    </row>
    <row r="110" spans="1:8" x14ac:dyDescent="0.25">
      <c r="A110" s="1" t="s">
        <v>165</v>
      </c>
      <c r="B110" s="1">
        <v>53.600869400000001</v>
      </c>
      <c r="C110" s="1">
        <v>-2.1633524999999998</v>
      </c>
      <c r="D110" s="1" t="s">
        <v>77</v>
      </c>
      <c r="E110" s="10">
        <f>VLOOKUP(D110,Delivery!$A$2:$D$4,3,FALSE)</f>
        <v>53.359110000000001</v>
      </c>
      <c r="F110" s="10">
        <f>VLOOKUP(D110,Delivery!$A$2:$D$4,4,FALSE)</f>
        <v>-2.7498499999999999</v>
      </c>
      <c r="G110" s="27">
        <v>320.82548324680795</v>
      </c>
      <c r="H110" s="1">
        <f t="shared" si="1"/>
        <v>0.32082548324680793</v>
      </c>
    </row>
    <row r="111" spans="1:8" x14ac:dyDescent="0.25">
      <c r="A111" s="1" t="s">
        <v>228</v>
      </c>
      <c r="B111" s="1">
        <v>53.478049300000002</v>
      </c>
      <c r="C111" s="1">
        <v>-2.1222468999999999</v>
      </c>
      <c r="D111" s="1" t="s">
        <v>77</v>
      </c>
      <c r="E111" s="10">
        <f>VLOOKUP(D111,Delivery!$A$2:$D$4,3,FALSE)</f>
        <v>53.359110000000001</v>
      </c>
      <c r="F111" s="10">
        <f>VLOOKUP(D111,Delivery!$A$2:$D$4,4,FALSE)</f>
        <v>-2.7498499999999999</v>
      </c>
      <c r="G111" s="27">
        <v>1025.6083028606233</v>
      </c>
      <c r="H111" s="1">
        <f t="shared" si="1"/>
        <v>1.0256083028606233</v>
      </c>
    </row>
    <row r="112" spans="1:8" x14ac:dyDescent="0.25">
      <c r="A112" s="1" t="s">
        <v>173</v>
      </c>
      <c r="B112" s="1">
        <v>51.5968977</v>
      </c>
      <c r="C112" s="1">
        <v>-1.5256155</v>
      </c>
      <c r="D112" s="1" t="s">
        <v>209</v>
      </c>
      <c r="E112" s="10">
        <f>VLOOKUP(D112,Delivery!$A$2:$D$4,3,FALSE)</f>
        <v>52.963239999999999</v>
      </c>
      <c r="F112" s="10">
        <f>VLOOKUP(D112,Delivery!$A$2:$D$4,4,FALSE)</f>
        <v>2.0600000000000002E-3</v>
      </c>
      <c r="G112" s="27">
        <v>288</v>
      </c>
      <c r="H112" s="1">
        <f t="shared" si="1"/>
        <v>0.28799999999999998</v>
      </c>
    </row>
    <row r="113" spans="1:8" x14ac:dyDescent="0.25">
      <c r="A113" s="1" t="s">
        <v>244</v>
      </c>
      <c r="B113" s="1">
        <v>55.859459999999999</v>
      </c>
      <c r="C113" s="1">
        <v>-4.4162739000000002</v>
      </c>
      <c r="D113" s="1" t="s">
        <v>211</v>
      </c>
      <c r="E113" s="10">
        <f>VLOOKUP(D113,Delivery!$A$2:$D$4,3,FALSE)</f>
        <v>56.019480000000001</v>
      </c>
      <c r="F113" s="10">
        <f>VLOOKUP(D113,Delivery!$A$2:$D$4,4,FALSE)</f>
        <v>-3.7248199999999998</v>
      </c>
      <c r="G113" s="27">
        <v>948.35195669492805</v>
      </c>
      <c r="H113" s="1">
        <f t="shared" si="1"/>
        <v>0.948351956694928</v>
      </c>
    </row>
    <row r="114" spans="1:8" x14ac:dyDescent="0.25">
      <c r="A114" s="1" t="s">
        <v>67</v>
      </c>
      <c r="B114" s="1">
        <v>52.594915406723899</v>
      </c>
      <c r="C114" s="1">
        <v>-0.26021747100134102</v>
      </c>
      <c r="D114" s="1" t="s">
        <v>209</v>
      </c>
      <c r="E114" s="10">
        <f>VLOOKUP(D114,Delivery!$A$2:$D$4,3,FALSE)</f>
        <v>52.963239999999999</v>
      </c>
      <c r="F114" s="10">
        <f>VLOOKUP(D114,Delivery!$A$2:$D$4,4,FALSE)</f>
        <v>2.0600000000000002E-3</v>
      </c>
      <c r="G114" s="27">
        <v>1522.664091014824</v>
      </c>
      <c r="H114" s="1">
        <f t="shared" si="1"/>
        <v>1.5226640910148239</v>
      </c>
    </row>
    <row r="115" spans="1:8" x14ac:dyDescent="0.25">
      <c r="A115" s="1" t="s">
        <v>127</v>
      </c>
      <c r="B115" s="1">
        <v>52.698469526622638</v>
      </c>
      <c r="C115" s="1">
        <v>0.2045542871806468</v>
      </c>
      <c r="D115" s="1" t="s">
        <v>209</v>
      </c>
      <c r="E115" s="10">
        <f>VLOOKUP(D115,Delivery!$A$2:$D$4,3,FALSE)</f>
        <v>52.963239999999999</v>
      </c>
      <c r="F115" s="10">
        <f>VLOOKUP(D115,Delivery!$A$2:$D$4,4,FALSE)</f>
        <v>2.0600000000000002E-3</v>
      </c>
      <c r="G115" s="27">
        <v>405</v>
      </c>
      <c r="H115" s="1">
        <f t="shared" si="1"/>
        <v>0.40500000000000003</v>
      </c>
    </row>
    <row r="116" spans="1:8" x14ac:dyDescent="0.25">
      <c r="A116" s="1" t="s">
        <v>147</v>
      </c>
      <c r="B116" s="1">
        <v>52.342626850029198</v>
      </c>
      <c r="C116" s="1">
        <v>-7.1744650035636903E-2</v>
      </c>
      <c r="D116" s="1" t="s">
        <v>209</v>
      </c>
      <c r="E116" s="10">
        <f>VLOOKUP(D116,Delivery!$A$2:$D$4,3,FALSE)</f>
        <v>52.963239999999999</v>
      </c>
      <c r="F116" s="10">
        <f>VLOOKUP(D116,Delivery!$A$2:$D$4,4,FALSE)</f>
        <v>2.0600000000000002E-3</v>
      </c>
      <c r="G116" s="27">
        <v>208.80063223004265</v>
      </c>
      <c r="H116" s="1">
        <f t="shared" si="1"/>
        <v>0.20880063223004267</v>
      </c>
    </row>
    <row r="117" spans="1:8" x14ac:dyDescent="0.25">
      <c r="A117" s="1" t="s">
        <v>201</v>
      </c>
      <c r="B117" s="1">
        <v>52.338940866858799</v>
      </c>
      <c r="C117" s="1">
        <v>-0.187951960977739</v>
      </c>
      <c r="D117" s="1" t="s">
        <v>209</v>
      </c>
      <c r="E117" s="10">
        <f>VLOOKUP(D117,Delivery!$A$2:$D$4,3,FALSE)</f>
        <v>52.963239999999999</v>
      </c>
      <c r="F117" s="10">
        <f>VLOOKUP(D117,Delivery!$A$2:$D$4,4,FALSE)</f>
        <v>2.0600000000000002E-3</v>
      </c>
      <c r="G117" s="27">
        <v>215.25981120036306</v>
      </c>
      <c r="H117" s="1">
        <f t="shared" si="1"/>
        <v>0.21525981120036305</v>
      </c>
    </row>
    <row r="118" spans="1:8" x14ac:dyDescent="0.25">
      <c r="A118" s="1" t="s">
        <v>217</v>
      </c>
      <c r="B118" s="1">
        <v>52.3435465001184</v>
      </c>
      <c r="C118" s="1">
        <v>-0.184650499854146</v>
      </c>
      <c r="D118" s="1" t="s">
        <v>209</v>
      </c>
      <c r="E118" s="10">
        <f>VLOOKUP(D118,Delivery!$A$2:$D$4,3,FALSE)</f>
        <v>52.963239999999999</v>
      </c>
      <c r="F118" s="10">
        <f>VLOOKUP(D118,Delivery!$A$2:$D$4,4,FALSE)</f>
        <v>2.0600000000000002E-3</v>
      </c>
      <c r="G118" s="27">
        <v>826.47601051269692</v>
      </c>
      <c r="H118" s="1">
        <f t="shared" si="1"/>
        <v>0.82647601051269692</v>
      </c>
    </row>
    <row r="119" spans="1:8" x14ac:dyDescent="0.25">
      <c r="A119" s="1" t="s">
        <v>185</v>
      </c>
      <c r="B119" s="1">
        <v>52.757149245560299</v>
      </c>
      <c r="C119" s="1">
        <v>0.39294002080908103</v>
      </c>
      <c r="D119" s="1" t="s">
        <v>209</v>
      </c>
      <c r="E119" s="10">
        <f>VLOOKUP(D119,Delivery!$A$2:$D$4,3,FALSE)</f>
        <v>52.963239999999999</v>
      </c>
      <c r="F119" s="10">
        <f>VLOOKUP(D119,Delivery!$A$2:$D$4,4,FALSE)</f>
        <v>2.0600000000000002E-3</v>
      </c>
      <c r="G119" s="27">
        <v>183.80358982091479</v>
      </c>
      <c r="H119" s="1">
        <f t="shared" si="1"/>
        <v>0.1838035898209148</v>
      </c>
    </row>
    <row r="120" spans="1:8" x14ac:dyDescent="0.25">
      <c r="A120" s="1" t="s">
        <v>203</v>
      </c>
      <c r="B120" s="1">
        <v>50.457588195800781</v>
      </c>
      <c r="C120" s="1">
        <v>-4.5415968894958496</v>
      </c>
      <c r="D120" s="1" t="s">
        <v>77</v>
      </c>
      <c r="E120" s="10">
        <f>VLOOKUP(D120,Delivery!$A$2:$D$4,3,FALSE)</f>
        <v>53.359110000000001</v>
      </c>
      <c r="F120" s="10">
        <f>VLOOKUP(D120,Delivery!$A$2:$D$4,4,FALSE)</f>
        <v>-2.7498499999999999</v>
      </c>
      <c r="G120" s="27">
        <v>253.85478058816099</v>
      </c>
      <c r="H120" s="1">
        <f t="shared" si="1"/>
        <v>0.25385478058816097</v>
      </c>
    </row>
    <row r="121" spans="1:8" x14ac:dyDescent="0.25">
      <c r="A121" s="1" t="s">
        <v>164</v>
      </c>
      <c r="B121" s="1">
        <v>50.846160888671875</v>
      </c>
      <c r="C121" s="1">
        <v>-0.76363998651504517</v>
      </c>
      <c r="D121" s="1" t="s">
        <v>209</v>
      </c>
      <c r="E121" s="10">
        <f>VLOOKUP(D121,Delivery!$A$2:$D$4,3,FALSE)</f>
        <v>52.963239999999999</v>
      </c>
      <c r="F121" s="10">
        <f>VLOOKUP(D121,Delivery!$A$2:$D$4,4,FALSE)</f>
        <v>2.0600000000000002E-3</v>
      </c>
      <c r="G121" s="27">
        <v>429.18423603359332</v>
      </c>
      <c r="H121" s="1">
        <f t="shared" si="1"/>
        <v>0.42918423603359335</v>
      </c>
    </row>
    <row r="122" spans="1:8" x14ac:dyDescent="0.25">
      <c r="A122" s="1" t="s">
        <v>224</v>
      </c>
      <c r="B122" s="1">
        <v>53.721342832388302</v>
      </c>
      <c r="C122" s="1">
        <v>-2.67197897292845</v>
      </c>
      <c r="D122" s="1" t="s">
        <v>77</v>
      </c>
      <c r="E122" s="10">
        <f>VLOOKUP(D122,Delivery!$A$2:$D$4,3,FALSE)</f>
        <v>53.359110000000001</v>
      </c>
      <c r="F122" s="10">
        <f>VLOOKUP(D122,Delivery!$A$2:$D$4,4,FALSE)</f>
        <v>-2.7498499999999999</v>
      </c>
      <c r="G122" s="27">
        <v>699.5245943124927</v>
      </c>
      <c r="H122" s="1">
        <f t="shared" si="1"/>
        <v>0.6995245943124927</v>
      </c>
    </row>
    <row r="123" spans="1:8" x14ac:dyDescent="0.25">
      <c r="A123" s="1" t="s">
        <v>175</v>
      </c>
      <c r="B123" s="1">
        <v>51.415456200000001</v>
      </c>
      <c r="C123" s="1">
        <v>-0.78683970000000003</v>
      </c>
      <c r="D123" s="1" t="s">
        <v>209</v>
      </c>
      <c r="E123" s="10">
        <f>VLOOKUP(D123,Delivery!$A$2:$D$4,3,FALSE)</f>
        <v>52.963239999999999</v>
      </c>
      <c r="F123" s="10">
        <f>VLOOKUP(D123,Delivery!$A$2:$D$4,4,FALSE)</f>
        <v>2.0600000000000002E-3</v>
      </c>
      <c r="G123" s="27">
        <v>240.43825714997345</v>
      </c>
      <c r="H123" s="1">
        <f t="shared" si="1"/>
        <v>0.24043825714997344</v>
      </c>
    </row>
    <row r="124" spans="1:8" x14ac:dyDescent="0.25">
      <c r="A124" s="1" t="s">
        <v>162</v>
      </c>
      <c r="B124" s="1">
        <v>51.255520370272698</v>
      </c>
      <c r="C124" s="1">
        <v>-1.1036104695612701</v>
      </c>
      <c r="D124" s="1" t="s">
        <v>209</v>
      </c>
      <c r="E124" s="10">
        <f>VLOOKUP(D124,Delivery!$A$2:$D$4,3,FALSE)</f>
        <v>52.963239999999999</v>
      </c>
      <c r="F124" s="10">
        <f>VLOOKUP(D124,Delivery!$A$2:$D$4,4,FALSE)</f>
        <v>2.0600000000000002E-3</v>
      </c>
      <c r="G124" s="27">
        <v>356.23491535883375</v>
      </c>
      <c r="H124" s="1">
        <f t="shared" si="1"/>
        <v>0.35623491535883373</v>
      </c>
    </row>
    <row r="125" spans="1:8" x14ac:dyDescent="0.25">
      <c r="A125" s="1" t="s">
        <v>170</v>
      </c>
      <c r="B125" s="1">
        <v>51.347692462942497</v>
      </c>
      <c r="C125" s="1">
        <v>-0.85970281564796702</v>
      </c>
      <c r="D125" s="1" t="s">
        <v>209</v>
      </c>
      <c r="E125" s="10">
        <f>VLOOKUP(D125,Delivery!$A$2:$D$4,3,FALSE)</f>
        <v>52.963239999999999</v>
      </c>
      <c r="F125" s="10">
        <f>VLOOKUP(D125,Delivery!$A$2:$D$4,4,FALSE)</f>
        <v>2.0600000000000002E-3</v>
      </c>
      <c r="G125" s="27">
        <v>504</v>
      </c>
      <c r="H125" s="1">
        <f t="shared" si="1"/>
        <v>0.504</v>
      </c>
    </row>
    <row r="126" spans="1:8" x14ac:dyDescent="0.25">
      <c r="A126" s="1" t="s">
        <v>154</v>
      </c>
      <c r="B126" s="1">
        <v>51.413349400000001</v>
      </c>
      <c r="C126" s="1">
        <v>-1.1344723000000001</v>
      </c>
      <c r="D126" s="1" t="s">
        <v>209</v>
      </c>
      <c r="E126" s="10">
        <f>VLOOKUP(D126,Delivery!$A$2:$D$4,3,FALSE)</f>
        <v>52.963239999999999</v>
      </c>
      <c r="F126" s="10">
        <f>VLOOKUP(D126,Delivery!$A$2:$D$4,4,FALSE)</f>
        <v>2.0600000000000002E-3</v>
      </c>
      <c r="G126" s="27">
        <v>432</v>
      </c>
      <c r="H126" s="1">
        <f t="shared" si="1"/>
        <v>0.432</v>
      </c>
    </row>
    <row r="127" spans="1:8" x14ac:dyDescent="0.25">
      <c r="A127" s="1" t="s">
        <v>124</v>
      </c>
      <c r="B127" s="1">
        <v>51.197015719762199</v>
      </c>
      <c r="C127" s="1">
        <v>-0.24368780327224801</v>
      </c>
      <c r="D127" s="1" t="s">
        <v>209</v>
      </c>
      <c r="E127" s="10">
        <f>VLOOKUP(D127,Delivery!$A$2:$D$4,3,FALSE)</f>
        <v>52.963239999999999</v>
      </c>
      <c r="F127" s="10">
        <f>VLOOKUP(D127,Delivery!$A$2:$D$4,4,FALSE)</f>
        <v>2.0600000000000002E-3</v>
      </c>
      <c r="G127" s="27">
        <v>1080</v>
      </c>
      <c r="H127" s="1">
        <f t="shared" si="1"/>
        <v>1.08</v>
      </c>
    </row>
    <row r="128" spans="1:8" x14ac:dyDescent="0.25">
      <c r="A128" s="1" t="s">
        <v>143</v>
      </c>
      <c r="B128" s="1">
        <v>51.234224300000001</v>
      </c>
      <c r="C128" s="1">
        <v>-0.3386093</v>
      </c>
      <c r="D128" s="1" t="s">
        <v>209</v>
      </c>
      <c r="E128" s="10">
        <f>VLOOKUP(D128,Delivery!$A$2:$D$4,3,FALSE)</f>
        <v>52.963239999999999</v>
      </c>
      <c r="F128" s="10">
        <f>VLOOKUP(D128,Delivery!$A$2:$D$4,4,FALSE)</f>
        <v>2.0600000000000002E-3</v>
      </c>
      <c r="G128" s="27">
        <v>648</v>
      </c>
      <c r="H128" s="1">
        <f t="shared" si="1"/>
        <v>0.64800000000000002</v>
      </c>
    </row>
    <row r="129" spans="1:8" x14ac:dyDescent="0.25">
      <c r="A129" s="1" t="s">
        <v>47</v>
      </c>
      <c r="B129" s="1">
        <v>51.565320500028399</v>
      </c>
      <c r="C129" s="1">
        <v>0.18906180001169401</v>
      </c>
      <c r="D129" s="1" t="s">
        <v>209</v>
      </c>
      <c r="E129" s="10">
        <f>VLOOKUP(D129,Delivery!$A$2:$D$4,3,FALSE)</f>
        <v>52.963239999999999</v>
      </c>
      <c r="F129" s="10">
        <f>VLOOKUP(D129,Delivery!$A$2:$D$4,4,FALSE)</f>
        <v>2.0600000000000002E-3</v>
      </c>
      <c r="G129" s="27">
        <v>1029.5168934332876</v>
      </c>
      <c r="H129" s="1">
        <f t="shared" si="1"/>
        <v>1.0295168934332877</v>
      </c>
    </row>
    <row r="130" spans="1:8" x14ac:dyDescent="0.25">
      <c r="A130" s="1" t="s">
        <v>126</v>
      </c>
      <c r="B130" s="1">
        <v>51.541992406236197</v>
      </c>
      <c r="C130" s="1">
        <v>0.27681761089187901</v>
      </c>
      <c r="D130" s="1" t="s">
        <v>209</v>
      </c>
      <c r="E130" s="10">
        <f>VLOOKUP(D130,Delivery!$A$2:$D$4,3,FALSE)</f>
        <v>52.963239999999999</v>
      </c>
      <c r="F130" s="10">
        <f>VLOOKUP(D130,Delivery!$A$2:$D$4,4,FALSE)</f>
        <v>2.0600000000000002E-3</v>
      </c>
      <c r="G130" s="27">
        <v>864</v>
      </c>
      <c r="H130" s="1">
        <f t="shared" si="1"/>
        <v>0.86399999999999999</v>
      </c>
    </row>
    <row r="131" spans="1:8" x14ac:dyDescent="0.25">
      <c r="A131" s="1" t="s">
        <v>20</v>
      </c>
      <c r="B131" s="1">
        <v>51.482410430908203</v>
      </c>
      <c r="C131" s="1">
        <v>0.28494200110435486</v>
      </c>
      <c r="D131" s="1" t="s">
        <v>209</v>
      </c>
      <c r="E131" s="10">
        <f>VLOOKUP(D131,Delivery!$A$2:$D$4,3,FALSE)</f>
        <v>52.963239999999999</v>
      </c>
      <c r="F131" s="10">
        <f>VLOOKUP(D131,Delivery!$A$2:$D$4,4,FALSE)</f>
        <v>2.0600000000000002E-3</v>
      </c>
      <c r="G131" s="27">
        <v>1216.9117989964593</v>
      </c>
      <c r="H131" s="1">
        <f t="shared" si="1"/>
        <v>1.2169117989964593</v>
      </c>
    </row>
    <row r="132" spans="1:8" x14ac:dyDescent="0.25">
      <c r="A132" s="1" t="s">
        <v>245</v>
      </c>
      <c r="B132" s="1">
        <v>51.592631125683901</v>
      </c>
      <c r="C132" s="1">
        <v>0.21341085527454501</v>
      </c>
      <c r="D132" s="1" t="s">
        <v>209</v>
      </c>
      <c r="E132" s="10">
        <f>VLOOKUP(D132,Delivery!$A$2:$D$4,3,FALSE)</f>
        <v>52.963239999999999</v>
      </c>
      <c r="F132" s="10">
        <f>VLOOKUP(D132,Delivery!$A$2:$D$4,4,FALSE)</f>
        <v>2.0600000000000002E-3</v>
      </c>
      <c r="G132" s="27">
        <v>901.90457295085662</v>
      </c>
      <c r="H132" s="1">
        <f t="shared" si="1"/>
        <v>0.90190457295085658</v>
      </c>
    </row>
    <row r="133" spans="1:8" x14ac:dyDescent="0.25">
      <c r="A133" s="1" t="s">
        <v>163</v>
      </c>
      <c r="B133" s="1">
        <v>53.442754399999998</v>
      </c>
      <c r="C133" s="1">
        <v>-1.3475999000000001</v>
      </c>
      <c r="D133" s="1" t="s">
        <v>209</v>
      </c>
      <c r="E133" s="10">
        <f>VLOOKUP(D133,Delivery!$A$2:$D$4,3,FALSE)</f>
        <v>52.963239999999999</v>
      </c>
      <c r="F133" s="10">
        <f>VLOOKUP(D133,Delivery!$A$2:$D$4,4,FALSE)</f>
        <v>2.0600000000000002E-3</v>
      </c>
      <c r="G133" s="27">
        <v>190.42976211823759</v>
      </c>
      <c r="H133" s="1">
        <f t="shared" si="1"/>
        <v>0.19042976211823759</v>
      </c>
    </row>
    <row r="134" spans="1:8" x14ac:dyDescent="0.25">
      <c r="A134" s="1" t="s">
        <v>112</v>
      </c>
      <c r="B134" s="1">
        <v>51.483516600000002</v>
      </c>
      <c r="C134" s="1">
        <v>-6.68604E-2</v>
      </c>
      <c r="D134" s="1" t="s">
        <v>209</v>
      </c>
      <c r="E134" s="10">
        <f>VLOOKUP(D134,Delivery!$A$2:$D$4,3,FALSE)</f>
        <v>52.963239999999999</v>
      </c>
      <c r="F134" s="10">
        <f>VLOOKUP(D134,Delivery!$A$2:$D$4,4,FALSE)</f>
        <v>2.0600000000000002E-3</v>
      </c>
      <c r="G134" s="27">
        <v>347.71124506248253</v>
      </c>
      <c r="H134" s="1">
        <f t="shared" si="1"/>
        <v>0.34771124506248252</v>
      </c>
    </row>
    <row r="135" spans="1:8" x14ac:dyDescent="0.25">
      <c r="A135" s="1" t="s">
        <v>115</v>
      </c>
      <c r="B135" s="1">
        <v>51.490214600000002</v>
      </c>
      <c r="C135" s="1">
        <v>1.43047E-2</v>
      </c>
      <c r="D135" s="1" t="s">
        <v>209</v>
      </c>
      <c r="E135" s="10">
        <f>VLOOKUP(D135,Delivery!$A$2:$D$4,3,FALSE)</f>
        <v>52.963239999999999</v>
      </c>
      <c r="F135" s="10">
        <f>VLOOKUP(D135,Delivery!$A$2:$D$4,4,FALSE)</f>
        <v>2.0600000000000002E-3</v>
      </c>
      <c r="G135" s="27">
        <v>306.23396416342786</v>
      </c>
      <c r="H135" s="1">
        <f t="shared" ref="H135:H198" si="2">IF(G135/$J$7&gt;1.8,1.8,G135/$J$7)</f>
        <v>0.30623396416342785</v>
      </c>
    </row>
    <row r="136" spans="1:8" x14ac:dyDescent="0.25">
      <c r="A136" s="1" t="s">
        <v>236</v>
      </c>
      <c r="B136" s="1">
        <v>51.896704100000299</v>
      </c>
      <c r="C136" s="1">
        <v>-0.202596599994979</v>
      </c>
      <c r="D136" s="1" t="s">
        <v>209</v>
      </c>
      <c r="E136" s="10">
        <f>VLOOKUP(D136,Delivery!$A$2:$D$4,3,FALSE)</f>
        <v>52.963239999999999</v>
      </c>
      <c r="F136" s="10">
        <f>VLOOKUP(D136,Delivery!$A$2:$D$4,4,FALSE)</f>
        <v>2.0600000000000002E-3</v>
      </c>
      <c r="G136" s="27">
        <v>727.4713009069726</v>
      </c>
      <c r="H136" s="1">
        <f t="shared" si="2"/>
        <v>0.72747130090697265</v>
      </c>
    </row>
    <row r="137" spans="1:8" x14ac:dyDescent="0.25">
      <c r="A137" s="1" t="s">
        <v>9</v>
      </c>
      <c r="B137" s="1">
        <v>53.411525726318359</v>
      </c>
      <c r="C137" s="1">
        <v>-2.168903112411499</v>
      </c>
      <c r="D137" s="1" t="s">
        <v>77</v>
      </c>
      <c r="E137" s="10">
        <f>VLOOKUP(D137,Delivery!$A$2:$D$4,3,FALSE)</f>
        <v>53.359110000000001</v>
      </c>
      <c r="F137" s="10">
        <f>VLOOKUP(D137,Delivery!$A$2:$D$4,4,FALSE)</f>
        <v>-2.7498499999999999</v>
      </c>
      <c r="G137" s="27">
        <v>2041.1326112526067</v>
      </c>
      <c r="H137" s="1">
        <f t="shared" si="2"/>
        <v>1.8</v>
      </c>
    </row>
    <row r="138" spans="1:8" x14ac:dyDescent="0.25">
      <c r="A138" s="1" t="s">
        <v>176</v>
      </c>
      <c r="B138" s="1">
        <v>51.450561521658898</v>
      </c>
      <c r="C138" s="1">
        <v>-0.68051260630425803</v>
      </c>
      <c r="D138" s="1" t="s">
        <v>209</v>
      </c>
      <c r="E138" s="10">
        <f>VLOOKUP(D138,Delivery!$A$2:$D$4,3,FALSE)</f>
        <v>52.963239999999999</v>
      </c>
      <c r="F138" s="10">
        <f>VLOOKUP(D138,Delivery!$A$2:$D$4,4,FALSE)</f>
        <v>2.0600000000000002E-3</v>
      </c>
      <c r="G138" s="27">
        <v>1296</v>
      </c>
      <c r="H138" s="1">
        <f t="shared" si="2"/>
        <v>1.296</v>
      </c>
    </row>
    <row r="139" spans="1:8" x14ac:dyDescent="0.25">
      <c r="A139" s="1" t="s">
        <v>158</v>
      </c>
      <c r="B139" s="1">
        <v>51.503370500050998</v>
      </c>
      <c r="C139" s="1">
        <v>-0.73858050005166298</v>
      </c>
      <c r="D139" s="1" t="s">
        <v>209</v>
      </c>
      <c r="E139" s="10">
        <f>VLOOKUP(D139,Delivery!$A$2:$D$4,3,FALSE)</f>
        <v>52.963239999999999</v>
      </c>
      <c r="F139" s="10">
        <f>VLOOKUP(D139,Delivery!$A$2:$D$4,4,FALSE)</f>
        <v>2.0600000000000002E-3</v>
      </c>
      <c r="G139" s="27">
        <v>432</v>
      </c>
      <c r="H139" s="1">
        <f t="shared" si="2"/>
        <v>0.432</v>
      </c>
    </row>
    <row r="140" spans="1:8" x14ac:dyDescent="0.25">
      <c r="A140" s="1" t="s">
        <v>138</v>
      </c>
      <c r="B140" s="1">
        <v>50.965142850766398</v>
      </c>
      <c r="C140" s="1">
        <v>-1.29530749960553</v>
      </c>
      <c r="D140" s="1" t="s">
        <v>209</v>
      </c>
      <c r="E140" s="10">
        <f>VLOOKUP(D140,Delivery!$A$2:$D$4,3,FALSE)</f>
        <v>52.963239999999999</v>
      </c>
      <c r="F140" s="10">
        <f>VLOOKUP(D140,Delivery!$A$2:$D$4,4,FALSE)</f>
        <v>2.0600000000000002E-3</v>
      </c>
      <c r="G140" s="27">
        <v>360</v>
      </c>
      <c r="H140" s="1">
        <f t="shared" si="2"/>
        <v>0.36</v>
      </c>
    </row>
    <row r="141" spans="1:8" x14ac:dyDescent="0.25">
      <c r="A141" s="1" t="s">
        <v>118</v>
      </c>
      <c r="B141" s="1">
        <v>51.225127100000002</v>
      </c>
      <c r="C141" s="1">
        <v>-1.6188895999999999</v>
      </c>
      <c r="D141" s="1" t="s">
        <v>209</v>
      </c>
      <c r="E141" s="10">
        <f>VLOOKUP(D141,Delivery!$A$2:$D$4,3,FALSE)</f>
        <v>52.963239999999999</v>
      </c>
      <c r="F141" s="10">
        <f>VLOOKUP(D141,Delivery!$A$2:$D$4,4,FALSE)</f>
        <v>2.0600000000000002E-3</v>
      </c>
      <c r="G141" s="27">
        <v>1512</v>
      </c>
      <c r="H141" s="1">
        <f t="shared" si="2"/>
        <v>1.512</v>
      </c>
    </row>
    <row r="142" spans="1:8" x14ac:dyDescent="0.25">
      <c r="A142" s="1" t="s">
        <v>159</v>
      </c>
      <c r="B142" s="1">
        <v>51.553475250041402</v>
      </c>
      <c r="C142" s="1">
        <v>0.46911679994369299</v>
      </c>
      <c r="D142" s="1" t="s">
        <v>209</v>
      </c>
      <c r="E142" s="10">
        <f>VLOOKUP(D142,Delivery!$A$2:$D$4,3,FALSE)</f>
        <v>52.963239999999999</v>
      </c>
      <c r="F142" s="10">
        <f>VLOOKUP(D142,Delivery!$A$2:$D$4,4,FALSE)</f>
        <v>2.0600000000000002E-3</v>
      </c>
      <c r="G142" s="27">
        <v>285.79119861928024</v>
      </c>
      <c r="H142" s="1">
        <f t="shared" si="2"/>
        <v>0.28579119861928026</v>
      </c>
    </row>
    <row r="143" spans="1:8" x14ac:dyDescent="0.25">
      <c r="A143" s="1" t="s">
        <v>65</v>
      </c>
      <c r="B143" s="1">
        <v>51.555870056152344</v>
      </c>
      <c r="C143" s="1">
        <v>0.72454601526260376</v>
      </c>
      <c r="D143" s="1" t="s">
        <v>209</v>
      </c>
      <c r="E143" s="10">
        <f>VLOOKUP(D143,Delivery!$A$2:$D$4,3,FALSE)</f>
        <v>52.963239999999999</v>
      </c>
      <c r="F143" s="10">
        <f>VLOOKUP(D143,Delivery!$A$2:$D$4,4,FALSE)</f>
        <v>2.0600000000000002E-3</v>
      </c>
      <c r="G143" s="27">
        <v>1744.1363710015148</v>
      </c>
      <c r="H143" s="1">
        <f t="shared" si="2"/>
        <v>1.7441363710015148</v>
      </c>
    </row>
    <row r="144" spans="1:8" x14ac:dyDescent="0.25">
      <c r="A144" s="1" t="s">
        <v>155</v>
      </c>
      <c r="B144" s="1">
        <v>51.607254028320313</v>
      </c>
      <c r="C144" s="1">
        <v>0.61080300807952881</v>
      </c>
      <c r="D144" s="1" t="s">
        <v>209</v>
      </c>
      <c r="E144" s="10">
        <f>VLOOKUP(D144,Delivery!$A$2:$D$4,3,FALSE)</f>
        <v>52.963239999999999</v>
      </c>
      <c r="F144" s="10">
        <f>VLOOKUP(D144,Delivery!$A$2:$D$4,4,FALSE)</f>
        <v>2.0600000000000002E-3</v>
      </c>
      <c r="G144" s="27">
        <v>360</v>
      </c>
      <c r="H144" s="1">
        <f t="shared" si="2"/>
        <v>0.36</v>
      </c>
    </row>
    <row r="145" spans="1:8" x14ac:dyDescent="0.25">
      <c r="A145" s="1" t="s">
        <v>125</v>
      </c>
      <c r="B145" s="1">
        <v>51.564679400000003</v>
      </c>
      <c r="C145" s="1">
        <v>0.61382970000000003</v>
      </c>
      <c r="D145" s="1" t="s">
        <v>209</v>
      </c>
      <c r="E145" s="10">
        <f>VLOOKUP(D145,Delivery!$A$2:$D$4,3,FALSE)</f>
        <v>52.963239999999999</v>
      </c>
      <c r="F145" s="10">
        <f>VLOOKUP(D145,Delivery!$A$2:$D$4,4,FALSE)</f>
        <v>2.0600000000000002E-3</v>
      </c>
      <c r="G145" s="27">
        <v>324</v>
      </c>
      <c r="H145" s="1">
        <f t="shared" si="2"/>
        <v>0.32400000000000001</v>
      </c>
    </row>
    <row r="146" spans="1:8" x14ac:dyDescent="0.25">
      <c r="A146" s="1" t="s">
        <v>218</v>
      </c>
      <c r="B146" s="1">
        <v>53.069852699999998</v>
      </c>
      <c r="C146" s="1">
        <v>-2.0364836999999998</v>
      </c>
      <c r="D146" s="1" t="s">
        <v>77</v>
      </c>
      <c r="E146" s="10">
        <f>VLOOKUP(D146,Delivery!$A$2:$D$4,3,FALSE)</f>
        <v>53.359110000000001</v>
      </c>
      <c r="F146" s="10">
        <f>VLOOKUP(D146,Delivery!$A$2:$D$4,4,FALSE)</f>
        <v>-2.7498499999999999</v>
      </c>
      <c r="G146" s="27">
        <v>931.21911593593256</v>
      </c>
      <c r="H146" s="1">
        <f t="shared" si="2"/>
        <v>0.93121911593593254</v>
      </c>
    </row>
    <row r="147" spans="1:8" x14ac:dyDescent="0.25">
      <c r="A147" s="1" t="s">
        <v>227</v>
      </c>
      <c r="B147" s="1">
        <v>52.972659266940497</v>
      </c>
      <c r="C147" s="1">
        <v>-2.09606110261167</v>
      </c>
      <c r="D147" s="1" t="s">
        <v>77</v>
      </c>
      <c r="E147" s="10">
        <f>VLOOKUP(D147,Delivery!$A$2:$D$4,3,FALSE)</f>
        <v>53.359110000000001</v>
      </c>
      <c r="F147" s="10">
        <f>VLOOKUP(D147,Delivery!$A$2:$D$4,4,FALSE)</f>
        <v>-2.7498499999999999</v>
      </c>
      <c r="G147" s="27">
        <v>979.95892988556375</v>
      </c>
      <c r="H147" s="1">
        <f t="shared" si="2"/>
        <v>0.97995892988556377</v>
      </c>
    </row>
    <row r="148" spans="1:8" x14ac:dyDescent="0.25">
      <c r="A148" s="1" t="s">
        <v>198</v>
      </c>
      <c r="B148" s="1">
        <v>53.082825</v>
      </c>
      <c r="C148" s="1">
        <v>-2.819105</v>
      </c>
      <c r="D148" s="1" t="s">
        <v>77</v>
      </c>
      <c r="E148" s="10">
        <f>VLOOKUP(D148,Delivery!$A$2:$D$4,3,FALSE)</f>
        <v>53.359110000000001</v>
      </c>
      <c r="F148" s="10">
        <f>VLOOKUP(D148,Delivery!$A$2:$D$4,4,FALSE)</f>
        <v>-2.7498499999999999</v>
      </c>
      <c r="G148" s="27">
        <v>192.96764174213655</v>
      </c>
      <c r="H148" s="1">
        <f t="shared" si="2"/>
        <v>0.19296764174213654</v>
      </c>
    </row>
    <row r="149" spans="1:8" x14ac:dyDescent="0.25">
      <c r="A149" s="1" t="s">
        <v>168</v>
      </c>
      <c r="B149" s="1">
        <v>51.090568542480469</v>
      </c>
      <c r="C149" s="1">
        <v>-2.6136460304260254</v>
      </c>
      <c r="D149" s="1" t="s">
        <v>209</v>
      </c>
      <c r="E149" s="10">
        <f>VLOOKUP(D149,Delivery!$A$2:$D$4,3,FALSE)</f>
        <v>52.963239999999999</v>
      </c>
      <c r="F149" s="10">
        <f>VLOOKUP(D149,Delivery!$A$2:$D$4,4,FALSE)</f>
        <v>2.0600000000000002E-3</v>
      </c>
      <c r="G149" s="27">
        <v>1035</v>
      </c>
      <c r="H149" s="1">
        <f t="shared" si="2"/>
        <v>1.0349999999999999</v>
      </c>
    </row>
    <row r="150" spans="1:8" x14ac:dyDescent="0.25">
      <c r="A150" s="1" t="s">
        <v>189</v>
      </c>
      <c r="B150" s="1">
        <v>51.166054551655797</v>
      </c>
      <c r="C150" s="1">
        <v>-2.9900082983111398</v>
      </c>
      <c r="D150" s="1" t="s">
        <v>209</v>
      </c>
      <c r="E150" s="10">
        <f>VLOOKUP(D150,Delivery!$A$2:$D$4,3,FALSE)</f>
        <v>52.963239999999999</v>
      </c>
      <c r="F150" s="10">
        <f>VLOOKUP(D150,Delivery!$A$2:$D$4,4,FALSE)</f>
        <v>2.0600000000000002E-3</v>
      </c>
      <c r="G150" s="27">
        <v>188.84314727404632</v>
      </c>
      <c r="H150" s="1">
        <f t="shared" si="2"/>
        <v>0.18884314727404633</v>
      </c>
    </row>
    <row r="151" spans="1:8" x14ac:dyDescent="0.25">
      <c r="A151" s="1" t="s">
        <v>120</v>
      </c>
      <c r="B151" s="1">
        <v>51.3074515730166</v>
      </c>
      <c r="C151" s="1">
        <v>4.27009225126702E-2</v>
      </c>
      <c r="D151" s="1" t="s">
        <v>209</v>
      </c>
      <c r="E151" s="10">
        <f>VLOOKUP(D151,Delivery!$A$2:$D$4,3,FALSE)</f>
        <v>52.963239999999999</v>
      </c>
      <c r="F151" s="10">
        <f>VLOOKUP(D151,Delivery!$A$2:$D$4,4,FALSE)</f>
        <v>2.0600000000000002E-3</v>
      </c>
      <c r="G151" s="27">
        <v>648</v>
      </c>
      <c r="H151" s="1">
        <f t="shared" si="2"/>
        <v>0.64800000000000002</v>
      </c>
    </row>
    <row r="152" spans="1:8" x14ac:dyDescent="0.25">
      <c r="A152" s="1" t="s">
        <v>43</v>
      </c>
      <c r="B152" s="1">
        <v>51.135179550054701</v>
      </c>
      <c r="C152" s="1">
        <v>0.87466570015348399</v>
      </c>
      <c r="D152" s="1" t="s">
        <v>209</v>
      </c>
      <c r="E152" s="10">
        <f>VLOOKUP(D152,Delivery!$A$2:$D$4,3,FALSE)</f>
        <v>52.963239999999999</v>
      </c>
      <c r="F152" s="10">
        <f>VLOOKUP(D152,Delivery!$A$2:$D$4,4,FALSE)</f>
        <v>2.0600000000000002E-3</v>
      </c>
      <c r="G152" s="27">
        <v>1216.5736338450288</v>
      </c>
      <c r="H152" s="1">
        <f t="shared" si="2"/>
        <v>1.2165736338450288</v>
      </c>
    </row>
    <row r="153" spans="1:8" x14ac:dyDescent="0.25">
      <c r="A153" s="1" t="s">
        <v>137</v>
      </c>
      <c r="B153" s="1">
        <v>50.895317050020502</v>
      </c>
      <c r="C153" s="1">
        <v>0.571078749994267</v>
      </c>
      <c r="D153" s="1" t="s">
        <v>209</v>
      </c>
      <c r="E153" s="10">
        <f>VLOOKUP(D153,Delivery!$A$2:$D$4,3,FALSE)</f>
        <v>52.963239999999999</v>
      </c>
      <c r="F153" s="10">
        <f>VLOOKUP(D153,Delivery!$A$2:$D$4,4,FALSE)</f>
        <v>2.0600000000000002E-3</v>
      </c>
      <c r="G153" s="27">
        <v>504</v>
      </c>
      <c r="H153" s="1">
        <f t="shared" si="2"/>
        <v>0.504</v>
      </c>
    </row>
    <row r="154" spans="1:8" x14ac:dyDescent="0.25">
      <c r="A154" s="1" t="s">
        <v>113</v>
      </c>
      <c r="B154" s="1">
        <v>51.206386566162109</v>
      </c>
      <c r="C154" s="1">
        <v>6.3947997987270355E-2</v>
      </c>
      <c r="D154" s="1" t="s">
        <v>209</v>
      </c>
      <c r="E154" s="10">
        <f>VLOOKUP(D154,Delivery!$A$2:$D$4,3,FALSE)</f>
        <v>52.963239999999999</v>
      </c>
      <c r="F154" s="10">
        <f>VLOOKUP(D154,Delivery!$A$2:$D$4,4,FALSE)</f>
        <v>2.0600000000000002E-3</v>
      </c>
      <c r="G154" s="27">
        <v>196.15146107499393</v>
      </c>
      <c r="H154" s="1">
        <f t="shared" si="2"/>
        <v>0.19615146107499393</v>
      </c>
    </row>
    <row r="155" spans="1:8" x14ac:dyDescent="0.25">
      <c r="A155" s="1" t="s">
        <v>129</v>
      </c>
      <c r="B155" s="1">
        <v>51.203701019287109</v>
      </c>
      <c r="C155" s="1">
        <v>0.28825598955154419</v>
      </c>
      <c r="D155" s="1" t="s">
        <v>209</v>
      </c>
      <c r="E155" s="10">
        <f>VLOOKUP(D155,Delivery!$A$2:$D$4,3,FALSE)</f>
        <v>52.963239999999999</v>
      </c>
      <c r="F155" s="10">
        <f>VLOOKUP(D155,Delivery!$A$2:$D$4,4,FALSE)</f>
        <v>2.0600000000000002E-3</v>
      </c>
      <c r="G155" s="27">
        <v>2520</v>
      </c>
      <c r="H155" s="1">
        <f t="shared" si="2"/>
        <v>1.8</v>
      </c>
    </row>
    <row r="156" spans="1:8" x14ac:dyDescent="0.25">
      <c r="A156" s="1" t="s">
        <v>178</v>
      </c>
      <c r="B156" s="1">
        <v>50.482322692871094</v>
      </c>
      <c r="C156" s="1">
        <v>-3.779433012008667</v>
      </c>
      <c r="D156" s="1" t="s">
        <v>209</v>
      </c>
      <c r="E156" s="10">
        <f>VLOOKUP(D156,Delivery!$A$2:$D$4,3,FALSE)</f>
        <v>52.963239999999999</v>
      </c>
      <c r="F156" s="10">
        <f>VLOOKUP(D156,Delivery!$A$2:$D$4,4,FALSE)</f>
        <v>2.0600000000000002E-3</v>
      </c>
      <c r="G156" s="27">
        <v>229.18222056102806</v>
      </c>
      <c r="H156" s="1">
        <f t="shared" si="2"/>
        <v>0.22918222056102805</v>
      </c>
    </row>
    <row r="157" spans="1:8" x14ac:dyDescent="0.25">
      <c r="A157" s="1" t="s">
        <v>114</v>
      </c>
      <c r="B157" s="1">
        <v>51.525345969185103</v>
      </c>
      <c r="C157" s="1">
        <v>-0.39043910777149798</v>
      </c>
      <c r="D157" s="1" t="s">
        <v>209</v>
      </c>
      <c r="E157" s="10">
        <f>VLOOKUP(D157,Delivery!$A$2:$D$4,3,FALSE)</f>
        <v>52.963239999999999</v>
      </c>
      <c r="F157" s="10">
        <f>VLOOKUP(D157,Delivery!$A$2:$D$4,4,FALSE)</f>
        <v>2.0600000000000002E-3</v>
      </c>
      <c r="G157" s="27">
        <v>396.60840728376525</v>
      </c>
      <c r="H157" s="1">
        <f t="shared" si="2"/>
        <v>0.39660840728376523</v>
      </c>
    </row>
    <row r="158" spans="1:8" x14ac:dyDescent="0.25">
      <c r="A158" s="1" t="s">
        <v>195</v>
      </c>
      <c r="B158" s="1">
        <v>51.538139607919703</v>
      </c>
      <c r="C158" s="1">
        <v>-0.49328332346494502</v>
      </c>
      <c r="D158" s="1" t="s">
        <v>209</v>
      </c>
      <c r="E158" s="10">
        <f>VLOOKUP(D158,Delivery!$A$2:$D$4,3,FALSE)</f>
        <v>52.963239999999999</v>
      </c>
      <c r="F158" s="10">
        <f>VLOOKUP(D158,Delivery!$A$2:$D$4,4,FALSE)</f>
        <v>2.0600000000000002E-3</v>
      </c>
      <c r="G158" s="27">
        <v>180.46458215501292</v>
      </c>
      <c r="H158" s="1">
        <f t="shared" si="2"/>
        <v>0.18046458215501293</v>
      </c>
    </row>
    <row r="159" spans="1:8" x14ac:dyDescent="0.25">
      <c r="A159" s="1" t="s">
        <v>117</v>
      </c>
      <c r="B159" s="1">
        <v>51.691159900000002</v>
      </c>
      <c r="C159" s="1">
        <v>0.42100510000000002</v>
      </c>
      <c r="D159" s="1" t="s">
        <v>209</v>
      </c>
      <c r="E159" s="10">
        <f>VLOOKUP(D159,Delivery!$A$2:$D$4,3,FALSE)</f>
        <v>52.963239999999999</v>
      </c>
      <c r="F159" s="10">
        <f>VLOOKUP(D159,Delivery!$A$2:$D$4,4,FALSE)</f>
        <v>2.0600000000000002E-3</v>
      </c>
      <c r="G159" s="27">
        <v>1944</v>
      </c>
      <c r="H159" s="1">
        <f t="shared" si="2"/>
        <v>1.8</v>
      </c>
    </row>
    <row r="160" spans="1:8" x14ac:dyDescent="0.25">
      <c r="A160" s="1" t="s">
        <v>135</v>
      </c>
      <c r="B160" s="1">
        <v>51.323551423551201</v>
      </c>
      <c r="C160" s="1">
        <v>5.5328268000460402E-2</v>
      </c>
      <c r="D160" s="1" t="s">
        <v>209</v>
      </c>
      <c r="E160" s="10">
        <f>VLOOKUP(D160,Delivery!$A$2:$D$4,3,FALSE)</f>
        <v>52.963239999999999</v>
      </c>
      <c r="F160" s="10">
        <f>VLOOKUP(D160,Delivery!$A$2:$D$4,4,FALSE)</f>
        <v>2.0600000000000002E-3</v>
      </c>
      <c r="G160" s="27">
        <v>504</v>
      </c>
      <c r="H160" s="1">
        <f t="shared" si="2"/>
        <v>0.504</v>
      </c>
    </row>
    <row r="161" spans="1:8" x14ac:dyDescent="0.25">
      <c r="A161" s="1" t="s">
        <v>144</v>
      </c>
      <c r="B161" s="1">
        <v>51.3013228514438</v>
      </c>
      <c r="C161" s="1">
        <v>-0.16254780591802201</v>
      </c>
      <c r="D161" s="1" t="s">
        <v>209</v>
      </c>
      <c r="E161" s="10">
        <f>VLOOKUP(D161,Delivery!$A$2:$D$4,3,FALSE)</f>
        <v>52.963239999999999</v>
      </c>
      <c r="F161" s="10">
        <f>VLOOKUP(D161,Delivery!$A$2:$D$4,4,FALSE)</f>
        <v>2.0600000000000002E-3</v>
      </c>
      <c r="G161" s="27">
        <v>720</v>
      </c>
      <c r="H161" s="1">
        <f t="shared" si="2"/>
        <v>0.72</v>
      </c>
    </row>
    <row r="162" spans="1:8" x14ac:dyDescent="0.25">
      <c r="A162" s="1" t="s">
        <v>21</v>
      </c>
      <c r="B162" s="1">
        <v>53.424805568163698</v>
      </c>
      <c r="C162" s="1">
        <v>-2.5982960362543799</v>
      </c>
      <c r="D162" s="1" t="s">
        <v>77</v>
      </c>
      <c r="E162" s="10">
        <f>VLOOKUP(D162,Delivery!$A$2:$D$4,3,FALSE)</f>
        <v>53.359110000000001</v>
      </c>
      <c r="F162" s="10">
        <f>VLOOKUP(D162,Delivery!$A$2:$D$4,4,FALSE)</f>
        <v>-2.7498499999999999</v>
      </c>
      <c r="G162" s="27">
        <v>1666.3921671404732</v>
      </c>
      <c r="H162" s="1">
        <f t="shared" si="2"/>
        <v>1.6663921671404733</v>
      </c>
    </row>
    <row r="163" spans="1:8" x14ac:dyDescent="0.25">
      <c r="A163" s="1" t="s">
        <v>33</v>
      </c>
      <c r="B163" s="1">
        <v>53.445779100000003</v>
      </c>
      <c r="C163" s="1">
        <v>-2.7356126999999999</v>
      </c>
      <c r="D163" s="1" t="s">
        <v>77</v>
      </c>
      <c r="E163" s="10">
        <f>VLOOKUP(D163,Delivery!$A$2:$D$4,3,FALSE)</f>
        <v>53.359110000000001</v>
      </c>
      <c r="F163" s="10">
        <f>VLOOKUP(D163,Delivery!$A$2:$D$4,4,FALSE)</f>
        <v>-2.7498499999999999</v>
      </c>
      <c r="G163" s="27">
        <v>1537.2073286280381</v>
      </c>
      <c r="H163" s="1">
        <f t="shared" si="2"/>
        <v>1.5372073286280381</v>
      </c>
    </row>
    <row r="164" spans="1:8" x14ac:dyDescent="0.25">
      <c r="A164" s="1" t="s">
        <v>23</v>
      </c>
      <c r="B164" s="1">
        <v>51.648761500006898</v>
      </c>
      <c r="C164" s="1">
        <v>-0.386796499952203</v>
      </c>
      <c r="D164" s="1" t="s">
        <v>209</v>
      </c>
      <c r="E164" s="10">
        <f>VLOOKUP(D164,Delivery!$A$2:$D$4,3,FALSE)</f>
        <v>52.963239999999999</v>
      </c>
      <c r="F164" s="10">
        <f>VLOOKUP(D164,Delivery!$A$2:$D$4,4,FALSE)</f>
        <v>2.0600000000000002E-3</v>
      </c>
      <c r="G164" s="27">
        <v>1428.8588611446239</v>
      </c>
      <c r="H164" s="1">
        <f t="shared" si="2"/>
        <v>1.428858861144624</v>
      </c>
    </row>
    <row r="165" spans="1:8" x14ac:dyDescent="0.25">
      <c r="A165" s="1" t="s">
        <v>235</v>
      </c>
      <c r="B165" s="1">
        <v>53.709171550036601</v>
      </c>
      <c r="C165" s="1">
        <v>-1.33635784989071</v>
      </c>
      <c r="D165" s="1" t="s">
        <v>77</v>
      </c>
      <c r="E165" s="10">
        <f>VLOOKUP(D165,Delivery!$A$2:$D$4,3,FALSE)</f>
        <v>53.359110000000001</v>
      </c>
      <c r="F165" s="10">
        <f>VLOOKUP(D165,Delivery!$A$2:$D$4,4,FALSE)</f>
        <v>-2.7498499999999999</v>
      </c>
      <c r="G165" s="27">
        <v>986.23448780252454</v>
      </c>
      <c r="H165" s="1">
        <f t="shared" si="2"/>
        <v>0.98623448780252454</v>
      </c>
    </row>
    <row r="166" spans="1:8" x14ac:dyDescent="0.25">
      <c r="A166" s="1" t="s">
        <v>215</v>
      </c>
      <c r="B166" s="1">
        <v>52.563361847957502</v>
      </c>
      <c r="C166" s="1">
        <v>-2.0785911661827101</v>
      </c>
      <c r="D166" s="1" t="s">
        <v>77</v>
      </c>
      <c r="E166" s="10">
        <f>VLOOKUP(D166,Delivery!$A$2:$D$4,3,FALSE)</f>
        <v>53.359110000000001</v>
      </c>
      <c r="F166" s="10">
        <f>VLOOKUP(D166,Delivery!$A$2:$D$4,4,FALSE)</f>
        <v>-2.7498499999999999</v>
      </c>
      <c r="G166" s="27">
        <v>745.23455747285095</v>
      </c>
      <c r="H166" s="1">
        <f t="shared" si="2"/>
        <v>0.74523455747285094</v>
      </c>
    </row>
    <row r="167" spans="1:8" x14ac:dyDescent="0.25">
      <c r="A167" s="1" t="s">
        <v>221</v>
      </c>
      <c r="B167" s="1">
        <v>53.954660919966699</v>
      </c>
      <c r="C167" s="1">
        <v>-1.02273891552798</v>
      </c>
      <c r="D167" s="1" t="s">
        <v>77</v>
      </c>
      <c r="E167" s="10">
        <f>VLOOKUP(D167,Delivery!$A$2:$D$4,3,FALSE)</f>
        <v>53.359110000000001</v>
      </c>
      <c r="F167" s="10">
        <f>VLOOKUP(D167,Delivery!$A$2:$D$4,4,FALSE)</f>
        <v>-2.7498499999999999</v>
      </c>
      <c r="G167" s="27">
        <v>821.38949329983279</v>
      </c>
      <c r="H167" s="1">
        <f t="shared" si="2"/>
        <v>0.8213894932998328</v>
      </c>
    </row>
    <row r="168" spans="1:8" x14ac:dyDescent="0.25">
      <c r="A168" s="1" t="s">
        <v>32</v>
      </c>
      <c r="B168" s="1">
        <v>52.5185581870482</v>
      </c>
      <c r="C168" s="1">
        <v>-1.80031759848244</v>
      </c>
      <c r="D168" s="1" t="s">
        <v>209</v>
      </c>
      <c r="E168" s="10">
        <f>VLOOKUP(D168,Delivery!$A$2:$D$4,3,FALSE)</f>
        <v>52.963239999999999</v>
      </c>
      <c r="F168" s="10">
        <f>VLOOKUP(D168,Delivery!$A$2:$D$4,4,FALSE)</f>
        <v>2.0600000000000002E-3</v>
      </c>
      <c r="G168" s="27">
        <v>284.23777838563007</v>
      </c>
      <c r="H168" s="1">
        <f t="shared" si="2"/>
        <v>0.28423777838563008</v>
      </c>
    </row>
    <row r="169" spans="1:8" x14ac:dyDescent="0.25">
      <c r="A169" s="1" t="s">
        <v>30</v>
      </c>
      <c r="B169" s="1">
        <v>52.454970900005002</v>
      </c>
      <c r="C169" s="1">
        <v>-2.03887640003544</v>
      </c>
      <c r="D169" s="1" t="s">
        <v>209</v>
      </c>
      <c r="E169" s="10">
        <f>VLOOKUP(D169,Delivery!$A$2:$D$4,3,FALSE)</f>
        <v>52.963239999999999</v>
      </c>
      <c r="F169" s="10">
        <f>VLOOKUP(D169,Delivery!$A$2:$D$4,4,FALSE)</f>
        <v>2.0600000000000002E-3</v>
      </c>
      <c r="G169" s="27">
        <v>467.14126185075349</v>
      </c>
      <c r="H169" s="1">
        <f t="shared" si="2"/>
        <v>0.4671412618507535</v>
      </c>
    </row>
    <row r="170" spans="1:8" x14ac:dyDescent="0.25">
      <c r="A170" s="1" t="s">
        <v>18</v>
      </c>
      <c r="B170" s="1">
        <v>50.731946800000202</v>
      </c>
      <c r="C170" s="1">
        <v>-1.98653079999132</v>
      </c>
      <c r="D170" s="1" t="s">
        <v>209</v>
      </c>
      <c r="E170" s="10">
        <f>VLOOKUP(D170,Delivery!$A$2:$D$4,3,FALSE)</f>
        <v>52.963239999999999</v>
      </c>
      <c r="F170" s="10">
        <f>VLOOKUP(D170,Delivery!$A$2:$D$4,4,FALSE)</f>
        <v>2.0600000000000002E-3</v>
      </c>
      <c r="G170" s="27">
        <v>313.58227718402469</v>
      </c>
      <c r="H170" s="1">
        <f t="shared" si="2"/>
        <v>0.3135822771840247</v>
      </c>
    </row>
    <row r="171" spans="1:8" x14ac:dyDescent="0.25">
      <c r="A171" s="1" t="s">
        <v>51</v>
      </c>
      <c r="B171" s="1">
        <v>50.752544403076172</v>
      </c>
      <c r="C171" s="1">
        <v>-1.8386590480804443</v>
      </c>
      <c r="D171" s="1" t="s">
        <v>209</v>
      </c>
      <c r="E171" s="10">
        <f>VLOOKUP(D171,Delivery!$A$2:$D$4,3,FALSE)</f>
        <v>52.963239999999999</v>
      </c>
      <c r="F171" s="10">
        <f>VLOOKUP(D171,Delivery!$A$2:$D$4,4,FALSE)</f>
        <v>2.0600000000000002E-3</v>
      </c>
      <c r="G171" s="27">
        <v>198.76306337111447</v>
      </c>
      <c r="H171" s="1">
        <f t="shared" si="2"/>
        <v>0.19876306337111446</v>
      </c>
    </row>
    <row r="172" spans="1:8" x14ac:dyDescent="0.25">
      <c r="A172" s="1" t="s">
        <v>61</v>
      </c>
      <c r="B172" s="1">
        <v>51.528850555419922</v>
      </c>
      <c r="C172" s="1">
        <v>-2.6046020984649658</v>
      </c>
      <c r="D172" s="1" t="s">
        <v>209</v>
      </c>
      <c r="E172" s="10">
        <f>VLOOKUP(D172,Delivery!$A$2:$D$4,3,FALSE)</f>
        <v>52.963239999999999</v>
      </c>
      <c r="F172" s="10">
        <f>VLOOKUP(D172,Delivery!$A$2:$D$4,4,FALSE)</f>
        <v>2.0600000000000002E-3</v>
      </c>
      <c r="G172" s="27">
        <v>588.98018871491456</v>
      </c>
      <c r="H172" s="1">
        <f t="shared" si="2"/>
        <v>0.58898018871491453</v>
      </c>
    </row>
    <row r="173" spans="1:8" x14ac:dyDescent="0.25">
      <c r="A173" s="1" t="s">
        <v>36</v>
      </c>
      <c r="B173" s="1">
        <v>51.415706634521484</v>
      </c>
      <c r="C173" s="1">
        <v>-2.6003611087799072</v>
      </c>
      <c r="D173" s="1" t="s">
        <v>209</v>
      </c>
      <c r="E173" s="10">
        <f>VLOOKUP(D173,Delivery!$A$2:$D$4,3,FALSE)</f>
        <v>52.963239999999999</v>
      </c>
      <c r="F173" s="10">
        <f>VLOOKUP(D173,Delivery!$A$2:$D$4,4,FALSE)</f>
        <v>2.0600000000000002E-3</v>
      </c>
      <c r="G173" s="27">
        <v>236.56089238995068</v>
      </c>
      <c r="H173" s="1">
        <f t="shared" si="2"/>
        <v>0.23656089238995068</v>
      </c>
    </row>
    <row r="174" spans="1:8" x14ac:dyDescent="0.25">
      <c r="A174" s="1" t="s">
        <v>14</v>
      </c>
      <c r="B174" s="1">
        <v>51.443764999999999</v>
      </c>
      <c r="C174" s="1">
        <v>-2.5013162000000002</v>
      </c>
      <c r="D174" s="1" t="s">
        <v>209</v>
      </c>
      <c r="E174" s="10">
        <f>VLOOKUP(D174,Delivery!$A$2:$D$4,3,FALSE)</f>
        <v>52.963239999999999</v>
      </c>
      <c r="F174" s="10">
        <f>VLOOKUP(D174,Delivery!$A$2:$D$4,4,FALSE)</f>
        <v>2.0600000000000002E-3</v>
      </c>
      <c r="G174" s="27">
        <v>636.96520006109415</v>
      </c>
      <c r="H174" s="1">
        <f t="shared" si="2"/>
        <v>0.63696520006109414</v>
      </c>
    </row>
    <row r="175" spans="1:8" x14ac:dyDescent="0.25">
      <c r="A175" s="1" t="s">
        <v>70</v>
      </c>
      <c r="B175" s="1">
        <v>51.462022599999997</v>
      </c>
      <c r="C175" s="1">
        <v>-3.1514232</v>
      </c>
      <c r="D175" s="1" t="s">
        <v>209</v>
      </c>
      <c r="E175" s="10">
        <f>VLOOKUP(D175,Delivery!$A$2:$D$4,3,FALSE)</f>
        <v>52.963239999999999</v>
      </c>
      <c r="F175" s="10">
        <f>VLOOKUP(D175,Delivery!$A$2:$D$4,4,FALSE)</f>
        <v>2.0600000000000002E-3</v>
      </c>
      <c r="G175" s="27">
        <v>361.53321170447236</v>
      </c>
      <c r="H175" s="1">
        <f t="shared" si="2"/>
        <v>0.36153321170447239</v>
      </c>
    </row>
    <row r="176" spans="1:8" x14ac:dyDescent="0.25">
      <c r="A176" s="1" t="s">
        <v>3</v>
      </c>
      <c r="B176" s="1">
        <v>51.534822599999998</v>
      </c>
      <c r="C176" s="1">
        <v>-3.1280755</v>
      </c>
      <c r="D176" s="1" t="s">
        <v>209</v>
      </c>
      <c r="E176" s="10">
        <f>VLOOKUP(D176,Delivery!$A$2:$D$4,3,FALSE)</f>
        <v>52.963239999999999</v>
      </c>
      <c r="F176" s="10">
        <f>VLOOKUP(D176,Delivery!$A$2:$D$4,4,FALSE)</f>
        <v>2.0600000000000002E-3</v>
      </c>
      <c r="G176" s="27">
        <v>193.53992932781611</v>
      </c>
      <c r="H176" s="1">
        <f t="shared" si="2"/>
        <v>0.19353992932781611</v>
      </c>
    </row>
    <row r="177" spans="1:8" x14ac:dyDescent="0.25">
      <c r="A177" s="1" t="s">
        <v>46</v>
      </c>
      <c r="B177" s="1">
        <v>51.461442750231903</v>
      </c>
      <c r="C177" s="1">
        <v>-3.305332200319</v>
      </c>
      <c r="D177" s="1" t="s">
        <v>209</v>
      </c>
      <c r="E177" s="10">
        <f>VLOOKUP(D177,Delivery!$A$2:$D$4,3,FALSE)</f>
        <v>52.963239999999999</v>
      </c>
      <c r="F177" s="10">
        <f>VLOOKUP(D177,Delivery!$A$2:$D$4,4,FALSE)</f>
        <v>2.0600000000000002E-3</v>
      </c>
      <c r="G177" s="27">
        <v>192.37299556900066</v>
      </c>
      <c r="H177" s="1">
        <f t="shared" si="2"/>
        <v>0.19237299556900067</v>
      </c>
    </row>
    <row r="178" spans="1:8" x14ac:dyDescent="0.25">
      <c r="A178" s="1" t="s">
        <v>4</v>
      </c>
      <c r="B178" s="1">
        <v>52.397864350149803</v>
      </c>
      <c r="C178" s="1">
        <v>-1.4388458497414101</v>
      </c>
      <c r="D178" s="1" t="s">
        <v>209</v>
      </c>
      <c r="E178" s="10">
        <f>VLOOKUP(D178,Delivery!$A$2:$D$4,3,FALSE)</f>
        <v>52.963239999999999</v>
      </c>
      <c r="F178" s="10">
        <f>VLOOKUP(D178,Delivery!$A$2:$D$4,4,FALSE)</f>
        <v>2.0600000000000002E-3</v>
      </c>
      <c r="G178" s="27">
        <v>475.41171433542087</v>
      </c>
      <c r="H178" s="1">
        <f t="shared" si="2"/>
        <v>0.47541171433542084</v>
      </c>
    </row>
    <row r="179" spans="1:8" x14ac:dyDescent="0.25">
      <c r="A179" s="1" t="s">
        <v>63</v>
      </c>
      <c r="B179" s="1">
        <v>54.524847900024596</v>
      </c>
      <c r="C179" s="1">
        <v>-1.51083629999451</v>
      </c>
      <c r="D179" s="1" t="s">
        <v>209</v>
      </c>
      <c r="E179" s="10">
        <f>VLOOKUP(D179,Delivery!$A$2:$D$4,3,FALSE)</f>
        <v>52.963239999999999</v>
      </c>
      <c r="F179" s="10">
        <f>VLOOKUP(D179,Delivery!$A$2:$D$4,4,FALSE)</f>
        <v>2.0600000000000002E-3</v>
      </c>
      <c r="G179" s="27">
        <v>806.64219081962096</v>
      </c>
      <c r="H179" s="1">
        <f t="shared" si="2"/>
        <v>0.80664219081962096</v>
      </c>
    </row>
    <row r="180" spans="1:8" x14ac:dyDescent="0.25">
      <c r="A180" s="1" t="s">
        <v>53</v>
      </c>
      <c r="B180" s="1">
        <v>53.497886299999998</v>
      </c>
      <c r="C180" s="1">
        <v>-1.1173782999999999</v>
      </c>
      <c r="D180" s="1" t="s">
        <v>209</v>
      </c>
      <c r="E180" s="10">
        <f>VLOOKUP(D180,Delivery!$A$2:$D$4,3,FALSE)</f>
        <v>52.963239999999999</v>
      </c>
      <c r="F180" s="10">
        <f>VLOOKUP(D180,Delivery!$A$2:$D$4,4,FALSE)</f>
        <v>2.0600000000000002E-3</v>
      </c>
      <c r="G180" s="27">
        <v>342.51401257566789</v>
      </c>
      <c r="H180" s="1">
        <f t="shared" si="2"/>
        <v>0.34251401257566788</v>
      </c>
    </row>
    <row r="181" spans="1:8" x14ac:dyDescent="0.25">
      <c r="A181" s="1" t="s">
        <v>39</v>
      </c>
      <c r="B181" s="1">
        <v>52.382179260253906</v>
      </c>
      <c r="C181" s="1">
        <v>-2.2480230331420898</v>
      </c>
      <c r="D181" s="1" t="s">
        <v>209</v>
      </c>
      <c r="E181" s="10">
        <f>VLOOKUP(D181,Delivery!$A$2:$D$4,3,FALSE)</f>
        <v>52.963239999999999</v>
      </c>
      <c r="F181" s="10">
        <f>VLOOKUP(D181,Delivery!$A$2:$D$4,4,FALSE)</f>
        <v>2.0600000000000002E-3</v>
      </c>
      <c r="G181" s="27">
        <v>178.45108840823514</v>
      </c>
      <c r="H181" s="1">
        <f t="shared" si="2"/>
        <v>0.17845108840823515</v>
      </c>
    </row>
    <row r="182" spans="1:8" x14ac:dyDescent="0.25">
      <c r="A182" s="1" t="s">
        <v>29</v>
      </c>
      <c r="B182" s="1">
        <v>50.725673499999999</v>
      </c>
      <c r="C182" s="1">
        <v>-3.4674520000000002</v>
      </c>
      <c r="D182" s="1" t="s">
        <v>209</v>
      </c>
      <c r="E182" s="10">
        <f>VLOOKUP(D182,Delivery!$A$2:$D$4,3,FALSE)</f>
        <v>52.963239999999999</v>
      </c>
      <c r="F182" s="10">
        <f>VLOOKUP(D182,Delivery!$A$2:$D$4,4,FALSE)</f>
        <v>2.0600000000000002E-3</v>
      </c>
      <c r="G182" s="27">
        <v>201.92120182744048</v>
      </c>
      <c r="H182" s="1">
        <f t="shared" si="2"/>
        <v>0.20192120182744047</v>
      </c>
    </row>
    <row r="183" spans="1:8" x14ac:dyDescent="0.25">
      <c r="A183" s="1" t="s">
        <v>58</v>
      </c>
      <c r="B183" s="1">
        <v>51.869744848024403</v>
      </c>
      <c r="C183" s="1">
        <v>-2.2530738692197398</v>
      </c>
      <c r="D183" s="1" t="s">
        <v>209</v>
      </c>
      <c r="E183" s="10">
        <f>VLOOKUP(D183,Delivery!$A$2:$D$4,3,FALSE)</f>
        <v>52.963239999999999</v>
      </c>
      <c r="F183" s="10">
        <f>VLOOKUP(D183,Delivery!$A$2:$D$4,4,FALSE)</f>
        <v>2.0600000000000002E-3</v>
      </c>
      <c r="G183" s="27">
        <v>180.1259303321863</v>
      </c>
      <c r="H183" s="1">
        <f t="shared" si="2"/>
        <v>0.1801259303321863</v>
      </c>
    </row>
    <row r="184" spans="1:8" x14ac:dyDescent="0.25">
      <c r="A184" s="1" t="s">
        <v>25</v>
      </c>
      <c r="B184" s="1">
        <v>52.649839800000002</v>
      </c>
      <c r="C184" s="1">
        <v>-1.1405992</v>
      </c>
      <c r="D184" s="1" t="s">
        <v>209</v>
      </c>
      <c r="E184" s="10">
        <f>VLOOKUP(D184,Delivery!$A$2:$D$4,3,FALSE)</f>
        <v>52.963239999999999</v>
      </c>
      <c r="F184" s="10">
        <f>VLOOKUP(D184,Delivery!$A$2:$D$4,4,FALSE)</f>
        <v>2.0600000000000002E-3</v>
      </c>
      <c r="G184" s="27">
        <v>520.31521533632372</v>
      </c>
      <c r="H184" s="1">
        <f t="shared" si="2"/>
        <v>0.52031521533632374</v>
      </c>
    </row>
    <row r="185" spans="1:8" x14ac:dyDescent="0.25">
      <c r="A185" s="1" t="s">
        <v>13</v>
      </c>
      <c r="B185" s="1">
        <v>53.771131498101802</v>
      </c>
      <c r="C185" s="1">
        <v>-1.5792938965855901</v>
      </c>
      <c r="D185" s="1" t="s">
        <v>209</v>
      </c>
      <c r="E185" s="10">
        <f>VLOOKUP(D185,Delivery!$A$2:$D$4,3,FALSE)</f>
        <v>52.963239999999999</v>
      </c>
      <c r="F185" s="10">
        <f>VLOOKUP(D185,Delivery!$A$2:$D$4,4,FALSE)</f>
        <v>2.0600000000000002E-3</v>
      </c>
      <c r="G185" s="27">
        <v>299.29192472319716</v>
      </c>
      <c r="H185" s="1">
        <f t="shared" si="2"/>
        <v>0.29929192472319716</v>
      </c>
    </row>
    <row r="186" spans="1:8" x14ac:dyDescent="0.25">
      <c r="A186" s="1" t="s">
        <v>26</v>
      </c>
      <c r="B186" s="1">
        <v>54.965940150087597</v>
      </c>
      <c r="C186" s="1">
        <v>-1.6678837500085499</v>
      </c>
      <c r="D186" s="1" t="s">
        <v>209</v>
      </c>
      <c r="E186" s="10">
        <f>VLOOKUP(D186,Delivery!$A$2:$D$4,3,FALSE)</f>
        <v>52.963239999999999</v>
      </c>
      <c r="F186" s="10">
        <f>VLOOKUP(D186,Delivery!$A$2:$D$4,4,FALSE)</f>
        <v>2.0600000000000002E-3</v>
      </c>
      <c r="G186" s="27">
        <v>315.99376764087901</v>
      </c>
      <c r="H186" s="1">
        <f t="shared" si="2"/>
        <v>0.315993767640879</v>
      </c>
    </row>
    <row r="187" spans="1:8" x14ac:dyDescent="0.25">
      <c r="A187" s="1" t="s">
        <v>31</v>
      </c>
      <c r="B187" s="1">
        <v>55.015527500015999</v>
      </c>
      <c r="C187" s="1">
        <v>-1.49910550004131</v>
      </c>
      <c r="D187" s="1" t="s">
        <v>209</v>
      </c>
      <c r="E187" s="10">
        <f>VLOOKUP(D187,Delivery!$A$2:$D$4,3,FALSE)</f>
        <v>52.963239999999999</v>
      </c>
      <c r="F187" s="10">
        <f>VLOOKUP(D187,Delivery!$A$2:$D$4,4,FALSE)</f>
        <v>2.0600000000000002E-3</v>
      </c>
      <c r="G187" s="27">
        <v>311.05120102756581</v>
      </c>
      <c r="H187" s="1">
        <f t="shared" si="2"/>
        <v>0.31105120102756578</v>
      </c>
    </row>
    <row r="188" spans="1:8" x14ac:dyDescent="0.25">
      <c r="A188" s="1" t="s">
        <v>45</v>
      </c>
      <c r="B188" s="1">
        <v>54.908478917760299</v>
      </c>
      <c r="C188" s="1">
        <v>-1.5506070937613301</v>
      </c>
      <c r="D188" s="1" t="s">
        <v>209</v>
      </c>
      <c r="E188" s="10">
        <f>VLOOKUP(D188,Delivery!$A$2:$D$4,3,FALSE)</f>
        <v>52.963239999999999</v>
      </c>
      <c r="F188" s="10">
        <f>VLOOKUP(D188,Delivery!$A$2:$D$4,4,FALSE)</f>
        <v>2.0600000000000002E-3</v>
      </c>
      <c r="G188" s="27">
        <v>578.81598916524354</v>
      </c>
      <c r="H188" s="1">
        <f t="shared" si="2"/>
        <v>0.57881598916524357</v>
      </c>
    </row>
    <row r="189" spans="1:8" x14ac:dyDescent="0.25">
      <c r="A189" s="1" t="s">
        <v>48</v>
      </c>
      <c r="B189" s="1">
        <v>53.131862640380859</v>
      </c>
      <c r="C189" s="1">
        <v>-1.2386360168457031</v>
      </c>
      <c r="D189" s="1" t="s">
        <v>209</v>
      </c>
      <c r="E189" s="10">
        <f>VLOOKUP(D189,Delivery!$A$2:$D$4,3,FALSE)</f>
        <v>52.963239999999999</v>
      </c>
      <c r="F189" s="10">
        <f>VLOOKUP(D189,Delivery!$A$2:$D$4,4,FALSE)</f>
        <v>2.0600000000000002E-3</v>
      </c>
      <c r="G189" s="27">
        <v>340.59373595460687</v>
      </c>
      <c r="H189" s="1">
        <f t="shared" si="2"/>
        <v>0.34059373595460685</v>
      </c>
    </row>
    <row r="190" spans="1:8" x14ac:dyDescent="0.25">
      <c r="A190" s="1" t="s">
        <v>16</v>
      </c>
      <c r="B190" s="1">
        <v>52.932526699999997</v>
      </c>
      <c r="C190" s="1">
        <v>-1.1648905000000001</v>
      </c>
      <c r="D190" s="1" t="s">
        <v>209</v>
      </c>
      <c r="E190" s="10">
        <f>VLOOKUP(D190,Delivery!$A$2:$D$4,3,FALSE)</f>
        <v>52.963239999999999</v>
      </c>
      <c r="F190" s="10">
        <f>VLOOKUP(D190,Delivery!$A$2:$D$4,4,FALSE)</f>
        <v>2.0600000000000002E-3</v>
      </c>
      <c r="G190" s="27">
        <v>682.37007399780123</v>
      </c>
      <c r="H190" s="1">
        <f t="shared" si="2"/>
        <v>0.68237007399780125</v>
      </c>
    </row>
    <row r="191" spans="1:8" x14ac:dyDescent="0.25">
      <c r="A191" s="1" t="s">
        <v>40</v>
      </c>
      <c r="B191" s="1">
        <v>50.391910000129002</v>
      </c>
      <c r="C191" s="1">
        <v>-4.0842734998682602</v>
      </c>
      <c r="D191" s="1" t="s">
        <v>209</v>
      </c>
      <c r="E191" s="10">
        <f>VLOOKUP(D191,Delivery!$A$2:$D$4,3,FALSE)</f>
        <v>52.963239999999999</v>
      </c>
      <c r="F191" s="10">
        <f>VLOOKUP(D191,Delivery!$A$2:$D$4,4,FALSE)</f>
        <v>2.0600000000000002E-3</v>
      </c>
      <c r="G191" s="27">
        <v>558.27695949040378</v>
      </c>
      <c r="H191" s="1">
        <f t="shared" si="2"/>
        <v>0.55827695949040379</v>
      </c>
    </row>
    <row r="192" spans="1:8" x14ac:dyDescent="0.25">
      <c r="A192" s="1" t="s">
        <v>54</v>
      </c>
      <c r="B192" s="1">
        <v>50.714500724031701</v>
      </c>
      <c r="C192" s="1">
        <v>-1.2958408034006399</v>
      </c>
      <c r="D192" s="1" t="s">
        <v>209</v>
      </c>
      <c r="E192" s="10">
        <f>VLOOKUP(D192,Delivery!$A$2:$D$4,3,FALSE)</f>
        <v>52.963239999999999</v>
      </c>
      <c r="F192" s="10">
        <f>VLOOKUP(D192,Delivery!$A$2:$D$4,4,FALSE)</f>
        <v>2.0600000000000002E-3</v>
      </c>
      <c r="G192" s="27">
        <v>222.76058891559543</v>
      </c>
      <c r="H192" s="1">
        <f t="shared" si="2"/>
        <v>0.22276058891559544</v>
      </c>
    </row>
    <row r="193" spans="1:8" x14ac:dyDescent="0.25">
      <c r="A193" s="1" t="s">
        <v>49</v>
      </c>
      <c r="B193" s="1">
        <v>50.797385730405203</v>
      </c>
      <c r="C193" s="1">
        <v>-1.06656716308892</v>
      </c>
      <c r="D193" s="1" t="s">
        <v>209</v>
      </c>
      <c r="E193" s="10">
        <f>VLOOKUP(D193,Delivery!$A$2:$D$4,3,FALSE)</f>
        <v>52.963239999999999</v>
      </c>
      <c r="F193" s="10">
        <f>VLOOKUP(D193,Delivery!$A$2:$D$4,4,FALSE)</f>
        <v>2.0600000000000002E-3</v>
      </c>
      <c r="G193" s="27">
        <v>200.72313780207372</v>
      </c>
      <c r="H193" s="1">
        <f t="shared" si="2"/>
        <v>0.20072313780207371</v>
      </c>
    </row>
    <row r="194" spans="1:8" x14ac:dyDescent="0.25">
      <c r="A194" s="1" t="s">
        <v>12</v>
      </c>
      <c r="B194" s="1">
        <v>50.865404500234902</v>
      </c>
      <c r="C194" s="1">
        <v>-1.00815150005784</v>
      </c>
      <c r="D194" s="1" t="s">
        <v>209</v>
      </c>
      <c r="E194" s="10">
        <f>VLOOKUP(D194,Delivery!$A$2:$D$4,3,FALSE)</f>
        <v>52.963239999999999</v>
      </c>
      <c r="F194" s="10">
        <f>VLOOKUP(D194,Delivery!$A$2:$D$4,4,FALSE)</f>
        <v>2.0600000000000002E-3</v>
      </c>
      <c r="G194" s="27">
        <v>559.01963625904409</v>
      </c>
      <c r="H194" s="1">
        <f t="shared" si="2"/>
        <v>0.55901963625904405</v>
      </c>
    </row>
    <row r="195" spans="1:8" x14ac:dyDescent="0.25">
      <c r="A195" s="1" t="s">
        <v>19</v>
      </c>
      <c r="B195" s="1">
        <v>51.424182891845703</v>
      </c>
      <c r="C195" s="1">
        <v>-0.97261101007461548</v>
      </c>
      <c r="D195" s="1" t="s">
        <v>209</v>
      </c>
      <c r="E195" s="10">
        <f>VLOOKUP(D195,Delivery!$A$2:$D$4,3,FALSE)</f>
        <v>52.963239999999999</v>
      </c>
      <c r="F195" s="10">
        <f>VLOOKUP(D195,Delivery!$A$2:$D$4,4,FALSE)</f>
        <v>2.0600000000000002E-3</v>
      </c>
      <c r="G195" s="27">
        <v>549.66218295309068</v>
      </c>
      <c r="H195" s="1">
        <f t="shared" si="2"/>
        <v>0.54966218295309066</v>
      </c>
    </row>
    <row r="196" spans="1:8" x14ac:dyDescent="0.25">
      <c r="A196" s="1" t="s">
        <v>71</v>
      </c>
      <c r="B196" s="1">
        <v>53.364833300000001</v>
      </c>
      <c r="C196" s="1">
        <v>-1.3442599</v>
      </c>
      <c r="D196" s="1" t="s">
        <v>209</v>
      </c>
      <c r="E196" s="10">
        <f>VLOOKUP(D196,Delivery!$A$2:$D$4,3,FALSE)</f>
        <v>52.963239999999999</v>
      </c>
      <c r="F196" s="10">
        <f>VLOOKUP(D196,Delivery!$A$2:$D$4,4,FALSE)</f>
        <v>2.0600000000000002E-3</v>
      </c>
      <c r="G196" s="27">
        <v>316.64</v>
      </c>
      <c r="H196" s="1">
        <f t="shared" si="2"/>
        <v>0.31663999999999998</v>
      </c>
    </row>
    <row r="197" spans="1:8" x14ac:dyDescent="0.25">
      <c r="A197" s="1" t="s">
        <v>50</v>
      </c>
      <c r="B197" s="1">
        <v>53.370279500003797</v>
      </c>
      <c r="C197" s="1">
        <v>-1.4641958501066601</v>
      </c>
      <c r="D197" s="1" t="s">
        <v>209</v>
      </c>
      <c r="E197" s="10">
        <f>VLOOKUP(D197,Delivery!$A$2:$D$4,3,FALSE)</f>
        <v>52.963239999999999</v>
      </c>
      <c r="F197" s="10">
        <f>VLOOKUP(D197,Delivery!$A$2:$D$4,4,FALSE)</f>
        <v>2.0600000000000002E-3</v>
      </c>
      <c r="G197" s="27">
        <v>181.71423838956056</v>
      </c>
      <c r="H197" s="1">
        <f t="shared" si="2"/>
        <v>0.18171423838956055</v>
      </c>
    </row>
    <row r="198" spans="1:8" x14ac:dyDescent="0.25">
      <c r="A198" s="1" t="s">
        <v>35</v>
      </c>
      <c r="B198" s="1">
        <v>53.5103759765625</v>
      </c>
      <c r="C198" s="1">
        <v>-1.3866579532623291</v>
      </c>
      <c r="D198" s="1" t="s">
        <v>209</v>
      </c>
      <c r="E198" s="10">
        <f>VLOOKUP(D198,Delivery!$A$2:$D$4,3,FALSE)</f>
        <v>52.963239999999999</v>
      </c>
      <c r="F198" s="10">
        <f>VLOOKUP(D198,Delivery!$A$2:$D$4,4,FALSE)</f>
        <v>2.0600000000000002E-3</v>
      </c>
      <c r="G198" s="27">
        <v>310.75501968458701</v>
      </c>
      <c r="H198" s="1">
        <f t="shared" si="2"/>
        <v>0.31075501968458702</v>
      </c>
    </row>
    <row r="199" spans="1:8" x14ac:dyDescent="0.25">
      <c r="A199" s="1" t="s">
        <v>64</v>
      </c>
      <c r="B199" s="1">
        <v>51.567989650586703</v>
      </c>
      <c r="C199" s="1">
        <v>-1.80900490037721</v>
      </c>
      <c r="D199" s="1" t="s">
        <v>209</v>
      </c>
      <c r="E199" s="10">
        <f>VLOOKUP(D199,Delivery!$A$2:$D$4,3,FALSE)</f>
        <v>52.963239999999999</v>
      </c>
      <c r="F199" s="10">
        <f>VLOOKUP(D199,Delivery!$A$2:$D$4,4,FALSE)</f>
        <v>2.0600000000000002E-3</v>
      </c>
      <c r="G199" s="27">
        <v>525.80868310397886</v>
      </c>
      <c r="H199" s="1">
        <f t="shared" ref="H199:H239" si="3">IF(G199/$J$7&gt;1.8,1.8,G199/$J$7)</f>
        <v>0.52580868310397888</v>
      </c>
    </row>
    <row r="200" spans="1:8" x14ac:dyDescent="0.25">
      <c r="A200" s="1" t="s">
        <v>15</v>
      </c>
      <c r="B200" s="1">
        <v>50.935756683349609</v>
      </c>
      <c r="C200" s="1">
        <v>-1.4762129783630371</v>
      </c>
      <c r="D200" s="1" t="s">
        <v>209</v>
      </c>
      <c r="E200" s="10">
        <f>VLOOKUP(D200,Delivery!$A$2:$D$4,3,FALSE)</f>
        <v>52.963239999999999</v>
      </c>
      <c r="F200" s="10">
        <f>VLOOKUP(D200,Delivery!$A$2:$D$4,4,FALSE)</f>
        <v>2.0600000000000002E-3</v>
      </c>
      <c r="G200" s="27">
        <v>213.27439247638864</v>
      </c>
      <c r="H200" s="1">
        <f t="shared" si="3"/>
        <v>0.21327439247638863</v>
      </c>
    </row>
    <row r="201" spans="1:8" x14ac:dyDescent="0.25">
      <c r="A201" s="1" t="s">
        <v>28</v>
      </c>
      <c r="B201" s="1">
        <v>50.921367645263672</v>
      </c>
      <c r="C201" s="1">
        <v>-1.3055520057678223</v>
      </c>
      <c r="D201" s="1" t="s">
        <v>209</v>
      </c>
      <c r="E201" s="10">
        <f>VLOOKUP(D201,Delivery!$A$2:$D$4,3,FALSE)</f>
        <v>52.963239999999999</v>
      </c>
      <c r="F201" s="10">
        <f>VLOOKUP(D201,Delivery!$A$2:$D$4,4,FALSE)</f>
        <v>2.0600000000000002E-3</v>
      </c>
      <c r="G201" s="27">
        <v>506.06543780532036</v>
      </c>
      <c r="H201" s="1">
        <f t="shared" si="3"/>
        <v>0.50606543780532032</v>
      </c>
    </row>
    <row r="202" spans="1:8" x14ac:dyDescent="0.25">
      <c r="A202" s="1" t="s">
        <v>7</v>
      </c>
      <c r="B202" s="1">
        <v>54.570192000393597</v>
      </c>
      <c r="C202" s="1">
        <v>-1.30382400014403</v>
      </c>
      <c r="D202" s="1" t="s">
        <v>209</v>
      </c>
      <c r="E202" s="10">
        <f>VLOOKUP(D202,Delivery!$A$2:$D$4,3,FALSE)</f>
        <v>52.963239999999999</v>
      </c>
      <c r="F202" s="10">
        <f>VLOOKUP(D202,Delivery!$A$2:$D$4,4,FALSE)</f>
        <v>2.0600000000000002E-3</v>
      </c>
      <c r="G202" s="27">
        <v>344.30420022999158</v>
      </c>
      <c r="H202" s="1">
        <f t="shared" si="3"/>
        <v>0.34430420022999159</v>
      </c>
    </row>
    <row r="203" spans="1:8" x14ac:dyDescent="0.25">
      <c r="A203" s="1" t="s">
        <v>22</v>
      </c>
      <c r="B203" s="1">
        <v>52.568348</v>
      </c>
      <c r="C203" s="1">
        <v>-2.0101019</v>
      </c>
      <c r="D203" s="1" t="s">
        <v>209</v>
      </c>
      <c r="E203" s="10">
        <f>VLOOKUP(D203,Delivery!$A$2:$D$4,3,FALSE)</f>
        <v>52.963239999999999</v>
      </c>
      <c r="F203" s="10">
        <f>VLOOKUP(D203,Delivery!$A$2:$D$4,4,FALSE)</f>
        <v>2.0600000000000002E-3</v>
      </c>
      <c r="G203" s="27">
        <v>366.78032224301563</v>
      </c>
      <c r="H203" s="1">
        <f t="shared" si="3"/>
        <v>0.36678032224301566</v>
      </c>
    </row>
    <row r="204" spans="1:8" x14ac:dyDescent="0.25">
      <c r="A204" s="1" t="s">
        <v>32</v>
      </c>
      <c r="B204" s="1">
        <v>52.5185581870482</v>
      </c>
      <c r="C204" s="1">
        <v>-1.80031759848244</v>
      </c>
      <c r="D204" s="1" t="s">
        <v>77</v>
      </c>
      <c r="E204" s="10">
        <f>VLOOKUP(D204,Delivery!$A$2:$D$4,3,FALSE)</f>
        <v>53.359110000000001</v>
      </c>
      <c r="F204" s="10">
        <f>VLOOKUP(D204,Delivery!$A$2:$D$4,4,FALSE)</f>
        <v>-2.7498499999999999</v>
      </c>
      <c r="G204" s="1">
        <v>732.541450577614</v>
      </c>
      <c r="H204" s="1">
        <f t="shared" si="3"/>
        <v>0.732541450577614</v>
      </c>
    </row>
    <row r="205" spans="1:8" x14ac:dyDescent="0.25">
      <c r="A205" s="1" t="s">
        <v>30</v>
      </c>
      <c r="B205" s="1">
        <v>52.454970900005002</v>
      </c>
      <c r="C205" s="1">
        <v>-2.03887640003544</v>
      </c>
      <c r="D205" s="1" t="s">
        <v>77</v>
      </c>
      <c r="E205" s="10">
        <f>VLOOKUP(D205,Delivery!$A$2:$D$4,3,FALSE)</f>
        <v>53.359110000000001</v>
      </c>
      <c r="F205" s="10">
        <f>VLOOKUP(D205,Delivery!$A$2:$D$4,4,FALSE)</f>
        <v>-2.7498499999999999</v>
      </c>
      <c r="G205" s="1">
        <v>1204.2952449012876</v>
      </c>
      <c r="H205" s="1">
        <f t="shared" si="3"/>
        <v>1.2042952449012876</v>
      </c>
    </row>
    <row r="206" spans="1:8" x14ac:dyDescent="0.25">
      <c r="A206" s="1" t="s">
        <v>18</v>
      </c>
      <c r="B206" s="1">
        <v>50.731946800000202</v>
      </c>
      <c r="C206" s="1">
        <v>-1.98653079999132</v>
      </c>
      <c r="D206" s="1" t="s">
        <v>77</v>
      </c>
      <c r="E206" s="10">
        <f>VLOOKUP(D206,Delivery!$A$2:$D$4,3,FALSE)</f>
        <v>53.359110000000001</v>
      </c>
      <c r="F206" s="10">
        <f>VLOOKUP(D206,Delivery!$A$2:$D$4,4,FALSE)</f>
        <v>-2.7498499999999999</v>
      </c>
      <c r="G206" s="1">
        <v>1404.0504743707017</v>
      </c>
      <c r="H206" s="1">
        <f t="shared" si="3"/>
        <v>1.4040504743707019</v>
      </c>
    </row>
    <row r="207" spans="1:8" x14ac:dyDescent="0.25">
      <c r="A207" s="1" t="s">
        <v>51</v>
      </c>
      <c r="B207" s="1">
        <v>50.752544403076172</v>
      </c>
      <c r="C207" s="1">
        <v>-1.8386590480804443</v>
      </c>
      <c r="D207" s="1" t="s">
        <v>77</v>
      </c>
      <c r="E207" s="10">
        <f>VLOOKUP(D207,Delivery!$A$2:$D$4,3,FALSE)</f>
        <v>53.359110000000001</v>
      </c>
      <c r="F207" s="10">
        <f>VLOOKUP(D207,Delivery!$A$2:$D$4,4,FALSE)</f>
        <v>-2.7498499999999999</v>
      </c>
      <c r="G207" s="1">
        <v>974.71127260314768</v>
      </c>
      <c r="H207" s="1">
        <f t="shared" si="3"/>
        <v>0.97471127260314772</v>
      </c>
    </row>
    <row r="208" spans="1:8" x14ac:dyDescent="0.25">
      <c r="A208" s="1" t="s">
        <v>61</v>
      </c>
      <c r="B208" s="1">
        <v>51.528850555419922</v>
      </c>
      <c r="C208" s="1">
        <v>-2.6046020984649658</v>
      </c>
      <c r="D208" s="1" t="s">
        <v>77</v>
      </c>
      <c r="E208" s="10">
        <f>VLOOKUP(D208,Delivery!$A$2:$D$4,3,FALSE)</f>
        <v>53.359110000000001</v>
      </c>
      <c r="F208" s="10">
        <f>VLOOKUP(D208,Delivery!$A$2:$D$4,4,FALSE)</f>
        <v>-2.7498499999999999</v>
      </c>
      <c r="G208" s="1">
        <v>1313.0076006450561</v>
      </c>
      <c r="H208" s="1">
        <f t="shared" si="3"/>
        <v>1.3130076006450562</v>
      </c>
    </row>
    <row r="209" spans="1:8" x14ac:dyDescent="0.25">
      <c r="A209" s="1" t="s">
        <v>36</v>
      </c>
      <c r="B209" s="1">
        <v>51.415706634521484</v>
      </c>
      <c r="C209" s="1">
        <v>-2.6003611087799072</v>
      </c>
      <c r="D209" s="1" t="s">
        <v>77</v>
      </c>
      <c r="E209" s="10">
        <f>VLOOKUP(D209,Delivery!$A$2:$D$4,3,FALSE)</f>
        <v>53.359110000000001</v>
      </c>
      <c r="F209" s="10">
        <f>VLOOKUP(D209,Delivery!$A$2:$D$4,4,FALSE)</f>
        <v>-2.7498499999999999</v>
      </c>
      <c r="G209" s="1">
        <v>1276.8705103259647</v>
      </c>
      <c r="H209" s="1">
        <f t="shared" si="3"/>
        <v>1.2768705103259648</v>
      </c>
    </row>
    <row r="210" spans="1:8" x14ac:dyDescent="0.25">
      <c r="A210" s="1" t="s">
        <v>14</v>
      </c>
      <c r="B210" s="1">
        <v>51.443764999999999</v>
      </c>
      <c r="C210" s="1">
        <v>-2.5013162000000002</v>
      </c>
      <c r="D210" s="1" t="s">
        <v>77</v>
      </c>
      <c r="E210" s="10">
        <f>VLOOKUP(D210,Delivery!$A$2:$D$4,3,FALSE)</f>
        <v>53.359110000000001</v>
      </c>
      <c r="F210" s="10">
        <f>VLOOKUP(D210,Delivery!$A$2:$D$4,4,FALSE)</f>
        <v>-2.7498499999999999</v>
      </c>
      <c r="G210" s="1">
        <v>1547.3832439515677</v>
      </c>
      <c r="H210" s="1">
        <f t="shared" si="3"/>
        <v>1.5473832439515678</v>
      </c>
    </row>
    <row r="211" spans="1:8" x14ac:dyDescent="0.25">
      <c r="A211" s="1" t="s">
        <v>70</v>
      </c>
      <c r="B211" s="1">
        <v>51.462022599999997</v>
      </c>
      <c r="C211" s="1">
        <v>-3.1514232</v>
      </c>
      <c r="D211" s="1" t="s">
        <v>77</v>
      </c>
      <c r="E211" s="10">
        <f>VLOOKUP(D211,Delivery!$A$2:$D$4,3,FALSE)</f>
        <v>53.359110000000001</v>
      </c>
      <c r="F211" s="10">
        <f>VLOOKUP(D211,Delivery!$A$2:$D$4,4,FALSE)</f>
        <v>-2.7498499999999999</v>
      </c>
      <c r="G211" s="1">
        <v>892.19125494656873</v>
      </c>
      <c r="H211" s="1">
        <f t="shared" si="3"/>
        <v>0.8921912549465687</v>
      </c>
    </row>
    <row r="212" spans="1:8" x14ac:dyDescent="0.25">
      <c r="A212" s="1" t="s">
        <v>3</v>
      </c>
      <c r="B212" s="1">
        <v>51.534822599999998</v>
      </c>
      <c r="C212" s="1">
        <v>-3.1280755</v>
      </c>
      <c r="D212" s="1" t="s">
        <v>77</v>
      </c>
      <c r="E212" s="10">
        <f>VLOOKUP(D212,Delivery!$A$2:$D$4,3,FALSE)</f>
        <v>53.359110000000001</v>
      </c>
      <c r="F212" s="10">
        <f>VLOOKUP(D212,Delivery!$A$2:$D$4,4,FALSE)</f>
        <v>-2.7498499999999999</v>
      </c>
      <c r="G212" s="1">
        <v>828.24687923588658</v>
      </c>
      <c r="H212" s="1">
        <f t="shared" si="3"/>
        <v>0.82824687923588658</v>
      </c>
    </row>
    <row r="213" spans="1:8" x14ac:dyDescent="0.25">
      <c r="A213" s="1" t="s">
        <v>46</v>
      </c>
      <c r="B213" s="1">
        <v>51.461442750231903</v>
      </c>
      <c r="C213" s="1">
        <v>-3.305332200319</v>
      </c>
      <c r="D213" s="1" t="s">
        <v>77</v>
      </c>
      <c r="E213" s="10">
        <f>VLOOKUP(D213,Delivery!$A$2:$D$4,3,FALSE)</f>
        <v>53.359110000000001</v>
      </c>
      <c r="F213" s="10">
        <f>VLOOKUP(D213,Delivery!$A$2:$D$4,4,FALSE)</f>
        <v>-2.7498499999999999</v>
      </c>
      <c r="G213" s="1">
        <v>784.84157374367874</v>
      </c>
      <c r="H213" s="1">
        <f t="shared" si="3"/>
        <v>0.78484157374367869</v>
      </c>
    </row>
    <row r="214" spans="1:8" x14ac:dyDescent="0.25">
      <c r="A214" s="1" t="s">
        <v>4</v>
      </c>
      <c r="B214" s="1">
        <v>52.397864350149803</v>
      </c>
      <c r="C214" s="1">
        <v>-1.4388458497414101</v>
      </c>
      <c r="D214" s="1" t="s">
        <v>77</v>
      </c>
      <c r="E214" s="10">
        <f>VLOOKUP(D214,Delivery!$A$2:$D$4,3,FALSE)</f>
        <v>53.359110000000001</v>
      </c>
      <c r="F214" s="10">
        <f>VLOOKUP(D214,Delivery!$A$2:$D$4,4,FALSE)</f>
        <v>-2.7498499999999999</v>
      </c>
      <c r="G214" s="1">
        <v>1200.5587512019556</v>
      </c>
      <c r="H214" s="1">
        <f t="shared" si="3"/>
        <v>1.2005587512019555</v>
      </c>
    </row>
    <row r="215" spans="1:8" x14ac:dyDescent="0.25">
      <c r="A215" s="1" t="s">
        <v>63</v>
      </c>
      <c r="B215" s="1">
        <v>54.524847900024596</v>
      </c>
      <c r="C215" s="1">
        <v>-1.51083629999451</v>
      </c>
      <c r="D215" s="1" t="s">
        <v>77</v>
      </c>
      <c r="E215" s="10">
        <f>VLOOKUP(D215,Delivery!$A$2:$D$4,3,FALSE)</f>
        <v>53.359110000000001</v>
      </c>
      <c r="F215" s="10">
        <f>VLOOKUP(D215,Delivery!$A$2:$D$4,4,FALSE)</f>
        <v>-2.7498499999999999</v>
      </c>
      <c r="G215" s="1">
        <v>1436.2277173192729</v>
      </c>
      <c r="H215" s="1">
        <f t="shared" si="3"/>
        <v>1.4362277173192728</v>
      </c>
    </row>
    <row r="216" spans="1:8" x14ac:dyDescent="0.25">
      <c r="A216" s="1" t="s">
        <v>53</v>
      </c>
      <c r="B216" s="1">
        <v>53.497886299999998</v>
      </c>
      <c r="C216" s="1">
        <v>-1.1173782999999999</v>
      </c>
      <c r="D216" s="1" t="s">
        <v>77</v>
      </c>
      <c r="E216" s="10">
        <f>VLOOKUP(D216,Delivery!$A$2:$D$4,3,FALSE)</f>
        <v>53.359110000000001</v>
      </c>
      <c r="F216" s="10">
        <f>VLOOKUP(D216,Delivery!$A$2:$D$4,4,FALSE)</f>
        <v>-2.7498499999999999</v>
      </c>
      <c r="G216" s="1">
        <v>1242.2723929821709</v>
      </c>
      <c r="H216" s="1">
        <f t="shared" si="3"/>
        <v>1.2422723929821708</v>
      </c>
    </row>
    <row r="217" spans="1:8" x14ac:dyDescent="0.25">
      <c r="A217" s="1" t="s">
        <v>39</v>
      </c>
      <c r="B217" s="1">
        <v>52.382179260253906</v>
      </c>
      <c r="C217" s="1">
        <v>-2.2480230331420898</v>
      </c>
      <c r="D217" s="1" t="s">
        <v>77</v>
      </c>
      <c r="E217" s="10">
        <f>VLOOKUP(D217,Delivery!$A$2:$D$4,3,FALSE)</f>
        <v>53.359110000000001</v>
      </c>
      <c r="F217" s="10">
        <f>VLOOKUP(D217,Delivery!$A$2:$D$4,4,FALSE)</f>
        <v>-2.7498499999999999</v>
      </c>
      <c r="G217" s="1">
        <v>1170.0150197801477</v>
      </c>
      <c r="H217" s="1">
        <f t="shared" si="3"/>
        <v>1.1700150197801478</v>
      </c>
    </row>
    <row r="218" spans="1:8" x14ac:dyDescent="0.25">
      <c r="A218" s="1" t="s">
        <v>29</v>
      </c>
      <c r="B218" s="1">
        <v>50.725673499999999</v>
      </c>
      <c r="C218" s="1">
        <v>-3.4674520000000002</v>
      </c>
      <c r="D218" s="1" t="s">
        <v>77</v>
      </c>
      <c r="E218" s="10">
        <f>VLOOKUP(D218,Delivery!$A$2:$D$4,3,FALSE)</f>
        <v>53.359110000000001</v>
      </c>
      <c r="F218" s="10">
        <f>VLOOKUP(D218,Delivery!$A$2:$D$4,4,FALSE)</f>
        <v>-2.7498499999999999</v>
      </c>
      <c r="G218" s="1">
        <v>781.20864177026579</v>
      </c>
      <c r="H218" s="1">
        <f t="shared" si="3"/>
        <v>0.78120864177026583</v>
      </c>
    </row>
    <row r="219" spans="1:8" x14ac:dyDescent="0.25">
      <c r="A219" s="1" t="s">
        <v>58</v>
      </c>
      <c r="B219" s="1">
        <v>51.869744848024403</v>
      </c>
      <c r="C219" s="1">
        <v>-2.2530738692197398</v>
      </c>
      <c r="D219" s="1" t="s">
        <v>77</v>
      </c>
      <c r="E219" s="10">
        <f>VLOOKUP(D219,Delivery!$A$2:$D$4,3,FALSE)</f>
        <v>53.359110000000001</v>
      </c>
      <c r="F219" s="10">
        <f>VLOOKUP(D219,Delivery!$A$2:$D$4,4,FALSE)</f>
        <v>-2.7498499999999999</v>
      </c>
      <c r="G219" s="1">
        <v>1042.7735064369576</v>
      </c>
      <c r="H219" s="1">
        <f t="shared" si="3"/>
        <v>1.0427735064369577</v>
      </c>
    </row>
    <row r="220" spans="1:8" x14ac:dyDescent="0.25">
      <c r="A220" s="1" t="s">
        <v>25</v>
      </c>
      <c r="B220" s="1">
        <v>52.649839800000002</v>
      </c>
      <c r="C220" s="1">
        <v>-1.1405992</v>
      </c>
      <c r="D220" s="1" t="s">
        <v>77</v>
      </c>
      <c r="E220" s="10">
        <f>VLOOKUP(D220,Delivery!$A$2:$D$4,3,FALSE)</f>
        <v>53.359110000000001</v>
      </c>
      <c r="F220" s="10">
        <f>VLOOKUP(D220,Delivery!$A$2:$D$4,4,FALSE)</f>
        <v>-2.7498499999999999</v>
      </c>
      <c r="G220" s="1">
        <v>1027.742336575765</v>
      </c>
      <c r="H220" s="1">
        <f t="shared" si="3"/>
        <v>1.027742336575765</v>
      </c>
    </row>
    <row r="221" spans="1:8" x14ac:dyDescent="0.25">
      <c r="A221" s="1" t="s">
        <v>13</v>
      </c>
      <c r="B221" s="1">
        <v>53.771131498101802</v>
      </c>
      <c r="C221" s="1">
        <v>-1.5792938965855901</v>
      </c>
      <c r="D221" s="1" t="s">
        <v>77</v>
      </c>
      <c r="E221" s="10">
        <f>VLOOKUP(D221,Delivery!$A$2:$D$4,3,FALSE)</f>
        <v>53.359110000000001</v>
      </c>
      <c r="F221" s="10">
        <f>VLOOKUP(D221,Delivery!$A$2:$D$4,4,FALSE)</f>
        <v>-2.7498499999999999</v>
      </c>
      <c r="G221" s="1">
        <v>866.79469487746303</v>
      </c>
      <c r="H221" s="1">
        <f t="shared" si="3"/>
        <v>0.86679469487746308</v>
      </c>
    </row>
    <row r="222" spans="1:8" x14ac:dyDescent="0.25">
      <c r="A222" s="1" t="s">
        <v>26</v>
      </c>
      <c r="B222" s="1">
        <v>54.965940150087597</v>
      </c>
      <c r="C222" s="1">
        <v>-1.6678837500085499</v>
      </c>
      <c r="D222" s="1" t="s">
        <v>77</v>
      </c>
      <c r="E222" s="10">
        <f>VLOOKUP(D222,Delivery!$A$2:$D$4,3,FALSE)</f>
        <v>53.359110000000001</v>
      </c>
      <c r="F222" s="10">
        <f>VLOOKUP(D222,Delivery!$A$2:$D$4,4,FALSE)</f>
        <v>-2.7498499999999999</v>
      </c>
      <c r="G222" s="1">
        <v>1042.8156125143291</v>
      </c>
      <c r="H222" s="1">
        <f t="shared" si="3"/>
        <v>1.0428156125143291</v>
      </c>
    </row>
    <row r="223" spans="1:8" x14ac:dyDescent="0.25">
      <c r="A223" s="1" t="s">
        <v>31</v>
      </c>
      <c r="B223" s="1">
        <v>55.015527500015999</v>
      </c>
      <c r="C223" s="1">
        <v>-1.49910550004131</v>
      </c>
      <c r="D223" s="1" t="s">
        <v>77</v>
      </c>
      <c r="E223" s="10">
        <f>VLOOKUP(D223,Delivery!$A$2:$D$4,3,FALSE)</f>
        <v>53.359110000000001</v>
      </c>
      <c r="F223" s="10">
        <f>VLOOKUP(D223,Delivery!$A$2:$D$4,4,FALSE)</f>
        <v>-2.7498499999999999</v>
      </c>
      <c r="G223" s="1">
        <v>1015.9831504471239</v>
      </c>
      <c r="H223" s="1">
        <f t="shared" si="3"/>
        <v>1.015983150447124</v>
      </c>
    </row>
    <row r="224" spans="1:8" x14ac:dyDescent="0.25">
      <c r="A224" s="1" t="s">
        <v>45</v>
      </c>
      <c r="B224" s="1">
        <v>54.908478917760299</v>
      </c>
      <c r="C224" s="1">
        <v>-1.5506070937613301</v>
      </c>
      <c r="D224" s="1" t="s">
        <v>77</v>
      </c>
      <c r="E224" s="10">
        <f>VLOOKUP(D224,Delivery!$A$2:$D$4,3,FALSE)</f>
        <v>53.359110000000001</v>
      </c>
      <c r="F224" s="10">
        <f>VLOOKUP(D224,Delivery!$A$2:$D$4,4,FALSE)</f>
        <v>-2.7498499999999999</v>
      </c>
      <c r="G224" s="1">
        <v>1291.5197916128129</v>
      </c>
      <c r="H224" s="1">
        <f t="shared" si="3"/>
        <v>1.2915197916128129</v>
      </c>
    </row>
    <row r="225" spans="1:8" x14ac:dyDescent="0.25">
      <c r="A225" s="1" t="s">
        <v>48</v>
      </c>
      <c r="B225" s="1">
        <v>53.131862640380859</v>
      </c>
      <c r="C225" s="1">
        <v>-1.2386360168457031</v>
      </c>
      <c r="D225" s="1" t="s">
        <v>77</v>
      </c>
      <c r="E225" s="10">
        <f>VLOOKUP(D225,Delivery!$A$2:$D$4,3,FALSE)</f>
        <v>53.359110000000001</v>
      </c>
      <c r="F225" s="10">
        <f>VLOOKUP(D225,Delivery!$A$2:$D$4,4,FALSE)</f>
        <v>-2.7498499999999999</v>
      </c>
      <c r="G225" s="1">
        <v>1035.0217342265528</v>
      </c>
      <c r="H225" s="1">
        <f t="shared" si="3"/>
        <v>1.0350217342265529</v>
      </c>
    </row>
    <row r="226" spans="1:8" x14ac:dyDescent="0.25">
      <c r="A226" s="1" t="s">
        <v>16</v>
      </c>
      <c r="B226" s="1">
        <v>52.932526699999997</v>
      </c>
      <c r="C226" s="1">
        <v>-1.1648905000000001</v>
      </c>
      <c r="D226" s="1" t="s">
        <v>77</v>
      </c>
      <c r="E226" s="10">
        <f>VLOOKUP(D226,Delivery!$A$2:$D$4,3,FALSE)</f>
        <v>53.359110000000001</v>
      </c>
      <c r="F226" s="10">
        <f>VLOOKUP(D226,Delivery!$A$2:$D$4,4,FALSE)</f>
        <v>-2.7498499999999999</v>
      </c>
      <c r="G226" s="1">
        <v>1349.4058351020512</v>
      </c>
      <c r="H226" s="1">
        <f t="shared" si="3"/>
        <v>1.3494058351020513</v>
      </c>
    </row>
    <row r="227" spans="1:8" x14ac:dyDescent="0.25">
      <c r="A227" s="1" t="s">
        <v>40</v>
      </c>
      <c r="B227" s="1">
        <v>50.391910000129002</v>
      </c>
      <c r="C227" s="1">
        <v>-4.0842734998682602</v>
      </c>
      <c r="D227" s="1" t="s">
        <v>77</v>
      </c>
      <c r="E227" s="10">
        <f>VLOOKUP(D227,Delivery!$A$2:$D$4,3,FALSE)</f>
        <v>53.359110000000001</v>
      </c>
      <c r="F227" s="10">
        <f>VLOOKUP(D227,Delivery!$A$2:$D$4,4,FALSE)</f>
        <v>-2.7498499999999999</v>
      </c>
      <c r="G227" s="1">
        <v>1252.7337080169</v>
      </c>
      <c r="H227" s="1">
        <f t="shared" si="3"/>
        <v>1.2527337080168999</v>
      </c>
    </row>
    <row r="228" spans="1:8" x14ac:dyDescent="0.25">
      <c r="A228" s="1" t="s">
        <v>54</v>
      </c>
      <c r="B228" s="1">
        <v>50.714500724031701</v>
      </c>
      <c r="C228" s="1">
        <v>-1.2958408034006399</v>
      </c>
      <c r="D228" s="1" t="s">
        <v>77</v>
      </c>
      <c r="E228" s="10">
        <f>VLOOKUP(D228,Delivery!$A$2:$D$4,3,FALSE)</f>
        <v>53.359110000000001</v>
      </c>
      <c r="F228" s="10">
        <f>VLOOKUP(D228,Delivery!$A$2:$D$4,4,FALSE)</f>
        <v>-2.7498499999999999</v>
      </c>
      <c r="G228" s="1">
        <v>1070.5401706163439</v>
      </c>
      <c r="H228" s="1">
        <f t="shared" si="3"/>
        <v>1.0705401706163438</v>
      </c>
    </row>
    <row r="229" spans="1:8" x14ac:dyDescent="0.25">
      <c r="A229" s="1" t="s">
        <v>49</v>
      </c>
      <c r="B229" s="1">
        <v>50.797385730405203</v>
      </c>
      <c r="C229" s="1">
        <v>-1.06656716308892</v>
      </c>
      <c r="D229" s="1" t="s">
        <v>77</v>
      </c>
      <c r="E229" s="10">
        <f>VLOOKUP(D229,Delivery!$A$2:$D$4,3,FALSE)</f>
        <v>53.359110000000001</v>
      </c>
      <c r="F229" s="10">
        <f>VLOOKUP(D229,Delivery!$A$2:$D$4,4,FALSE)</f>
        <v>-2.7498499999999999</v>
      </c>
      <c r="G229" s="1">
        <v>1167.2864118640266</v>
      </c>
      <c r="H229" s="1">
        <f t="shared" si="3"/>
        <v>1.1672864118640267</v>
      </c>
    </row>
    <row r="230" spans="1:8" x14ac:dyDescent="0.25">
      <c r="A230" s="1" t="s">
        <v>12</v>
      </c>
      <c r="B230" s="1">
        <v>50.865404500234902</v>
      </c>
      <c r="C230" s="1">
        <v>-1.00815150005784</v>
      </c>
      <c r="D230" s="1" t="s">
        <v>77</v>
      </c>
      <c r="E230" s="10">
        <f>VLOOKUP(D230,Delivery!$A$2:$D$4,3,FALSE)</f>
        <v>53.359110000000001</v>
      </c>
      <c r="F230" s="10">
        <f>VLOOKUP(D230,Delivery!$A$2:$D$4,4,FALSE)</f>
        <v>-2.7498499999999999</v>
      </c>
      <c r="G230" s="1">
        <v>1338.2089435173054</v>
      </c>
      <c r="H230" s="1">
        <f t="shared" si="3"/>
        <v>1.3382089435173055</v>
      </c>
    </row>
    <row r="231" spans="1:8" x14ac:dyDescent="0.25">
      <c r="A231" s="1" t="s">
        <v>19</v>
      </c>
      <c r="B231" s="1">
        <v>51.424182891845703</v>
      </c>
      <c r="C231" s="1">
        <v>-0.97261101007461548</v>
      </c>
      <c r="D231" s="1" t="s">
        <v>77</v>
      </c>
      <c r="E231" s="10">
        <f>VLOOKUP(D231,Delivery!$A$2:$D$4,3,FALSE)</f>
        <v>53.359110000000001</v>
      </c>
      <c r="F231" s="10">
        <f>VLOOKUP(D231,Delivery!$A$2:$D$4,4,FALSE)</f>
        <v>-2.7498499999999999</v>
      </c>
      <c r="G231" s="1">
        <v>1191.8970643343414</v>
      </c>
      <c r="H231" s="1">
        <f t="shared" si="3"/>
        <v>1.1918970643343414</v>
      </c>
    </row>
    <row r="232" spans="1:8" x14ac:dyDescent="0.25">
      <c r="A232" s="1" t="s">
        <v>71</v>
      </c>
      <c r="B232" s="1">
        <v>53.364833300000001</v>
      </c>
      <c r="C232" s="1">
        <v>-1.3442599</v>
      </c>
      <c r="D232" s="1" t="s">
        <v>77</v>
      </c>
      <c r="E232" s="10">
        <f>VLOOKUP(D232,Delivery!$A$2:$D$4,3,FALSE)</f>
        <v>53.359110000000001</v>
      </c>
      <c r="F232" s="10">
        <f>VLOOKUP(D232,Delivery!$A$2:$D$4,4,FALSE)</f>
        <v>-2.7498499999999999</v>
      </c>
      <c r="G232" s="1">
        <v>1589.4914287547579</v>
      </c>
      <c r="H232" s="1">
        <f t="shared" si="3"/>
        <v>1.5894914287547579</v>
      </c>
    </row>
    <row r="233" spans="1:8" x14ac:dyDescent="0.25">
      <c r="A233" s="1" t="s">
        <v>50</v>
      </c>
      <c r="B233" s="1">
        <v>53.370279500003797</v>
      </c>
      <c r="C233" s="1">
        <v>-1.4641958501066601</v>
      </c>
      <c r="D233" s="1" t="s">
        <v>77</v>
      </c>
      <c r="E233" s="10">
        <f>VLOOKUP(D233,Delivery!$A$2:$D$4,3,FALSE)</f>
        <v>53.359110000000001</v>
      </c>
      <c r="F233" s="10">
        <f>VLOOKUP(D233,Delivery!$A$2:$D$4,4,FALSE)</f>
        <v>-2.7498499999999999</v>
      </c>
      <c r="G233" s="1">
        <v>1095.6075335402934</v>
      </c>
      <c r="H233" s="1">
        <f t="shared" si="3"/>
        <v>1.0956075335402935</v>
      </c>
    </row>
    <row r="234" spans="1:8" x14ac:dyDescent="0.25">
      <c r="A234" s="1" t="s">
        <v>35</v>
      </c>
      <c r="B234" s="1">
        <v>53.5103759765625</v>
      </c>
      <c r="C234" s="1">
        <v>-1.3866579532623291</v>
      </c>
      <c r="D234" s="1" t="s">
        <v>77</v>
      </c>
      <c r="E234" s="10">
        <f>VLOOKUP(D234,Delivery!$A$2:$D$4,3,FALSE)</f>
        <v>53.359110000000001</v>
      </c>
      <c r="F234" s="10">
        <f>VLOOKUP(D234,Delivery!$A$2:$D$4,4,FALSE)</f>
        <v>-2.7498499999999999</v>
      </c>
      <c r="G234" s="1">
        <v>1031.032812991933</v>
      </c>
      <c r="H234" s="1">
        <f t="shared" si="3"/>
        <v>1.0310328129919331</v>
      </c>
    </row>
    <row r="235" spans="1:8" x14ac:dyDescent="0.25">
      <c r="A235" s="1" t="s">
        <v>64</v>
      </c>
      <c r="B235" s="1">
        <v>51.567989650586703</v>
      </c>
      <c r="C235" s="1">
        <v>-1.80900490037721</v>
      </c>
      <c r="D235" s="1" t="s">
        <v>77</v>
      </c>
      <c r="E235" s="10">
        <f>VLOOKUP(D235,Delivery!$A$2:$D$4,3,FALSE)</f>
        <v>53.359110000000001</v>
      </c>
      <c r="F235" s="10">
        <f>VLOOKUP(D235,Delivery!$A$2:$D$4,4,FALSE)</f>
        <v>-2.7498499999999999</v>
      </c>
      <c r="G235" s="1">
        <v>990.72479345530451</v>
      </c>
      <c r="H235" s="1">
        <f t="shared" si="3"/>
        <v>0.99072479345530451</v>
      </c>
    </row>
    <row r="236" spans="1:8" x14ac:dyDescent="0.25">
      <c r="A236" s="1" t="s">
        <v>15</v>
      </c>
      <c r="B236" s="1">
        <v>50.935756683349609</v>
      </c>
      <c r="C236" s="1">
        <v>-1.4762129783630371</v>
      </c>
      <c r="D236" s="1" t="s">
        <v>77</v>
      </c>
      <c r="E236" s="10">
        <f>VLOOKUP(D236,Delivery!$A$2:$D$4,3,FALSE)</f>
        <v>53.359110000000001</v>
      </c>
      <c r="F236" s="10">
        <f>VLOOKUP(D236,Delivery!$A$2:$D$4,4,FALSE)</f>
        <v>-2.7498499999999999</v>
      </c>
      <c r="G236" s="1">
        <v>995.27736348201609</v>
      </c>
      <c r="H236" s="1">
        <f t="shared" si="3"/>
        <v>0.99527736348201612</v>
      </c>
    </row>
    <row r="237" spans="1:8" x14ac:dyDescent="0.25">
      <c r="A237" s="1" t="s">
        <v>28</v>
      </c>
      <c r="B237" s="1">
        <v>50.921367645263672</v>
      </c>
      <c r="C237" s="1">
        <v>-1.3055520057678223</v>
      </c>
      <c r="D237" s="1" t="s">
        <v>77</v>
      </c>
      <c r="E237" s="10">
        <f>VLOOKUP(D237,Delivery!$A$2:$D$4,3,FALSE)</f>
        <v>53.359110000000001</v>
      </c>
      <c r="F237" s="10">
        <f>VLOOKUP(D237,Delivery!$A$2:$D$4,4,FALSE)</f>
        <v>-2.7498499999999999</v>
      </c>
      <c r="G237" s="1">
        <v>1303.7766546611247</v>
      </c>
      <c r="H237" s="1">
        <f t="shared" si="3"/>
        <v>1.3037766546611247</v>
      </c>
    </row>
    <row r="238" spans="1:8" x14ac:dyDescent="0.25">
      <c r="A238" s="1" t="s">
        <v>7</v>
      </c>
      <c r="B238" s="1">
        <v>54.570192000393597</v>
      </c>
      <c r="C238" s="1">
        <v>-1.30382400014403</v>
      </c>
      <c r="D238" s="1" t="s">
        <v>77</v>
      </c>
      <c r="E238" s="10">
        <f>VLOOKUP(D238,Delivery!$A$2:$D$4,3,FALSE)</f>
        <v>53.359110000000001</v>
      </c>
      <c r="F238" s="10">
        <f>VLOOKUP(D238,Delivery!$A$2:$D$4,4,FALSE)</f>
        <v>-2.7498499999999999</v>
      </c>
      <c r="G238" s="1">
        <v>1080.6834694062873</v>
      </c>
      <c r="H238" s="1">
        <f t="shared" si="3"/>
        <v>1.0806834694062872</v>
      </c>
    </row>
    <row r="239" spans="1:8" x14ac:dyDescent="0.25">
      <c r="A239" s="1" t="s">
        <v>22</v>
      </c>
      <c r="B239" s="1">
        <v>52.568348</v>
      </c>
      <c r="C239" s="1">
        <v>-2.0101019</v>
      </c>
      <c r="D239" s="1" t="s">
        <v>77</v>
      </c>
      <c r="E239" s="10">
        <f>VLOOKUP(D239,Delivery!$A$2:$D$4,3,FALSE)</f>
        <v>53.359110000000001</v>
      </c>
      <c r="F239" s="10">
        <f>VLOOKUP(D239,Delivery!$A$2:$D$4,4,FALSE)</f>
        <v>-2.7498499999999999</v>
      </c>
      <c r="G239" s="1">
        <v>1127.096868551127</v>
      </c>
      <c r="H239" s="1">
        <f t="shared" si="3"/>
        <v>1.1270968685511271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5BBC-D8EC-499A-AE99-CCC00F1F78D8}">
  <dimension ref="A3:D202"/>
  <sheetViews>
    <sheetView topLeftCell="A185" workbookViewId="0">
      <selection activeCell="A193" sqref="A193"/>
    </sheetView>
  </sheetViews>
  <sheetFormatPr defaultRowHeight="15" x14ac:dyDescent="0.25"/>
  <cols>
    <col min="1" max="1" width="45.28515625" bestFit="1" customWidth="1"/>
    <col min="2" max="2" width="16.28515625" bestFit="1" customWidth="1"/>
    <col min="3" max="3" width="14.85546875" bestFit="1" customWidth="1"/>
    <col min="4" max="4" width="12.42578125" bestFit="1" customWidth="1"/>
  </cols>
  <sheetData>
    <row r="3" spans="1:4" x14ac:dyDescent="0.25">
      <c r="A3" s="37" t="s">
        <v>250</v>
      </c>
      <c r="B3" t="s">
        <v>451</v>
      </c>
      <c r="C3" t="s">
        <v>452</v>
      </c>
      <c r="D3" t="s">
        <v>453</v>
      </c>
    </row>
    <row r="4" spans="1:4" x14ac:dyDescent="0.25">
      <c r="A4" s="38" t="s">
        <v>253</v>
      </c>
      <c r="B4">
        <v>178.73488139163234</v>
      </c>
      <c r="C4">
        <v>273.46470061910696</v>
      </c>
      <c r="D4">
        <v>883.70180156908964</v>
      </c>
    </row>
    <row r="5" spans="1:4" x14ac:dyDescent="0.25">
      <c r="A5" s="38" t="s">
        <v>254</v>
      </c>
      <c r="B5">
        <v>217.92889613659122</v>
      </c>
      <c r="C5">
        <v>0</v>
      </c>
      <c r="D5">
        <v>0</v>
      </c>
    </row>
    <row r="6" spans="1:4" x14ac:dyDescent="0.25">
      <c r="A6" s="38" t="s">
        <v>255</v>
      </c>
      <c r="B6">
        <v>217.19049798490241</v>
      </c>
      <c r="C6">
        <v>0</v>
      </c>
      <c r="D6">
        <v>0</v>
      </c>
    </row>
    <row r="7" spans="1:4" x14ac:dyDescent="0.25">
      <c r="A7" s="38" t="s">
        <v>256</v>
      </c>
      <c r="B7">
        <v>226.59311192875981</v>
      </c>
      <c r="C7">
        <v>0</v>
      </c>
      <c r="D7">
        <v>0</v>
      </c>
    </row>
    <row r="8" spans="1:4" x14ac:dyDescent="0.25">
      <c r="A8" s="38" t="s">
        <v>257</v>
      </c>
      <c r="B8">
        <v>0</v>
      </c>
      <c r="C8">
        <v>284.23777838563007</v>
      </c>
      <c r="D8">
        <v>732.541450577614</v>
      </c>
    </row>
    <row r="9" spans="1:4" x14ac:dyDescent="0.25">
      <c r="A9" s="38" t="s">
        <v>258</v>
      </c>
      <c r="B9">
        <v>183.46726193202474</v>
      </c>
      <c r="C9">
        <v>283.67399991872873</v>
      </c>
      <c r="D9">
        <v>1204.2952449012876</v>
      </c>
    </row>
    <row r="10" spans="1:4" x14ac:dyDescent="0.25">
      <c r="A10" s="38" t="s">
        <v>259</v>
      </c>
      <c r="B10">
        <v>193.74681784368175</v>
      </c>
      <c r="C10">
        <v>0</v>
      </c>
      <c r="D10">
        <v>0</v>
      </c>
    </row>
    <row r="11" spans="1:4" x14ac:dyDescent="0.25">
      <c r="A11" s="38" t="s">
        <v>260</v>
      </c>
      <c r="B11">
        <v>0</v>
      </c>
      <c r="C11">
        <v>0</v>
      </c>
      <c r="D11">
        <v>753.3163392678739</v>
      </c>
    </row>
    <row r="12" spans="1:4" x14ac:dyDescent="0.25">
      <c r="A12" s="38" t="s">
        <v>261</v>
      </c>
      <c r="B12">
        <v>313.58227718402469</v>
      </c>
      <c r="C12">
        <v>0</v>
      </c>
      <c r="D12">
        <v>1404.0504743707017</v>
      </c>
    </row>
    <row r="13" spans="1:4" x14ac:dyDescent="0.25">
      <c r="A13" s="38" t="s">
        <v>262</v>
      </c>
      <c r="B13">
        <v>198.76306337111447</v>
      </c>
      <c r="C13">
        <v>0</v>
      </c>
      <c r="D13">
        <v>974.71127260314768</v>
      </c>
    </row>
    <row r="14" spans="1:4" x14ac:dyDescent="0.25">
      <c r="A14" s="38" t="s">
        <v>263</v>
      </c>
      <c r="B14">
        <v>184.28150979020245</v>
      </c>
      <c r="C14">
        <v>0</v>
      </c>
      <c r="D14">
        <v>1237.8247594685431</v>
      </c>
    </row>
    <row r="15" spans="1:4" x14ac:dyDescent="0.25">
      <c r="A15" s="38" t="s">
        <v>264</v>
      </c>
      <c r="B15">
        <v>172.26103749985188</v>
      </c>
      <c r="C15">
        <v>0</v>
      </c>
      <c r="D15">
        <v>1065.1414687904044</v>
      </c>
    </row>
    <row r="16" spans="1:4" x14ac:dyDescent="0.25">
      <c r="A16" s="38" t="s">
        <v>265</v>
      </c>
      <c r="B16">
        <v>271.98495775516238</v>
      </c>
      <c r="C16">
        <v>316.99523095975218</v>
      </c>
      <c r="D16">
        <v>1313.0076006450561</v>
      </c>
    </row>
    <row r="17" spans="1:4" x14ac:dyDescent="0.25">
      <c r="A17" s="38" t="s">
        <v>266</v>
      </c>
      <c r="B17">
        <v>236.56089238995068</v>
      </c>
      <c r="C17">
        <v>0</v>
      </c>
      <c r="D17">
        <v>1276.8705103259647</v>
      </c>
    </row>
    <row r="18" spans="1:4" x14ac:dyDescent="0.25">
      <c r="A18" s="38" t="s">
        <v>267</v>
      </c>
      <c r="B18">
        <v>176.74791023637454</v>
      </c>
      <c r="C18">
        <v>0</v>
      </c>
      <c r="D18">
        <v>0</v>
      </c>
    </row>
    <row r="19" spans="1:4" x14ac:dyDescent="0.25">
      <c r="A19" s="38" t="s">
        <v>268</v>
      </c>
      <c r="B19">
        <v>326.72229737937477</v>
      </c>
      <c r="C19">
        <v>310.24290268171939</v>
      </c>
      <c r="D19">
        <v>1547.3832439515677</v>
      </c>
    </row>
    <row r="20" spans="1:4" x14ac:dyDescent="0.25">
      <c r="A20" s="38" t="s">
        <v>269</v>
      </c>
      <c r="B20">
        <v>0</v>
      </c>
      <c r="C20">
        <v>531</v>
      </c>
      <c r="D20">
        <v>0</v>
      </c>
    </row>
    <row r="21" spans="1:4" x14ac:dyDescent="0.25">
      <c r="A21" s="38" t="s">
        <v>270</v>
      </c>
      <c r="B21">
        <v>0</v>
      </c>
      <c r="C21">
        <v>0</v>
      </c>
      <c r="D21">
        <v>2164.6815127935824</v>
      </c>
    </row>
    <row r="22" spans="1:4" x14ac:dyDescent="0.25">
      <c r="A22" s="38" t="s">
        <v>271</v>
      </c>
      <c r="B22">
        <v>0</v>
      </c>
      <c r="C22">
        <v>648</v>
      </c>
      <c r="D22">
        <v>0</v>
      </c>
    </row>
    <row r="23" spans="1:4" x14ac:dyDescent="0.25">
      <c r="A23" s="38" t="s">
        <v>272</v>
      </c>
      <c r="B23">
        <v>1419.9372629652348</v>
      </c>
      <c r="C23">
        <v>1295.4769462458896</v>
      </c>
      <c r="D23">
        <v>0</v>
      </c>
    </row>
    <row r="24" spans="1:4" x14ac:dyDescent="0.25">
      <c r="A24" s="38" t="s">
        <v>273</v>
      </c>
      <c r="B24">
        <v>225.96444168303825</v>
      </c>
      <c r="C24">
        <v>0</v>
      </c>
      <c r="D24">
        <v>0</v>
      </c>
    </row>
    <row r="25" spans="1:4" x14ac:dyDescent="0.25">
      <c r="A25" s="38" t="s">
        <v>274</v>
      </c>
      <c r="B25">
        <v>361.53321170447236</v>
      </c>
      <c r="C25">
        <v>0</v>
      </c>
      <c r="D25">
        <v>892.19125494656873</v>
      </c>
    </row>
    <row r="26" spans="1:4" x14ac:dyDescent="0.25">
      <c r="A26" s="38" t="s">
        <v>275</v>
      </c>
      <c r="B26">
        <v>193.53992932781611</v>
      </c>
      <c r="C26">
        <v>0</v>
      </c>
      <c r="D26">
        <v>828.24687923588658</v>
      </c>
    </row>
    <row r="27" spans="1:4" x14ac:dyDescent="0.25">
      <c r="A27" s="38" t="s">
        <v>276</v>
      </c>
      <c r="B27">
        <v>188.32381376606855</v>
      </c>
      <c r="C27">
        <v>0</v>
      </c>
      <c r="D27">
        <v>0</v>
      </c>
    </row>
    <row r="28" spans="1:4" x14ac:dyDescent="0.25">
      <c r="A28" s="38" t="s">
        <v>277</v>
      </c>
      <c r="B28">
        <v>0</v>
      </c>
      <c r="C28">
        <v>290.17553615911714</v>
      </c>
      <c r="D28">
        <v>0</v>
      </c>
    </row>
    <row r="29" spans="1:4" x14ac:dyDescent="0.25">
      <c r="A29" s="38" t="s">
        <v>278</v>
      </c>
      <c r="B29">
        <v>192.37299556900066</v>
      </c>
      <c r="C29">
        <v>0</v>
      </c>
      <c r="D29">
        <v>784.84157374367874</v>
      </c>
    </row>
    <row r="30" spans="1:4" x14ac:dyDescent="0.25">
      <c r="A30" s="38" t="s">
        <v>279</v>
      </c>
      <c r="B30">
        <v>175.56338070609476</v>
      </c>
      <c r="C30">
        <v>0</v>
      </c>
      <c r="D30">
        <v>949.60604047445088</v>
      </c>
    </row>
    <row r="31" spans="1:4" x14ac:dyDescent="0.25">
      <c r="A31" s="38" t="s">
        <v>280</v>
      </c>
      <c r="B31">
        <v>183.35101080381909</v>
      </c>
      <c r="C31">
        <v>282.45109954329115</v>
      </c>
      <c r="D31">
        <v>1019.8527896812444</v>
      </c>
    </row>
    <row r="32" spans="1:4" x14ac:dyDescent="0.25">
      <c r="A32" s="38" t="s">
        <v>281</v>
      </c>
      <c r="B32">
        <v>0</v>
      </c>
      <c r="C32">
        <v>2628</v>
      </c>
      <c r="D32">
        <v>0</v>
      </c>
    </row>
    <row r="33" spans="1:4" x14ac:dyDescent="0.25">
      <c r="A33" s="38" t="s">
        <v>282</v>
      </c>
      <c r="B33">
        <v>0</v>
      </c>
      <c r="C33">
        <v>324</v>
      </c>
      <c r="D33">
        <v>0</v>
      </c>
    </row>
    <row r="34" spans="1:4" x14ac:dyDescent="0.25">
      <c r="A34" s="38" t="s">
        <v>283</v>
      </c>
      <c r="B34">
        <v>0</v>
      </c>
      <c r="C34">
        <v>432</v>
      </c>
      <c r="D34">
        <v>0</v>
      </c>
    </row>
    <row r="35" spans="1:4" x14ac:dyDescent="0.25">
      <c r="A35" s="38" t="s">
        <v>284</v>
      </c>
      <c r="B35">
        <v>0</v>
      </c>
      <c r="C35">
        <v>8028</v>
      </c>
      <c r="D35">
        <v>0</v>
      </c>
    </row>
    <row r="36" spans="1:4" x14ac:dyDescent="0.25">
      <c r="A36" s="38" t="s">
        <v>285</v>
      </c>
      <c r="B36">
        <v>176.68475112677135</v>
      </c>
      <c r="C36">
        <v>0</v>
      </c>
      <c r="D36">
        <v>734.57908044652038</v>
      </c>
    </row>
    <row r="37" spans="1:4" x14ac:dyDescent="0.25">
      <c r="A37" s="38" t="s">
        <v>286</v>
      </c>
      <c r="B37">
        <v>0</v>
      </c>
      <c r="C37">
        <v>432</v>
      </c>
      <c r="D37">
        <v>0</v>
      </c>
    </row>
    <row r="38" spans="1:4" x14ac:dyDescent="0.25">
      <c r="A38" s="38" t="s">
        <v>287</v>
      </c>
      <c r="B38">
        <v>0</v>
      </c>
      <c r="C38">
        <v>792</v>
      </c>
      <c r="D38">
        <v>0</v>
      </c>
    </row>
    <row r="39" spans="1:4" x14ac:dyDescent="0.25">
      <c r="A39" s="38" t="s">
        <v>288</v>
      </c>
      <c r="B39">
        <v>286.66296264157558</v>
      </c>
      <c r="C39">
        <v>0</v>
      </c>
      <c r="D39">
        <v>0</v>
      </c>
    </row>
    <row r="40" spans="1:4" x14ac:dyDescent="0.25">
      <c r="A40" s="38" t="s">
        <v>289</v>
      </c>
      <c r="B40">
        <v>0</v>
      </c>
      <c r="C40">
        <v>540</v>
      </c>
      <c r="D40">
        <v>0</v>
      </c>
    </row>
    <row r="41" spans="1:4" x14ac:dyDescent="0.25">
      <c r="A41" s="38" t="s">
        <v>290</v>
      </c>
      <c r="B41">
        <v>0</v>
      </c>
      <c r="C41">
        <v>432</v>
      </c>
      <c r="D41">
        <v>0</v>
      </c>
    </row>
    <row r="42" spans="1:4" x14ac:dyDescent="0.25">
      <c r="A42" s="38" t="s">
        <v>291</v>
      </c>
      <c r="B42">
        <v>0</v>
      </c>
      <c r="C42">
        <v>360</v>
      </c>
      <c r="D42">
        <v>0</v>
      </c>
    </row>
    <row r="43" spans="1:4" x14ac:dyDescent="0.25">
      <c r="A43" s="38" t="s">
        <v>292</v>
      </c>
      <c r="B43">
        <v>0</v>
      </c>
      <c r="C43">
        <v>720</v>
      </c>
      <c r="D43">
        <v>0</v>
      </c>
    </row>
    <row r="44" spans="1:4" x14ac:dyDescent="0.25">
      <c r="A44" s="38" t="s">
        <v>293</v>
      </c>
      <c r="B44">
        <v>0</v>
      </c>
      <c r="C44">
        <v>288</v>
      </c>
      <c r="D44">
        <v>0</v>
      </c>
    </row>
    <row r="45" spans="1:4" x14ac:dyDescent="0.25">
      <c r="A45" s="38" t="s">
        <v>294</v>
      </c>
      <c r="B45">
        <v>0</v>
      </c>
      <c r="C45">
        <v>0</v>
      </c>
      <c r="D45">
        <v>903.60833367804582</v>
      </c>
    </row>
    <row r="46" spans="1:4" x14ac:dyDescent="0.25">
      <c r="A46" s="38" t="s">
        <v>295</v>
      </c>
      <c r="B46">
        <v>0</v>
      </c>
      <c r="C46">
        <v>0</v>
      </c>
      <c r="D46">
        <v>694.29179570380518</v>
      </c>
    </row>
    <row r="47" spans="1:4" x14ac:dyDescent="0.25">
      <c r="A47" s="38" t="s">
        <v>296</v>
      </c>
      <c r="B47">
        <v>0</v>
      </c>
      <c r="C47">
        <v>338.69745765573191</v>
      </c>
      <c r="D47">
        <v>0</v>
      </c>
    </row>
    <row r="48" spans="1:4" x14ac:dyDescent="0.25">
      <c r="A48" s="38" t="s">
        <v>297</v>
      </c>
      <c r="B48">
        <v>218.01508590847286</v>
      </c>
      <c r="C48">
        <v>0</v>
      </c>
      <c r="D48">
        <v>0</v>
      </c>
    </row>
    <row r="49" spans="1:4" x14ac:dyDescent="0.25">
      <c r="A49" s="38" t="s">
        <v>298</v>
      </c>
      <c r="B49">
        <v>426.92520523812124</v>
      </c>
      <c r="C49">
        <v>0</v>
      </c>
      <c r="D49">
        <v>0</v>
      </c>
    </row>
    <row r="50" spans="1:4" x14ac:dyDescent="0.25">
      <c r="A50" s="38" t="s">
        <v>299</v>
      </c>
      <c r="B50">
        <v>187.04924559375473</v>
      </c>
      <c r="C50">
        <v>288.36246874166613</v>
      </c>
      <c r="D50">
        <v>1200.5587512019556</v>
      </c>
    </row>
    <row r="51" spans="1:4" x14ac:dyDescent="0.25">
      <c r="A51" s="38" t="s">
        <v>300</v>
      </c>
      <c r="B51">
        <v>0</v>
      </c>
      <c r="C51">
        <v>0</v>
      </c>
      <c r="D51">
        <v>945.89008273965021</v>
      </c>
    </row>
    <row r="52" spans="1:4" x14ac:dyDescent="0.25">
      <c r="A52" s="38" t="s">
        <v>301</v>
      </c>
      <c r="B52">
        <v>176.77854027793879</v>
      </c>
      <c r="C52">
        <v>0</v>
      </c>
      <c r="D52">
        <v>0</v>
      </c>
    </row>
    <row r="53" spans="1:4" x14ac:dyDescent="0.25">
      <c r="A53" s="38" t="s">
        <v>302</v>
      </c>
      <c r="B53">
        <v>234.68103470644354</v>
      </c>
      <c r="C53">
        <v>0</v>
      </c>
      <c r="D53">
        <v>0</v>
      </c>
    </row>
    <row r="54" spans="1:4" x14ac:dyDescent="0.25">
      <c r="A54" s="38" t="s">
        <v>303</v>
      </c>
      <c r="B54">
        <v>170.3004641295978</v>
      </c>
      <c r="C54">
        <v>0</v>
      </c>
      <c r="D54">
        <v>0</v>
      </c>
    </row>
    <row r="55" spans="1:4" x14ac:dyDescent="0.25">
      <c r="A55" s="38" t="s">
        <v>304</v>
      </c>
      <c r="B55">
        <v>0</v>
      </c>
      <c r="C55">
        <v>2880</v>
      </c>
      <c r="D55">
        <v>0</v>
      </c>
    </row>
    <row r="56" spans="1:4" x14ac:dyDescent="0.25">
      <c r="A56" s="38" t="s">
        <v>305</v>
      </c>
      <c r="B56">
        <v>336.98893941169945</v>
      </c>
      <c r="C56">
        <v>0</v>
      </c>
      <c r="D56">
        <v>0</v>
      </c>
    </row>
    <row r="57" spans="1:4" x14ac:dyDescent="0.25">
      <c r="A57" s="38" t="s">
        <v>306</v>
      </c>
      <c r="B57">
        <v>0</v>
      </c>
      <c r="C57">
        <v>0</v>
      </c>
      <c r="D57">
        <v>1158.9965676672527</v>
      </c>
    </row>
    <row r="58" spans="1:4" x14ac:dyDescent="0.25">
      <c r="A58" s="38" t="s">
        <v>307</v>
      </c>
      <c r="B58">
        <v>0</v>
      </c>
      <c r="C58">
        <v>806.64219081962096</v>
      </c>
      <c r="D58">
        <v>1436.2277173192729</v>
      </c>
    </row>
    <row r="59" spans="1:4" x14ac:dyDescent="0.25">
      <c r="A59" s="38" t="s">
        <v>308</v>
      </c>
      <c r="B59">
        <v>0</v>
      </c>
      <c r="C59">
        <v>0</v>
      </c>
      <c r="D59">
        <v>1581.8930115979604</v>
      </c>
    </row>
    <row r="60" spans="1:4" x14ac:dyDescent="0.25">
      <c r="A60" s="38" t="s">
        <v>309</v>
      </c>
      <c r="B60">
        <v>204.77668279360759</v>
      </c>
      <c r="C60">
        <v>0</v>
      </c>
      <c r="D60">
        <v>0</v>
      </c>
    </row>
    <row r="61" spans="1:4" x14ac:dyDescent="0.25">
      <c r="A61" s="38" t="s">
        <v>310</v>
      </c>
      <c r="B61">
        <v>0</v>
      </c>
      <c r="C61">
        <v>0</v>
      </c>
      <c r="D61">
        <v>758.71671251698638</v>
      </c>
    </row>
    <row r="62" spans="1:4" x14ac:dyDescent="0.25">
      <c r="A62" s="38" t="s">
        <v>311</v>
      </c>
      <c r="B62">
        <v>0</v>
      </c>
      <c r="C62">
        <v>342.51401257566789</v>
      </c>
      <c r="D62">
        <v>1242.2723929821709</v>
      </c>
    </row>
    <row r="63" spans="1:4" x14ac:dyDescent="0.25">
      <c r="A63" s="38" t="s">
        <v>312</v>
      </c>
      <c r="B63">
        <v>239.55412182515147</v>
      </c>
      <c r="C63">
        <v>0</v>
      </c>
      <c r="D63">
        <v>0</v>
      </c>
    </row>
    <row r="64" spans="1:4" x14ac:dyDescent="0.25">
      <c r="A64" s="38" t="s">
        <v>313</v>
      </c>
      <c r="B64">
        <v>178.45108840823514</v>
      </c>
      <c r="C64">
        <v>0</v>
      </c>
      <c r="D64">
        <v>1170.0150197801477</v>
      </c>
    </row>
    <row r="65" spans="1:4" x14ac:dyDescent="0.25">
      <c r="A65" s="38" t="s">
        <v>314</v>
      </c>
      <c r="B65">
        <v>210.29487468211127</v>
      </c>
      <c r="C65">
        <v>0</v>
      </c>
      <c r="D65">
        <v>0</v>
      </c>
    </row>
    <row r="66" spans="1:4" x14ac:dyDescent="0.25">
      <c r="A66" s="38" t="s">
        <v>315</v>
      </c>
      <c r="B66">
        <v>0</v>
      </c>
      <c r="C66">
        <v>0</v>
      </c>
      <c r="D66">
        <v>822.92065159092863</v>
      </c>
    </row>
    <row r="67" spans="1:4" x14ac:dyDescent="0.25">
      <c r="A67" s="38" t="s">
        <v>316</v>
      </c>
      <c r="B67">
        <v>0</v>
      </c>
      <c r="C67">
        <v>498.58691221671262</v>
      </c>
      <c r="D67">
        <v>1016.171644341485</v>
      </c>
    </row>
    <row r="68" spans="1:4" x14ac:dyDescent="0.25">
      <c r="A68" s="38" t="s">
        <v>317</v>
      </c>
      <c r="B68">
        <v>179.04617501484711</v>
      </c>
      <c r="C68">
        <v>356.89067046741758</v>
      </c>
      <c r="D68">
        <v>1152.7561038512424</v>
      </c>
    </row>
    <row r="69" spans="1:4" x14ac:dyDescent="0.25">
      <c r="A69" s="38" t="s">
        <v>318</v>
      </c>
      <c r="B69">
        <v>203.93777862066918</v>
      </c>
      <c r="C69">
        <v>401.03334639433399</v>
      </c>
      <c r="D69">
        <v>1141.8276456517217</v>
      </c>
    </row>
    <row r="70" spans="1:4" x14ac:dyDescent="0.25">
      <c r="A70" s="38" t="s">
        <v>319</v>
      </c>
      <c r="B70">
        <v>0</v>
      </c>
      <c r="C70">
        <v>337.85070108908343</v>
      </c>
      <c r="D70">
        <v>0</v>
      </c>
    </row>
    <row r="71" spans="1:4" x14ac:dyDescent="0.25">
      <c r="A71" s="38" t="s">
        <v>320</v>
      </c>
      <c r="B71">
        <v>201.92120182744048</v>
      </c>
      <c r="C71">
        <v>0</v>
      </c>
      <c r="D71">
        <v>781.20864177026579</v>
      </c>
    </row>
    <row r="72" spans="1:4" x14ac:dyDescent="0.25">
      <c r="A72" s="38" t="s">
        <v>321</v>
      </c>
      <c r="B72">
        <v>181.48023561509811</v>
      </c>
      <c r="C72">
        <v>0</v>
      </c>
      <c r="D72">
        <v>0</v>
      </c>
    </row>
    <row r="73" spans="1:4" x14ac:dyDescent="0.25">
      <c r="A73" s="38" t="s">
        <v>322</v>
      </c>
      <c r="B73">
        <v>265.82100000000003</v>
      </c>
      <c r="C73">
        <v>0</v>
      </c>
      <c r="D73">
        <v>0</v>
      </c>
    </row>
    <row r="74" spans="1:4" x14ac:dyDescent="0.25">
      <c r="A74" s="38" t="s">
        <v>323</v>
      </c>
      <c r="B74">
        <v>355.73633701341623</v>
      </c>
      <c r="C74">
        <v>0</v>
      </c>
      <c r="D74">
        <v>0</v>
      </c>
    </row>
    <row r="75" spans="1:4" x14ac:dyDescent="0.25">
      <c r="A75" s="38" t="s">
        <v>324</v>
      </c>
      <c r="B75">
        <v>715.29320464620491</v>
      </c>
      <c r="C75">
        <v>0</v>
      </c>
      <c r="D75">
        <v>0</v>
      </c>
    </row>
    <row r="76" spans="1:4" x14ac:dyDescent="0.25">
      <c r="A76" s="38" t="s">
        <v>325</v>
      </c>
      <c r="B76">
        <v>171.57111031358599</v>
      </c>
      <c r="C76">
        <v>296.8491366828444</v>
      </c>
      <c r="D76">
        <v>837.44169102284661</v>
      </c>
    </row>
    <row r="77" spans="1:4" x14ac:dyDescent="0.25">
      <c r="A77" s="38" t="s">
        <v>326</v>
      </c>
      <c r="B77">
        <v>0</v>
      </c>
      <c r="C77">
        <v>296.16270136877961</v>
      </c>
      <c r="D77">
        <v>729.9995449215794</v>
      </c>
    </row>
    <row r="78" spans="1:4" x14ac:dyDescent="0.25">
      <c r="A78" s="38" t="s">
        <v>327</v>
      </c>
      <c r="B78">
        <v>0</v>
      </c>
      <c r="C78">
        <v>0</v>
      </c>
      <c r="D78">
        <v>1056.3517476917923</v>
      </c>
    </row>
    <row r="79" spans="1:4" x14ac:dyDescent="0.25">
      <c r="A79" s="38" t="s">
        <v>328</v>
      </c>
      <c r="B79">
        <v>0</v>
      </c>
      <c r="C79">
        <v>276.50296694923918</v>
      </c>
      <c r="D79">
        <v>869.46701259983479</v>
      </c>
    </row>
    <row r="80" spans="1:4" x14ac:dyDescent="0.25">
      <c r="A80" s="38" t="s">
        <v>329</v>
      </c>
      <c r="B80">
        <v>180.1259303321863</v>
      </c>
      <c r="C80">
        <v>0</v>
      </c>
      <c r="D80">
        <v>1042.7735064369576</v>
      </c>
    </row>
    <row r="81" spans="1:4" x14ac:dyDescent="0.25">
      <c r="A81" s="38" t="s">
        <v>330</v>
      </c>
      <c r="B81">
        <v>313.47874317331167</v>
      </c>
      <c r="C81">
        <v>328.032090967371</v>
      </c>
      <c r="D81">
        <v>1451.1974982120696</v>
      </c>
    </row>
    <row r="82" spans="1:4" x14ac:dyDescent="0.25">
      <c r="A82" s="38" t="s">
        <v>331</v>
      </c>
      <c r="B82">
        <v>0</v>
      </c>
      <c r="C82">
        <v>574.125</v>
      </c>
      <c r="D82">
        <v>0</v>
      </c>
    </row>
    <row r="83" spans="1:4" x14ac:dyDescent="0.25">
      <c r="A83" s="38" t="s">
        <v>332</v>
      </c>
      <c r="B83">
        <v>0</v>
      </c>
      <c r="C83">
        <v>481.5</v>
      </c>
      <c r="D83">
        <v>0</v>
      </c>
    </row>
    <row r="84" spans="1:4" x14ac:dyDescent="0.25">
      <c r="A84" s="38" t="s">
        <v>333</v>
      </c>
      <c r="B84">
        <v>0</v>
      </c>
      <c r="C84">
        <v>282.18626473437831</v>
      </c>
      <c r="D84">
        <v>881.14867537462737</v>
      </c>
    </row>
    <row r="85" spans="1:4" x14ac:dyDescent="0.25">
      <c r="A85" s="38" t="s">
        <v>334</v>
      </c>
      <c r="B85">
        <v>205.38943246586277</v>
      </c>
      <c r="C85">
        <v>0</v>
      </c>
      <c r="D85">
        <v>0</v>
      </c>
    </row>
    <row r="86" spans="1:4" x14ac:dyDescent="0.25">
      <c r="A86" s="38" t="s">
        <v>335</v>
      </c>
      <c r="B86">
        <v>0</v>
      </c>
      <c r="C86">
        <v>0</v>
      </c>
      <c r="D86">
        <v>1831.2842713768537</v>
      </c>
    </row>
    <row r="87" spans="1:4" x14ac:dyDescent="0.25">
      <c r="A87" s="38" t="s">
        <v>336</v>
      </c>
      <c r="B87">
        <v>0</v>
      </c>
      <c r="C87">
        <v>0</v>
      </c>
      <c r="D87">
        <v>691.19757336821613</v>
      </c>
    </row>
    <row r="88" spans="1:4" x14ac:dyDescent="0.25">
      <c r="A88" s="38" t="s">
        <v>337</v>
      </c>
      <c r="B88">
        <v>206.58002066123697</v>
      </c>
      <c r="C88">
        <v>0</v>
      </c>
      <c r="D88">
        <v>956.97986499290278</v>
      </c>
    </row>
    <row r="89" spans="1:4" x14ac:dyDescent="0.25">
      <c r="A89" s="38" t="s">
        <v>338</v>
      </c>
      <c r="B89">
        <v>0</v>
      </c>
      <c r="C89">
        <v>443.34099120000002</v>
      </c>
      <c r="D89">
        <v>0</v>
      </c>
    </row>
    <row r="90" spans="1:4" x14ac:dyDescent="0.25">
      <c r="A90" s="38" t="s">
        <v>339</v>
      </c>
      <c r="B90">
        <v>177.44160899635253</v>
      </c>
      <c r="C90">
        <v>0</v>
      </c>
      <c r="D90">
        <v>0</v>
      </c>
    </row>
    <row r="91" spans="1:4" x14ac:dyDescent="0.25">
      <c r="A91" s="38" t="s">
        <v>340</v>
      </c>
      <c r="B91">
        <v>0</v>
      </c>
      <c r="C91">
        <v>504</v>
      </c>
      <c r="D91">
        <v>0</v>
      </c>
    </row>
    <row r="92" spans="1:4" x14ac:dyDescent="0.25">
      <c r="A92" s="38" t="s">
        <v>341</v>
      </c>
      <c r="B92">
        <v>176.25185751385439</v>
      </c>
      <c r="C92">
        <v>355.36608031123478</v>
      </c>
      <c r="D92">
        <v>796.84823269696074</v>
      </c>
    </row>
    <row r="93" spans="1:4" x14ac:dyDescent="0.25">
      <c r="A93" s="38" t="s">
        <v>342</v>
      </c>
      <c r="B93">
        <v>178.24369389751854</v>
      </c>
      <c r="C93">
        <v>0</v>
      </c>
      <c r="D93">
        <v>0</v>
      </c>
    </row>
    <row r="94" spans="1:4" x14ac:dyDescent="0.25">
      <c r="A94" s="38" t="s">
        <v>343</v>
      </c>
      <c r="B94">
        <v>0</v>
      </c>
      <c r="C94">
        <v>0</v>
      </c>
      <c r="D94">
        <v>842.55467116969646</v>
      </c>
    </row>
    <row r="95" spans="1:4" x14ac:dyDescent="0.25">
      <c r="A95" s="38" t="s">
        <v>344</v>
      </c>
      <c r="B95">
        <v>271.48788503485167</v>
      </c>
      <c r="C95">
        <v>0</v>
      </c>
      <c r="D95">
        <v>0</v>
      </c>
    </row>
    <row r="96" spans="1:4" x14ac:dyDescent="0.25">
      <c r="A96" s="38" t="s">
        <v>345</v>
      </c>
      <c r="B96">
        <v>0</v>
      </c>
      <c r="C96">
        <v>0</v>
      </c>
      <c r="D96">
        <v>881.61970294655475</v>
      </c>
    </row>
    <row r="97" spans="1:4" x14ac:dyDescent="0.25">
      <c r="A97" s="38" t="s">
        <v>346</v>
      </c>
      <c r="B97">
        <v>274.29366079321579</v>
      </c>
      <c r="C97">
        <v>0</v>
      </c>
      <c r="D97">
        <v>0</v>
      </c>
    </row>
    <row r="98" spans="1:4" x14ac:dyDescent="0.25">
      <c r="A98" s="38" t="s">
        <v>347</v>
      </c>
      <c r="B98">
        <v>186.93260648185188</v>
      </c>
      <c r="C98">
        <v>333.38260885447181</v>
      </c>
      <c r="D98">
        <v>1027.742336575765</v>
      </c>
    </row>
    <row r="99" spans="1:4" x14ac:dyDescent="0.25">
      <c r="A99" s="38" t="s">
        <v>348</v>
      </c>
      <c r="B99">
        <v>0</v>
      </c>
      <c r="C99">
        <v>0</v>
      </c>
      <c r="D99">
        <v>749.91720021387653</v>
      </c>
    </row>
    <row r="100" spans="1:4" x14ac:dyDescent="0.25">
      <c r="A100" s="38" t="s">
        <v>349</v>
      </c>
      <c r="B100">
        <v>171.13749241954517</v>
      </c>
      <c r="C100">
        <v>1856.3657566828028</v>
      </c>
      <c r="D100">
        <v>0</v>
      </c>
    </row>
    <row r="101" spans="1:4" x14ac:dyDescent="0.25">
      <c r="A101" s="38" t="s">
        <v>350</v>
      </c>
      <c r="B101">
        <v>204.10300000000012</v>
      </c>
      <c r="C101">
        <v>0</v>
      </c>
      <c r="D101">
        <v>0</v>
      </c>
    </row>
    <row r="102" spans="1:4" x14ac:dyDescent="0.25">
      <c r="A102" s="38" t="s">
        <v>351</v>
      </c>
      <c r="B102">
        <v>177.28035487867024</v>
      </c>
      <c r="C102">
        <v>0</v>
      </c>
      <c r="D102">
        <v>0</v>
      </c>
    </row>
    <row r="103" spans="1:4" x14ac:dyDescent="0.25">
      <c r="A103" s="38" t="s">
        <v>352</v>
      </c>
      <c r="B103">
        <v>239.49810593584843</v>
      </c>
      <c r="C103">
        <v>0</v>
      </c>
      <c r="D103">
        <v>0</v>
      </c>
    </row>
    <row r="104" spans="1:4" x14ac:dyDescent="0.25">
      <c r="A104" s="38" t="s">
        <v>353</v>
      </c>
      <c r="B104">
        <v>192.58041600000001</v>
      </c>
      <c r="C104">
        <v>0</v>
      </c>
      <c r="D104">
        <v>0</v>
      </c>
    </row>
    <row r="105" spans="1:4" x14ac:dyDescent="0.25">
      <c r="A105" s="38" t="s">
        <v>354</v>
      </c>
      <c r="B105">
        <v>193.50813264820775</v>
      </c>
      <c r="C105">
        <v>0</v>
      </c>
      <c r="D105">
        <v>0</v>
      </c>
    </row>
    <row r="106" spans="1:4" x14ac:dyDescent="0.25">
      <c r="A106" s="38" t="s">
        <v>355</v>
      </c>
      <c r="B106">
        <v>330.37680177412665</v>
      </c>
      <c r="C106">
        <v>0</v>
      </c>
      <c r="D106">
        <v>0</v>
      </c>
    </row>
    <row r="107" spans="1:4" x14ac:dyDescent="0.25">
      <c r="A107" s="38" t="s">
        <v>356</v>
      </c>
      <c r="B107">
        <v>0</v>
      </c>
      <c r="C107">
        <v>514.62694887068164</v>
      </c>
      <c r="D107">
        <v>0</v>
      </c>
    </row>
    <row r="108" spans="1:4" x14ac:dyDescent="0.25">
      <c r="A108" s="38" t="s">
        <v>357</v>
      </c>
      <c r="B108">
        <v>186.8871639145074</v>
      </c>
      <c r="C108">
        <v>0</v>
      </c>
      <c r="D108">
        <v>1058.5387295989615</v>
      </c>
    </row>
    <row r="109" spans="1:4" x14ac:dyDescent="0.25">
      <c r="A109" s="38" t="s">
        <v>358</v>
      </c>
      <c r="B109">
        <v>0</v>
      </c>
      <c r="C109">
        <v>299.29192472319716</v>
      </c>
      <c r="D109">
        <v>866.79469487746303</v>
      </c>
    </row>
    <row r="110" spans="1:4" x14ac:dyDescent="0.25">
      <c r="A110" s="38" t="s">
        <v>359</v>
      </c>
      <c r="B110">
        <v>192.55956721930013</v>
      </c>
      <c r="C110">
        <v>294.16161012123058</v>
      </c>
      <c r="D110">
        <v>1192.0143634986744</v>
      </c>
    </row>
    <row r="111" spans="1:4" x14ac:dyDescent="0.25">
      <c r="A111" s="38" t="s">
        <v>360</v>
      </c>
      <c r="B111">
        <v>195.53203335638548</v>
      </c>
      <c r="C111">
        <v>288.93915605441202</v>
      </c>
      <c r="D111">
        <v>1600.9678895691018</v>
      </c>
    </row>
    <row r="112" spans="1:4" x14ac:dyDescent="0.25">
      <c r="A112" s="38" t="s">
        <v>361</v>
      </c>
      <c r="B112">
        <v>0</v>
      </c>
      <c r="C112">
        <v>0</v>
      </c>
      <c r="D112">
        <v>848.37935270978767</v>
      </c>
    </row>
    <row r="113" spans="1:4" x14ac:dyDescent="0.25">
      <c r="A113" s="38" t="s">
        <v>362</v>
      </c>
      <c r="B113">
        <v>170.68871554038549</v>
      </c>
      <c r="C113">
        <v>0</v>
      </c>
      <c r="D113">
        <v>0</v>
      </c>
    </row>
    <row r="114" spans="1:4" x14ac:dyDescent="0.25">
      <c r="A114" s="38" t="s">
        <v>363</v>
      </c>
      <c r="B114">
        <v>0</v>
      </c>
      <c r="C114">
        <v>1368</v>
      </c>
      <c r="D114">
        <v>0</v>
      </c>
    </row>
    <row r="115" spans="1:4" x14ac:dyDescent="0.25">
      <c r="A115" s="38" t="s">
        <v>364</v>
      </c>
      <c r="B115">
        <v>0</v>
      </c>
      <c r="C115">
        <v>576</v>
      </c>
      <c r="D115">
        <v>0</v>
      </c>
    </row>
    <row r="116" spans="1:4" x14ac:dyDescent="0.25">
      <c r="A116" s="38" t="s">
        <v>365</v>
      </c>
      <c r="B116">
        <v>232.33512256533115</v>
      </c>
      <c r="C116">
        <v>382.97598351447147</v>
      </c>
      <c r="D116">
        <v>1224.1439550227938</v>
      </c>
    </row>
    <row r="117" spans="1:4" x14ac:dyDescent="0.25">
      <c r="A117" s="38" t="s">
        <v>366</v>
      </c>
      <c r="B117">
        <v>177.48585715301226</v>
      </c>
      <c r="C117">
        <v>272.80933087438501</v>
      </c>
      <c r="D117">
        <v>1124.012489709892</v>
      </c>
    </row>
    <row r="118" spans="1:4" x14ac:dyDescent="0.25">
      <c r="A118" s="38" t="s">
        <v>367</v>
      </c>
      <c r="B118">
        <v>0</v>
      </c>
      <c r="C118">
        <v>720</v>
      </c>
      <c r="D118">
        <v>0</v>
      </c>
    </row>
    <row r="119" spans="1:4" x14ac:dyDescent="0.25">
      <c r="A119" s="38" t="s">
        <v>368</v>
      </c>
      <c r="B119">
        <v>340.48251281046436</v>
      </c>
      <c r="C119">
        <v>0</v>
      </c>
      <c r="D119">
        <v>0</v>
      </c>
    </row>
    <row r="120" spans="1:4" x14ac:dyDescent="0.25">
      <c r="A120" s="38" t="s">
        <v>369</v>
      </c>
      <c r="B120">
        <v>0</v>
      </c>
      <c r="C120">
        <v>287.47536077686516</v>
      </c>
      <c r="D120">
        <v>693.90134378128505</v>
      </c>
    </row>
    <row r="121" spans="1:4" x14ac:dyDescent="0.25">
      <c r="A121" s="38" t="s">
        <v>370</v>
      </c>
      <c r="B121">
        <v>0</v>
      </c>
      <c r="C121">
        <v>315.99376764087901</v>
      </c>
      <c r="D121">
        <v>1042.8156125143291</v>
      </c>
    </row>
    <row r="122" spans="1:4" x14ac:dyDescent="0.25">
      <c r="A122" s="38" t="s">
        <v>371</v>
      </c>
      <c r="B122">
        <v>0</v>
      </c>
      <c r="C122">
        <v>311.05120102756581</v>
      </c>
      <c r="D122">
        <v>1015.9831504471239</v>
      </c>
    </row>
    <row r="123" spans="1:4" x14ac:dyDescent="0.25">
      <c r="A123" s="38" t="s">
        <v>372</v>
      </c>
      <c r="B123">
        <v>169.48459992576923</v>
      </c>
      <c r="C123">
        <v>409.33138923947428</v>
      </c>
      <c r="D123">
        <v>1291.5197916128129</v>
      </c>
    </row>
    <row r="124" spans="1:4" x14ac:dyDescent="0.25">
      <c r="A124" s="38" t="s">
        <v>373</v>
      </c>
      <c r="B124">
        <v>0</v>
      </c>
      <c r="C124">
        <v>340.59373595460687</v>
      </c>
      <c r="D124">
        <v>1035.0217342265528</v>
      </c>
    </row>
    <row r="125" spans="1:4" x14ac:dyDescent="0.25">
      <c r="A125" s="38" t="s">
        <v>374</v>
      </c>
      <c r="B125">
        <v>247.32773153003922</v>
      </c>
      <c r="C125">
        <v>435.04234246776201</v>
      </c>
      <c r="D125">
        <v>1349.4058351020512</v>
      </c>
    </row>
    <row r="126" spans="1:4" x14ac:dyDescent="0.25">
      <c r="A126" s="38" t="s">
        <v>375</v>
      </c>
      <c r="B126">
        <v>0</v>
      </c>
      <c r="C126">
        <v>0</v>
      </c>
      <c r="D126">
        <v>955.25514929731094</v>
      </c>
    </row>
    <row r="127" spans="1:4" x14ac:dyDescent="0.25">
      <c r="A127" s="38" t="s">
        <v>376</v>
      </c>
      <c r="B127">
        <v>0</v>
      </c>
      <c r="C127">
        <v>0</v>
      </c>
      <c r="D127">
        <v>1394.9819571176058</v>
      </c>
    </row>
    <row r="128" spans="1:4" x14ac:dyDescent="0.25">
      <c r="A128" s="38" t="s">
        <v>377</v>
      </c>
      <c r="B128">
        <v>0</v>
      </c>
      <c r="C128">
        <v>0</v>
      </c>
      <c r="D128">
        <v>893.03548474812749</v>
      </c>
    </row>
    <row r="129" spans="1:4" x14ac:dyDescent="0.25">
      <c r="A129" s="38" t="s">
        <v>378</v>
      </c>
      <c r="B129">
        <v>213.62447016800883</v>
      </c>
      <c r="C129">
        <v>279.46156085036716</v>
      </c>
      <c r="D129">
        <v>1211.3324611013975</v>
      </c>
    </row>
    <row r="130" spans="1:4" x14ac:dyDescent="0.25">
      <c r="A130" s="38" t="s">
        <v>379</v>
      </c>
      <c r="B130">
        <v>0</v>
      </c>
      <c r="C130">
        <v>0</v>
      </c>
      <c r="D130">
        <v>974.44731887400144</v>
      </c>
    </row>
    <row r="131" spans="1:4" x14ac:dyDescent="0.25">
      <c r="A131" s="38" t="s">
        <v>380</v>
      </c>
      <c r="B131">
        <v>320.82548324680795</v>
      </c>
      <c r="C131">
        <v>0</v>
      </c>
      <c r="D131">
        <v>0</v>
      </c>
    </row>
    <row r="132" spans="1:4" x14ac:dyDescent="0.25">
      <c r="A132" s="38" t="s">
        <v>381</v>
      </c>
      <c r="B132">
        <v>0</v>
      </c>
      <c r="C132">
        <v>0</v>
      </c>
      <c r="D132">
        <v>1025.6083028606233</v>
      </c>
    </row>
    <row r="133" spans="1:4" x14ac:dyDescent="0.25">
      <c r="A133" s="38" t="s">
        <v>382</v>
      </c>
      <c r="B133">
        <v>0</v>
      </c>
      <c r="C133">
        <v>288</v>
      </c>
      <c r="D133">
        <v>0</v>
      </c>
    </row>
    <row r="134" spans="1:4" x14ac:dyDescent="0.25">
      <c r="A134" s="38" t="s">
        <v>383</v>
      </c>
      <c r="B134">
        <v>0</v>
      </c>
      <c r="C134">
        <v>0</v>
      </c>
      <c r="D134">
        <v>948.35195669492805</v>
      </c>
    </row>
    <row r="135" spans="1:4" x14ac:dyDescent="0.25">
      <c r="A135" s="38" t="s">
        <v>384</v>
      </c>
      <c r="B135">
        <v>181.9374611677884</v>
      </c>
      <c r="C135">
        <v>272.21693114244101</v>
      </c>
      <c r="D135">
        <v>1068.5096987045945</v>
      </c>
    </row>
    <row r="136" spans="1:4" x14ac:dyDescent="0.25">
      <c r="A136" s="38" t="s">
        <v>385</v>
      </c>
      <c r="B136">
        <v>0</v>
      </c>
      <c r="C136">
        <v>405</v>
      </c>
      <c r="D136">
        <v>0</v>
      </c>
    </row>
    <row r="137" spans="1:4" x14ac:dyDescent="0.25">
      <c r="A137" s="38" t="s">
        <v>386</v>
      </c>
      <c r="B137">
        <v>208.80063223004265</v>
      </c>
      <c r="C137">
        <v>0</v>
      </c>
      <c r="D137">
        <v>0</v>
      </c>
    </row>
    <row r="138" spans="1:4" x14ac:dyDescent="0.25">
      <c r="A138" s="38" t="s">
        <v>387</v>
      </c>
      <c r="B138">
        <v>215.25981120036306</v>
      </c>
      <c r="C138">
        <v>0</v>
      </c>
      <c r="D138">
        <v>0</v>
      </c>
    </row>
    <row r="139" spans="1:4" x14ac:dyDescent="0.25">
      <c r="A139" s="38" t="s">
        <v>388</v>
      </c>
      <c r="B139">
        <v>0</v>
      </c>
      <c r="C139">
        <v>0</v>
      </c>
      <c r="D139">
        <v>826.47601051269692</v>
      </c>
    </row>
    <row r="140" spans="1:4" x14ac:dyDescent="0.25">
      <c r="A140" s="38" t="s">
        <v>389</v>
      </c>
      <c r="B140">
        <v>183.80358982091479</v>
      </c>
      <c r="C140">
        <v>0</v>
      </c>
      <c r="D140">
        <v>0</v>
      </c>
    </row>
    <row r="141" spans="1:4" x14ac:dyDescent="0.25">
      <c r="A141" s="38" t="s">
        <v>390</v>
      </c>
      <c r="B141">
        <v>253.85478058816099</v>
      </c>
      <c r="C141">
        <v>0</v>
      </c>
      <c r="D141">
        <v>0</v>
      </c>
    </row>
    <row r="142" spans="1:4" x14ac:dyDescent="0.25">
      <c r="A142" s="38" t="s">
        <v>391</v>
      </c>
      <c r="B142">
        <v>254.20215543835448</v>
      </c>
      <c r="C142">
        <v>304.07480405204933</v>
      </c>
      <c r="D142">
        <v>1252.7337080169</v>
      </c>
    </row>
    <row r="143" spans="1:4" x14ac:dyDescent="0.25">
      <c r="A143" s="38" t="s">
        <v>392</v>
      </c>
      <c r="B143">
        <v>429.18423603359332</v>
      </c>
      <c r="C143">
        <v>0</v>
      </c>
      <c r="D143">
        <v>0</v>
      </c>
    </row>
    <row r="144" spans="1:4" x14ac:dyDescent="0.25">
      <c r="A144" s="38" t="s">
        <v>393</v>
      </c>
      <c r="B144">
        <v>222.76058891559543</v>
      </c>
      <c r="C144">
        <v>0</v>
      </c>
      <c r="D144">
        <v>1070.5401706163439</v>
      </c>
    </row>
    <row r="145" spans="1:4" x14ac:dyDescent="0.25">
      <c r="A145" s="38" t="s">
        <v>394</v>
      </c>
      <c r="B145">
        <v>200.72313780207372</v>
      </c>
      <c r="C145">
        <v>0</v>
      </c>
      <c r="D145">
        <v>1167.2864118640266</v>
      </c>
    </row>
    <row r="146" spans="1:4" x14ac:dyDescent="0.25">
      <c r="A146" s="38" t="s">
        <v>395</v>
      </c>
      <c r="B146">
        <v>262.6311643110821</v>
      </c>
      <c r="C146">
        <v>296.38847194796199</v>
      </c>
      <c r="D146">
        <v>1338.2089435173054</v>
      </c>
    </row>
    <row r="147" spans="1:4" x14ac:dyDescent="0.25">
      <c r="A147" s="38" t="s">
        <v>396</v>
      </c>
      <c r="B147">
        <v>0</v>
      </c>
      <c r="C147">
        <v>0</v>
      </c>
      <c r="D147">
        <v>699.5245943124927</v>
      </c>
    </row>
    <row r="148" spans="1:4" x14ac:dyDescent="0.25">
      <c r="A148" s="38" t="s">
        <v>397</v>
      </c>
      <c r="B148">
        <v>240.43825714997345</v>
      </c>
      <c r="C148">
        <v>0</v>
      </c>
      <c r="D148">
        <v>0</v>
      </c>
    </row>
    <row r="149" spans="1:4" x14ac:dyDescent="0.25">
      <c r="A149" s="38" t="s">
        <v>398</v>
      </c>
      <c r="B149">
        <v>257.24473765493872</v>
      </c>
      <c r="C149">
        <v>292.4174452981519</v>
      </c>
      <c r="D149">
        <v>1191.8970643343414</v>
      </c>
    </row>
    <row r="150" spans="1:4" x14ac:dyDescent="0.25">
      <c r="A150" s="38" t="s">
        <v>399</v>
      </c>
      <c r="B150">
        <v>356.23491535883375</v>
      </c>
      <c r="C150">
        <v>0</v>
      </c>
      <c r="D150">
        <v>0</v>
      </c>
    </row>
    <row r="151" spans="1:4" x14ac:dyDescent="0.25">
      <c r="A151" s="38" t="s">
        <v>400</v>
      </c>
      <c r="B151">
        <v>0</v>
      </c>
      <c r="C151">
        <v>504</v>
      </c>
      <c r="D151">
        <v>0</v>
      </c>
    </row>
    <row r="152" spans="1:4" x14ac:dyDescent="0.25">
      <c r="A152" s="38" t="s">
        <v>401</v>
      </c>
      <c r="B152">
        <v>0</v>
      </c>
      <c r="C152">
        <v>432</v>
      </c>
      <c r="D152">
        <v>0</v>
      </c>
    </row>
    <row r="153" spans="1:4" x14ac:dyDescent="0.25">
      <c r="A153" s="38" t="s">
        <v>402</v>
      </c>
      <c r="B153">
        <v>0</v>
      </c>
      <c r="C153">
        <v>1080</v>
      </c>
      <c r="D153">
        <v>0</v>
      </c>
    </row>
    <row r="154" spans="1:4" x14ac:dyDescent="0.25">
      <c r="A154" s="38" t="s">
        <v>403</v>
      </c>
      <c r="B154">
        <v>0</v>
      </c>
      <c r="C154">
        <v>648</v>
      </c>
      <c r="D154">
        <v>0</v>
      </c>
    </row>
    <row r="155" spans="1:4" x14ac:dyDescent="0.25">
      <c r="A155" s="38" t="s">
        <v>404</v>
      </c>
      <c r="B155">
        <v>0</v>
      </c>
      <c r="C155">
        <v>270.81911665484154</v>
      </c>
      <c r="D155">
        <v>758.69777677844604</v>
      </c>
    </row>
    <row r="156" spans="1:4" x14ac:dyDescent="0.25">
      <c r="A156" s="38" t="s">
        <v>405</v>
      </c>
      <c r="B156">
        <v>0</v>
      </c>
      <c r="C156">
        <v>864</v>
      </c>
      <c r="D156">
        <v>0</v>
      </c>
    </row>
    <row r="157" spans="1:4" x14ac:dyDescent="0.25">
      <c r="A157" s="38" t="s">
        <v>406</v>
      </c>
      <c r="B157">
        <v>0</v>
      </c>
      <c r="C157">
        <v>348.22222740072016</v>
      </c>
      <c r="D157">
        <v>868.68957159573915</v>
      </c>
    </row>
    <row r="158" spans="1:4" x14ac:dyDescent="0.25">
      <c r="A158" s="38" t="s">
        <v>407</v>
      </c>
      <c r="B158">
        <v>0</v>
      </c>
      <c r="C158">
        <v>0</v>
      </c>
      <c r="D158">
        <v>901.90457295085662</v>
      </c>
    </row>
    <row r="159" spans="1:4" x14ac:dyDescent="0.25">
      <c r="A159" s="38" t="s">
        <v>408</v>
      </c>
      <c r="B159">
        <v>0</v>
      </c>
      <c r="C159">
        <v>316.64</v>
      </c>
      <c r="D159">
        <v>1589.4914287547579</v>
      </c>
    </row>
    <row r="160" spans="1:4" x14ac:dyDescent="0.25">
      <c r="A160" s="38" t="s">
        <v>409</v>
      </c>
      <c r="B160">
        <v>181.71423838956056</v>
      </c>
      <c r="C160">
        <v>0</v>
      </c>
      <c r="D160">
        <v>1095.6075335402934</v>
      </c>
    </row>
    <row r="161" spans="1:4" x14ac:dyDescent="0.25">
      <c r="A161" s="38" t="s">
        <v>410</v>
      </c>
      <c r="B161">
        <v>190.42976211823759</v>
      </c>
      <c r="C161">
        <v>0</v>
      </c>
      <c r="D161">
        <v>0</v>
      </c>
    </row>
    <row r="162" spans="1:4" x14ac:dyDescent="0.25">
      <c r="A162" s="38" t="s">
        <v>411</v>
      </c>
      <c r="B162">
        <v>0</v>
      </c>
      <c r="C162">
        <v>310.75501968458701</v>
      </c>
      <c r="D162">
        <v>1031.032812991933</v>
      </c>
    </row>
    <row r="163" spans="1:4" x14ac:dyDescent="0.25">
      <c r="A163" s="38" t="s">
        <v>412</v>
      </c>
      <c r="B163">
        <v>0</v>
      </c>
      <c r="C163">
        <v>347.71124506248253</v>
      </c>
      <c r="D163">
        <v>0</v>
      </c>
    </row>
    <row r="164" spans="1:4" x14ac:dyDescent="0.25">
      <c r="A164" s="38" t="s">
        <v>413</v>
      </c>
      <c r="B164">
        <v>0</v>
      </c>
      <c r="C164">
        <v>306.23396416342786</v>
      </c>
      <c r="D164">
        <v>0</v>
      </c>
    </row>
    <row r="165" spans="1:4" x14ac:dyDescent="0.25">
      <c r="A165" s="38" t="s">
        <v>414</v>
      </c>
      <c r="B165">
        <v>0</v>
      </c>
      <c r="C165">
        <v>0</v>
      </c>
      <c r="D165">
        <v>727.4713009069726</v>
      </c>
    </row>
    <row r="166" spans="1:4" x14ac:dyDescent="0.25">
      <c r="A166" s="38" t="s">
        <v>415</v>
      </c>
      <c r="B166">
        <v>224.4532814815426</v>
      </c>
      <c r="C166">
        <v>411.90444241867766</v>
      </c>
      <c r="D166">
        <v>1404.7748873523865</v>
      </c>
    </row>
    <row r="167" spans="1:4" x14ac:dyDescent="0.25">
      <c r="A167" s="38" t="s">
        <v>416</v>
      </c>
      <c r="B167">
        <v>0</v>
      </c>
      <c r="C167">
        <v>1296</v>
      </c>
      <c r="D167">
        <v>0</v>
      </c>
    </row>
    <row r="168" spans="1:4" x14ac:dyDescent="0.25">
      <c r="A168" s="38" t="s">
        <v>417</v>
      </c>
      <c r="B168">
        <v>0</v>
      </c>
      <c r="C168">
        <v>432</v>
      </c>
      <c r="D168">
        <v>0</v>
      </c>
    </row>
    <row r="169" spans="1:4" x14ac:dyDescent="0.25">
      <c r="A169" s="38" t="s">
        <v>418</v>
      </c>
      <c r="B169">
        <v>246.3618012861472</v>
      </c>
      <c r="C169">
        <v>279.4468818178317</v>
      </c>
      <c r="D169">
        <v>990.72479345530451</v>
      </c>
    </row>
    <row r="170" spans="1:4" x14ac:dyDescent="0.25">
      <c r="A170" s="38" t="s">
        <v>419</v>
      </c>
      <c r="B170">
        <v>213.27439247638864</v>
      </c>
      <c r="C170">
        <v>0</v>
      </c>
      <c r="D170">
        <v>995.27736348201609</v>
      </c>
    </row>
    <row r="171" spans="1:4" x14ac:dyDescent="0.25">
      <c r="A171" s="38" t="s">
        <v>420</v>
      </c>
      <c r="B171">
        <v>233.34328950178914</v>
      </c>
      <c r="C171">
        <v>272.72214830353124</v>
      </c>
      <c r="D171">
        <v>1303.7766546611247</v>
      </c>
    </row>
    <row r="172" spans="1:4" x14ac:dyDescent="0.25">
      <c r="A172" s="38" t="s">
        <v>421</v>
      </c>
      <c r="B172">
        <v>0</v>
      </c>
      <c r="C172">
        <v>360</v>
      </c>
      <c r="D172">
        <v>0</v>
      </c>
    </row>
    <row r="173" spans="1:4" x14ac:dyDescent="0.25">
      <c r="A173" s="38" t="s">
        <v>422</v>
      </c>
      <c r="B173">
        <v>0</v>
      </c>
      <c r="C173">
        <v>1512</v>
      </c>
      <c r="D173">
        <v>0</v>
      </c>
    </row>
    <row r="174" spans="1:4" x14ac:dyDescent="0.25">
      <c r="A174" s="38" t="s">
        <v>423</v>
      </c>
      <c r="B174">
        <v>285.79119861928024</v>
      </c>
      <c r="C174">
        <v>0</v>
      </c>
      <c r="D174">
        <v>0</v>
      </c>
    </row>
    <row r="175" spans="1:4" x14ac:dyDescent="0.25">
      <c r="A175" s="38" t="s">
        <v>424</v>
      </c>
      <c r="B175">
        <v>206.41357814741153</v>
      </c>
      <c r="C175">
        <v>288.33825415545533</v>
      </c>
      <c r="D175">
        <v>1249.3845386986479</v>
      </c>
    </row>
    <row r="176" spans="1:4" x14ac:dyDescent="0.25">
      <c r="A176" s="38" t="s">
        <v>425</v>
      </c>
      <c r="B176">
        <v>0</v>
      </c>
      <c r="C176">
        <v>360</v>
      </c>
      <c r="D176">
        <v>0</v>
      </c>
    </row>
    <row r="177" spans="1:4" x14ac:dyDescent="0.25">
      <c r="A177" s="38" t="s">
        <v>426</v>
      </c>
      <c r="B177">
        <v>0</v>
      </c>
      <c r="C177">
        <v>324</v>
      </c>
      <c r="D177">
        <v>0</v>
      </c>
    </row>
    <row r="178" spans="1:4" x14ac:dyDescent="0.25">
      <c r="A178" s="38" t="s">
        <v>427</v>
      </c>
      <c r="B178">
        <v>0</v>
      </c>
      <c r="C178">
        <v>0</v>
      </c>
      <c r="D178">
        <v>931.21911593593256</v>
      </c>
    </row>
    <row r="179" spans="1:4" x14ac:dyDescent="0.25">
      <c r="A179" s="38" t="s">
        <v>428</v>
      </c>
      <c r="B179">
        <v>0</v>
      </c>
      <c r="C179">
        <v>0</v>
      </c>
      <c r="D179">
        <v>979.95892988556375</v>
      </c>
    </row>
    <row r="180" spans="1:4" x14ac:dyDescent="0.25">
      <c r="A180" s="38" t="s">
        <v>429</v>
      </c>
      <c r="B180">
        <v>192.96764174213655</v>
      </c>
      <c r="C180">
        <v>0</v>
      </c>
      <c r="D180">
        <v>0</v>
      </c>
    </row>
    <row r="181" spans="1:4" x14ac:dyDescent="0.25">
      <c r="A181" s="38" t="s">
        <v>430</v>
      </c>
      <c r="B181">
        <v>0</v>
      </c>
      <c r="C181">
        <v>1035</v>
      </c>
      <c r="D181">
        <v>0</v>
      </c>
    </row>
    <row r="182" spans="1:4" x14ac:dyDescent="0.25">
      <c r="A182" s="38" t="s">
        <v>431</v>
      </c>
      <c r="B182">
        <v>188.84314727404632</v>
      </c>
      <c r="C182">
        <v>0</v>
      </c>
      <c r="D182">
        <v>0</v>
      </c>
    </row>
    <row r="183" spans="1:4" x14ac:dyDescent="0.25">
      <c r="A183" s="38" t="s">
        <v>432</v>
      </c>
      <c r="B183">
        <v>0</v>
      </c>
      <c r="C183">
        <v>648</v>
      </c>
      <c r="D183">
        <v>0</v>
      </c>
    </row>
    <row r="184" spans="1:4" x14ac:dyDescent="0.25">
      <c r="A184" s="38" t="s">
        <v>433</v>
      </c>
      <c r="B184">
        <v>208.02693538940341</v>
      </c>
      <c r="C184">
        <v>0</v>
      </c>
      <c r="D184">
        <v>1008.5466984556253</v>
      </c>
    </row>
    <row r="185" spans="1:4" x14ac:dyDescent="0.25">
      <c r="A185" s="38" t="s">
        <v>434</v>
      </c>
      <c r="B185">
        <v>0</v>
      </c>
      <c r="C185">
        <v>504</v>
      </c>
      <c r="D185">
        <v>0</v>
      </c>
    </row>
    <row r="186" spans="1:4" x14ac:dyDescent="0.25">
      <c r="A186" s="38" t="s">
        <v>435</v>
      </c>
      <c r="B186">
        <v>196.15146107499393</v>
      </c>
      <c r="C186">
        <v>0</v>
      </c>
      <c r="D186">
        <v>0</v>
      </c>
    </row>
    <row r="187" spans="1:4" x14ac:dyDescent="0.25">
      <c r="A187" s="38" t="s">
        <v>436</v>
      </c>
      <c r="B187">
        <v>0</v>
      </c>
      <c r="C187">
        <v>2520</v>
      </c>
      <c r="D187">
        <v>0</v>
      </c>
    </row>
    <row r="188" spans="1:4" x14ac:dyDescent="0.25">
      <c r="A188" s="38" t="s">
        <v>437</v>
      </c>
      <c r="B188">
        <v>229.18222056102806</v>
      </c>
      <c r="C188">
        <v>0</v>
      </c>
      <c r="D188">
        <v>0</v>
      </c>
    </row>
    <row r="189" spans="1:4" x14ac:dyDescent="0.25">
      <c r="A189" s="38" t="s">
        <v>438</v>
      </c>
      <c r="B189">
        <v>0</v>
      </c>
      <c r="C189">
        <v>344.30420022999158</v>
      </c>
      <c r="D189">
        <v>1080.6834694062873</v>
      </c>
    </row>
    <row r="190" spans="1:4" x14ac:dyDescent="0.25">
      <c r="A190" s="38" t="s">
        <v>439</v>
      </c>
      <c r="B190">
        <v>0</v>
      </c>
      <c r="C190">
        <v>396.60840728376525</v>
      </c>
      <c r="D190">
        <v>0</v>
      </c>
    </row>
    <row r="191" spans="1:4" x14ac:dyDescent="0.25">
      <c r="A191" s="38" t="s">
        <v>440</v>
      </c>
      <c r="B191">
        <v>180.46458215501292</v>
      </c>
      <c r="C191">
        <v>0</v>
      </c>
      <c r="D191">
        <v>0</v>
      </c>
    </row>
    <row r="192" spans="1:4" x14ac:dyDescent="0.25">
      <c r="A192" s="38" t="s">
        <v>441</v>
      </c>
      <c r="B192">
        <v>0</v>
      </c>
      <c r="C192">
        <v>1944</v>
      </c>
      <c r="D192">
        <v>0</v>
      </c>
    </row>
    <row r="193" spans="1:4" x14ac:dyDescent="0.25">
      <c r="A193" s="38" t="s">
        <v>442</v>
      </c>
      <c r="B193">
        <v>0</v>
      </c>
      <c r="C193">
        <v>504</v>
      </c>
      <c r="D193">
        <v>0</v>
      </c>
    </row>
    <row r="194" spans="1:4" x14ac:dyDescent="0.25">
      <c r="A194" s="38" t="s">
        <v>443</v>
      </c>
      <c r="B194">
        <v>0</v>
      </c>
      <c r="C194">
        <v>720</v>
      </c>
      <c r="D194">
        <v>0</v>
      </c>
    </row>
    <row r="195" spans="1:4" x14ac:dyDescent="0.25">
      <c r="A195" s="38" t="s">
        <v>444</v>
      </c>
      <c r="B195">
        <v>170.88782762158806</v>
      </c>
      <c r="C195">
        <v>279.36261584966911</v>
      </c>
      <c r="D195">
        <v>1216.1417236692159</v>
      </c>
    </row>
    <row r="196" spans="1:4" x14ac:dyDescent="0.25">
      <c r="A196" s="38" t="s">
        <v>445</v>
      </c>
      <c r="B196">
        <v>0</v>
      </c>
      <c r="C196">
        <v>313.16029743923849</v>
      </c>
      <c r="D196">
        <v>1224.0470311887996</v>
      </c>
    </row>
    <row r="197" spans="1:4" x14ac:dyDescent="0.25">
      <c r="A197" s="38" t="s">
        <v>446</v>
      </c>
      <c r="B197">
        <v>196.45223533914094</v>
      </c>
      <c r="C197">
        <v>292.40275067386688</v>
      </c>
      <c r="D197">
        <v>940.00387513161604</v>
      </c>
    </row>
    <row r="198" spans="1:4" x14ac:dyDescent="0.25">
      <c r="A198" s="38" t="s">
        <v>447</v>
      </c>
      <c r="B198">
        <v>0</v>
      </c>
      <c r="C198">
        <v>0</v>
      </c>
      <c r="D198">
        <v>986.23448780252454</v>
      </c>
    </row>
    <row r="199" spans="1:4" x14ac:dyDescent="0.25">
      <c r="A199" s="38" t="s">
        <v>448</v>
      </c>
      <c r="B199">
        <v>0</v>
      </c>
      <c r="C199">
        <v>366.78032224301563</v>
      </c>
      <c r="D199">
        <v>1127.096868551127</v>
      </c>
    </row>
    <row r="200" spans="1:4" x14ac:dyDescent="0.25">
      <c r="A200" s="38" t="s">
        <v>449</v>
      </c>
      <c r="B200">
        <v>0</v>
      </c>
      <c r="C200">
        <v>0</v>
      </c>
      <c r="D200">
        <v>745.23455747285095</v>
      </c>
    </row>
    <row r="201" spans="1:4" x14ac:dyDescent="0.25">
      <c r="A201" s="38" t="s">
        <v>450</v>
      </c>
      <c r="B201">
        <v>0</v>
      </c>
      <c r="C201">
        <v>0</v>
      </c>
      <c r="D201">
        <v>821.38949329983279</v>
      </c>
    </row>
    <row r="202" spans="1:4" x14ac:dyDescent="0.25">
      <c r="A202" s="38" t="s">
        <v>251</v>
      </c>
      <c r="B202">
        <v>24098.897560430014</v>
      </c>
      <c r="C202">
        <v>61556.373410162189</v>
      </c>
      <c r="D202">
        <v>104759.79956099797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A51D-16AD-4AE0-83EE-3CE85102A6CF}">
  <dimension ref="A1:N270"/>
  <sheetViews>
    <sheetView zoomScale="55" zoomScaleNormal="55" workbookViewId="0">
      <selection activeCell="D9" sqref="D9"/>
    </sheetView>
  </sheetViews>
  <sheetFormatPr defaultColWidth="8.85546875" defaultRowHeight="15" x14ac:dyDescent="0.25"/>
  <cols>
    <col min="1" max="1" width="54.140625" bestFit="1" customWidth="1"/>
    <col min="2" max="2" width="11.140625" bestFit="1" customWidth="1"/>
    <col min="3" max="3" width="12" bestFit="1" customWidth="1"/>
    <col min="4" max="4" width="12.7109375" bestFit="1" customWidth="1"/>
    <col min="5" max="5" width="13.42578125" customWidth="1"/>
    <col min="6" max="8" width="13.5703125" customWidth="1"/>
    <col min="9" max="9" width="8.7109375" customWidth="1"/>
    <col min="10" max="10" width="31.85546875" bestFit="1" customWidth="1"/>
    <col min="11" max="11" width="11.140625" bestFit="1" customWidth="1"/>
    <col min="12" max="12" width="19.140625" bestFit="1" customWidth="1"/>
    <col min="13" max="13" width="9" bestFit="1" customWidth="1"/>
    <col min="14" max="14" width="9.5703125" bestFit="1" customWidth="1"/>
  </cols>
  <sheetData>
    <row r="1" spans="1:14" x14ac:dyDescent="0.25">
      <c r="B1" s="143"/>
      <c r="C1" s="143"/>
      <c r="D1" s="143"/>
      <c r="E1" s="22"/>
      <c r="F1" s="22"/>
      <c r="G1" s="22"/>
      <c r="H1" s="22"/>
      <c r="J1" s="140" t="s">
        <v>75</v>
      </c>
      <c r="K1" s="141"/>
      <c r="L1" s="141"/>
      <c r="M1" s="141"/>
      <c r="N1" s="142"/>
    </row>
    <row r="2" spans="1:14" ht="15.75" thickBot="1" x14ac:dyDescent="0.3">
      <c r="B2" s="143"/>
      <c r="C2" s="143"/>
      <c r="D2" s="143"/>
      <c r="E2" s="22"/>
      <c r="F2" s="22"/>
      <c r="G2" s="22"/>
      <c r="H2" s="22"/>
      <c r="J2" s="7" t="s">
        <v>0</v>
      </c>
      <c r="K2" s="8" t="s">
        <v>1</v>
      </c>
      <c r="L2" s="8" t="s">
        <v>2</v>
      </c>
      <c r="M2" s="9" t="s">
        <v>74</v>
      </c>
      <c r="N2" s="9" t="s">
        <v>73</v>
      </c>
    </row>
    <row r="3" spans="1:14" x14ac:dyDescent="0.25">
      <c r="A3" s="10" t="s">
        <v>252</v>
      </c>
      <c r="B3" s="8" t="s">
        <v>1</v>
      </c>
      <c r="C3" s="8" t="s">
        <v>109</v>
      </c>
      <c r="D3" s="8" t="s">
        <v>73</v>
      </c>
      <c r="E3" s="8" t="s">
        <v>213</v>
      </c>
      <c r="F3" s="8" t="s">
        <v>214</v>
      </c>
      <c r="G3" s="8" t="s">
        <v>249</v>
      </c>
      <c r="H3" s="14"/>
      <c r="J3" s="3" t="s">
        <v>209</v>
      </c>
      <c r="K3" s="1" t="s">
        <v>210</v>
      </c>
      <c r="L3" s="23">
        <v>1290387.0563999999</v>
      </c>
      <c r="M3" s="10">
        <v>52.963239999999999</v>
      </c>
      <c r="N3" s="2">
        <v>2.0600000000000002E-3</v>
      </c>
    </row>
    <row r="4" spans="1:14" x14ac:dyDescent="0.25">
      <c r="A4" s="1" t="str">
        <f t="shared" ref="A4:A67" si="0">B4&amp;C4&amp;D4</f>
        <v>AB10 7AY57.1215209000691-2.12572960023559</v>
      </c>
      <c r="B4" s="15" t="s">
        <v>10</v>
      </c>
      <c r="C4" s="1">
        <v>57.1215209000691</v>
      </c>
      <c r="D4" s="1">
        <v>-2.1257296002355899</v>
      </c>
      <c r="E4" s="6">
        <v>178.73488139163234</v>
      </c>
      <c r="F4" s="6">
        <v>273.46470061910696</v>
      </c>
      <c r="G4" s="6">
        <v>0</v>
      </c>
      <c r="H4" s="5"/>
      <c r="I4" s="5"/>
      <c r="J4" s="3" t="s">
        <v>211</v>
      </c>
      <c r="K4" s="24" t="s">
        <v>212</v>
      </c>
      <c r="L4" s="25">
        <v>135166.41359999997</v>
      </c>
      <c r="M4" s="4">
        <v>56.019480000000001</v>
      </c>
      <c r="N4" s="26">
        <v>-3.7248199999999998</v>
      </c>
    </row>
    <row r="5" spans="1:14" x14ac:dyDescent="0.25">
      <c r="A5" s="1" t="str">
        <f t="shared" si="0"/>
        <v>AB10 7AY57.1215209000691-2.12572960023559</v>
      </c>
      <c r="B5" s="15" t="s">
        <v>10</v>
      </c>
      <c r="C5" s="1">
        <v>57.1215209000691</v>
      </c>
      <c r="D5" s="1">
        <v>-2.1257296002355899</v>
      </c>
      <c r="E5" s="6">
        <v>0</v>
      </c>
      <c r="F5" s="6">
        <v>0</v>
      </c>
      <c r="G5" s="1">
        <v>883.70180156908964</v>
      </c>
      <c r="H5" s="5"/>
      <c r="I5" s="5"/>
    </row>
    <row r="6" spans="1:14" x14ac:dyDescent="0.25">
      <c r="A6" s="1" t="str">
        <f t="shared" si="0"/>
        <v>AB11 9PJ57.1378441500016-2.0838641002396</v>
      </c>
      <c r="B6" s="15" t="s">
        <v>193</v>
      </c>
      <c r="C6" s="1">
        <v>57.137844150001598</v>
      </c>
      <c r="D6" s="1">
        <v>-2.0838641002395999</v>
      </c>
      <c r="E6" s="6">
        <v>217.92889613659122</v>
      </c>
      <c r="F6" s="6">
        <v>0</v>
      </c>
      <c r="G6" s="6">
        <v>0</v>
      </c>
      <c r="H6" s="5"/>
      <c r="I6" s="5"/>
    </row>
    <row r="7" spans="1:14" x14ac:dyDescent="0.25">
      <c r="A7" s="1" t="str">
        <f t="shared" si="0"/>
        <v>AB24 2UU57.1670842-2.113553</v>
      </c>
      <c r="B7" s="15" t="s">
        <v>205</v>
      </c>
      <c r="C7" s="1">
        <v>57.167084199999998</v>
      </c>
      <c r="D7" s="1">
        <v>-2.113553</v>
      </c>
      <c r="E7" s="6">
        <v>217.19049798490241</v>
      </c>
      <c r="F7" s="6">
        <v>0</v>
      </c>
      <c r="G7" s="6">
        <v>0</v>
      </c>
      <c r="H7" s="5"/>
      <c r="I7" s="5"/>
    </row>
    <row r="8" spans="1:14" x14ac:dyDescent="0.25">
      <c r="A8" s="1" t="str">
        <f t="shared" si="0"/>
        <v>AL1 2RJ51.7434023002459-0.342438749225726</v>
      </c>
      <c r="B8" s="15" t="s">
        <v>150</v>
      </c>
      <c r="C8" s="1">
        <v>51.743402300245897</v>
      </c>
      <c r="D8" s="1">
        <v>-0.34243874922572598</v>
      </c>
      <c r="E8" s="6">
        <v>226.59311192875981</v>
      </c>
      <c r="F8" s="6">
        <v>0</v>
      </c>
      <c r="G8" s="6">
        <v>0</v>
      </c>
      <c r="H8" s="5"/>
      <c r="I8" s="5"/>
    </row>
    <row r="9" spans="1:14" x14ac:dyDescent="0.25">
      <c r="A9" s="1" t="str">
        <f t="shared" si="0"/>
        <v>B35 7RD52.5185581870482-1.80031759848244</v>
      </c>
      <c r="B9" s="15" t="s">
        <v>32</v>
      </c>
      <c r="C9" s="1">
        <v>52.5185581870482</v>
      </c>
      <c r="D9" s="1">
        <v>-1.80031759848244</v>
      </c>
      <c r="E9" s="6">
        <v>0</v>
      </c>
      <c r="F9" s="6">
        <v>284.23777838563007</v>
      </c>
      <c r="G9" s="6">
        <v>0</v>
      </c>
      <c r="H9" s="5"/>
      <c r="I9" s="5"/>
    </row>
    <row r="10" spans="1:14" x14ac:dyDescent="0.25">
      <c r="A10" s="1" t="str">
        <f t="shared" si="0"/>
        <v>B35 7RD52.5185581870482-1.80031759848244</v>
      </c>
      <c r="B10" s="15" t="s">
        <v>32</v>
      </c>
      <c r="C10" s="1">
        <v>52.5185581870482</v>
      </c>
      <c r="D10" s="1">
        <v>-1.80031759848244</v>
      </c>
      <c r="E10" s="6">
        <v>0</v>
      </c>
      <c r="F10" s="6">
        <v>0</v>
      </c>
      <c r="G10" s="1">
        <v>732.541450577614</v>
      </c>
      <c r="H10" s="5"/>
      <c r="I10" s="5"/>
    </row>
    <row r="11" spans="1:14" x14ac:dyDescent="0.25">
      <c r="A11" s="1" t="str">
        <f t="shared" si="0"/>
        <v>B62 8ES52.454970900005-2.03887640003544</v>
      </c>
      <c r="B11" s="15" t="s">
        <v>30</v>
      </c>
      <c r="C11" s="1">
        <v>52.454970900005002</v>
      </c>
      <c r="D11" s="1">
        <v>-2.03887640003544</v>
      </c>
      <c r="E11" s="6">
        <v>183.46726193202474</v>
      </c>
      <c r="F11" s="6">
        <v>283.67399991872873</v>
      </c>
      <c r="G11" s="6">
        <v>0</v>
      </c>
      <c r="H11" s="5"/>
      <c r="I11" s="5"/>
    </row>
    <row r="12" spans="1:14" x14ac:dyDescent="0.25">
      <c r="A12" s="1" t="str">
        <f t="shared" si="0"/>
        <v>B62 8ES52.454970900005-2.03887640003544</v>
      </c>
      <c r="B12" s="15" t="s">
        <v>30</v>
      </c>
      <c r="C12" s="1">
        <v>52.454970900005002</v>
      </c>
      <c r="D12" s="1">
        <v>-2.03887640003544</v>
      </c>
      <c r="E12" s="6">
        <v>0</v>
      </c>
      <c r="F12" s="6">
        <v>0</v>
      </c>
      <c r="G12" s="1">
        <v>1204.2952449012876</v>
      </c>
      <c r="H12" s="5"/>
      <c r="I12" s="5"/>
    </row>
    <row r="13" spans="1:14" x14ac:dyDescent="0.25">
      <c r="A13" s="1" t="str">
        <f t="shared" si="0"/>
        <v>BA2 3ET51.3812217712402-2.37344098091125</v>
      </c>
      <c r="B13" s="15" t="s">
        <v>149</v>
      </c>
      <c r="C13" s="1">
        <v>51.381221771240234</v>
      </c>
      <c r="D13" s="1">
        <v>-2.3734409809112549</v>
      </c>
      <c r="E13" s="6">
        <v>193.74681784368175</v>
      </c>
      <c r="F13" s="6">
        <v>0</v>
      </c>
      <c r="G13" s="6">
        <v>0</v>
      </c>
      <c r="H13" s="5"/>
      <c r="I13" s="5"/>
    </row>
    <row r="14" spans="1:14" x14ac:dyDescent="0.25">
      <c r="A14" s="1" t="str">
        <f t="shared" si="0"/>
        <v>BB2 3QP53.741468530528-2.48346306219529</v>
      </c>
      <c r="B14" s="15" t="s">
        <v>233</v>
      </c>
      <c r="C14" s="1">
        <v>53.741468530528003</v>
      </c>
      <c r="D14" s="1">
        <v>-2.4834630621952898</v>
      </c>
      <c r="E14" s="6">
        <v>0</v>
      </c>
      <c r="F14" s="6">
        <v>0</v>
      </c>
      <c r="G14" s="1">
        <v>753.3163392678739</v>
      </c>
      <c r="H14" s="5"/>
      <c r="I14" s="5"/>
    </row>
    <row r="15" spans="1:14" x14ac:dyDescent="0.25">
      <c r="A15" s="1" t="str">
        <f t="shared" si="0"/>
        <v>BH15 3BN50.7319468000002-1.98653079999132</v>
      </c>
      <c r="B15" s="15" t="s">
        <v>18</v>
      </c>
      <c r="C15" s="1">
        <v>50.731946800000202</v>
      </c>
      <c r="D15" s="1">
        <v>-1.98653079999132</v>
      </c>
      <c r="E15" s="6">
        <v>313.58227718402469</v>
      </c>
      <c r="F15" s="6">
        <v>0</v>
      </c>
      <c r="G15" s="6">
        <v>0</v>
      </c>
      <c r="H15" s="5"/>
      <c r="I15" s="5"/>
    </row>
    <row r="16" spans="1:14" x14ac:dyDescent="0.25">
      <c r="A16" s="1" t="str">
        <f t="shared" si="0"/>
        <v>BH15 3BN50.7319468000002-1.98653079999132</v>
      </c>
      <c r="B16" s="15" t="s">
        <v>18</v>
      </c>
      <c r="C16" s="1">
        <v>50.731946800000202</v>
      </c>
      <c r="D16" s="1">
        <v>-1.98653079999132</v>
      </c>
      <c r="E16" s="6">
        <v>0</v>
      </c>
      <c r="F16" s="6">
        <v>0</v>
      </c>
      <c r="G16" s="1">
        <v>1404.0504743707017</v>
      </c>
      <c r="H16" s="5"/>
      <c r="I16" s="5"/>
    </row>
    <row r="17" spans="1:9" x14ac:dyDescent="0.25">
      <c r="A17" s="1" t="str">
        <f t="shared" si="0"/>
        <v>BH8 9UB50.7525444030761-1.83865904808044</v>
      </c>
      <c r="B17" s="15" t="s">
        <v>51</v>
      </c>
      <c r="C17" s="1">
        <v>50.752544403076172</v>
      </c>
      <c r="D17" s="1">
        <v>-1.8386590480804443</v>
      </c>
      <c r="E17" s="6">
        <v>198.76306337111447</v>
      </c>
      <c r="F17" s="6">
        <v>0</v>
      </c>
      <c r="G17" s="6">
        <v>0</v>
      </c>
      <c r="H17" s="5"/>
      <c r="I17" s="5"/>
    </row>
    <row r="18" spans="1:9" x14ac:dyDescent="0.25">
      <c r="A18" s="1" t="str">
        <f t="shared" si="0"/>
        <v>BH8 9UB50.7525444030761-1.83865904808044</v>
      </c>
      <c r="B18" s="15" t="s">
        <v>51</v>
      </c>
      <c r="C18" s="1">
        <v>50.752544403076172</v>
      </c>
      <c r="D18" s="1">
        <v>-1.8386590480804443</v>
      </c>
      <c r="E18" s="6">
        <v>0</v>
      </c>
      <c r="F18" s="6">
        <v>0</v>
      </c>
      <c r="G18" s="1">
        <v>974.71127260314768</v>
      </c>
      <c r="H18" s="5"/>
      <c r="I18" s="5"/>
    </row>
    <row r="19" spans="1:9" x14ac:dyDescent="0.25">
      <c r="A19" s="1" t="str">
        <f t="shared" si="0"/>
        <v>BL1 2SL53.585078113959-2.42486534606731</v>
      </c>
      <c r="B19" s="15" t="s">
        <v>34</v>
      </c>
      <c r="C19" s="1">
        <v>53.585078113959</v>
      </c>
      <c r="D19" s="1">
        <v>-2.42486534606731</v>
      </c>
      <c r="E19" s="6">
        <v>184.28150979020245</v>
      </c>
      <c r="F19" s="6">
        <v>0</v>
      </c>
      <c r="G19" s="6">
        <v>0</v>
      </c>
      <c r="H19" s="5"/>
      <c r="I19" s="5"/>
    </row>
    <row r="20" spans="1:9" x14ac:dyDescent="0.25">
      <c r="A20" s="1" t="str">
        <f t="shared" si="0"/>
        <v>BL1 2SL53.585078113959-2.42486534606731</v>
      </c>
      <c r="B20" s="15" t="s">
        <v>34</v>
      </c>
      <c r="C20" s="1">
        <v>53.585078113959</v>
      </c>
      <c r="D20" s="1">
        <v>-2.42486534606731</v>
      </c>
      <c r="E20" s="6">
        <v>0</v>
      </c>
      <c r="F20" s="6">
        <v>0</v>
      </c>
      <c r="G20" s="1">
        <v>1237.8247594685431</v>
      </c>
      <c r="H20" s="5"/>
      <c r="I20" s="5"/>
    </row>
    <row r="21" spans="1:9" x14ac:dyDescent="0.25">
      <c r="A21" s="1" t="str">
        <f t="shared" si="0"/>
        <v>BL9 7PJ53.5924377441406-2.27003288269042</v>
      </c>
      <c r="B21" s="15" t="s">
        <v>8</v>
      </c>
      <c r="C21" s="1">
        <v>53.592437744140625</v>
      </c>
      <c r="D21" s="1">
        <v>-2.2700328826904297</v>
      </c>
      <c r="E21" s="6">
        <v>172.26103749985188</v>
      </c>
      <c r="F21" s="6">
        <v>0</v>
      </c>
      <c r="G21" s="6">
        <v>0</v>
      </c>
      <c r="H21" s="5"/>
      <c r="I21" s="5"/>
    </row>
    <row r="22" spans="1:9" x14ac:dyDescent="0.25">
      <c r="A22" s="1" t="str">
        <f t="shared" si="0"/>
        <v>BL9 7PJ53.5924377441406-2.27003288269042</v>
      </c>
      <c r="B22" s="15" t="s">
        <v>8</v>
      </c>
      <c r="C22" s="1">
        <v>53.592437744140625</v>
      </c>
      <c r="D22" s="1">
        <v>-2.2700328826904297</v>
      </c>
      <c r="E22" s="6">
        <v>0</v>
      </c>
      <c r="F22" s="6">
        <v>0</v>
      </c>
      <c r="G22" s="1">
        <v>1065.1414687904044</v>
      </c>
      <c r="H22" s="5"/>
      <c r="I22" s="5"/>
    </row>
    <row r="23" spans="1:9" x14ac:dyDescent="0.25">
      <c r="A23" s="1" t="str">
        <f t="shared" si="0"/>
        <v>BS10 7TX51.5288505554199-2.60460209846496</v>
      </c>
      <c r="B23" s="15" t="s">
        <v>61</v>
      </c>
      <c r="C23" s="1">
        <v>51.528850555419922</v>
      </c>
      <c r="D23" s="1">
        <v>-2.6046020984649658</v>
      </c>
      <c r="E23" s="6">
        <v>271.98495775516238</v>
      </c>
      <c r="F23" s="6">
        <v>316.99523095975218</v>
      </c>
      <c r="G23" s="6">
        <v>0</v>
      </c>
      <c r="H23" s="5"/>
      <c r="I23" s="5"/>
    </row>
    <row r="24" spans="1:9" x14ac:dyDescent="0.25">
      <c r="A24" s="1" t="str">
        <f t="shared" si="0"/>
        <v>BS10 7TX51.5288505554199-2.60460209846496</v>
      </c>
      <c r="B24" s="15" t="s">
        <v>61</v>
      </c>
      <c r="C24" s="1">
        <v>51.528850555419922</v>
      </c>
      <c r="D24" s="1">
        <v>-2.6046020984649658</v>
      </c>
      <c r="E24" s="6">
        <v>0</v>
      </c>
      <c r="F24" s="6">
        <v>0</v>
      </c>
      <c r="G24" s="1">
        <v>1313.0076006450561</v>
      </c>
      <c r="H24" s="5"/>
      <c r="I24" s="5"/>
    </row>
    <row r="25" spans="1:9" x14ac:dyDescent="0.25">
      <c r="A25" s="1" t="str">
        <f t="shared" si="0"/>
        <v>BS13 7TJ51.4157066345214-2.6003611087799</v>
      </c>
      <c r="B25" s="15" t="s">
        <v>36</v>
      </c>
      <c r="C25" s="1">
        <v>51.415706634521484</v>
      </c>
      <c r="D25" s="1">
        <v>-2.6003611087799072</v>
      </c>
      <c r="E25" s="6">
        <v>236.56089238995068</v>
      </c>
      <c r="F25" s="6">
        <v>0</v>
      </c>
      <c r="G25" s="6">
        <v>0</v>
      </c>
      <c r="H25" s="5"/>
      <c r="I25" s="5"/>
    </row>
    <row r="26" spans="1:9" x14ac:dyDescent="0.25">
      <c r="A26" s="1" t="str">
        <f t="shared" si="0"/>
        <v>BS13 7TJ51.4157066345214-2.6003611087799</v>
      </c>
      <c r="B26" s="15" t="s">
        <v>36</v>
      </c>
      <c r="C26" s="1">
        <v>51.415706634521484</v>
      </c>
      <c r="D26" s="1">
        <v>-2.6003611087799072</v>
      </c>
      <c r="E26" s="6">
        <v>0</v>
      </c>
      <c r="F26" s="6">
        <v>0</v>
      </c>
      <c r="G26" s="1">
        <v>1276.8705103259647</v>
      </c>
      <c r="H26" s="5"/>
      <c r="I26" s="5"/>
    </row>
    <row r="27" spans="1:9" x14ac:dyDescent="0.25">
      <c r="A27" s="1" t="str">
        <f t="shared" si="0"/>
        <v>BS22 0BT51.3599772521534-2.90867171258029</v>
      </c>
      <c r="B27" s="15" t="s">
        <v>160</v>
      </c>
      <c r="C27" s="1">
        <v>51.359977252153399</v>
      </c>
      <c r="D27" s="1">
        <v>-2.9086717125802899</v>
      </c>
      <c r="E27" s="6">
        <v>176.74791023637454</v>
      </c>
      <c r="F27" s="6">
        <v>0</v>
      </c>
      <c r="G27" s="6">
        <v>0</v>
      </c>
      <c r="H27" s="5"/>
      <c r="I27" s="5"/>
    </row>
    <row r="28" spans="1:9" x14ac:dyDescent="0.25">
      <c r="A28" s="1" t="str">
        <f t="shared" si="0"/>
        <v>BS30 7DA51.443765-2.5013162</v>
      </c>
      <c r="B28" s="15" t="s">
        <v>14</v>
      </c>
      <c r="C28" s="1">
        <v>51.443764999999999</v>
      </c>
      <c r="D28" s="1">
        <v>-2.5013162000000002</v>
      </c>
      <c r="E28" s="6">
        <v>326.72229737937477</v>
      </c>
      <c r="F28" s="6">
        <v>310.24290268171939</v>
      </c>
      <c r="G28" s="6">
        <v>0</v>
      </c>
      <c r="H28" s="5"/>
      <c r="I28" s="5"/>
    </row>
    <row r="29" spans="1:9" x14ac:dyDescent="0.25">
      <c r="A29" s="1" t="str">
        <f t="shared" si="0"/>
        <v>BS30 7DA51.443765-2.5013162</v>
      </c>
      <c r="B29" s="15" t="s">
        <v>14</v>
      </c>
      <c r="C29" s="1">
        <v>51.443764999999999</v>
      </c>
      <c r="D29" s="1">
        <v>-2.5013162000000002</v>
      </c>
      <c r="E29" s="6">
        <v>0</v>
      </c>
      <c r="F29" s="6">
        <v>0</v>
      </c>
      <c r="G29" s="1">
        <v>1547.3832439515677</v>
      </c>
      <c r="H29" s="5"/>
      <c r="I29" s="5"/>
    </row>
    <row r="30" spans="1:9" x14ac:dyDescent="0.25">
      <c r="A30" s="1" t="str">
        <f t="shared" si="0"/>
        <v>BS39 5TQ51.3333854675292-2.5774381160736</v>
      </c>
      <c r="B30" s="15" t="s">
        <v>169</v>
      </c>
      <c r="C30" s="1">
        <v>51.333385467529297</v>
      </c>
      <c r="D30" s="1">
        <v>-2.5774381160736084</v>
      </c>
      <c r="E30" s="6">
        <v>0</v>
      </c>
      <c r="F30" s="6">
        <v>531</v>
      </c>
      <c r="G30" s="6">
        <v>0</v>
      </c>
      <c r="H30" s="5"/>
      <c r="I30" s="5"/>
    </row>
    <row r="31" spans="1:9" x14ac:dyDescent="0.25">
      <c r="A31" s="1" t="str">
        <f t="shared" si="0"/>
        <v>CA11 9EH54.6594305278167-2.76477345223941</v>
      </c>
      <c r="B31" s="15" t="s">
        <v>242</v>
      </c>
      <c r="C31" s="1">
        <v>54.659430527816703</v>
      </c>
      <c r="D31" s="1">
        <v>-2.7647734522394098</v>
      </c>
      <c r="E31" s="6">
        <v>0</v>
      </c>
      <c r="F31" s="6">
        <v>0</v>
      </c>
      <c r="G31" s="1">
        <v>2164.6815127935824</v>
      </c>
      <c r="H31" s="5"/>
      <c r="I31" s="5"/>
    </row>
    <row r="32" spans="1:9" x14ac:dyDescent="0.25">
      <c r="A32" s="1" t="str">
        <f t="shared" si="0"/>
        <v>CB8  0WB52.24264990.4006011</v>
      </c>
      <c r="B32" s="15" t="s">
        <v>171</v>
      </c>
      <c r="C32" s="1">
        <v>52.242649900000004</v>
      </c>
      <c r="D32" s="1">
        <v>0.40060109999999999</v>
      </c>
      <c r="E32" s="6">
        <v>0</v>
      </c>
      <c r="F32" s="6">
        <v>648</v>
      </c>
      <c r="G32" s="6">
        <v>0</v>
      </c>
      <c r="H32" s="5"/>
      <c r="I32" s="5"/>
    </row>
    <row r="33" spans="1:9" x14ac:dyDescent="0.25">
      <c r="A33" s="1" t="str">
        <f t="shared" si="0"/>
        <v>CB8 7DT52.26129399057590.395323662291183</v>
      </c>
      <c r="B33" s="15" t="s">
        <v>177</v>
      </c>
      <c r="C33" s="1">
        <v>52.261293990575901</v>
      </c>
      <c r="D33" s="1">
        <v>0.39532366229118299</v>
      </c>
      <c r="E33" s="6">
        <v>1419.9372629652348</v>
      </c>
      <c r="F33" s="6">
        <v>1295.4769462458896</v>
      </c>
      <c r="G33" s="6">
        <v>0</v>
      </c>
      <c r="H33" s="5"/>
      <c r="I33" s="5"/>
    </row>
    <row r="34" spans="1:9" x14ac:dyDescent="0.25">
      <c r="A34" s="1" t="str">
        <f t="shared" si="0"/>
        <v>CB8 7SX52.26321501429740.397400307963335</v>
      </c>
      <c r="B34" s="15" t="s">
        <v>166</v>
      </c>
      <c r="C34" s="1">
        <v>52.263215014297401</v>
      </c>
      <c r="D34" s="1">
        <v>0.39740030796333498</v>
      </c>
      <c r="E34" s="6">
        <v>225.96444168303825</v>
      </c>
      <c r="F34" s="6">
        <v>0</v>
      </c>
      <c r="G34" s="6">
        <v>0</v>
      </c>
      <c r="H34" s="5"/>
      <c r="I34" s="5"/>
    </row>
    <row r="35" spans="1:9" x14ac:dyDescent="0.25">
      <c r="A35" s="1" t="str">
        <f t="shared" si="0"/>
        <v>CF10 4LU51.4620226-3.1514232</v>
      </c>
      <c r="B35" s="15" t="s">
        <v>70</v>
      </c>
      <c r="C35" s="1">
        <v>51.462022599999997</v>
      </c>
      <c r="D35" s="1">
        <v>-3.1514232</v>
      </c>
      <c r="E35" s="6">
        <v>361.53321170447236</v>
      </c>
      <c r="F35" s="6">
        <v>0</v>
      </c>
      <c r="G35" s="6">
        <v>0</v>
      </c>
      <c r="H35" s="5"/>
      <c r="I35" s="5"/>
    </row>
    <row r="36" spans="1:9" x14ac:dyDescent="0.25">
      <c r="A36" s="1" t="str">
        <f t="shared" si="0"/>
        <v>CF10 4LU51.4620226-3.1514232</v>
      </c>
      <c r="B36" s="15" t="s">
        <v>70</v>
      </c>
      <c r="C36" s="1">
        <v>51.462022599999997</v>
      </c>
      <c r="D36" s="1">
        <v>-3.1514232</v>
      </c>
      <c r="E36" s="6">
        <v>0</v>
      </c>
      <c r="F36" s="6">
        <v>0</v>
      </c>
      <c r="G36" s="1">
        <v>892.19125494656873</v>
      </c>
      <c r="H36" s="5"/>
      <c r="I36" s="5"/>
    </row>
    <row r="37" spans="1:9" x14ac:dyDescent="0.25">
      <c r="A37" s="1" t="str">
        <f t="shared" si="0"/>
        <v>CF23 8NL51.5348226-3.1280755</v>
      </c>
      <c r="B37" s="15" t="s">
        <v>3</v>
      </c>
      <c r="C37" s="1">
        <v>51.534822599999998</v>
      </c>
      <c r="D37" s="1">
        <v>-3.1280755</v>
      </c>
      <c r="E37" s="6">
        <v>193.53992932781611</v>
      </c>
      <c r="F37" s="6">
        <v>0</v>
      </c>
      <c r="G37" s="6">
        <v>0</v>
      </c>
      <c r="H37" s="5"/>
      <c r="I37" s="5"/>
    </row>
    <row r="38" spans="1:9" x14ac:dyDescent="0.25">
      <c r="A38" s="1" t="str">
        <f t="shared" si="0"/>
        <v>CF23 8NL51.5348226-3.1280755</v>
      </c>
      <c r="B38" s="15" t="s">
        <v>3</v>
      </c>
      <c r="C38" s="1">
        <v>51.534822599999998</v>
      </c>
      <c r="D38" s="1">
        <v>-3.1280755</v>
      </c>
      <c r="E38" s="6">
        <v>0</v>
      </c>
      <c r="F38" s="6">
        <v>0</v>
      </c>
      <c r="G38" s="1">
        <v>828.24687923588658</v>
      </c>
      <c r="H38" s="5"/>
      <c r="I38" s="5"/>
    </row>
    <row r="39" spans="1:9" x14ac:dyDescent="0.25">
      <c r="A39" s="1" t="str">
        <f t="shared" si="0"/>
        <v>CF32 9LW51.553237915039-3.57033991813659</v>
      </c>
      <c r="B39" s="15" t="s">
        <v>187</v>
      </c>
      <c r="C39" s="1">
        <v>51.553237915039063</v>
      </c>
      <c r="D39" s="1">
        <v>-3.5703399181365967</v>
      </c>
      <c r="E39" s="6">
        <v>188.32381376606855</v>
      </c>
      <c r="F39" s="6">
        <v>0</v>
      </c>
      <c r="G39" s="6">
        <v>0</v>
      </c>
      <c r="H39" s="5"/>
      <c r="I39" s="5"/>
    </row>
    <row r="40" spans="1:9" x14ac:dyDescent="0.25">
      <c r="A40" s="1" t="str">
        <f t="shared" si="0"/>
        <v>CF48 1HY51.7498281-3.3919786</v>
      </c>
      <c r="B40" s="15" t="s">
        <v>140</v>
      </c>
      <c r="C40" s="1">
        <v>51.749828100000002</v>
      </c>
      <c r="D40" s="1">
        <v>-3.3919785999999998</v>
      </c>
      <c r="E40" s="6">
        <v>0</v>
      </c>
      <c r="F40" s="6">
        <v>290.17553615911714</v>
      </c>
      <c r="G40" s="6">
        <v>0</v>
      </c>
      <c r="H40" s="5"/>
      <c r="I40" s="5"/>
    </row>
    <row r="41" spans="1:9" x14ac:dyDescent="0.25">
      <c r="A41" s="1" t="str">
        <f t="shared" si="0"/>
        <v>CF5 5TG51.4614427502319-3.305332200319</v>
      </c>
      <c r="B41" s="15" t="s">
        <v>46</v>
      </c>
      <c r="C41" s="1">
        <v>51.461442750231903</v>
      </c>
      <c r="D41" s="1">
        <v>-3.305332200319</v>
      </c>
      <c r="E41" s="6">
        <v>192.37299556900066</v>
      </c>
      <c r="F41" s="6">
        <v>0</v>
      </c>
      <c r="G41" s="6">
        <v>0</v>
      </c>
      <c r="H41" s="5"/>
      <c r="I41" s="5"/>
    </row>
    <row r="42" spans="1:9" x14ac:dyDescent="0.25">
      <c r="A42" s="1" t="str">
        <f t="shared" si="0"/>
        <v>CF5 5TG51.4614427502319-3.305332200319</v>
      </c>
      <c r="B42" s="15" t="s">
        <v>46</v>
      </c>
      <c r="C42" s="1">
        <v>51.461442750231903</v>
      </c>
      <c r="D42" s="1">
        <v>-3.305332200319</v>
      </c>
      <c r="E42" s="6">
        <v>0</v>
      </c>
      <c r="F42" s="6">
        <v>0</v>
      </c>
      <c r="G42" s="1">
        <v>784.84157374367874</v>
      </c>
      <c r="H42" s="5"/>
      <c r="I42" s="5"/>
    </row>
    <row r="43" spans="1:9" x14ac:dyDescent="0.25">
      <c r="A43" s="1" t="str">
        <f t="shared" si="0"/>
        <v>CH1 4LD53.1955663344978-2.91103350051701</v>
      </c>
      <c r="B43" s="15" t="s">
        <v>42</v>
      </c>
      <c r="C43" s="1">
        <v>53.195566334497798</v>
      </c>
      <c r="D43" s="1">
        <v>-2.9110335005170098</v>
      </c>
      <c r="E43" s="6">
        <v>175.56338070609476</v>
      </c>
      <c r="F43" s="6">
        <v>0</v>
      </c>
      <c r="G43" s="6">
        <v>0</v>
      </c>
      <c r="H43" s="5"/>
      <c r="I43" s="5"/>
    </row>
    <row r="44" spans="1:9" x14ac:dyDescent="0.25">
      <c r="A44" s="1" t="str">
        <f t="shared" si="0"/>
        <v>CH1 4LD53.1955663344978-2.91103350051701</v>
      </c>
      <c r="B44" s="15" t="s">
        <v>42</v>
      </c>
      <c r="C44" s="1">
        <v>53.195566334497798</v>
      </c>
      <c r="D44" s="1">
        <v>-2.9110335005170098</v>
      </c>
      <c r="E44" s="6">
        <v>0</v>
      </c>
      <c r="F44" s="6">
        <v>0</v>
      </c>
      <c r="G44" s="1">
        <v>949.60604047445088</v>
      </c>
      <c r="H44" s="5"/>
      <c r="I44" s="5"/>
    </row>
    <row r="45" spans="1:9" x14ac:dyDescent="0.25">
      <c r="A45" s="1" t="str">
        <f t="shared" si="0"/>
        <v>CH44 2HE53.4116897583007-3.07314896583557</v>
      </c>
      <c r="B45" s="15" t="s">
        <v>24</v>
      </c>
      <c r="C45" s="1">
        <v>53.411689758300781</v>
      </c>
      <c r="D45" s="1">
        <v>-3.0731489658355713</v>
      </c>
      <c r="E45" s="6">
        <v>183.35101080381909</v>
      </c>
      <c r="F45" s="6">
        <v>282.45109954329115</v>
      </c>
      <c r="G45" s="6">
        <v>0</v>
      </c>
      <c r="H45" s="5"/>
      <c r="I45" s="5"/>
    </row>
    <row r="46" spans="1:9" x14ac:dyDescent="0.25">
      <c r="A46" s="1" t="str">
        <f t="shared" si="0"/>
        <v>CH44 2HE53.4116897583007-3.07314896583557</v>
      </c>
      <c r="B46" s="15" t="s">
        <v>24</v>
      </c>
      <c r="C46" s="1">
        <v>53.411689758300781</v>
      </c>
      <c r="D46" s="1">
        <v>-3.0731489658355713</v>
      </c>
      <c r="E46" s="6">
        <v>0</v>
      </c>
      <c r="F46" s="6">
        <v>0</v>
      </c>
      <c r="G46" s="1">
        <v>1019.8527896812444</v>
      </c>
      <c r="H46" s="5"/>
      <c r="I46" s="5"/>
    </row>
    <row r="47" spans="1:9" x14ac:dyDescent="0.25">
      <c r="A47" s="1" t="str">
        <f t="shared" si="0"/>
        <v>CM1 3FE51.72345897891170.419152996475368</v>
      </c>
      <c r="B47" s="15" t="s">
        <v>136</v>
      </c>
      <c r="C47" s="1">
        <v>51.723458978911701</v>
      </c>
      <c r="D47" s="1">
        <v>0.41915299647536802</v>
      </c>
      <c r="E47" s="6">
        <v>0</v>
      </c>
      <c r="F47" s="6">
        <v>2628</v>
      </c>
      <c r="G47" s="6">
        <v>0</v>
      </c>
      <c r="H47" s="5"/>
      <c r="I47" s="5"/>
    </row>
    <row r="48" spans="1:9" x14ac:dyDescent="0.25">
      <c r="A48" s="1" t="str">
        <f t="shared" si="0"/>
        <v>CM13 3TT51.57733950.3435797</v>
      </c>
      <c r="B48" s="15" t="s">
        <v>130</v>
      </c>
      <c r="C48" s="1">
        <v>51.577339500000001</v>
      </c>
      <c r="D48" s="1">
        <v>0.34357969999999999</v>
      </c>
      <c r="E48" s="6">
        <v>0</v>
      </c>
      <c r="F48" s="6">
        <v>324</v>
      </c>
      <c r="G48" s="6">
        <v>0</v>
      </c>
      <c r="H48" s="5"/>
      <c r="I48" s="5"/>
    </row>
    <row r="49" spans="1:9" x14ac:dyDescent="0.25">
      <c r="A49" s="1" t="str">
        <f t="shared" si="0"/>
        <v>CM1351.60502837169470.339530615476494</v>
      </c>
      <c r="B49" s="15" t="s">
        <v>123</v>
      </c>
      <c r="C49" s="1">
        <v>51.605028371694701</v>
      </c>
      <c r="D49" s="1">
        <v>0.33953061547649399</v>
      </c>
      <c r="E49" s="6">
        <v>0</v>
      </c>
      <c r="F49" s="6">
        <v>432</v>
      </c>
      <c r="G49" s="6">
        <v>0</v>
      </c>
      <c r="H49" s="5"/>
      <c r="I49" s="5"/>
    </row>
    <row r="50" spans="1:9" x14ac:dyDescent="0.25">
      <c r="A50" s="1" t="str">
        <f t="shared" si="0"/>
        <v>CM14 5RE51.63324827464610.244255613750531</v>
      </c>
      <c r="B50" s="15" t="s">
        <v>116</v>
      </c>
      <c r="C50" s="1">
        <v>51.6332482746461</v>
      </c>
      <c r="D50" s="1">
        <v>0.24425561375053101</v>
      </c>
      <c r="E50" s="6">
        <v>0</v>
      </c>
      <c r="F50" s="6">
        <v>7740</v>
      </c>
      <c r="G50" s="6">
        <v>0</v>
      </c>
      <c r="H50" s="5"/>
      <c r="I50" s="5"/>
    </row>
    <row r="51" spans="1:9" x14ac:dyDescent="0.25">
      <c r="A51" s="1" t="str">
        <f t="shared" si="0"/>
        <v>CM14 5RE51.63324827464610.244255613750531</v>
      </c>
      <c r="B51" s="15" t="s">
        <v>116</v>
      </c>
      <c r="C51" s="1">
        <v>51.6332482746461</v>
      </c>
      <c r="D51" s="1">
        <v>0.24425561375053101</v>
      </c>
      <c r="E51" s="6">
        <v>0</v>
      </c>
      <c r="F51" s="6">
        <v>288</v>
      </c>
      <c r="G51" s="6">
        <v>0</v>
      </c>
      <c r="H51" s="5"/>
      <c r="I51" s="5"/>
    </row>
    <row r="52" spans="1:9" x14ac:dyDescent="0.25">
      <c r="A52" s="1" t="str">
        <f t="shared" si="0"/>
        <v>CM2 5PX51.74624030.5091922</v>
      </c>
      <c r="B52" s="15" t="s">
        <v>37</v>
      </c>
      <c r="C52" s="1">
        <v>51.746240299999997</v>
      </c>
      <c r="D52" s="1">
        <v>0.50919219999999998</v>
      </c>
      <c r="E52" s="6">
        <v>176.68475112677135</v>
      </c>
      <c r="F52" s="6">
        <v>0</v>
      </c>
      <c r="G52" s="6">
        <v>0</v>
      </c>
      <c r="H52" s="5"/>
      <c r="I52" s="5"/>
    </row>
    <row r="53" spans="1:9" x14ac:dyDescent="0.25">
      <c r="A53" s="1" t="str">
        <f t="shared" si="0"/>
        <v>CM2 5PX51.74624030.5091922</v>
      </c>
      <c r="B53" s="15" t="s">
        <v>37</v>
      </c>
      <c r="C53" s="1">
        <v>51.746240299999997</v>
      </c>
      <c r="D53" s="1">
        <v>0.50919219999999998</v>
      </c>
      <c r="E53" s="6">
        <v>0</v>
      </c>
      <c r="F53" s="6">
        <v>0</v>
      </c>
      <c r="G53" s="1">
        <v>734.57908044652038</v>
      </c>
      <c r="H53" s="5"/>
      <c r="I53" s="5"/>
    </row>
    <row r="54" spans="1:9" x14ac:dyDescent="0.25">
      <c r="A54" s="1" t="str">
        <f t="shared" si="0"/>
        <v>CM2 8UN51.6767310.5245731</v>
      </c>
      <c r="B54" s="15" t="s">
        <v>141</v>
      </c>
      <c r="C54" s="1">
        <v>51.676730999999997</v>
      </c>
      <c r="D54" s="1">
        <v>0.52457310000000001</v>
      </c>
      <c r="E54" s="6">
        <v>0</v>
      </c>
      <c r="F54" s="6">
        <v>432</v>
      </c>
      <c r="G54" s="6">
        <v>0</v>
      </c>
      <c r="H54" s="5"/>
      <c r="I54" s="5"/>
    </row>
    <row r="55" spans="1:9" x14ac:dyDescent="0.25">
      <c r="A55" s="1" t="str">
        <f t="shared" si="0"/>
        <v>CM20 2QT51.78548431396480.0880289971828461</v>
      </c>
      <c r="B55" s="15" t="s">
        <v>139</v>
      </c>
      <c r="C55" s="1">
        <v>51.785484313964844</v>
      </c>
      <c r="D55" s="1">
        <v>8.8028997182846069E-2</v>
      </c>
      <c r="E55" s="6">
        <v>0</v>
      </c>
      <c r="F55" s="6">
        <v>792</v>
      </c>
      <c r="G55" s="6">
        <v>0</v>
      </c>
      <c r="H55" s="5"/>
      <c r="I55" s="5"/>
    </row>
    <row r="56" spans="1:9" x14ac:dyDescent="0.25">
      <c r="A56" s="1" t="str">
        <f t="shared" si="0"/>
        <v>CM20 2TN51.78465270.1117954</v>
      </c>
      <c r="B56" s="15" t="s">
        <v>161</v>
      </c>
      <c r="C56" s="1">
        <v>51.784652700000002</v>
      </c>
      <c r="D56" s="1">
        <v>0.1117954</v>
      </c>
      <c r="E56" s="6">
        <v>286.66296264157558</v>
      </c>
      <c r="F56" s="6">
        <v>0</v>
      </c>
      <c r="G56" s="6">
        <v>0</v>
      </c>
      <c r="H56" s="5"/>
      <c r="I56" s="5"/>
    </row>
    <row r="57" spans="1:9" x14ac:dyDescent="0.25">
      <c r="A57" s="1" t="str">
        <f t="shared" si="0"/>
        <v>CM3 6ED51.66028880.7825199</v>
      </c>
      <c r="B57" s="15" t="s">
        <v>145</v>
      </c>
      <c r="C57" s="1">
        <v>51.660288799999996</v>
      </c>
      <c r="D57" s="1">
        <v>0.78251990000000005</v>
      </c>
      <c r="E57" s="6">
        <v>0</v>
      </c>
      <c r="F57" s="6">
        <v>540</v>
      </c>
      <c r="G57" s="6">
        <v>0</v>
      </c>
      <c r="H57" s="5"/>
      <c r="I57" s="5"/>
    </row>
    <row r="58" spans="1:9" x14ac:dyDescent="0.25">
      <c r="A58" s="1" t="str">
        <f t="shared" si="0"/>
        <v>CM5 0QF51.74074343511620.287979617010385</v>
      </c>
      <c r="B58" s="15" t="s">
        <v>134</v>
      </c>
      <c r="C58" s="1">
        <v>51.740743435116201</v>
      </c>
      <c r="D58" s="1">
        <v>0.28797961701038499</v>
      </c>
      <c r="E58" s="6">
        <v>0</v>
      </c>
      <c r="F58" s="6">
        <v>432</v>
      </c>
      <c r="G58" s="6">
        <v>0</v>
      </c>
      <c r="H58" s="5"/>
      <c r="I58" s="5"/>
    </row>
    <row r="59" spans="1:9" x14ac:dyDescent="0.25">
      <c r="A59" s="1" t="str">
        <f t="shared" si="0"/>
        <v>CO10 8LG52.06879806518550.572144985198974</v>
      </c>
      <c r="B59" s="15" t="s">
        <v>122</v>
      </c>
      <c r="C59" s="1">
        <v>52.068798065185547</v>
      </c>
      <c r="D59" s="1">
        <v>0.57214498519897461</v>
      </c>
      <c r="E59" s="6">
        <v>0</v>
      </c>
      <c r="F59" s="6">
        <v>360</v>
      </c>
      <c r="G59" s="6">
        <v>0</v>
      </c>
      <c r="H59" s="5"/>
      <c r="I59" s="5"/>
    </row>
    <row r="60" spans="1:9" x14ac:dyDescent="0.25">
      <c r="A60" s="1" t="str">
        <f t="shared" si="0"/>
        <v>CO11 2RU51.91024780273431.14317095279693</v>
      </c>
      <c r="B60" s="15" t="s">
        <v>119</v>
      </c>
      <c r="C60" s="1">
        <v>51.910247802734375</v>
      </c>
      <c r="D60" s="1">
        <v>1.143170952796936</v>
      </c>
      <c r="E60" s="6">
        <v>0</v>
      </c>
      <c r="F60" s="6">
        <v>720</v>
      </c>
      <c r="G60" s="6">
        <v>0</v>
      </c>
      <c r="H60" s="5"/>
      <c r="I60" s="5"/>
    </row>
    <row r="61" spans="1:9" x14ac:dyDescent="0.25">
      <c r="A61" s="1" t="str">
        <f t="shared" si="0"/>
        <v>CO16 9RX51.80942279129971.12632820926354</v>
      </c>
      <c r="B61" s="15" t="s">
        <v>128</v>
      </c>
      <c r="C61" s="1">
        <v>51.809422791299703</v>
      </c>
      <c r="D61" s="1">
        <v>1.12632820926354</v>
      </c>
      <c r="E61" s="6">
        <v>0</v>
      </c>
      <c r="F61" s="6">
        <v>288</v>
      </c>
      <c r="G61" s="6">
        <v>0</v>
      </c>
      <c r="H61" s="5"/>
      <c r="I61" s="5"/>
    </row>
    <row r="62" spans="1:9" x14ac:dyDescent="0.25">
      <c r="A62" s="1" t="str">
        <f t="shared" si="0"/>
        <v>CO2 8JX51.88029310047530.929522100081197</v>
      </c>
      <c r="B62" s="15" t="s">
        <v>226</v>
      </c>
      <c r="C62" s="1">
        <v>51.880293100475299</v>
      </c>
      <c r="D62" s="1">
        <v>0.92952210008119696</v>
      </c>
      <c r="E62" s="6">
        <v>0</v>
      </c>
      <c r="F62" s="6">
        <v>0</v>
      </c>
      <c r="G62" s="1">
        <v>903.60833367804582</v>
      </c>
      <c r="H62" s="5"/>
      <c r="I62" s="5"/>
    </row>
    <row r="63" spans="1:9" x14ac:dyDescent="0.25">
      <c r="A63" s="1" t="str">
        <f t="shared" si="0"/>
        <v>CR0 3YH51.3891925-0.1346552</v>
      </c>
      <c r="B63" s="15" t="s">
        <v>240</v>
      </c>
      <c r="C63" s="1">
        <v>51.3891925</v>
      </c>
      <c r="D63" s="1">
        <v>-0.1346552</v>
      </c>
      <c r="E63" s="6">
        <v>0</v>
      </c>
      <c r="F63" s="6">
        <v>0</v>
      </c>
      <c r="G63" s="1">
        <v>694.29179570380518</v>
      </c>
      <c r="H63" s="5"/>
      <c r="I63" s="5"/>
    </row>
    <row r="64" spans="1:9" x14ac:dyDescent="0.25">
      <c r="A64" s="1" t="str">
        <f t="shared" si="0"/>
        <v>CRO  4YA51.3719058830942-0.131554982928111</v>
      </c>
      <c r="B64" s="15" t="s">
        <v>110</v>
      </c>
      <c r="C64" s="1">
        <v>51.3719058830942</v>
      </c>
      <c r="D64" s="1">
        <v>-0.13155498292811099</v>
      </c>
      <c r="E64" s="6">
        <v>0</v>
      </c>
      <c r="F64" s="6">
        <v>338.69745765573191</v>
      </c>
      <c r="G64" s="6">
        <v>0</v>
      </c>
      <c r="H64" s="5"/>
      <c r="I64" s="5"/>
    </row>
    <row r="65" spans="1:9" x14ac:dyDescent="0.25">
      <c r="A65" s="1" t="str">
        <f t="shared" si="0"/>
        <v>CT10 2PU51.35555445028771.39946900163197</v>
      </c>
      <c r="B65" s="15" t="s">
        <v>156</v>
      </c>
      <c r="C65" s="1">
        <v>51.355554450287698</v>
      </c>
      <c r="D65" s="1">
        <v>1.39946900163197</v>
      </c>
      <c r="E65" s="6">
        <v>218.01508590847286</v>
      </c>
      <c r="F65" s="6">
        <v>0</v>
      </c>
      <c r="G65" s="6">
        <v>0</v>
      </c>
      <c r="H65" s="5"/>
      <c r="I65" s="5"/>
    </row>
    <row r="66" spans="1:9" x14ac:dyDescent="0.25">
      <c r="A66" s="1" t="str">
        <f t="shared" si="0"/>
        <v>CT19 5FJ51.09525345970681.16037240978782</v>
      </c>
      <c r="B66" s="15" t="s">
        <v>152</v>
      </c>
      <c r="C66" s="1">
        <v>51.095253459706797</v>
      </c>
      <c r="D66" s="1">
        <v>1.1603724097878201</v>
      </c>
      <c r="E66" s="6">
        <v>426.92520523812124</v>
      </c>
      <c r="F66" s="6">
        <v>0</v>
      </c>
      <c r="G66" s="6">
        <v>0</v>
      </c>
      <c r="H66" s="5"/>
      <c r="I66" s="5"/>
    </row>
    <row r="67" spans="1:9" x14ac:dyDescent="0.25">
      <c r="A67" s="1" t="str">
        <f t="shared" si="0"/>
        <v>CV3 2JD52.3978643501498-1.43884584974141</v>
      </c>
      <c r="B67" s="15" t="s">
        <v>4</v>
      </c>
      <c r="C67" s="1">
        <v>52.397864350149803</v>
      </c>
      <c r="D67" s="1">
        <v>-1.4388458497414101</v>
      </c>
      <c r="E67" s="6">
        <v>187.04924559375473</v>
      </c>
      <c r="F67" s="6">
        <v>288.36246874166613</v>
      </c>
      <c r="G67" s="6">
        <v>0</v>
      </c>
      <c r="H67" s="5"/>
      <c r="I67" s="5"/>
    </row>
    <row r="68" spans="1:9" x14ac:dyDescent="0.25">
      <c r="A68" s="1" t="str">
        <f t="shared" ref="A68:A131" si="1">B68&amp;C68&amp;D68</f>
        <v>CV3 2JD52.3978643501498-1.43884584974141</v>
      </c>
      <c r="B68" s="15" t="s">
        <v>4</v>
      </c>
      <c r="C68" s="1">
        <v>52.397864350149803</v>
      </c>
      <c r="D68" s="1">
        <v>-1.4388458497414101</v>
      </c>
      <c r="E68" s="6">
        <v>0</v>
      </c>
      <c r="F68" s="6">
        <v>0</v>
      </c>
      <c r="G68" s="1">
        <v>1200.5587512019556</v>
      </c>
      <c r="H68" s="5"/>
      <c r="I68" s="5"/>
    </row>
    <row r="69" spans="1:9" x14ac:dyDescent="0.25">
      <c r="A69" s="1" t="str">
        <f t="shared" si="1"/>
        <v>CW1 6BA53.0827687001551-2.41979034959918</v>
      </c>
      <c r="B69" s="15" t="s">
        <v>234</v>
      </c>
      <c r="C69" s="1">
        <v>53.0827687001551</v>
      </c>
      <c r="D69" s="1">
        <v>-2.4197903495991802</v>
      </c>
      <c r="E69" s="6">
        <v>0</v>
      </c>
      <c r="F69" s="6">
        <v>0</v>
      </c>
      <c r="G69" s="1">
        <v>945.89008273965021</v>
      </c>
      <c r="H69" s="5"/>
      <c r="I69" s="5"/>
    </row>
    <row r="70" spans="1:9" x14ac:dyDescent="0.25">
      <c r="A70" s="1" t="str">
        <f t="shared" si="1"/>
        <v>CW12 1EP53.1635325-2.2095969999954</v>
      </c>
      <c r="B70" s="15" t="s">
        <v>194</v>
      </c>
      <c r="C70" s="1">
        <v>53.163532500000002</v>
      </c>
      <c r="D70" s="1">
        <v>-2.2095969999954002</v>
      </c>
      <c r="E70" s="6">
        <v>176.77854027793879</v>
      </c>
      <c r="F70" s="6">
        <v>0</v>
      </c>
      <c r="G70" s="6">
        <v>0</v>
      </c>
      <c r="H70" s="5"/>
      <c r="I70" s="5"/>
    </row>
    <row r="71" spans="1:9" x14ac:dyDescent="0.25">
      <c r="A71" s="1" t="str">
        <f t="shared" si="1"/>
        <v>DA15 9NJ51.44981040.1104695</v>
      </c>
      <c r="B71" s="15" t="s">
        <v>199</v>
      </c>
      <c r="C71" s="1">
        <v>51.449810399999997</v>
      </c>
      <c r="D71" s="1">
        <v>0.1104695</v>
      </c>
      <c r="E71" s="6">
        <v>234.68103470644354</v>
      </c>
      <c r="F71" s="6">
        <v>0</v>
      </c>
      <c r="G71" s="6">
        <v>0</v>
      </c>
      <c r="H71" s="5"/>
      <c r="I71" s="5"/>
    </row>
    <row r="72" spans="1:9" x14ac:dyDescent="0.25">
      <c r="A72" s="1" t="str">
        <f t="shared" si="1"/>
        <v>DA17 6BP51.49168850.1624068</v>
      </c>
      <c r="B72" s="15" t="s">
        <v>197</v>
      </c>
      <c r="C72" s="1">
        <v>51.491688500000002</v>
      </c>
      <c r="D72" s="1">
        <v>0.16240679999999999</v>
      </c>
      <c r="E72" s="6">
        <v>170.3004641295978</v>
      </c>
      <c r="F72" s="6">
        <v>0</v>
      </c>
      <c r="G72" s="6">
        <v>0</v>
      </c>
      <c r="H72" s="5"/>
      <c r="I72" s="5"/>
    </row>
    <row r="73" spans="1:9" x14ac:dyDescent="0.25">
      <c r="A73" s="1" t="str">
        <f t="shared" si="1"/>
        <v>DA3 8NJ51.37002620.2663091</v>
      </c>
      <c r="B73" s="15" t="s">
        <v>133</v>
      </c>
      <c r="C73" s="1">
        <v>51.370026199999998</v>
      </c>
      <c r="D73" s="1">
        <v>0.26630910000000002</v>
      </c>
      <c r="E73" s="6">
        <v>0</v>
      </c>
      <c r="F73" s="6">
        <v>2880</v>
      </c>
      <c r="G73" s="6">
        <v>0</v>
      </c>
      <c r="H73" s="5"/>
      <c r="I73" s="5"/>
    </row>
    <row r="74" spans="1:9" x14ac:dyDescent="0.25">
      <c r="A74" s="1" t="str">
        <f t="shared" si="1"/>
        <v>DD8 1TD56.640898-2.907968</v>
      </c>
      <c r="B74" s="15" t="s">
        <v>202</v>
      </c>
      <c r="C74" s="1">
        <v>56.640898</v>
      </c>
      <c r="D74" s="1">
        <v>-2.9079679999999999</v>
      </c>
      <c r="E74" s="6">
        <v>336.98893941169945</v>
      </c>
      <c r="F74" s="6">
        <v>0</v>
      </c>
      <c r="G74" s="6">
        <v>0</v>
      </c>
      <c r="H74" s="5"/>
      <c r="I74" s="5"/>
    </row>
    <row r="75" spans="1:9" x14ac:dyDescent="0.25">
      <c r="A75" s="1" t="str">
        <f t="shared" si="1"/>
        <v>DE24 8EB52.8961778080512-1.47147084054098</v>
      </c>
      <c r="B75" s="15" t="s">
        <v>237</v>
      </c>
      <c r="C75" s="1">
        <v>52.896177808051199</v>
      </c>
      <c r="D75" s="1">
        <v>-1.47147084054098</v>
      </c>
      <c r="E75" s="6">
        <v>0</v>
      </c>
      <c r="F75" s="6">
        <v>0</v>
      </c>
      <c r="G75" s="1">
        <v>1158.9965676672527</v>
      </c>
      <c r="H75" s="5"/>
      <c r="I75" s="5"/>
    </row>
    <row r="76" spans="1:9" x14ac:dyDescent="0.25">
      <c r="A76" s="1" t="str">
        <f t="shared" si="1"/>
        <v>DL1 4XT54.5248479000246-1.51083629999451</v>
      </c>
      <c r="B76" s="15" t="s">
        <v>63</v>
      </c>
      <c r="C76" s="1">
        <v>54.524847900024596</v>
      </c>
      <c r="D76" s="1">
        <v>-1.51083629999451</v>
      </c>
      <c r="E76" s="6">
        <v>0</v>
      </c>
      <c r="F76" s="6">
        <v>806.64219081962096</v>
      </c>
      <c r="G76" s="6">
        <v>0</v>
      </c>
      <c r="H76" s="5"/>
      <c r="I76" s="5"/>
    </row>
    <row r="77" spans="1:9" x14ac:dyDescent="0.25">
      <c r="A77" s="1" t="str">
        <f t="shared" si="1"/>
        <v>DL1 4XT54.5248479000246-1.51083629999451</v>
      </c>
      <c r="B77" s="15" t="s">
        <v>63</v>
      </c>
      <c r="C77" s="1">
        <v>54.524847900024596</v>
      </c>
      <c r="D77" s="1">
        <v>-1.51083629999451</v>
      </c>
      <c r="E77" s="6">
        <v>0</v>
      </c>
      <c r="F77" s="6">
        <v>0</v>
      </c>
      <c r="G77" s="1">
        <v>1436.2277173192729</v>
      </c>
      <c r="H77" s="5"/>
      <c r="I77" s="5"/>
    </row>
    <row r="78" spans="1:9" x14ac:dyDescent="0.25">
      <c r="A78" s="1" t="str">
        <f t="shared" si="1"/>
        <v>DN14 7PA53.7532691955566-0.848245024681091</v>
      </c>
      <c r="B78" s="15" t="s">
        <v>243</v>
      </c>
      <c r="C78" s="1">
        <v>53.753269195556641</v>
      </c>
      <c r="D78" s="1">
        <v>-0.84824502468109131</v>
      </c>
      <c r="E78" s="6">
        <v>0</v>
      </c>
      <c r="F78" s="6">
        <v>0</v>
      </c>
      <c r="G78" s="1">
        <v>1581.8930115979604</v>
      </c>
      <c r="H78" s="5"/>
      <c r="I78" s="5"/>
    </row>
    <row r="79" spans="1:9" x14ac:dyDescent="0.25">
      <c r="A79" s="1" t="str">
        <f t="shared" si="1"/>
        <v>DN16 1BN53.5758380000235-0.626892999971617</v>
      </c>
      <c r="B79" s="15" t="s">
        <v>207</v>
      </c>
      <c r="C79" s="1">
        <v>53.575838000023502</v>
      </c>
      <c r="D79" s="1">
        <v>-0.62689299997161696</v>
      </c>
      <c r="E79" s="6">
        <v>204.77668279360759</v>
      </c>
      <c r="F79" s="6">
        <v>0</v>
      </c>
      <c r="G79" s="6">
        <v>0</v>
      </c>
      <c r="H79" s="5"/>
      <c r="I79" s="5"/>
    </row>
    <row r="80" spans="1:9" x14ac:dyDescent="0.25">
      <c r="A80" s="1" t="str">
        <f t="shared" si="1"/>
        <v>DN32 9AW53.5602911744716-0.0786937085137489</v>
      </c>
      <c r="B80" s="15" t="s">
        <v>241</v>
      </c>
      <c r="C80" s="1">
        <v>53.560291174471601</v>
      </c>
      <c r="D80" s="1">
        <v>-7.8693708513748906E-2</v>
      </c>
      <c r="E80" s="6">
        <v>0</v>
      </c>
      <c r="F80" s="6">
        <v>0</v>
      </c>
      <c r="G80" s="1">
        <v>758.71671251698638</v>
      </c>
      <c r="H80" s="5"/>
      <c r="I80" s="5"/>
    </row>
    <row r="81" spans="1:9" x14ac:dyDescent="0.25">
      <c r="A81" s="1" t="str">
        <f t="shared" si="1"/>
        <v>DN4 5JH53.4978863-1.1173783</v>
      </c>
      <c r="B81" s="15" t="s">
        <v>53</v>
      </c>
      <c r="C81" s="1">
        <v>53.497886299999998</v>
      </c>
      <c r="D81" s="1">
        <v>-1.1173782999999999</v>
      </c>
      <c r="E81" s="6">
        <v>0</v>
      </c>
      <c r="F81" s="6">
        <v>342.51401257566789</v>
      </c>
      <c r="G81" s="6">
        <v>0</v>
      </c>
      <c r="H81" s="5"/>
      <c r="I81" s="5"/>
    </row>
    <row r="82" spans="1:9" x14ac:dyDescent="0.25">
      <c r="A82" s="1" t="str">
        <f t="shared" si="1"/>
        <v>DN4 5JH53.4978863-1.1173783</v>
      </c>
      <c r="B82" s="15" t="s">
        <v>53</v>
      </c>
      <c r="C82" s="1">
        <v>53.497886299999998</v>
      </c>
      <c r="D82" s="1">
        <v>-1.1173782999999999</v>
      </c>
      <c r="E82" s="6">
        <v>0</v>
      </c>
      <c r="F82" s="6">
        <v>0</v>
      </c>
      <c r="G82" s="1">
        <v>1242.2723929821709</v>
      </c>
      <c r="H82" s="5"/>
      <c r="I82" s="5"/>
    </row>
    <row r="83" spans="1:9" x14ac:dyDescent="0.25">
      <c r="A83" s="1" t="str">
        <f t="shared" si="1"/>
        <v>DT2 7UA50.7685050964355-2.39499807357788</v>
      </c>
      <c r="B83" s="15" t="s">
        <v>184</v>
      </c>
      <c r="C83" s="1">
        <v>50.768505096435547</v>
      </c>
      <c r="D83" s="1">
        <v>-2.3949980735778809</v>
      </c>
      <c r="E83" s="6">
        <v>239.55412182515147</v>
      </c>
      <c r="F83" s="6">
        <v>0</v>
      </c>
      <c r="G83" s="6">
        <v>0</v>
      </c>
      <c r="H83" s="5"/>
      <c r="I83" s="5"/>
    </row>
    <row r="84" spans="1:9" x14ac:dyDescent="0.25">
      <c r="A84" s="1" t="str">
        <f t="shared" si="1"/>
        <v>DY10 1JF52.3821792602539-2.24802303314208</v>
      </c>
      <c r="B84" s="15" t="s">
        <v>39</v>
      </c>
      <c r="C84" s="1">
        <v>52.382179260253906</v>
      </c>
      <c r="D84" s="1">
        <v>-2.2480230331420898</v>
      </c>
      <c r="E84" s="6">
        <v>178.45108840823514</v>
      </c>
      <c r="F84" s="6">
        <v>0</v>
      </c>
      <c r="G84" s="6">
        <v>0</v>
      </c>
      <c r="H84" s="5"/>
      <c r="I84" s="5"/>
    </row>
    <row r="85" spans="1:9" x14ac:dyDescent="0.25">
      <c r="A85" s="1" t="str">
        <f t="shared" si="1"/>
        <v>DY10 1JF52.3821792602539-2.24802303314208</v>
      </c>
      <c r="B85" s="15" t="s">
        <v>39</v>
      </c>
      <c r="C85" s="1">
        <v>52.382179260253906</v>
      </c>
      <c r="D85" s="1">
        <v>-2.2480230331420898</v>
      </c>
      <c r="E85" s="6">
        <v>0</v>
      </c>
      <c r="F85" s="6">
        <v>0</v>
      </c>
      <c r="G85" s="1">
        <v>1170.0150197801477</v>
      </c>
      <c r="H85" s="5"/>
      <c r="I85" s="5"/>
    </row>
    <row r="86" spans="1:9" x14ac:dyDescent="0.25">
      <c r="A86" s="1" t="str">
        <f t="shared" si="1"/>
        <v>E17 4EE51.5928667-0.0024204</v>
      </c>
      <c r="B86" s="15" t="s">
        <v>167</v>
      </c>
      <c r="C86" s="1">
        <v>51.592866700000002</v>
      </c>
      <c r="D86" s="1">
        <v>-2.4204000000000001E-3</v>
      </c>
      <c r="E86" s="6">
        <v>210.29487468211127</v>
      </c>
      <c r="F86" s="6">
        <v>0</v>
      </c>
      <c r="G86" s="6">
        <v>0</v>
      </c>
      <c r="H86" s="5"/>
      <c r="I86" s="5"/>
    </row>
    <row r="87" spans="1:9" x14ac:dyDescent="0.25">
      <c r="A87" s="1" t="str">
        <f t="shared" si="1"/>
        <v>E4 8SU51.6097008047289-0.0303759305075974</v>
      </c>
      <c r="B87" s="15" t="s">
        <v>239</v>
      </c>
      <c r="C87" s="1">
        <v>51.609700804728902</v>
      </c>
      <c r="D87" s="1">
        <v>-3.0375930507597401E-2</v>
      </c>
      <c r="E87" s="6">
        <v>0</v>
      </c>
      <c r="F87" s="6">
        <v>0</v>
      </c>
      <c r="G87" s="1">
        <v>822.92065159092863</v>
      </c>
      <c r="H87" s="5"/>
      <c r="I87" s="5"/>
    </row>
    <row r="88" spans="1:9" x14ac:dyDescent="0.25">
      <c r="A88" s="1" t="str">
        <f t="shared" si="1"/>
        <v>E6 6LG51.52102279663080.0706759989261627</v>
      </c>
      <c r="B88" s="15" t="s">
        <v>6</v>
      </c>
      <c r="C88" s="1">
        <v>51.521022796630859</v>
      </c>
      <c r="D88" s="1">
        <v>7.067599892616272E-2</v>
      </c>
      <c r="E88" s="6">
        <v>0</v>
      </c>
      <c r="F88" s="6">
        <v>498.58691221671262</v>
      </c>
      <c r="G88" s="6">
        <v>0</v>
      </c>
      <c r="H88" s="5"/>
      <c r="I88" s="5"/>
    </row>
    <row r="89" spans="1:9" x14ac:dyDescent="0.25">
      <c r="A89" s="1" t="str">
        <f t="shared" si="1"/>
        <v>E6 6LG51.52102279663080.0706759989261627</v>
      </c>
      <c r="B89" s="15" t="s">
        <v>6</v>
      </c>
      <c r="C89" s="1">
        <v>51.521022796630859</v>
      </c>
      <c r="D89" s="1">
        <v>7.067599892616272E-2</v>
      </c>
      <c r="E89" s="6">
        <v>0</v>
      </c>
      <c r="F89" s="6">
        <v>0</v>
      </c>
      <c r="G89" s="1">
        <v>1016.171644341485</v>
      </c>
      <c r="H89" s="5"/>
      <c r="I89" s="5"/>
    </row>
    <row r="90" spans="1:9" x14ac:dyDescent="0.25">
      <c r="A90" s="1" t="str">
        <f t="shared" si="1"/>
        <v>EH11 4DG55.9256257-3.3063979</v>
      </c>
      <c r="B90" s="15" t="s">
        <v>66</v>
      </c>
      <c r="C90" s="1">
        <v>55.925625699999998</v>
      </c>
      <c r="D90" s="1">
        <v>-3.3063978999999999</v>
      </c>
      <c r="E90" s="6">
        <v>179.04617501484711</v>
      </c>
      <c r="F90" s="6">
        <v>356.89067046741758</v>
      </c>
      <c r="G90" s="6">
        <v>0</v>
      </c>
      <c r="H90" s="5"/>
      <c r="I90" s="5"/>
    </row>
    <row r="91" spans="1:9" x14ac:dyDescent="0.25">
      <c r="A91" s="1" t="str">
        <f t="shared" si="1"/>
        <v>EH11 4DG55.9256257-3.3063979</v>
      </c>
      <c r="B91" s="15" t="s">
        <v>66</v>
      </c>
      <c r="C91" s="1">
        <v>55.925625699999998</v>
      </c>
      <c r="D91" s="1">
        <v>-3.3063978999999999</v>
      </c>
      <c r="E91" s="6">
        <v>0</v>
      </c>
      <c r="F91" s="6">
        <v>0</v>
      </c>
      <c r="G91" s="1">
        <v>1152.7561038512424</v>
      </c>
      <c r="H91" s="5"/>
      <c r="I91" s="5"/>
    </row>
    <row r="92" spans="1:9" x14ac:dyDescent="0.25">
      <c r="A92" s="1" t="str">
        <f t="shared" si="1"/>
        <v>EH15 3HS55.9319258-3.0983202</v>
      </c>
      <c r="B92" s="15" t="s">
        <v>5</v>
      </c>
      <c r="C92" s="1">
        <v>55.931925800000002</v>
      </c>
      <c r="D92" s="1">
        <v>-3.0983201999999999</v>
      </c>
      <c r="E92" s="6">
        <v>203.93777862066918</v>
      </c>
      <c r="F92" s="6">
        <v>401.03334639433399</v>
      </c>
      <c r="G92" s="6">
        <v>0</v>
      </c>
      <c r="H92" s="5"/>
      <c r="I92" s="5"/>
    </row>
    <row r="93" spans="1:9" x14ac:dyDescent="0.25">
      <c r="A93" s="1" t="str">
        <f t="shared" si="1"/>
        <v>EH15 3HS55.9319258-3.0983202</v>
      </c>
      <c r="B93" s="15" t="s">
        <v>5</v>
      </c>
      <c r="C93" s="1">
        <v>55.931925800000002</v>
      </c>
      <c r="D93" s="1">
        <v>-3.0983201999999999</v>
      </c>
      <c r="E93" s="6">
        <v>0</v>
      </c>
      <c r="F93" s="6">
        <v>0</v>
      </c>
      <c r="G93" s="1">
        <v>1141.8276456517217</v>
      </c>
      <c r="H93" s="5"/>
      <c r="I93" s="5"/>
    </row>
    <row r="94" spans="1:9" x14ac:dyDescent="0.25">
      <c r="A94" s="1" t="str">
        <f t="shared" si="1"/>
        <v>EN1 3RR51.6490742503448-0.0557292498959698</v>
      </c>
      <c r="B94" s="15" t="s">
        <v>111</v>
      </c>
      <c r="C94" s="1">
        <v>51.649074250344803</v>
      </c>
      <c r="D94" s="1">
        <v>-5.57292498959698E-2</v>
      </c>
      <c r="E94" s="6">
        <v>0</v>
      </c>
      <c r="F94" s="6">
        <v>337.85070108908343</v>
      </c>
      <c r="G94" s="6">
        <v>0</v>
      </c>
      <c r="H94" s="5"/>
      <c r="I94" s="5"/>
    </row>
    <row r="95" spans="1:9" x14ac:dyDescent="0.25">
      <c r="A95" s="1" t="str">
        <f t="shared" si="1"/>
        <v>EX2 7JF50.7256735-3.467452</v>
      </c>
      <c r="B95" s="15" t="s">
        <v>29</v>
      </c>
      <c r="C95" s="1">
        <v>50.725673499999999</v>
      </c>
      <c r="D95" s="1">
        <v>-3.4674520000000002</v>
      </c>
      <c r="E95" s="6">
        <v>201.92120182744048</v>
      </c>
      <c r="F95" s="6">
        <v>0</v>
      </c>
      <c r="G95" s="6">
        <v>0</v>
      </c>
      <c r="H95" s="5"/>
      <c r="I95" s="5"/>
    </row>
    <row r="96" spans="1:9" x14ac:dyDescent="0.25">
      <c r="A96" s="1" t="str">
        <f t="shared" si="1"/>
        <v>EX2 7JF50.7256735-3.467452</v>
      </c>
      <c r="B96" s="15" t="s">
        <v>29</v>
      </c>
      <c r="C96" s="1">
        <v>50.725673499999999</v>
      </c>
      <c r="D96" s="1">
        <v>-3.4674520000000002</v>
      </c>
      <c r="E96" s="6">
        <v>0</v>
      </c>
      <c r="F96" s="6">
        <v>0</v>
      </c>
      <c r="G96" s="1">
        <v>781.20864177026579</v>
      </c>
      <c r="H96" s="5"/>
      <c r="I96" s="5"/>
    </row>
    <row r="97" spans="1:9" x14ac:dyDescent="0.25">
      <c r="A97" s="1" t="str">
        <f t="shared" si="1"/>
        <v>EX32 8PA51.0731363504395-4.02417499767867</v>
      </c>
      <c r="B97" s="15" t="s">
        <v>196</v>
      </c>
      <c r="C97" s="1">
        <v>51.073136350439498</v>
      </c>
      <c r="D97" s="1">
        <v>-4.0241749976786698</v>
      </c>
      <c r="E97" s="6">
        <v>181.48023561509811</v>
      </c>
      <c r="F97" s="6">
        <v>0</v>
      </c>
      <c r="G97" s="6">
        <v>0</v>
      </c>
      <c r="H97" s="5"/>
      <c r="I97" s="5"/>
    </row>
    <row r="98" spans="1:9" x14ac:dyDescent="0.25">
      <c r="A98" s="1" t="str">
        <f t="shared" si="1"/>
        <v>EX5 1DR50.7072286-3.4151963</v>
      </c>
      <c r="B98" s="15" t="s">
        <v>204</v>
      </c>
      <c r="C98" s="1">
        <v>50.707228600000001</v>
      </c>
      <c r="D98" s="1">
        <v>-3.4151962999999999</v>
      </c>
      <c r="E98" s="6">
        <v>265.82100000000003</v>
      </c>
      <c r="F98" s="6">
        <v>0</v>
      </c>
      <c r="G98" s="6">
        <v>0</v>
      </c>
      <c r="H98" s="5"/>
      <c r="I98" s="5"/>
    </row>
    <row r="99" spans="1:9" x14ac:dyDescent="0.25">
      <c r="A99" s="1" t="str">
        <f t="shared" si="1"/>
        <v>FK3 8LH56.0091351505771-3.73304830186879</v>
      </c>
      <c r="B99" s="15" t="s">
        <v>180</v>
      </c>
      <c r="C99" s="1">
        <v>56.009135150577102</v>
      </c>
      <c r="D99" s="1">
        <v>-3.7330483018687901</v>
      </c>
      <c r="E99" s="6">
        <v>355.73633701341623</v>
      </c>
      <c r="F99" s="6">
        <v>0</v>
      </c>
      <c r="G99" s="6">
        <v>0</v>
      </c>
      <c r="H99" s="5"/>
      <c r="I99" s="5"/>
    </row>
    <row r="100" spans="1:9" x14ac:dyDescent="0.25">
      <c r="A100" s="1" t="str">
        <f t="shared" si="1"/>
        <v>FK3 8XX56.0052119-3.7462817</v>
      </c>
      <c r="B100" s="15" t="s">
        <v>190</v>
      </c>
      <c r="C100" s="1">
        <v>56.005211899999999</v>
      </c>
      <c r="D100" s="1">
        <v>-3.7462816999999999</v>
      </c>
      <c r="E100" s="6">
        <v>715.29320464620491</v>
      </c>
      <c r="F100" s="6">
        <v>0</v>
      </c>
      <c r="G100" s="6">
        <v>0</v>
      </c>
      <c r="H100" s="5"/>
      <c r="I100" s="5"/>
    </row>
    <row r="101" spans="1:9" x14ac:dyDescent="0.25">
      <c r="A101" s="1" t="str">
        <f t="shared" si="1"/>
        <v>G15 6RX55.904821-4.3789812</v>
      </c>
      <c r="B101" s="15" t="s">
        <v>11</v>
      </c>
      <c r="C101" s="1">
        <v>55.904820999999998</v>
      </c>
      <c r="D101" s="1">
        <v>-4.3789812000000001</v>
      </c>
      <c r="E101" s="6">
        <v>171.57111031358599</v>
      </c>
      <c r="F101" s="6">
        <v>296.8491366828444</v>
      </c>
      <c r="G101" s="6">
        <v>0</v>
      </c>
      <c r="H101" s="5"/>
      <c r="I101" s="5"/>
    </row>
    <row r="102" spans="1:9" x14ac:dyDescent="0.25">
      <c r="A102" s="1" t="str">
        <f t="shared" si="1"/>
        <v>G15 6RX55.904821-4.3789812</v>
      </c>
      <c r="B102" s="15" t="s">
        <v>11</v>
      </c>
      <c r="C102" s="1">
        <v>55.904820999999998</v>
      </c>
      <c r="D102" s="1">
        <v>-4.3789812000000001</v>
      </c>
      <c r="E102" s="6">
        <v>0</v>
      </c>
      <c r="F102" s="6">
        <v>0</v>
      </c>
      <c r="G102" s="1">
        <v>837.44169102284661</v>
      </c>
      <c r="H102" s="5"/>
      <c r="I102" s="5"/>
    </row>
    <row r="103" spans="1:9" x14ac:dyDescent="0.25">
      <c r="A103" s="1" t="str">
        <f t="shared" si="1"/>
        <v>G31 4BG55.8544447500044-4.21507700006342</v>
      </c>
      <c r="B103" s="15" t="s">
        <v>38</v>
      </c>
      <c r="C103" s="1">
        <v>55.854444750004397</v>
      </c>
      <c r="D103" s="1">
        <v>-4.2150770000634203</v>
      </c>
      <c r="E103" s="6">
        <v>0</v>
      </c>
      <c r="F103" s="6">
        <v>296.16270136877961</v>
      </c>
      <c r="G103" s="6">
        <v>0</v>
      </c>
      <c r="H103" s="5"/>
      <c r="I103" s="5"/>
    </row>
    <row r="104" spans="1:9" x14ac:dyDescent="0.25">
      <c r="A104" s="1" t="str">
        <f t="shared" si="1"/>
        <v>G31 4BG55.8544447500044-4.21507700006342</v>
      </c>
      <c r="B104" s="15" t="s">
        <v>38</v>
      </c>
      <c r="C104" s="1">
        <v>55.854444750004397</v>
      </c>
      <c r="D104" s="1">
        <v>-4.2150770000634203</v>
      </c>
      <c r="E104" s="6">
        <v>0</v>
      </c>
      <c r="F104" s="6">
        <v>0</v>
      </c>
      <c r="G104" s="1">
        <v>729.9995449215794</v>
      </c>
      <c r="H104" s="5"/>
      <c r="I104" s="5"/>
    </row>
    <row r="105" spans="1:9" x14ac:dyDescent="0.25">
      <c r="A105" s="1" t="str">
        <f t="shared" si="1"/>
        <v>G53  7RJ55.8102799025004-4.35358870651798</v>
      </c>
      <c r="B105" s="15" t="s">
        <v>216</v>
      </c>
      <c r="C105" s="1">
        <v>55.810279902500397</v>
      </c>
      <c r="D105" s="1">
        <v>-4.3535887065179804</v>
      </c>
      <c r="E105" s="6">
        <v>0</v>
      </c>
      <c r="F105" s="6">
        <v>0</v>
      </c>
      <c r="G105" s="1">
        <v>1056.3517476917923</v>
      </c>
      <c r="H105" s="5"/>
      <c r="I105" s="5"/>
    </row>
    <row r="106" spans="1:9" x14ac:dyDescent="0.25">
      <c r="A106" s="1" t="str">
        <f t="shared" si="1"/>
        <v>G74 4QX55.7815284729003-4.16630983352661</v>
      </c>
      <c r="B106" s="15" t="s">
        <v>57</v>
      </c>
      <c r="C106" s="1">
        <v>55.781528472900391</v>
      </c>
      <c r="D106" s="1">
        <v>-4.1663098335266113</v>
      </c>
      <c r="E106" s="6">
        <v>0</v>
      </c>
      <c r="F106" s="6">
        <v>276.50296694923918</v>
      </c>
      <c r="G106" s="6">
        <v>0</v>
      </c>
      <c r="H106" s="5"/>
      <c r="I106" s="5"/>
    </row>
    <row r="107" spans="1:9" x14ac:dyDescent="0.25">
      <c r="A107" s="1" t="str">
        <f t="shared" si="1"/>
        <v>G74 4QX55.7815284729003-4.16630983352661</v>
      </c>
      <c r="B107" s="15" t="s">
        <v>57</v>
      </c>
      <c r="C107" s="1">
        <v>55.781528472900391</v>
      </c>
      <c r="D107" s="1">
        <v>-4.1663098335266113</v>
      </c>
      <c r="E107" s="6">
        <v>0</v>
      </c>
      <c r="F107" s="6">
        <v>0</v>
      </c>
      <c r="G107" s="1">
        <v>869.46701259983479</v>
      </c>
      <c r="H107" s="5"/>
      <c r="I107" s="5"/>
    </row>
    <row r="108" spans="1:9" x14ac:dyDescent="0.25">
      <c r="A108" s="1" t="str">
        <f t="shared" si="1"/>
        <v>GL1 2SG51.8697448480244-2.25307386921974</v>
      </c>
      <c r="B108" s="15" t="s">
        <v>58</v>
      </c>
      <c r="C108" s="1">
        <v>51.869744848024403</v>
      </c>
      <c r="D108" s="1">
        <v>-2.2530738692197398</v>
      </c>
      <c r="E108" s="6">
        <v>180.1259303321863</v>
      </c>
      <c r="F108" s="6">
        <v>0</v>
      </c>
      <c r="G108" s="6">
        <v>0</v>
      </c>
      <c r="H108" s="5"/>
      <c r="I108" s="5"/>
    </row>
    <row r="109" spans="1:9" x14ac:dyDescent="0.25">
      <c r="A109" s="1" t="str">
        <f t="shared" si="1"/>
        <v>GL1 2SG51.8697448480244-2.25307386921974</v>
      </c>
      <c r="B109" s="15" t="s">
        <v>58</v>
      </c>
      <c r="C109" s="1">
        <v>51.869744848024403</v>
      </c>
      <c r="D109" s="1">
        <v>-2.2530738692197398</v>
      </c>
      <c r="E109" s="6">
        <v>0</v>
      </c>
      <c r="F109" s="6">
        <v>0</v>
      </c>
      <c r="G109" s="1">
        <v>1042.7735064369576</v>
      </c>
      <c r="H109" s="5"/>
      <c r="I109" s="5"/>
    </row>
    <row r="110" spans="1:9" x14ac:dyDescent="0.25">
      <c r="A110" s="1" t="str">
        <f t="shared" si="1"/>
        <v>GU14 7ST51.2907313981743-0.761163534921269</v>
      </c>
      <c r="B110" s="15" t="s">
        <v>52</v>
      </c>
      <c r="C110" s="1">
        <v>51.290731398174302</v>
      </c>
      <c r="D110" s="1">
        <v>-0.76116353492126898</v>
      </c>
      <c r="E110" s="6">
        <v>313.47874317331167</v>
      </c>
      <c r="F110" s="6">
        <v>328.032090967371</v>
      </c>
      <c r="G110" s="6">
        <v>0</v>
      </c>
      <c r="H110" s="5"/>
      <c r="I110" s="5"/>
    </row>
    <row r="111" spans="1:9" x14ac:dyDescent="0.25">
      <c r="A111" s="1" t="str">
        <f t="shared" si="1"/>
        <v>GU14 7ST51.2907313981743-0.761163534921269</v>
      </c>
      <c r="B111" s="15" t="s">
        <v>52</v>
      </c>
      <c r="C111" s="1">
        <v>51.290731398174302</v>
      </c>
      <c r="D111" s="1">
        <v>-0.76116353492126898</v>
      </c>
      <c r="E111" s="6">
        <v>0</v>
      </c>
      <c r="F111" s="6">
        <v>0</v>
      </c>
      <c r="G111" s="1">
        <v>1451.1974982120696</v>
      </c>
      <c r="H111" s="5"/>
      <c r="I111" s="5"/>
    </row>
    <row r="112" spans="1:9" x14ac:dyDescent="0.25">
      <c r="A112" s="1" t="str">
        <f t="shared" si="1"/>
        <v>HP22 4AA51.8519897460937-0.871227979660034</v>
      </c>
      <c r="B112" s="15" t="s">
        <v>146</v>
      </c>
      <c r="C112" s="1">
        <v>51.85198974609375</v>
      </c>
      <c r="D112" s="1">
        <v>-0.87122797966003418</v>
      </c>
      <c r="E112" s="6">
        <v>0</v>
      </c>
      <c r="F112" s="6">
        <v>574.125</v>
      </c>
      <c r="G112" s="6">
        <v>0</v>
      </c>
      <c r="H112" s="5"/>
      <c r="I112" s="5"/>
    </row>
    <row r="113" spans="1:9" x14ac:dyDescent="0.25">
      <c r="A113" s="1" t="str">
        <f t="shared" si="1"/>
        <v>HP8  4RD51.6242635722788-0.568921746709629</v>
      </c>
      <c r="B113" s="15" t="s">
        <v>172</v>
      </c>
      <c r="C113" s="1">
        <v>51.624263572278799</v>
      </c>
      <c r="D113" s="1">
        <v>-0.56892174670962903</v>
      </c>
      <c r="E113" s="6">
        <v>0</v>
      </c>
      <c r="F113" s="6">
        <v>481.5</v>
      </c>
      <c r="G113" s="6">
        <v>0</v>
      </c>
      <c r="H113" s="5"/>
      <c r="I113" s="5"/>
    </row>
    <row r="114" spans="1:9" x14ac:dyDescent="0.25">
      <c r="A114" s="1" t="str">
        <f t="shared" si="1"/>
        <v>HU3 4SA53.7259133294325-0.386221126652092</v>
      </c>
      <c r="B114" s="15" t="s">
        <v>41</v>
      </c>
      <c r="C114" s="1">
        <v>53.725913329432501</v>
      </c>
      <c r="D114" s="1">
        <v>-0.38622112665209202</v>
      </c>
      <c r="E114" s="6">
        <v>0</v>
      </c>
      <c r="F114" s="6">
        <v>282.18626473437831</v>
      </c>
      <c r="G114" s="6">
        <v>0</v>
      </c>
      <c r="H114" s="5"/>
      <c r="I114" s="5"/>
    </row>
    <row r="115" spans="1:9" x14ac:dyDescent="0.25">
      <c r="A115" s="1" t="str">
        <f t="shared" si="1"/>
        <v>HU3 4SA53.7259133294325-0.386221126652092</v>
      </c>
      <c r="B115" s="15" t="s">
        <v>41</v>
      </c>
      <c r="C115" s="1">
        <v>53.725913329432501</v>
      </c>
      <c r="D115" s="1">
        <v>-0.38622112665209202</v>
      </c>
      <c r="E115" s="6">
        <v>0</v>
      </c>
      <c r="F115" s="6">
        <v>0</v>
      </c>
      <c r="G115" s="1">
        <v>881.14867537462737</v>
      </c>
      <c r="H115" s="5"/>
      <c r="I115" s="5"/>
    </row>
    <row r="116" spans="1:9" x14ac:dyDescent="0.25">
      <c r="A116" s="1" t="str">
        <f t="shared" si="1"/>
        <v>HU9 1RH53.7489728-0.3040793</v>
      </c>
      <c r="B116" s="15" t="s">
        <v>181</v>
      </c>
      <c r="C116" s="1">
        <v>53.748972799999997</v>
      </c>
      <c r="D116" s="1">
        <v>-0.3040793</v>
      </c>
      <c r="E116" s="6">
        <v>205.38943246586277</v>
      </c>
      <c r="F116" s="6">
        <v>0</v>
      </c>
      <c r="G116" s="6">
        <v>0</v>
      </c>
      <c r="H116" s="5"/>
      <c r="I116" s="5"/>
    </row>
    <row r="117" spans="1:9" x14ac:dyDescent="0.25">
      <c r="A117" s="1" t="str">
        <f t="shared" si="1"/>
        <v>HU9 5QE53.7446867-0.2590466</v>
      </c>
      <c r="B117" s="15" t="s">
        <v>230</v>
      </c>
      <c r="C117" s="1">
        <v>53.744686700000003</v>
      </c>
      <c r="D117" s="1">
        <v>-0.25904660000000002</v>
      </c>
      <c r="E117" s="6">
        <v>0</v>
      </c>
      <c r="F117" s="6">
        <v>0</v>
      </c>
      <c r="G117" s="1">
        <v>1831.2842713768537</v>
      </c>
      <c r="H117" s="5"/>
      <c r="I117" s="5"/>
    </row>
    <row r="118" spans="1:9" x14ac:dyDescent="0.25">
      <c r="A118" s="1" t="str">
        <f t="shared" si="1"/>
        <v>IG11 8BL51.53901290893550.0684209987521172</v>
      </c>
      <c r="B118" s="15" t="s">
        <v>238</v>
      </c>
      <c r="C118" s="1">
        <v>51.539012908935547</v>
      </c>
      <c r="D118" s="1">
        <v>6.8420998752117157E-2</v>
      </c>
      <c r="E118" s="6">
        <v>0</v>
      </c>
      <c r="F118" s="6">
        <v>0</v>
      </c>
      <c r="G118" s="1">
        <v>691.19757336821613</v>
      </c>
      <c r="H118" s="5"/>
      <c r="I118" s="5"/>
    </row>
    <row r="119" spans="1:9" x14ac:dyDescent="0.25">
      <c r="A119" s="1" t="str">
        <f t="shared" si="1"/>
        <v>IP3 9SN52.032610000061.20438999991217</v>
      </c>
      <c r="B119" s="15" t="s">
        <v>55</v>
      </c>
      <c r="C119" s="1">
        <v>52.032610000059996</v>
      </c>
      <c r="D119" s="1">
        <v>1.2043899999121701</v>
      </c>
      <c r="E119" s="6">
        <v>206.58002066123697</v>
      </c>
      <c r="F119" s="6">
        <v>0</v>
      </c>
      <c r="G119" s="6">
        <v>0</v>
      </c>
      <c r="H119" s="5"/>
      <c r="I119" s="5"/>
    </row>
    <row r="120" spans="1:9" x14ac:dyDescent="0.25">
      <c r="A120" s="1" t="str">
        <f t="shared" si="1"/>
        <v>IP3 9SN52.032610000061.20438999991217</v>
      </c>
      <c r="B120" s="15" t="s">
        <v>55</v>
      </c>
      <c r="C120" s="1">
        <v>52.032610000059996</v>
      </c>
      <c r="D120" s="1">
        <v>1.2043899999121701</v>
      </c>
      <c r="E120" s="6">
        <v>0</v>
      </c>
      <c r="F120" s="6">
        <v>0</v>
      </c>
      <c r="G120" s="1">
        <v>956.97986499290278</v>
      </c>
      <c r="H120" s="5"/>
      <c r="I120" s="5"/>
    </row>
    <row r="121" spans="1:9" x14ac:dyDescent="0.25">
      <c r="A121" s="1" t="str">
        <f t="shared" si="1"/>
        <v>IP31 3BA52.30310870346470.938237510006415</v>
      </c>
      <c r="B121" s="15" t="s">
        <v>174</v>
      </c>
      <c r="C121" s="1">
        <v>52.303108703464702</v>
      </c>
      <c r="D121" s="1">
        <v>0.93823751000641498</v>
      </c>
      <c r="E121" s="6">
        <v>0</v>
      </c>
      <c r="F121" s="6">
        <v>443.34099120000002</v>
      </c>
      <c r="G121" s="6">
        <v>0</v>
      </c>
      <c r="H121" s="5"/>
      <c r="I121" s="5"/>
    </row>
    <row r="122" spans="1:9" x14ac:dyDescent="0.25">
      <c r="A122" s="1" t="str">
        <f t="shared" si="1"/>
        <v>IV1 1SG57.4905036-4.216014</v>
      </c>
      <c r="B122" s="15" t="s">
        <v>200</v>
      </c>
      <c r="C122" s="1">
        <v>57.490503599999997</v>
      </c>
      <c r="D122" s="1">
        <v>-4.2160140000000004</v>
      </c>
      <c r="E122" s="6">
        <v>177.44160899635253</v>
      </c>
      <c r="F122" s="6">
        <v>0</v>
      </c>
      <c r="G122" s="6">
        <v>0</v>
      </c>
      <c r="H122" s="5"/>
      <c r="I122" s="5"/>
    </row>
    <row r="123" spans="1:9" x14ac:dyDescent="0.25">
      <c r="A123" s="1" t="str">
        <f t="shared" si="1"/>
        <v>KT20 5PX51.2931277-0.2324256</v>
      </c>
      <c r="B123" s="15" t="s">
        <v>151</v>
      </c>
      <c r="C123" s="1">
        <v>51.293127699999999</v>
      </c>
      <c r="D123" s="1">
        <v>-0.23242560000000001</v>
      </c>
      <c r="E123" s="6">
        <v>0</v>
      </c>
      <c r="F123" s="6">
        <v>504</v>
      </c>
      <c r="G123" s="6">
        <v>0</v>
      </c>
      <c r="H123" s="5"/>
      <c r="I123" s="5"/>
    </row>
    <row r="124" spans="1:9" x14ac:dyDescent="0.25">
      <c r="A124" s="1" t="str">
        <f t="shared" si="1"/>
        <v>KT3 4LU51.4003789-0.2446561</v>
      </c>
      <c r="B124" s="15" t="s">
        <v>68</v>
      </c>
      <c r="C124" s="1">
        <v>51.4003789</v>
      </c>
      <c r="D124" s="1">
        <v>-0.24465609999999999</v>
      </c>
      <c r="E124" s="6">
        <v>176.25185751385439</v>
      </c>
      <c r="F124" s="6">
        <v>355.36608031123478</v>
      </c>
      <c r="G124" s="6">
        <v>0</v>
      </c>
      <c r="H124" s="5"/>
      <c r="I124" s="5"/>
    </row>
    <row r="125" spans="1:9" x14ac:dyDescent="0.25">
      <c r="A125" s="1" t="str">
        <f t="shared" si="1"/>
        <v>KT3 4LU51.4003789-0.2446561</v>
      </c>
      <c r="B125" s="15" t="s">
        <v>68</v>
      </c>
      <c r="C125" s="1">
        <v>51.4003789</v>
      </c>
      <c r="D125" s="1">
        <v>-0.24465609999999999</v>
      </c>
      <c r="E125" s="6">
        <v>0</v>
      </c>
      <c r="F125" s="6">
        <v>0</v>
      </c>
      <c r="G125" s="1">
        <v>796.84823269696074</v>
      </c>
      <c r="H125" s="5"/>
      <c r="I125" s="5"/>
    </row>
    <row r="126" spans="1:9" x14ac:dyDescent="0.25">
      <c r="A126" s="1" t="str">
        <f t="shared" si="1"/>
        <v>KW1 5ED58.4401676-3.0907747</v>
      </c>
      <c r="B126" s="15" t="s">
        <v>192</v>
      </c>
      <c r="C126" s="1">
        <v>58.440167600000002</v>
      </c>
      <c r="D126" s="1">
        <v>-3.0907746999999999</v>
      </c>
      <c r="E126" s="6">
        <v>178.24369389751854</v>
      </c>
      <c r="F126" s="6">
        <v>0</v>
      </c>
      <c r="G126" s="6">
        <v>0</v>
      </c>
      <c r="H126" s="5"/>
      <c r="I126" s="5"/>
    </row>
    <row r="127" spans="1:9" x14ac:dyDescent="0.25">
      <c r="A127" s="1" t="str">
        <f t="shared" si="1"/>
        <v>L24 8QB53.3497823-2.8734149</v>
      </c>
      <c r="B127" s="15" t="s">
        <v>219</v>
      </c>
      <c r="C127" s="1">
        <v>53.349782300000001</v>
      </c>
      <c r="D127" s="1">
        <v>-2.8734149000000002</v>
      </c>
      <c r="E127" s="6">
        <v>0</v>
      </c>
      <c r="F127" s="6">
        <v>0</v>
      </c>
      <c r="G127" s="1">
        <v>842.55467116969646</v>
      </c>
      <c r="H127" s="5"/>
      <c r="I127" s="5"/>
    </row>
    <row r="128" spans="1:9" x14ac:dyDescent="0.25">
      <c r="A128" s="1" t="str">
        <f t="shared" si="1"/>
        <v>L40 8JS53.6012306213378-2.86845397949218</v>
      </c>
      <c r="B128" s="15" t="s">
        <v>191</v>
      </c>
      <c r="C128" s="1">
        <v>53.601230621337891</v>
      </c>
      <c r="D128" s="1">
        <v>-2.8684539794921875</v>
      </c>
      <c r="E128" s="6">
        <v>271.48788503485167</v>
      </c>
      <c r="F128" s="6">
        <v>0</v>
      </c>
      <c r="G128" s="6">
        <v>0</v>
      </c>
      <c r="H128" s="5"/>
      <c r="I128" s="5"/>
    </row>
    <row r="129" spans="1:9" x14ac:dyDescent="0.25">
      <c r="A129" s="1" t="str">
        <f t="shared" si="1"/>
        <v>L9 5AN53.4750427-2.952387</v>
      </c>
      <c r="B129" s="15" t="s">
        <v>225</v>
      </c>
      <c r="C129" s="1">
        <v>53.475042700000003</v>
      </c>
      <c r="D129" s="1">
        <v>-2.9523869999999999</v>
      </c>
      <c r="E129" s="6">
        <v>0</v>
      </c>
      <c r="F129" s="6">
        <v>0</v>
      </c>
      <c r="G129" s="1">
        <v>881.61970294655475</v>
      </c>
      <c r="H129" s="5"/>
      <c r="I129" s="5"/>
    </row>
    <row r="130" spans="1:9" x14ac:dyDescent="0.25">
      <c r="A130" s="1" t="str">
        <f t="shared" si="1"/>
        <v>LA14 4BQ54.134739677256-3.23502026177793</v>
      </c>
      <c r="B130" s="15" t="s">
        <v>182</v>
      </c>
      <c r="C130" s="1">
        <v>54.134739677256</v>
      </c>
      <c r="D130" s="1">
        <v>-3.23502026177793</v>
      </c>
      <c r="E130" s="6">
        <v>274.29366079321579</v>
      </c>
      <c r="F130" s="6">
        <v>0</v>
      </c>
      <c r="G130" s="6">
        <v>0</v>
      </c>
      <c r="H130" s="5"/>
      <c r="I130" s="5"/>
    </row>
    <row r="131" spans="1:9" x14ac:dyDescent="0.25">
      <c r="A131" s="1" t="str">
        <f t="shared" si="1"/>
        <v>LE1 3EA52.6498398-1.1405992</v>
      </c>
      <c r="B131" s="15" t="s">
        <v>25</v>
      </c>
      <c r="C131" s="1">
        <v>52.649839800000002</v>
      </c>
      <c r="D131" s="1">
        <v>-1.1405992</v>
      </c>
      <c r="E131" s="6">
        <v>186.93260648185188</v>
      </c>
      <c r="F131" s="6">
        <v>333.38260885447181</v>
      </c>
      <c r="G131" s="6">
        <v>0</v>
      </c>
      <c r="H131" s="5"/>
      <c r="I131" s="5"/>
    </row>
    <row r="132" spans="1:9" x14ac:dyDescent="0.25">
      <c r="A132" s="1" t="str">
        <f t="shared" ref="A132:A195" si="2">B132&amp;C132&amp;D132</f>
        <v>LE1 3EA52.6498398-1.1405992</v>
      </c>
      <c r="B132" s="15" t="s">
        <v>25</v>
      </c>
      <c r="C132" s="1">
        <v>52.649839800000002</v>
      </c>
      <c r="D132" s="1">
        <v>-1.1405992</v>
      </c>
      <c r="E132" s="6">
        <v>0</v>
      </c>
      <c r="F132" s="6">
        <v>0</v>
      </c>
      <c r="G132" s="1">
        <v>1027.742336575765</v>
      </c>
      <c r="H132" s="5"/>
      <c r="I132" s="5"/>
    </row>
    <row r="133" spans="1:9" x14ac:dyDescent="0.25">
      <c r="A133" s="1" t="str">
        <f t="shared" si="2"/>
        <v>LE11 5XS52.7796084679002-1.20373541819949</v>
      </c>
      <c r="B133" s="15" t="s">
        <v>223</v>
      </c>
      <c r="C133" s="1">
        <v>52.779608467900204</v>
      </c>
      <c r="D133" s="1">
        <v>-1.2037354181994899</v>
      </c>
      <c r="E133" s="6">
        <v>0</v>
      </c>
      <c r="F133" s="6">
        <v>0</v>
      </c>
      <c r="G133" s="1">
        <v>749.91720021387653</v>
      </c>
      <c r="H133" s="5"/>
      <c r="I133" s="5"/>
    </row>
    <row r="134" spans="1:9" x14ac:dyDescent="0.25">
      <c r="A134" s="1" t="str">
        <f t="shared" si="2"/>
        <v>LE13 1PD52.7681805000392-0.882341501293241</v>
      </c>
      <c r="B134" s="15" t="s">
        <v>131</v>
      </c>
      <c r="C134" s="1">
        <v>52.7681805000392</v>
      </c>
      <c r="D134" s="1">
        <v>-0.88234150129324096</v>
      </c>
      <c r="E134" s="6">
        <v>171.13749241954517</v>
      </c>
      <c r="F134" s="6">
        <v>1856.3657566828028</v>
      </c>
      <c r="G134" s="6">
        <v>0</v>
      </c>
      <c r="H134" s="5"/>
      <c r="I134" s="5"/>
    </row>
    <row r="135" spans="1:9" x14ac:dyDescent="0.25">
      <c r="A135" s="1" t="str">
        <f t="shared" si="2"/>
        <v>LE13 1SL52.7666841554697-0.877538206901681</v>
      </c>
      <c r="B135" s="15" t="s">
        <v>142</v>
      </c>
      <c r="C135" s="1">
        <v>52.766684155469697</v>
      </c>
      <c r="D135" s="1">
        <v>-0.87753820690168105</v>
      </c>
      <c r="E135" s="6">
        <v>204.10300000000012</v>
      </c>
      <c r="F135" s="6">
        <v>0</v>
      </c>
      <c r="G135" s="6">
        <v>0</v>
      </c>
      <c r="H135" s="5"/>
      <c r="I135" s="5"/>
    </row>
    <row r="136" spans="1:9" x14ac:dyDescent="0.25">
      <c r="A136" s="1" t="str">
        <f t="shared" si="2"/>
        <v>LE5 0EG52.6416156-1.1127834</v>
      </c>
      <c r="B136" s="15" t="s">
        <v>208</v>
      </c>
      <c r="C136" s="1">
        <v>52.641615600000002</v>
      </c>
      <c r="D136" s="1">
        <v>-1.1127834000000001</v>
      </c>
      <c r="E136" s="6">
        <v>177.28035487867024</v>
      </c>
      <c r="F136" s="6">
        <v>0</v>
      </c>
      <c r="G136" s="6">
        <v>0</v>
      </c>
      <c r="H136" s="5"/>
      <c r="I136" s="5"/>
    </row>
    <row r="137" spans="1:9" x14ac:dyDescent="0.25">
      <c r="A137" s="1" t="str">
        <f t="shared" si="2"/>
        <v>LE65 2UU52.7578916-1.4798783</v>
      </c>
      <c r="B137" s="15" t="s">
        <v>186</v>
      </c>
      <c r="C137" s="1">
        <v>52.757891600000001</v>
      </c>
      <c r="D137" s="1">
        <v>-1.4798783</v>
      </c>
      <c r="E137" s="6">
        <v>239.49810593584843</v>
      </c>
      <c r="F137" s="6">
        <v>0</v>
      </c>
      <c r="G137" s="6">
        <v>0</v>
      </c>
      <c r="H137" s="5"/>
      <c r="I137" s="5"/>
    </row>
    <row r="138" spans="1:9" x14ac:dyDescent="0.25">
      <c r="A138" s="1" t="str">
        <f t="shared" si="2"/>
        <v>LE9 4NA52.5522523-1.2853036</v>
      </c>
      <c r="B138" s="15" t="s">
        <v>188</v>
      </c>
      <c r="C138" s="1">
        <v>52.552252299999999</v>
      </c>
      <c r="D138" s="1">
        <v>-1.2853036</v>
      </c>
      <c r="E138" s="6">
        <v>192.58041600000001</v>
      </c>
      <c r="F138" s="6">
        <v>0</v>
      </c>
      <c r="G138" s="6">
        <v>0</v>
      </c>
      <c r="H138" s="5"/>
      <c r="I138" s="5"/>
    </row>
    <row r="139" spans="1:9" x14ac:dyDescent="0.25">
      <c r="A139" s="1" t="str">
        <f t="shared" si="2"/>
        <v>LN11 7AD53.37236022949210.0110990004613996</v>
      </c>
      <c r="B139" s="15" t="s">
        <v>206</v>
      </c>
      <c r="C139" s="1">
        <v>53.372360229492188</v>
      </c>
      <c r="D139" s="1">
        <v>1.1099000461399555E-2</v>
      </c>
      <c r="E139" s="6">
        <v>193.50813264820775</v>
      </c>
      <c r="F139" s="6">
        <v>0</v>
      </c>
      <c r="G139" s="6">
        <v>0</v>
      </c>
      <c r="H139" s="5"/>
      <c r="I139" s="5"/>
    </row>
    <row r="140" spans="1:9" x14ac:dyDescent="0.25">
      <c r="A140" s="1" t="str">
        <f t="shared" si="2"/>
        <v>LN6 3QX53.1964454650878-0.598232984542846</v>
      </c>
      <c r="B140" s="15" t="s">
        <v>183</v>
      </c>
      <c r="C140" s="1">
        <v>53.196445465087891</v>
      </c>
      <c r="D140" s="1">
        <v>-0.59823298454284668</v>
      </c>
      <c r="E140" s="6">
        <v>330.37680177412665</v>
      </c>
      <c r="F140" s="6">
        <v>0</v>
      </c>
      <c r="G140" s="6">
        <v>0</v>
      </c>
      <c r="H140" s="5"/>
      <c r="I140" s="5"/>
    </row>
    <row r="141" spans="1:9" x14ac:dyDescent="0.25">
      <c r="A141" s="1" t="str">
        <f t="shared" si="2"/>
        <v>LN6 5TZ53.2449750243493-0.617575270824869</v>
      </c>
      <c r="B141" s="15" t="s">
        <v>179</v>
      </c>
      <c r="C141" s="1">
        <v>53.244975024349301</v>
      </c>
      <c r="D141" s="1">
        <v>-0.61757527082486896</v>
      </c>
      <c r="E141" s="6">
        <v>0</v>
      </c>
      <c r="F141" s="6">
        <v>514.62694887068164</v>
      </c>
      <c r="G141" s="6">
        <v>0</v>
      </c>
      <c r="H141" s="5"/>
      <c r="I141" s="5"/>
    </row>
    <row r="142" spans="1:9" x14ac:dyDescent="0.25">
      <c r="A142" s="1" t="str">
        <f t="shared" si="2"/>
        <v>LN6 7DJ53.225916950032-0.553782399930708</v>
      </c>
      <c r="B142" s="15" t="s">
        <v>44</v>
      </c>
      <c r="C142" s="1">
        <v>53.225916950032001</v>
      </c>
      <c r="D142" s="1">
        <v>-0.55378239993070799</v>
      </c>
      <c r="E142" s="6">
        <v>186.8871639145074</v>
      </c>
      <c r="F142" s="6">
        <v>0</v>
      </c>
      <c r="G142" s="6">
        <v>0</v>
      </c>
      <c r="H142" s="5"/>
      <c r="I142" s="5"/>
    </row>
    <row r="143" spans="1:9" x14ac:dyDescent="0.25">
      <c r="A143" s="1" t="str">
        <f t="shared" si="2"/>
        <v>LN6 7DJ53.225916950032-0.553782399930708</v>
      </c>
      <c r="B143" s="15" t="s">
        <v>44</v>
      </c>
      <c r="C143" s="1">
        <v>53.225916950032001</v>
      </c>
      <c r="D143" s="1">
        <v>-0.55378239993070799</v>
      </c>
      <c r="E143" s="6">
        <v>0</v>
      </c>
      <c r="F143" s="6">
        <v>0</v>
      </c>
      <c r="G143" s="1">
        <v>1058.5387295989615</v>
      </c>
      <c r="H143" s="5"/>
      <c r="I143" s="5"/>
    </row>
    <row r="144" spans="1:9" x14ac:dyDescent="0.25">
      <c r="A144" s="1" t="str">
        <f t="shared" si="2"/>
        <v>LS11 OBD53.7711314981018-1.57929389658559</v>
      </c>
      <c r="B144" s="15" t="s">
        <v>13</v>
      </c>
      <c r="C144" s="1">
        <v>53.771131498101802</v>
      </c>
      <c r="D144" s="1">
        <v>-1.5792938965855901</v>
      </c>
      <c r="E144" s="6">
        <v>0</v>
      </c>
      <c r="F144" s="6">
        <v>299.29192472319716</v>
      </c>
      <c r="G144" s="6">
        <v>0</v>
      </c>
      <c r="H144" s="5"/>
      <c r="I144" s="5"/>
    </row>
    <row r="145" spans="1:9" x14ac:dyDescent="0.25">
      <c r="A145" s="1" t="str">
        <f t="shared" si="2"/>
        <v>LS11 OBD53.7711314981018-1.57929389658559</v>
      </c>
      <c r="B145" s="15" t="s">
        <v>13</v>
      </c>
      <c r="C145" s="1">
        <v>53.771131498101802</v>
      </c>
      <c r="D145" s="1">
        <v>-1.5792938965855901</v>
      </c>
      <c r="E145" s="6">
        <v>0</v>
      </c>
      <c r="F145" s="6">
        <v>0</v>
      </c>
      <c r="G145" s="1">
        <v>866.79469487746303</v>
      </c>
      <c r="H145" s="5"/>
      <c r="I145" s="5"/>
    </row>
    <row r="146" spans="1:9" x14ac:dyDescent="0.25">
      <c r="A146" s="1" t="str">
        <f t="shared" si="2"/>
        <v>LU1 1HJ51.886691767724-0.457249453440921</v>
      </c>
      <c r="B146" s="15" t="s">
        <v>60</v>
      </c>
      <c r="C146" s="1">
        <v>51.886691767724002</v>
      </c>
      <c r="D146" s="1">
        <v>-0.45724945344092099</v>
      </c>
      <c r="E146" s="6">
        <v>192.55956721930013</v>
      </c>
      <c r="F146" s="6">
        <v>294.16161012123058</v>
      </c>
      <c r="G146" s="6">
        <v>0</v>
      </c>
      <c r="H146" s="5"/>
      <c r="I146" s="5"/>
    </row>
    <row r="147" spans="1:9" x14ac:dyDescent="0.25">
      <c r="A147" s="1" t="str">
        <f t="shared" si="2"/>
        <v>LU1 1HJ51.886691767724-0.457249453440921</v>
      </c>
      <c r="B147" s="15" t="s">
        <v>60</v>
      </c>
      <c r="C147" s="1">
        <v>51.886691767724002</v>
      </c>
      <c r="D147" s="1">
        <v>-0.45724945344092099</v>
      </c>
      <c r="E147" s="6">
        <v>0</v>
      </c>
      <c r="F147" s="6">
        <v>0</v>
      </c>
      <c r="G147" s="1">
        <v>1192.0143634986744</v>
      </c>
      <c r="H147" s="5"/>
      <c r="I147" s="5"/>
    </row>
    <row r="148" spans="1:9" x14ac:dyDescent="0.25">
      <c r="A148" s="1" t="str">
        <f t="shared" si="2"/>
        <v>M41 7LG53.4717168694234-2.3509746823444</v>
      </c>
      <c r="B148" s="15" t="s">
        <v>56</v>
      </c>
      <c r="C148" s="1">
        <v>53.471716869423403</v>
      </c>
      <c r="D148" s="1">
        <v>-2.3509746823444</v>
      </c>
      <c r="E148" s="6">
        <v>195.53203335638548</v>
      </c>
      <c r="F148" s="6">
        <v>288.93915605441202</v>
      </c>
      <c r="G148" s="6">
        <v>0</v>
      </c>
      <c r="H148" s="5"/>
      <c r="I148" s="5"/>
    </row>
    <row r="149" spans="1:9" x14ac:dyDescent="0.25">
      <c r="A149" s="1" t="str">
        <f t="shared" si="2"/>
        <v>M41 7LG53.4717168694234-2.3509746823444</v>
      </c>
      <c r="B149" s="15" t="s">
        <v>56</v>
      </c>
      <c r="C149" s="1">
        <v>53.471716869423403</v>
      </c>
      <c r="D149" s="1">
        <v>-2.3509746823444</v>
      </c>
      <c r="E149" s="6">
        <v>0</v>
      </c>
      <c r="F149" s="6">
        <v>0</v>
      </c>
      <c r="G149" s="1">
        <v>1600.9678895691018</v>
      </c>
      <c r="H149" s="5"/>
      <c r="I149" s="5"/>
    </row>
    <row r="150" spans="1:9" x14ac:dyDescent="0.25">
      <c r="A150" s="1" t="str">
        <f t="shared" si="2"/>
        <v>M8 8EP53.4972132-2.2349078</v>
      </c>
      <c r="B150" s="15" t="s">
        <v>231</v>
      </c>
      <c r="C150" s="1">
        <v>53.497213199999997</v>
      </c>
      <c r="D150" s="1">
        <v>-2.2349078000000002</v>
      </c>
      <c r="E150" s="6">
        <v>0</v>
      </c>
      <c r="F150" s="6">
        <v>0</v>
      </c>
      <c r="G150" s="1">
        <v>848.37935270978767</v>
      </c>
      <c r="H150" s="5"/>
      <c r="I150" s="5"/>
    </row>
    <row r="151" spans="1:9" x14ac:dyDescent="0.25">
      <c r="A151" s="1" t="str">
        <f t="shared" si="2"/>
        <v>ME10 2XD51.34395840.7351119</v>
      </c>
      <c r="B151" s="15" t="s">
        <v>157</v>
      </c>
      <c r="C151" s="1">
        <v>51.343958399999998</v>
      </c>
      <c r="D151" s="1">
        <v>0.73511190000000004</v>
      </c>
      <c r="E151" s="6">
        <v>170.68871554038549</v>
      </c>
      <c r="F151" s="6">
        <v>0</v>
      </c>
      <c r="G151" s="6">
        <v>0</v>
      </c>
      <c r="H151" s="5"/>
      <c r="I151" s="5"/>
    </row>
    <row r="152" spans="1:9" x14ac:dyDescent="0.25">
      <c r="A152" s="1" t="str">
        <f t="shared" si="2"/>
        <v>ME12 3SU51.40242004394530.823818027973175</v>
      </c>
      <c r="B152" s="15" t="s">
        <v>121</v>
      </c>
      <c r="C152" s="1">
        <v>51.402420043945313</v>
      </c>
      <c r="D152" s="1">
        <v>0.82381802797317505</v>
      </c>
      <c r="E152" s="6">
        <v>0</v>
      </c>
      <c r="F152" s="6">
        <v>1368</v>
      </c>
      <c r="G152" s="6">
        <v>0</v>
      </c>
      <c r="H152" s="5"/>
      <c r="I152" s="5"/>
    </row>
    <row r="153" spans="1:9" x14ac:dyDescent="0.25">
      <c r="A153" s="1" t="str">
        <f t="shared" si="2"/>
        <v>ME20 7BT51.30490910.4940264</v>
      </c>
      <c r="B153" s="15" t="s">
        <v>132</v>
      </c>
      <c r="C153" s="1">
        <v>51.304909100000003</v>
      </c>
      <c r="D153" s="1">
        <v>0.49402639999999998</v>
      </c>
      <c r="E153" s="6">
        <v>0</v>
      </c>
      <c r="F153" s="6">
        <v>576</v>
      </c>
      <c r="G153" s="6">
        <v>0</v>
      </c>
      <c r="H153" s="5"/>
      <c r="I153" s="5"/>
    </row>
    <row r="154" spans="1:9" x14ac:dyDescent="0.25">
      <c r="A154" s="1" t="str">
        <f t="shared" si="2"/>
        <v>ME8 6BY51.3698920.5726102</v>
      </c>
      <c r="B154" s="15" t="s">
        <v>62</v>
      </c>
      <c r="C154" s="1">
        <v>51.369892</v>
      </c>
      <c r="D154" s="1">
        <v>0.57261019999999996</v>
      </c>
      <c r="E154" s="6">
        <v>232.33512256533115</v>
      </c>
      <c r="F154" s="6">
        <v>382.97598351447147</v>
      </c>
      <c r="G154" s="6">
        <v>0</v>
      </c>
      <c r="H154" s="5"/>
      <c r="I154" s="5"/>
    </row>
    <row r="155" spans="1:9" x14ac:dyDescent="0.25">
      <c r="A155" s="1" t="str">
        <f t="shared" si="2"/>
        <v>ME8 6BY51.3698920.5726102</v>
      </c>
      <c r="B155" s="15" t="s">
        <v>62</v>
      </c>
      <c r="C155" s="1">
        <v>51.369892</v>
      </c>
      <c r="D155" s="1">
        <v>0.57261019999999996</v>
      </c>
      <c r="E155" s="6">
        <v>0</v>
      </c>
      <c r="F155" s="6">
        <v>0</v>
      </c>
      <c r="G155" s="1">
        <v>1224.1439550227938</v>
      </c>
      <c r="H155" s="5"/>
      <c r="I155" s="5"/>
    </row>
    <row r="156" spans="1:9" x14ac:dyDescent="0.25">
      <c r="A156" s="1" t="str">
        <f t="shared" si="2"/>
        <v>MK13 8LE52.0414927491403-0.778925922851092</v>
      </c>
      <c r="B156" s="15" t="s">
        <v>59</v>
      </c>
      <c r="C156" s="1">
        <v>52.041492749140303</v>
      </c>
      <c r="D156" s="1">
        <v>-0.77892592285109197</v>
      </c>
      <c r="E156" s="6">
        <v>177.48585715301226</v>
      </c>
      <c r="F156" s="6">
        <v>272.80933087438501</v>
      </c>
      <c r="G156" s="6">
        <v>0</v>
      </c>
      <c r="H156" s="5"/>
      <c r="I156" s="5"/>
    </row>
    <row r="157" spans="1:9" x14ac:dyDescent="0.25">
      <c r="A157" s="1" t="str">
        <f t="shared" si="2"/>
        <v>MK13 8LE52.0414927491403-0.778925922851092</v>
      </c>
      <c r="B157" s="15" t="s">
        <v>59</v>
      </c>
      <c r="C157" s="1">
        <v>52.041492749140303</v>
      </c>
      <c r="D157" s="1">
        <v>-0.77892592285109197</v>
      </c>
      <c r="E157" s="6">
        <v>0</v>
      </c>
      <c r="F157" s="6">
        <v>0</v>
      </c>
      <c r="G157" s="1">
        <v>1124.012489709892</v>
      </c>
      <c r="H157" s="5"/>
      <c r="I157" s="5"/>
    </row>
    <row r="158" spans="1:9" x14ac:dyDescent="0.25">
      <c r="A158" s="1" t="str">
        <f t="shared" si="2"/>
        <v>MK17 9DN51.9870183763495-0.686961983360991</v>
      </c>
      <c r="B158" s="15" t="s">
        <v>148</v>
      </c>
      <c r="C158" s="1">
        <v>51.987018376349504</v>
      </c>
      <c r="D158" s="1">
        <v>-0.68696198336099101</v>
      </c>
      <c r="E158" s="6">
        <v>0</v>
      </c>
      <c r="F158" s="6">
        <v>720</v>
      </c>
      <c r="G158" s="6">
        <v>0</v>
      </c>
      <c r="H158" s="5"/>
      <c r="I158" s="5"/>
    </row>
    <row r="159" spans="1:9" x14ac:dyDescent="0.25">
      <c r="A159" s="1" t="str">
        <f t="shared" si="2"/>
        <v>MK6 1AD52.0271082003312-0.76280574841611</v>
      </c>
      <c r="B159" s="15" t="s">
        <v>153</v>
      </c>
      <c r="C159" s="1">
        <v>52.027108200331199</v>
      </c>
      <c r="D159" s="1">
        <v>-0.76280574841611004</v>
      </c>
      <c r="E159" s="6">
        <v>340.48251281046436</v>
      </c>
      <c r="F159" s="6">
        <v>0</v>
      </c>
      <c r="G159" s="6">
        <v>0</v>
      </c>
      <c r="H159" s="5"/>
      <c r="I159" s="5"/>
    </row>
    <row r="160" spans="1:9" x14ac:dyDescent="0.25">
      <c r="A160" s="1" t="str">
        <f t="shared" si="2"/>
        <v>ML5 4AN55.8549482860915-4.01627424133534</v>
      </c>
      <c r="B160" s="15" t="s">
        <v>27</v>
      </c>
      <c r="C160" s="1">
        <v>55.854948286091499</v>
      </c>
      <c r="D160" s="1">
        <v>-4.0162742413353403</v>
      </c>
      <c r="E160" s="6">
        <v>0</v>
      </c>
      <c r="F160" s="6">
        <v>287.47536077686516</v>
      </c>
      <c r="G160" s="6">
        <v>0</v>
      </c>
      <c r="H160" s="5"/>
      <c r="I160" s="5"/>
    </row>
    <row r="161" spans="1:9" x14ac:dyDescent="0.25">
      <c r="A161" s="1" t="str">
        <f t="shared" si="2"/>
        <v>ML5 4AN55.8549482860915-4.01627424133534</v>
      </c>
      <c r="B161" s="15" t="s">
        <v>27</v>
      </c>
      <c r="C161" s="1">
        <v>55.854948286091499</v>
      </c>
      <c r="D161" s="1">
        <v>-4.0162742413353403</v>
      </c>
      <c r="E161" s="6">
        <v>0</v>
      </c>
      <c r="F161" s="6">
        <v>0</v>
      </c>
      <c r="G161" s="1">
        <v>693.90134378128505</v>
      </c>
      <c r="H161" s="5"/>
      <c r="I161" s="5"/>
    </row>
    <row r="162" spans="1:9" x14ac:dyDescent="0.25">
      <c r="A162" s="1" t="str">
        <f t="shared" si="2"/>
        <v>NE15 6UU54.9659401500876-1.66788375000855</v>
      </c>
      <c r="B162" s="15" t="s">
        <v>26</v>
      </c>
      <c r="C162" s="1">
        <v>54.965940150087597</v>
      </c>
      <c r="D162" s="1">
        <v>-1.6678837500085499</v>
      </c>
      <c r="E162" s="6">
        <v>0</v>
      </c>
      <c r="F162" s="6">
        <v>315.99376764087901</v>
      </c>
      <c r="G162" s="6">
        <v>0</v>
      </c>
      <c r="H162" s="5"/>
      <c r="I162" s="5"/>
    </row>
    <row r="163" spans="1:9" x14ac:dyDescent="0.25">
      <c r="A163" s="1" t="str">
        <f t="shared" si="2"/>
        <v>NE15 6UU54.9659401500876-1.66788375000855</v>
      </c>
      <c r="B163" s="15" t="s">
        <v>26</v>
      </c>
      <c r="C163" s="1">
        <v>54.965940150087597</v>
      </c>
      <c r="D163" s="1">
        <v>-1.6678837500085499</v>
      </c>
      <c r="E163" s="6">
        <v>0</v>
      </c>
      <c r="F163" s="6">
        <v>0</v>
      </c>
      <c r="G163" s="1">
        <v>1042.8156125143291</v>
      </c>
      <c r="H163" s="5"/>
      <c r="I163" s="5"/>
    </row>
    <row r="164" spans="1:9" x14ac:dyDescent="0.25">
      <c r="A164" s="1" t="str">
        <f t="shared" si="2"/>
        <v>NE28 9NT55.015527500016-1.49910550004131</v>
      </c>
      <c r="B164" s="15" t="s">
        <v>31</v>
      </c>
      <c r="C164" s="1">
        <v>55.015527500015999</v>
      </c>
      <c r="D164" s="1">
        <v>-1.49910550004131</v>
      </c>
      <c r="E164" s="6">
        <v>0</v>
      </c>
      <c r="F164" s="6">
        <v>311.05120102756581</v>
      </c>
      <c r="G164" s="6">
        <v>0</v>
      </c>
      <c r="H164" s="5"/>
      <c r="I164" s="5"/>
    </row>
    <row r="165" spans="1:9" x14ac:dyDescent="0.25">
      <c r="A165" s="1" t="str">
        <f t="shared" si="2"/>
        <v>NE28 9NT55.015527500016-1.49910550004131</v>
      </c>
      <c r="B165" s="15" t="s">
        <v>31</v>
      </c>
      <c r="C165" s="1">
        <v>55.015527500015999</v>
      </c>
      <c r="D165" s="1">
        <v>-1.49910550004131</v>
      </c>
      <c r="E165" s="6">
        <v>0</v>
      </c>
      <c r="F165" s="6">
        <v>0</v>
      </c>
      <c r="G165" s="1">
        <v>1015.9831504471239</v>
      </c>
      <c r="H165" s="5"/>
      <c r="I165" s="5"/>
    </row>
    <row r="166" spans="1:9" x14ac:dyDescent="0.25">
      <c r="A166" s="1" t="str">
        <f t="shared" si="2"/>
        <v>NE37 1LH54.9084789177603-1.55060709376133</v>
      </c>
      <c r="B166" s="15" t="s">
        <v>45</v>
      </c>
      <c r="C166" s="1">
        <v>54.908478917760299</v>
      </c>
      <c r="D166" s="1">
        <v>-1.5506070937613301</v>
      </c>
      <c r="E166" s="6">
        <v>169.48459992576923</v>
      </c>
      <c r="F166" s="6">
        <v>409.33138923947428</v>
      </c>
      <c r="G166" s="6">
        <v>0</v>
      </c>
      <c r="H166" s="5"/>
      <c r="I166" s="5"/>
    </row>
    <row r="167" spans="1:9" x14ac:dyDescent="0.25">
      <c r="A167" s="1" t="str">
        <f t="shared" si="2"/>
        <v>NE37 1LH54.9084789177603-1.55060709376133</v>
      </c>
      <c r="B167" s="15" t="s">
        <v>45</v>
      </c>
      <c r="C167" s="1">
        <v>54.908478917760299</v>
      </c>
      <c r="D167" s="1">
        <v>-1.5506070937613301</v>
      </c>
      <c r="E167" s="6">
        <v>0</v>
      </c>
      <c r="F167" s="6">
        <v>0</v>
      </c>
      <c r="G167" s="1">
        <v>1291.5197916128129</v>
      </c>
      <c r="H167" s="5"/>
      <c r="I167" s="5"/>
    </row>
    <row r="168" spans="1:9" x14ac:dyDescent="0.25">
      <c r="A168" s="1" t="str">
        <f t="shared" si="2"/>
        <v>NG17 4HW53.1318626403808-1.2386360168457</v>
      </c>
      <c r="B168" s="15" t="s">
        <v>48</v>
      </c>
      <c r="C168" s="1">
        <v>53.131862640380859</v>
      </c>
      <c r="D168" s="1">
        <v>-1.2386360168457031</v>
      </c>
      <c r="E168" s="6">
        <v>0</v>
      </c>
      <c r="F168" s="6">
        <v>340.59373595460687</v>
      </c>
      <c r="G168" s="6">
        <v>0</v>
      </c>
      <c r="H168" s="5"/>
      <c r="I168" s="5"/>
    </row>
    <row r="169" spans="1:9" x14ac:dyDescent="0.25">
      <c r="A169" s="1" t="str">
        <f t="shared" si="2"/>
        <v>NG17 4HW53.1318626403808-1.2386360168457</v>
      </c>
      <c r="B169" s="15" t="s">
        <v>48</v>
      </c>
      <c r="C169" s="1">
        <v>53.131862640380859</v>
      </c>
      <c r="D169" s="1">
        <v>-1.2386360168457031</v>
      </c>
      <c r="E169" s="6">
        <v>0</v>
      </c>
      <c r="F169" s="6">
        <v>0</v>
      </c>
      <c r="G169" s="1">
        <v>1035.0217342265528</v>
      </c>
      <c r="H169" s="5"/>
      <c r="I169" s="5"/>
    </row>
    <row r="170" spans="1:9" x14ac:dyDescent="0.25">
      <c r="A170" s="1" t="str">
        <f t="shared" si="2"/>
        <v>NG2  1RU52.9325267-1.1648905</v>
      </c>
      <c r="B170" s="15" t="s">
        <v>16</v>
      </c>
      <c r="C170" s="1">
        <v>52.932526699999997</v>
      </c>
      <c r="D170" s="1">
        <v>-1.1648905000000001</v>
      </c>
      <c r="E170" s="6">
        <v>247.32773153003922</v>
      </c>
      <c r="F170" s="6">
        <v>435.04234246776201</v>
      </c>
      <c r="G170" s="6">
        <v>0</v>
      </c>
      <c r="H170" s="5"/>
      <c r="I170" s="5"/>
    </row>
    <row r="171" spans="1:9" x14ac:dyDescent="0.25">
      <c r="A171" s="1" t="str">
        <f t="shared" si="2"/>
        <v>NG2  1RU52.9325267-1.1648905</v>
      </c>
      <c r="B171" s="15" t="s">
        <v>16</v>
      </c>
      <c r="C171" s="1">
        <v>52.932526699999997</v>
      </c>
      <c r="D171" s="1">
        <v>-1.1648905000000001</v>
      </c>
      <c r="E171" s="6">
        <v>0</v>
      </c>
      <c r="F171" s="6">
        <v>0</v>
      </c>
      <c r="G171" s="1">
        <v>1349.4058351020512</v>
      </c>
      <c r="H171" s="5"/>
      <c r="I171" s="5"/>
    </row>
    <row r="172" spans="1:9" x14ac:dyDescent="0.25">
      <c r="A172" s="1" t="str">
        <f t="shared" si="2"/>
        <v>NN1 1ET52.2349167659374-0.901820487785387</v>
      </c>
      <c r="B172" s="15" t="s">
        <v>222</v>
      </c>
      <c r="C172" s="1">
        <v>52.234916765937399</v>
      </c>
      <c r="D172" s="1">
        <v>-0.90182048778538704</v>
      </c>
      <c r="E172" s="6">
        <v>0</v>
      </c>
      <c r="F172" s="6">
        <v>0</v>
      </c>
      <c r="G172" s="1">
        <v>955.25514929731094</v>
      </c>
    </row>
    <row r="173" spans="1:9" x14ac:dyDescent="0.25">
      <c r="A173" s="1" t="str">
        <f t="shared" si="2"/>
        <v>NP20 2WB51.5685034-2.9900193</v>
      </c>
      <c r="B173" s="15" t="s">
        <v>229</v>
      </c>
      <c r="C173" s="1">
        <v>51.568503399999997</v>
      </c>
      <c r="D173" s="1">
        <v>-2.9900193000000002</v>
      </c>
      <c r="E173" s="6">
        <v>0</v>
      </c>
      <c r="F173" s="6">
        <v>0</v>
      </c>
      <c r="G173" s="1">
        <v>1394.9819571176058</v>
      </c>
    </row>
    <row r="174" spans="1:9" x14ac:dyDescent="0.25">
      <c r="A174" s="1" t="str">
        <f t="shared" si="2"/>
        <v>NR31 ODH52.59833800002631.71747300011541</v>
      </c>
      <c r="B174" s="15" t="s">
        <v>232</v>
      </c>
      <c r="C174" s="1">
        <v>52.598338000026303</v>
      </c>
      <c r="D174" s="1">
        <v>1.7174730001154099</v>
      </c>
      <c r="E174" s="6">
        <v>0</v>
      </c>
      <c r="F174" s="6">
        <v>0</v>
      </c>
      <c r="G174" s="1">
        <v>893.03548474812749</v>
      </c>
    </row>
    <row r="175" spans="1:9" x14ac:dyDescent="0.25">
      <c r="A175" s="1" t="str">
        <f t="shared" si="2"/>
        <v>NR6 5JS52.52662678018231.53974009627848</v>
      </c>
      <c r="B175" s="15" t="s">
        <v>17</v>
      </c>
      <c r="C175" s="1">
        <v>52.526626780182298</v>
      </c>
      <c r="D175" s="1">
        <v>1.53974009627848</v>
      </c>
      <c r="E175" s="6">
        <v>213.62447016800883</v>
      </c>
      <c r="F175" s="6">
        <v>279.46156085036716</v>
      </c>
      <c r="G175" s="6">
        <v>0</v>
      </c>
    </row>
    <row r="176" spans="1:9" x14ac:dyDescent="0.25">
      <c r="A176" s="1" t="str">
        <f t="shared" si="2"/>
        <v>NR6 5JS52.52662678018231.53974009627848</v>
      </c>
      <c r="B176" s="15" t="s">
        <v>17</v>
      </c>
      <c r="C176" s="1">
        <v>52.526626780182298</v>
      </c>
      <c r="D176" s="1">
        <v>1.53974009627848</v>
      </c>
      <c r="E176" s="6">
        <v>0</v>
      </c>
      <c r="F176" s="6">
        <v>0</v>
      </c>
      <c r="G176" s="1">
        <v>1211.3324611013975</v>
      </c>
    </row>
    <row r="177" spans="1:7" x14ac:dyDescent="0.25">
      <c r="A177" s="1" t="str">
        <f t="shared" si="2"/>
        <v>OL1 2PH53.5536718482226-2.13236542659274</v>
      </c>
      <c r="B177" s="15" t="s">
        <v>220</v>
      </c>
      <c r="C177" s="1">
        <v>53.553671848222599</v>
      </c>
      <c r="D177" s="1">
        <v>-2.1323654265927399</v>
      </c>
      <c r="E177" s="6">
        <v>0</v>
      </c>
      <c r="F177" s="6">
        <v>0</v>
      </c>
      <c r="G177" s="1">
        <v>974.44731887400144</v>
      </c>
    </row>
    <row r="178" spans="1:7" x14ac:dyDescent="0.25">
      <c r="A178" s="1" t="str">
        <f t="shared" si="2"/>
        <v>OL11 1RY53.6008694-2.1633525</v>
      </c>
      <c r="B178" s="15" t="s">
        <v>165</v>
      </c>
      <c r="C178" s="1">
        <v>53.600869400000001</v>
      </c>
      <c r="D178" s="1">
        <v>-2.1633524999999998</v>
      </c>
      <c r="E178" s="6">
        <v>320.82548324680795</v>
      </c>
      <c r="F178" s="6">
        <v>0</v>
      </c>
      <c r="G178" s="6">
        <v>0</v>
      </c>
    </row>
    <row r="179" spans="1:7" x14ac:dyDescent="0.25">
      <c r="A179" s="1" t="str">
        <f t="shared" si="2"/>
        <v>OL7  0DN53.4780493-2.1222469</v>
      </c>
      <c r="B179" s="15" t="s">
        <v>228</v>
      </c>
      <c r="C179" s="1">
        <v>53.478049300000002</v>
      </c>
      <c r="D179" s="1">
        <v>-2.1222468999999999</v>
      </c>
      <c r="E179" s="6">
        <v>0</v>
      </c>
      <c r="F179" s="6">
        <v>0</v>
      </c>
      <c r="G179" s="1">
        <v>1025.6083028606233</v>
      </c>
    </row>
    <row r="180" spans="1:7" x14ac:dyDescent="0.25">
      <c r="A180" s="1" t="str">
        <f t="shared" si="2"/>
        <v>OX12 9QT51.5968977-1.5256155</v>
      </c>
      <c r="B180" s="15" t="s">
        <v>173</v>
      </c>
      <c r="C180" s="1">
        <v>51.5968977</v>
      </c>
      <c r="D180" s="1">
        <v>-1.5256155</v>
      </c>
      <c r="E180" s="6">
        <v>0</v>
      </c>
      <c r="F180" s="6">
        <v>288</v>
      </c>
      <c r="G180" s="6">
        <v>0</v>
      </c>
    </row>
    <row r="181" spans="1:7" x14ac:dyDescent="0.25">
      <c r="A181" s="1" t="str">
        <f t="shared" si="2"/>
        <v>PA3 4EP55.85946-4.4162739</v>
      </c>
      <c r="B181" s="15" t="s">
        <v>244</v>
      </c>
      <c r="C181" s="1">
        <v>55.859459999999999</v>
      </c>
      <c r="D181" s="1">
        <v>-4.4162739000000002</v>
      </c>
      <c r="E181" s="6">
        <v>0</v>
      </c>
      <c r="F181" s="6">
        <v>0</v>
      </c>
      <c r="G181" s="1">
        <v>948.35195669492805</v>
      </c>
    </row>
    <row r="182" spans="1:7" x14ac:dyDescent="0.25">
      <c r="A182" s="1" t="str">
        <f t="shared" si="2"/>
        <v>PE1 2HS52.5949154067239-0.260217471001341</v>
      </c>
      <c r="B182" s="15" t="s">
        <v>67</v>
      </c>
      <c r="C182" s="1">
        <v>52.594915406723899</v>
      </c>
      <c r="D182" s="1">
        <v>-0.26021747100134102</v>
      </c>
      <c r="E182" s="6">
        <v>181.9374611677884</v>
      </c>
      <c r="F182" s="6">
        <v>272.21693114244101</v>
      </c>
      <c r="G182" s="6">
        <v>0</v>
      </c>
    </row>
    <row r="183" spans="1:7" x14ac:dyDescent="0.25">
      <c r="A183" s="1" t="str">
        <f t="shared" si="2"/>
        <v>PE1 2HS52.5949154067239-0.260217471001341</v>
      </c>
      <c r="B183" s="15" t="s">
        <v>67</v>
      </c>
      <c r="C183" s="1">
        <v>52.594915406723899</v>
      </c>
      <c r="D183" s="1">
        <v>-0.26021747100134102</v>
      </c>
      <c r="E183" s="6">
        <v>0</v>
      </c>
      <c r="F183" s="6">
        <v>0</v>
      </c>
      <c r="G183" s="1">
        <v>1068.5096987045945</v>
      </c>
    </row>
    <row r="184" spans="1:7" x14ac:dyDescent="0.25">
      <c r="A184" s="1" t="str">
        <f t="shared" si="2"/>
        <v>PE14 7AD52.69846952662260.204554287180647</v>
      </c>
      <c r="B184" s="15" t="s">
        <v>127</v>
      </c>
      <c r="C184" s="1">
        <v>52.698469526622638</v>
      </c>
      <c r="D184" s="1">
        <v>0.2045542871806468</v>
      </c>
      <c r="E184" s="6">
        <v>0</v>
      </c>
      <c r="F184" s="6">
        <v>405</v>
      </c>
      <c r="G184" s="6">
        <v>0</v>
      </c>
    </row>
    <row r="185" spans="1:7" x14ac:dyDescent="0.25">
      <c r="A185" s="1" t="str">
        <f t="shared" si="2"/>
        <v>PE27 3EZ52.3426268500292-0.0717446500356369</v>
      </c>
      <c r="B185" s="15" t="s">
        <v>147</v>
      </c>
      <c r="C185" s="1">
        <v>52.342626850029198</v>
      </c>
      <c r="D185" s="1">
        <v>-7.1744650035636903E-2</v>
      </c>
      <c r="E185" s="6">
        <v>208.80063223004265</v>
      </c>
      <c r="F185" s="6">
        <v>0</v>
      </c>
      <c r="G185" s="6">
        <v>0</v>
      </c>
    </row>
    <row r="186" spans="1:7" x14ac:dyDescent="0.25">
      <c r="A186" s="1" t="str">
        <f t="shared" si="2"/>
        <v>PE29 7DJ52.3389408668588-0.187951960977739</v>
      </c>
      <c r="B186" s="15" t="s">
        <v>201</v>
      </c>
      <c r="C186" s="1">
        <v>52.338940866858799</v>
      </c>
      <c r="D186" s="1">
        <v>-0.187951960977739</v>
      </c>
      <c r="E186" s="6">
        <v>215.25981120036306</v>
      </c>
      <c r="F186" s="6">
        <v>0</v>
      </c>
      <c r="G186" s="6">
        <v>0</v>
      </c>
    </row>
    <row r="187" spans="1:7" x14ac:dyDescent="0.25">
      <c r="A187" s="1" t="str">
        <f t="shared" si="2"/>
        <v>PE29 7EF52.3435465001184-0.184650499854146</v>
      </c>
      <c r="B187" s="15" t="s">
        <v>217</v>
      </c>
      <c r="C187" s="1">
        <v>52.3435465001184</v>
      </c>
      <c r="D187" s="1">
        <v>-0.184650499854146</v>
      </c>
      <c r="E187" s="6">
        <v>0</v>
      </c>
      <c r="F187" s="6">
        <v>0</v>
      </c>
      <c r="G187" s="1">
        <v>826.47601051269692</v>
      </c>
    </row>
    <row r="188" spans="1:7" x14ac:dyDescent="0.25">
      <c r="A188" s="1" t="str">
        <f t="shared" si="2"/>
        <v>PE30 1NQ52.75714924556030.392940020809081</v>
      </c>
      <c r="B188" s="15" t="s">
        <v>185</v>
      </c>
      <c r="C188" s="1">
        <v>52.757149245560299</v>
      </c>
      <c r="D188" s="1">
        <v>0.39294002080908103</v>
      </c>
      <c r="E188" s="6">
        <v>183.80358982091479</v>
      </c>
      <c r="F188" s="6">
        <v>0</v>
      </c>
      <c r="G188" s="6">
        <v>0</v>
      </c>
    </row>
    <row r="189" spans="1:7" x14ac:dyDescent="0.25">
      <c r="A189" s="1" t="str">
        <f t="shared" si="2"/>
        <v>PL14 6LD50.4575881958007-4.54159688949584</v>
      </c>
      <c r="B189" s="15" t="s">
        <v>203</v>
      </c>
      <c r="C189" s="1">
        <v>50.457588195800781</v>
      </c>
      <c r="D189" s="1">
        <v>-4.5415968894958496</v>
      </c>
      <c r="E189" s="6">
        <v>253.85478058816099</v>
      </c>
      <c r="F189" s="6">
        <v>0</v>
      </c>
      <c r="G189" s="6">
        <v>0</v>
      </c>
    </row>
    <row r="190" spans="1:7" x14ac:dyDescent="0.25">
      <c r="A190" s="1" t="str">
        <f t="shared" si="2"/>
        <v>PL6 5US50.391910000129-4.08427349986826</v>
      </c>
      <c r="B190" s="15" t="s">
        <v>40</v>
      </c>
      <c r="C190" s="1">
        <v>50.391910000129002</v>
      </c>
      <c r="D190" s="1">
        <v>-4.0842734998682602</v>
      </c>
      <c r="E190" s="6">
        <v>254.20215543835448</v>
      </c>
      <c r="F190" s="6">
        <v>304.07480405204933</v>
      </c>
      <c r="G190" s="6">
        <v>0</v>
      </c>
    </row>
    <row r="191" spans="1:7" x14ac:dyDescent="0.25">
      <c r="A191" s="1" t="str">
        <f t="shared" si="2"/>
        <v>PL6 5US50.391910000129-4.08427349986826</v>
      </c>
      <c r="B191" s="15" t="s">
        <v>40</v>
      </c>
      <c r="C191" s="1">
        <v>50.391910000129002</v>
      </c>
      <c r="D191" s="1">
        <v>-4.0842734998682602</v>
      </c>
      <c r="E191" s="6">
        <v>0</v>
      </c>
      <c r="F191" s="6">
        <v>0</v>
      </c>
      <c r="G191" s="1">
        <v>1252.7337080169</v>
      </c>
    </row>
    <row r="192" spans="1:7" x14ac:dyDescent="0.25">
      <c r="A192" s="1" t="str">
        <f t="shared" si="2"/>
        <v>PO19 6UX50.8461608886718-0.763639986515045</v>
      </c>
      <c r="B192" s="15" t="s">
        <v>164</v>
      </c>
      <c r="C192" s="1">
        <v>50.846160888671875</v>
      </c>
      <c r="D192" s="1">
        <v>-0.76363998651504517</v>
      </c>
      <c r="E192" s="6">
        <v>429.18423603359332</v>
      </c>
      <c r="F192" s="6">
        <v>0</v>
      </c>
      <c r="G192" s="6">
        <v>0</v>
      </c>
    </row>
    <row r="193" spans="1:7" x14ac:dyDescent="0.25">
      <c r="A193" s="1" t="str">
        <f t="shared" si="2"/>
        <v>PO30 5TB50.7145007240317-1.29584080340064</v>
      </c>
      <c r="B193" s="15" t="s">
        <v>54</v>
      </c>
      <c r="C193" s="1">
        <v>50.714500724031701</v>
      </c>
      <c r="D193" s="1">
        <v>-1.2958408034006399</v>
      </c>
      <c r="E193" s="6">
        <v>222.76058891559543</v>
      </c>
      <c r="F193" s="6">
        <v>0</v>
      </c>
      <c r="G193" s="6">
        <v>0</v>
      </c>
    </row>
    <row r="194" spans="1:7" x14ac:dyDescent="0.25">
      <c r="A194" s="1" t="str">
        <f t="shared" si="2"/>
        <v>PO30 5TB50.7145007240317-1.29584080340064</v>
      </c>
      <c r="B194" s="15" t="s">
        <v>54</v>
      </c>
      <c r="C194" s="1">
        <v>50.714500724031701</v>
      </c>
      <c r="D194" s="1">
        <v>-1.2958408034006399</v>
      </c>
      <c r="E194" s="6">
        <v>0</v>
      </c>
      <c r="F194" s="6">
        <v>0</v>
      </c>
      <c r="G194" s="1">
        <v>1070.5401706163439</v>
      </c>
    </row>
    <row r="195" spans="1:7" x14ac:dyDescent="0.25">
      <c r="A195" s="1" t="str">
        <f t="shared" si="2"/>
        <v>PO4 8SL50.7973857304052-1.06656716308892</v>
      </c>
      <c r="B195" s="15" t="s">
        <v>49</v>
      </c>
      <c r="C195" s="1">
        <v>50.797385730405203</v>
      </c>
      <c r="D195" s="1">
        <v>-1.06656716308892</v>
      </c>
      <c r="E195" s="6">
        <v>200.72313780207372</v>
      </c>
      <c r="F195" s="6">
        <v>0</v>
      </c>
      <c r="G195" s="6">
        <v>0</v>
      </c>
    </row>
    <row r="196" spans="1:7" x14ac:dyDescent="0.25">
      <c r="A196" s="1" t="str">
        <f t="shared" ref="A196:A259" si="3">B196&amp;C196&amp;D196</f>
        <v>PO4 8SL50.7973857304052-1.06656716308892</v>
      </c>
      <c r="B196" s="15" t="s">
        <v>49</v>
      </c>
      <c r="C196" s="1">
        <v>50.797385730405203</v>
      </c>
      <c r="D196" s="1">
        <v>-1.06656716308892</v>
      </c>
      <c r="E196" s="6">
        <v>0</v>
      </c>
      <c r="F196" s="6">
        <v>0</v>
      </c>
      <c r="G196" s="1">
        <v>1167.2864118640266</v>
      </c>
    </row>
    <row r="197" spans="1:7" x14ac:dyDescent="0.25">
      <c r="A197" s="1" t="str">
        <f t="shared" si="3"/>
        <v>PO9  3QJ50.8654045002349-1.00815150005784</v>
      </c>
      <c r="B197" s="15" t="s">
        <v>12</v>
      </c>
      <c r="C197" s="1">
        <v>50.865404500234902</v>
      </c>
      <c r="D197" s="1">
        <v>-1.00815150005784</v>
      </c>
      <c r="E197" s="6">
        <v>262.6311643110821</v>
      </c>
      <c r="F197" s="6">
        <v>296.38847194796199</v>
      </c>
      <c r="G197" s="6">
        <v>0</v>
      </c>
    </row>
    <row r="198" spans="1:7" x14ac:dyDescent="0.25">
      <c r="A198" s="1" t="str">
        <f t="shared" si="3"/>
        <v>PO9  3QJ50.8654045002349-1.00815150005784</v>
      </c>
      <c r="B198" s="15" t="s">
        <v>12</v>
      </c>
      <c r="C198" s="1">
        <v>50.865404500234902</v>
      </c>
      <c r="D198" s="1">
        <v>-1.00815150005784</v>
      </c>
      <c r="E198" s="6">
        <v>0</v>
      </c>
      <c r="F198" s="6">
        <v>0</v>
      </c>
      <c r="G198" s="1">
        <v>1338.2089435173054</v>
      </c>
    </row>
    <row r="199" spans="1:7" x14ac:dyDescent="0.25">
      <c r="A199" s="1" t="str">
        <f t="shared" si="3"/>
        <v>PR5 6BZ53.7213428323883-2.67197897292845</v>
      </c>
      <c r="B199" s="15" t="s">
        <v>224</v>
      </c>
      <c r="C199" s="1">
        <v>53.721342832388302</v>
      </c>
      <c r="D199" s="1">
        <v>-2.67197897292845</v>
      </c>
      <c r="E199" s="6">
        <v>0</v>
      </c>
      <c r="F199" s="6">
        <v>0</v>
      </c>
      <c r="G199" s="1">
        <v>699.5245943124927</v>
      </c>
    </row>
    <row r="200" spans="1:7" x14ac:dyDescent="0.25">
      <c r="A200" s="1" t="str">
        <f t="shared" si="3"/>
        <v>RG12 8TN51.4154562-0.7868397</v>
      </c>
      <c r="B200" s="15" t="s">
        <v>175</v>
      </c>
      <c r="C200" s="1">
        <v>51.415456200000001</v>
      </c>
      <c r="D200" s="1">
        <v>-0.78683970000000003</v>
      </c>
      <c r="E200" s="6">
        <v>240.43825714997345</v>
      </c>
      <c r="F200" s="6">
        <v>0</v>
      </c>
      <c r="G200" s="6">
        <v>0</v>
      </c>
    </row>
    <row r="201" spans="1:7" x14ac:dyDescent="0.25">
      <c r="A201" s="1" t="str">
        <f t="shared" si="3"/>
        <v>RG2 0SA51.4241828918457-0.972611010074615</v>
      </c>
      <c r="B201" s="15" t="s">
        <v>19</v>
      </c>
      <c r="C201" s="1">
        <v>51.424182891845703</v>
      </c>
      <c r="D201" s="1">
        <v>-0.97261101007461548</v>
      </c>
      <c r="E201" s="6">
        <v>257.24473765493872</v>
      </c>
      <c r="F201" s="6">
        <v>292.4174452981519</v>
      </c>
      <c r="G201" s="6">
        <v>0</v>
      </c>
    </row>
    <row r="202" spans="1:7" x14ac:dyDescent="0.25">
      <c r="A202" s="1" t="str">
        <f t="shared" si="3"/>
        <v>RG2 0SA51.4241828918457-0.972611010074615</v>
      </c>
      <c r="B202" s="15" t="s">
        <v>19</v>
      </c>
      <c r="C202" s="1">
        <v>51.424182891845703</v>
      </c>
      <c r="D202" s="1">
        <v>-0.97261101007461548</v>
      </c>
      <c r="E202" s="6">
        <v>0</v>
      </c>
      <c r="F202" s="6">
        <v>0</v>
      </c>
      <c r="G202" s="1">
        <v>1191.8970643343414</v>
      </c>
    </row>
    <row r="203" spans="1:7" x14ac:dyDescent="0.25">
      <c r="A203" s="1" t="str">
        <f t="shared" si="3"/>
        <v>RG22 6HN51.2555203702727-1.10361046956127</v>
      </c>
      <c r="B203" s="15" t="s">
        <v>162</v>
      </c>
      <c r="C203" s="1">
        <v>51.255520370272698</v>
      </c>
      <c r="D203" s="1">
        <v>-1.1036104695612701</v>
      </c>
      <c r="E203" s="6">
        <v>356.23491535883375</v>
      </c>
      <c r="F203" s="6">
        <v>0</v>
      </c>
      <c r="G203" s="6">
        <v>0</v>
      </c>
    </row>
    <row r="204" spans="1:7" x14ac:dyDescent="0.25">
      <c r="A204" s="1" t="str">
        <f t="shared" si="3"/>
        <v>RG27 0NR51.3476924629425-0.859702815647967</v>
      </c>
      <c r="B204" s="15" t="s">
        <v>170</v>
      </c>
      <c r="C204" s="1">
        <v>51.347692462942497</v>
      </c>
      <c r="D204" s="1">
        <v>-0.85970281564796702</v>
      </c>
      <c r="E204" s="6">
        <v>0</v>
      </c>
      <c r="F204" s="6">
        <v>504</v>
      </c>
      <c r="G204" s="6">
        <v>0</v>
      </c>
    </row>
    <row r="205" spans="1:7" x14ac:dyDescent="0.25">
      <c r="A205" s="1" t="str">
        <f t="shared" si="3"/>
        <v>RG7 5LT51.4133494-1.1344723</v>
      </c>
      <c r="B205" s="15" t="s">
        <v>154</v>
      </c>
      <c r="C205" s="1">
        <v>51.413349400000001</v>
      </c>
      <c r="D205" s="1">
        <v>-1.1344723000000001</v>
      </c>
      <c r="E205" s="6">
        <v>0</v>
      </c>
      <c r="F205" s="6">
        <v>432</v>
      </c>
      <c r="G205" s="6">
        <v>0</v>
      </c>
    </row>
    <row r="206" spans="1:7" x14ac:dyDescent="0.25">
      <c r="A206" s="1" t="str">
        <f t="shared" si="3"/>
        <v>RH2 8RH51.1970157197622-0.243687803272248</v>
      </c>
      <c r="B206" s="15" t="s">
        <v>124</v>
      </c>
      <c r="C206" s="1">
        <v>51.197015719762199</v>
      </c>
      <c r="D206" s="1">
        <v>-0.24368780327224801</v>
      </c>
      <c r="E206" s="6">
        <v>0</v>
      </c>
      <c r="F206" s="6">
        <v>1080</v>
      </c>
      <c r="G206" s="6">
        <v>0</v>
      </c>
    </row>
    <row r="207" spans="1:7" x14ac:dyDescent="0.25">
      <c r="A207" s="1" t="str">
        <f t="shared" si="3"/>
        <v>RH4 1EL51.2342243-0.3386093</v>
      </c>
      <c r="B207" s="15" t="s">
        <v>143</v>
      </c>
      <c r="C207" s="1">
        <v>51.234224300000001</v>
      </c>
      <c r="D207" s="1">
        <v>-0.3386093</v>
      </c>
      <c r="E207" s="6">
        <v>0</v>
      </c>
      <c r="F207" s="6">
        <v>648</v>
      </c>
      <c r="G207" s="6">
        <v>0</v>
      </c>
    </row>
    <row r="208" spans="1:7" x14ac:dyDescent="0.25">
      <c r="A208" s="1" t="str">
        <f t="shared" si="3"/>
        <v>RM11 1PY51.56532050002840.189061800011694</v>
      </c>
      <c r="B208" s="15" t="s">
        <v>47</v>
      </c>
      <c r="C208" s="1">
        <v>51.565320500028399</v>
      </c>
      <c r="D208" s="1">
        <v>0.18906180001169401</v>
      </c>
      <c r="E208" s="6">
        <v>0</v>
      </c>
      <c r="F208" s="6">
        <v>270.81911665484154</v>
      </c>
      <c r="G208" s="6">
        <v>0</v>
      </c>
    </row>
    <row r="209" spans="1:7" x14ac:dyDescent="0.25">
      <c r="A209" s="1" t="str">
        <f t="shared" si="3"/>
        <v>RM11 1PY51.56532050002840.189061800011694</v>
      </c>
      <c r="B209" s="15" t="s">
        <v>47</v>
      </c>
      <c r="C209" s="1">
        <v>51.565320500028399</v>
      </c>
      <c r="D209" s="1">
        <v>0.18906180001169401</v>
      </c>
      <c r="E209" s="6">
        <v>0</v>
      </c>
      <c r="F209" s="6">
        <v>0</v>
      </c>
      <c r="G209" s="1">
        <v>758.69777677844604</v>
      </c>
    </row>
    <row r="210" spans="1:7" x14ac:dyDescent="0.25">
      <c r="A210" s="1" t="str">
        <f t="shared" si="3"/>
        <v>RM14 2TZ51.54199240623620.276817610891879</v>
      </c>
      <c r="B210" s="15" t="s">
        <v>126</v>
      </c>
      <c r="C210" s="1">
        <v>51.541992406236197</v>
      </c>
      <c r="D210" s="1">
        <v>0.27681761089187901</v>
      </c>
      <c r="E210" s="6">
        <v>0</v>
      </c>
      <c r="F210" s="6">
        <v>864</v>
      </c>
      <c r="G210" s="6">
        <v>0</v>
      </c>
    </row>
    <row r="211" spans="1:7" x14ac:dyDescent="0.25">
      <c r="A211" s="1" t="str">
        <f t="shared" si="3"/>
        <v>RM20 3WJ51.48241043090820.284942001104355</v>
      </c>
      <c r="B211" s="15" t="s">
        <v>20</v>
      </c>
      <c r="C211" s="1">
        <v>51.482410430908203</v>
      </c>
      <c r="D211" s="1">
        <v>0.28494200110435486</v>
      </c>
      <c r="E211" s="6">
        <v>0</v>
      </c>
      <c r="F211" s="6">
        <v>348.22222740072016</v>
      </c>
      <c r="G211" s="6">
        <v>0</v>
      </c>
    </row>
    <row r="212" spans="1:7" x14ac:dyDescent="0.25">
      <c r="A212" s="1" t="str">
        <f t="shared" si="3"/>
        <v>RM20 3WJ51.48241043090820.284942001104355</v>
      </c>
      <c r="B212" s="15" t="s">
        <v>20</v>
      </c>
      <c r="C212" s="1">
        <v>51.482410430908203</v>
      </c>
      <c r="D212" s="1">
        <v>0.28494200110435486</v>
      </c>
      <c r="E212" s="6">
        <v>0</v>
      </c>
      <c r="F212" s="6">
        <v>0</v>
      </c>
      <c r="G212" s="1">
        <v>868.68957159573915</v>
      </c>
    </row>
    <row r="213" spans="1:7" x14ac:dyDescent="0.25">
      <c r="A213" s="1" t="str">
        <f t="shared" si="3"/>
        <v>RM3  8GZ51.59263112568390.213410855274545</v>
      </c>
      <c r="B213" s="15" t="s">
        <v>245</v>
      </c>
      <c r="C213" s="1">
        <v>51.592631125683901</v>
      </c>
      <c r="D213" s="1">
        <v>0.21341085527454501</v>
      </c>
      <c r="E213" s="6">
        <v>0</v>
      </c>
      <c r="F213" s="6">
        <v>0</v>
      </c>
      <c r="G213" s="1">
        <v>901.90457295085662</v>
      </c>
    </row>
    <row r="214" spans="1:7" x14ac:dyDescent="0.25">
      <c r="A214" s="1" t="str">
        <f t="shared" si="3"/>
        <v>S13 9WH53.3648333-1.3442599</v>
      </c>
      <c r="B214" s="15" t="s">
        <v>71</v>
      </c>
      <c r="C214" s="1">
        <v>53.364833300000001</v>
      </c>
      <c r="D214" s="1">
        <v>-1.3442599</v>
      </c>
      <c r="E214" s="6">
        <v>0</v>
      </c>
      <c r="F214" s="6">
        <v>316.64</v>
      </c>
      <c r="G214" s="6">
        <v>0</v>
      </c>
    </row>
    <row r="215" spans="1:7" x14ac:dyDescent="0.25">
      <c r="A215" s="1" t="str">
        <f t="shared" si="3"/>
        <v>S13 9WH53.3648333-1.3442599</v>
      </c>
      <c r="B215" s="15" t="s">
        <v>71</v>
      </c>
      <c r="C215" s="1">
        <v>53.364833300000001</v>
      </c>
      <c r="D215" s="1">
        <v>-1.3442599</v>
      </c>
      <c r="E215" s="6">
        <v>0</v>
      </c>
      <c r="F215" s="6">
        <v>0</v>
      </c>
      <c r="G215" s="1">
        <v>1589.4914287547579</v>
      </c>
    </row>
    <row r="216" spans="1:7" x14ac:dyDescent="0.25">
      <c r="A216" s="1" t="str">
        <f t="shared" si="3"/>
        <v>S2 4DR53.3702795000038-1.46419585010666</v>
      </c>
      <c r="B216" s="15" t="s">
        <v>50</v>
      </c>
      <c r="C216" s="1">
        <v>53.370279500003797</v>
      </c>
      <c r="D216" s="1">
        <v>-1.4641958501066601</v>
      </c>
      <c r="E216" s="6">
        <v>181.71423838956056</v>
      </c>
      <c r="F216" s="6">
        <v>0</v>
      </c>
      <c r="G216" s="6">
        <v>0</v>
      </c>
    </row>
    <row r="217" spans="1:7" x14ac:dyDescent="0.25">
      <c r="A217" s="1" t="str">
        <f t="shared" si="3"/>
        <v>S2 4DR53.3702795000038-1.46419585010666</v>
      </c>
      <c r="B217" s="15" t="s">
        <v>50</v>
      </c>
      <c r="C217" s="1">
        <v>53.370279500003797</v>
      </c>
      <c r="D217" s="1">
        <v>-1.4641958501066601</v>
      </c>
      <c r="E217" s="6">
        <v>0</v>
      </c>
      <c r="F217" s="6">
        <v>0</v>
      </c>
      <c r="G217" s="1">
        <v>1095.6075335402934</v>
      </c>
    </row>
    <row r="218" spans="1:7" x14ac:dyDescent="0.25">
      <c r="A218" s="1" t="str">
        <f t="shared" si="3"/>
        <v>S60 1TG53.4427544-1.3475999</v>
      </c>
      <c r="B218" s="15" t="s">
        <v>163</v>
      </c>
      <c r="C218" s="1">
        <v>53.442754399999998</v>
      </c>
      <c r="D218" s="1">
        <v>-1.3475999000000001</v>
      </c>
      <c r="E218" s="6">
        <v>190.42976211823759</v>
      </c>
      <c r="F218" s="6">
        <v>0</v>
      </c>
      <c r="G218" s="6">
        <v>0</v>
      </c>
    </row>
    <row r="219" spans="1:7" x14ac:dyDescent="0.25">
      <c r="A219" s="1" t="str">
        <f t="shared" si="3"/>
        <v>S73 0UF53.5103759765625-1.38665795326232</v>
      </c>
      <c r="B219" s="15" t="s">
        <v>35</v>
      </c>
      <c r="C219" s="1">
        <v>53.5103759765625</v>
      </c>
      <c r="D219" s="1">
        <v>-1.3866579532623291</v>
      </c>
      <c r="E219" s="6">
        <v>0</v>
      </c>
      <c r="F219" s="6">
        <v>310.75501968458701</v>
      </c>
      <c r="G219" s="6">
        <v>0</v>
      </c>
    </row>
    <row r="220" spans="1:7" x14ac:dyDescent="0.25">
      <c r="A220" s="1" t="str">
        <f t="shared" si="3"/>
        <v>S73 0UF53.5103759765625-1.38665795326232</v>
      </c>
      <c r="B220" s="15" t="s">
        <v>35</v>
      </c>
      <c r="C220" s="1">
        <v>53.5103759765625</v>
      </c>
      <c r="D220" s="1">
        <v>-1.3866579532623291</v>
      </c>
      <c r="E220" s="6">
        <v>0</v>
      </c>
      <c r="F220" s="6">
        <v>0</v>
      </c>
      <c r="G220" s="1">
        <v>1031.032812991933</v>
      </c>
    </row>
    <row r="221" spans="1:7" x14ac:dyDescent="0.25">
      <c r="A221" s="1" t="str">
        <f t="shared" si="3"/>
        <v>SE1  5EW51.4835166-0.0668604</v>
      </c>
      <c r="B221" s="15" t="s">
        <v>112</v>
      </c>
      <c r="C221" s="1">
        <v>51.483516600000002</v>
      </c>
      <c r="D221" s="1">
        <v>-6.68604E-2</v>
      </c>
      <c r="E221" s="6">
        <v>0</v>
      </c>
      <c r="F221" s="6">
        <v>347.71124506248253</v>
      </c>
      <c r="G221" s="6">
        <v>0</v>
      </c>
    </row>
    <row r="222" spans="1:7" x14ac:dyDescent="0.25">
      <c r="A222" s="1" t="str">
        <f t="shared" si="3"/>
        <v>SE10 0QJ51.49021460.0143047</v>
      </c>
      <c r="B222" s="15" t="s">
        <v>115</v>
      </c>
      <c r="C222" s="1">
        <v>51.490214600000002</v>
      </c>
      <c r="D222" s="1">
        <v>1.43047E-2</v>
      </c>
      <c r="E222" s="6">
        <v>0</v>
      </c>
      <c r="F222" s="6">
        <v>306.23396416342786</v>
      </c>
      <c r="G222" s="6">
        <v>0</v>
      </c>
    </row>
    <row r="223" spans="1:7" x14ac:dyDescent="0.25">
      <c r="A223" s="1" t="str">
        <f t="shared" si="3"/>
        <v>SG1 1XW51.8967041000003-0.202596599994979</v>
      </c>
      <c r="B223" s="15" t="s">
        <v>236</v>
      </c>
      <c r="C223" s="1">
        <v>51.896704100000299</v>
      </c>
      <c r="D223" s="1">
        <v>-0.202596599994979</v>
      </c>
      <c r="E223" s="6">
        <v>0</v>
      </c>
      <c r="F223" s="6">
        <v>0</v>
      </c>
      <c r="G223" s="1">
        <v>727.4713009069726</v>
      </c>
    </row>
    <row r="224" spans="1:7" x14ac:dyDescent="0.25">
      <c r="A224" s="1" t="str">
        <f t="shared" si="3"/>
        <v>SK4 1DR53.4115257263183-2.16890311241149</v>
      </c>
      <c r="B224" s="15" t="s">
        <v>9</v>
      </c>
      <c r="C224" s="1">
        <v>53.411525726318359</v>
      </c>
      <c r="D224" s="1">
        <v>-2.168903112411499</v>
      </c>
      <c r="E224" s="6">
        <v>224.4532814815426</v>
      </c>
      <c r="F224" s="6">
        <v>411.90444241867766</v>
      </c>
      <c r="G224" s="6">
        <v>0</v>
      </c>
    </row>
    <row r="225" spans="1:7" x14ac:dyDescent="0.25">
      <c r="A225" s="1" t="str">
        <f t="shared" si="3"/>
        <v>SK4 1DR53.4115257263183-2.16890311241149</v>
      </c>
      <c r="B225" s="15" t="s">
        <v>9</v>
      </c>
      <c r="C225" s="1">
        <v>53.411525726318359</v>
      </c>
      <c r="D225" s="1">
        <v>-2.168903112411499</v>
      </c>
      <c r="E225" s="6">
        <v>0</v>
      </c>
      <c r="F225" s="6">
        <v>0</v>
      </c>
      <c r="G225" s="1">
        <v>1404.7748873523865</v>
      </c>
    </row>
    <row r="226" spans="1:7" x14ac:dyDescent="0.25">
      <c r="A226" s="1" t="str">
        <f t="shared" si="3"/>
        <v>SL4 4RZ51.4505615216589-0.680512606304258</v>
      </c>
      <c r="B226" s="15" t="s">
        <v>176</v>
      </c>
      <c r="C226" s="1">
        <v>51.450561521658898</v>
      </c>
      <c r="D226" s="1">
        <v>-0.68051260630425803</v>
      </c>
      <c r="E226" s="6">
        <v>0</v>
      </c>
      <c r="F226" s="6">
        <v>1296</v>
      </c>
      <c r="G226" s="6">
        <v>0</v>
      </c>
    </row>
    <row r="227" spans="1:7" x14ac:dyDescent="0.25">
      <c r="A227" s="1" t="str">
        <f t="shared" si="3"/>
        <v>SL6 3AA51.503370500051-0.738580500051663</v>
      </c>
      <c r="B227" s="15" t="s">
        <v>158</v>
      </c>
      <c r="C227" s="1">
        <v>51.503370500050998</v>
      </c>
      <c r="D227" s="1">
        <v>-0.73858050005166298</v>
      </c>
      <c r="E227" s="6">
        <v>0</v>
      </c>
      <c r="F227" s="6">
        <v>432</v>
      </c>
      <c r="G227" s="6">
        <v>0</v>
      </c>
    </row>
    <row r="228" spans="1:7" x14ac:dyDescent="0.25">
      <c r="A228" s="1" t="str">
        <f t="shared" si="3"/>
        <v>SN2 2DJ51.5679896505867-1.80900490037721</v>
      </c>
      <c r="B228" s="15" t="s">
        <v>64</v>
      </c>
      <c r="C228" s="1">
        <v>51.567989650586703</v>
      </c>
      <c r="D228" s="1">
        <v>-1.80900490037721</v>
      </c>
      <c r="E228" s="6">
        <v>246.3618012861472</v>
      </c>
      <c r="F228" s="6">
        <v>279.4468818178317</v>
      </c>
      <c r="G228" s="6">
        <v>0</v>
      </c>
    </row>
    <row r="229" spans="1:7" x14ac:dyDescent="0.25">
      <c r="A229" s="1" t="str">
        <f t="shared" si="3"/>
        <v>SN2 2DJ51.5679896505867-1.80900490037721</v>
      </c>
      <c r="B229" s="15" t="s">
        <v>64</v>
      </c>
      <c r="C229" s="1">
        <v>51.567989650586703</v>
      </c>
      <c r="D229" s="1">
        <v>-1.80900490037721</v>
      </c>
      <c r="E229" s="6">
        <v>0</v>
      </c>
      <c r="F229" s="6">
        <v>0</v>
      </c>
      <c r="G229" s="1">
        <v>990.72479345530451</v>
      </c>
    </row>
    <row r="230" spans="1:7" x14ac:dyDescent="0.25">
      <c r="A230" s="1" t="str">
        <f t="shared" si="3"/>
        <v>SO16 0YW50.9357566833496-1.47621297836303</v>
      </c>
      <c r="B230" s="15" t="s">
        <v>15</v>
      </c>
      <c r="C230" s="1">
        <v>50.935756683349609</v>
      </c>
      <c r="D230" s="1">
        <v>-1.4762129783630371</v>
      </c>
      <c r="E230" s="6">
        <v>213.27439247638864</v>
      </c>
      <c r="F230" s="6">
        <v>0</v>
      </c>
      <c r="G230" s="6">
        <v>0</v>
      </c>
    </row>
    <row r="231" spans="1:7" x14ac:dyDescent="0.25">
      <c r="A231" s="1" t="str">
        <f t="shared" si="3"/>
        <v>SO16 0YW50.9357566833496-1.47621297836303</v>
      </c>
      <c r="B231" s="15" t="s">
        <v>15</v>
      </c>
      <c r="C231" s="1">
        <v>50.935756683349609</v>
      </c>
      <c r="D231" s="1">
        <v>-1.4762129783630371</v>
      </c>
      <c r="E231" s="6">
        <v>0</v>
      </c>
      <c r="F231" s="6">
        <v>0</v>
      </c>
      <c r="G231" s="1">
        <v>995.27736348201609</v>
      </c>
    </row>
    <row r="232" spans="1:7" x14ac:dyDescent="0.25">
      <c r="A232" s="1" t="str">
        <f t="shared" si="3"/>
        <v>SO30 4HW50.9213676452636-1.30555200576782</v>
      </c>
      <c r="B232" s="15" t="s">
        <v>28</v>
      </c>
      <c r="C232" s="1">
        <v>50.921367645263672</v>
      </c>
      <c r="D232" s="1">
        <v>-1.3055520057678223</v>
      </c>
      <c r="E232" s="6">
        <v>233.34328950178914</v>
      </c>
      <c r="F232" s="6">
        <v>272.72214830353124</v>
      </c>
      <c r="G232" s="6">
        <v>0</v>
      </c>
    </row>
    <row r="233" spans="1:7" x14ac:dyDescent="0.25">
      <c r="A233" s="1" t="str">
        <f t="shared" si="3"/>
        <v>SO30 4HW50.9213676452636-1.30555200576782</v>
      </c>
      <c r="B233" s="15" t="s">
        <v>28</v>
      </c>
      <c r="C233" s="1">
        <v>50.921367645263672</v>
      </c>
      <c r="D233" s="1">
        <v>-1.3055520057678223</v>
      </c>
      <c r="E233" s="6">
        <v>0</v>
      </c>
      <c r="F233" s="6">
        <v>0</v>
      </c>
      <c r="G233" s="1">
        <v>1303.7766546611247</v>
      </c>
    </row>
    <row r="234" spans="1:7" x14ac:dyDescent="0.25">
      <c r="A234" s="1" t="str">
        <f t="shared" si="3"/>
        <v>SO50 7EF50.9651428507664-1.29530749960553</v>
      </c>
      <c r="B234" s="15" t="s">
        <v>138</v>
      </c>
      <c r="C234" s="1">
        <v>50.965142850766398</v>
      </c>
      <c r="D234" s="1">
        <v>-1.29530749960553</v>
      </c>
      <c r="E234" s="6">
        <v>0</v>
      </c>
      <c r="F234" s="6">
        <v>360</v>
      </c>
      <c r="G234" s="6">
        <v>0</v>
      </c>
    </row>
    <row r="235" spans="1:7" x14ac:dyDescent="0.25">
      <c r="A235" s="1" t="str">
        <f t="shared" si="3"/>
        <v>SP11 8PQ51.2251271-1.6188896</v>
      </c>
      <c r="B235" s="15" t="s">
        <v>118</v>
      </c>
      <c r="C235" s="1">
        <v>51.225127100000002</v>
      </c>
      <c r="D235" s="1">
        <v>-1.6188895999999999</v>
      </c>
      <c r="E235" s="6">
        <v>0</v>
      </c>
      <c r="F235" s="6">
        <v>1512</v>
      </c>
      <c r="G235" s="6">
        <v>0</v>
      </c>
    </row>
    <row r="236" spans="1:7" x14ac:dyDescent="0.25">
      <c r="A236" s="1" t="str">
        <f t="shared" si="3"/>
        <v>SS16 4PR51.55347525004140.469116799943693</v>
      </c>
      <c r="B236" s="15" t="s">
        <v>159</v>
      </c>
      <c r="C236" s="1">
        <v>51.553475250041402</v>
      </c>
      <c r="D236" s="1">
        <v>0.46911679994369299</v>
      </c>
      <c r="E236" s="6">
        <v>285.79119861928024</v>
      </c>
      <c r="F236" s="6">
        <v>0</v>
      </c>
      <c r="G236" s="6">
        <v>0</v>
      </c>
    </row>
    <row r="237" spans="1:7" x14ac:dyDescent="0.25">
      <c r="A237" s="1" t="str">
        <f t="shared" si="3"/>
        <v>SS2 4DQ51.55587005615230.724546015262603</v>
      </c>
      <c r="B237" s="15" t="s">
        <v>65</v>
      </c>
      <c r="C237" s="1">
        <v>51.555870056152344</v>
      </c>
      <c r="D237" s="1">
        <v>0.72454601526260376</v>
      </c>
      <c r="E237" s="6">
        <v>206.41357814741153</v>
      </c>
      <c r="F237" s="6">
        <v>288.33825415545533</v>
      </c>
      <c r="G237" s="6">
        <v>0</v>
      </c>
    </row>
    <row r="238" spans="1:7" x14ac:dyDescent="0.25">
      <c r="A238" s="1" t="str">
        <f t="shared" si="3"/>
        <v>SS2 4DQ51.55587005615230.724546015262603</v>
      </c>
      <c r="B238" s="15" t="s">
        <v>65</v>
      </c>
      <c r="C238" s="1">
        <v>51.555870056152344</v>
      </c>
      <c r="D238" s="1">
        <v>0.72454601526260376</v>
      </c>
      <c r="E238" s="6">
        <v>0</v>
      </c>
      <c r="F238" s="6">
        <v>0</v>
      </c>
      <c r="G238" s="1">
        <v>1249.3845386986479</v>
      </c>
    </row>
    <row r="239" spans="1:7" x14ac:dyDescent="0.25">
      <c r="A239" s="1" t="str">
        <f t="shared" si="3"/>
        <v>SS6 9QW51.60725402832030.610803008079528</v>
      </c>
      <c r="B239" s="15" t="s">
        <v>155</v>
      </c>
      <c r="C239" s="1">
        <v>51.607254028320313</v>
      </c>
      <c r="D239" s="1">
        <v>0.61080300807952881</v>
      </c>
      <c r="E239" s="6">
        <v>0</v>
      </c>
      <c r="F239" s="6">
        <v>360</v>
      </c>
      <c r="G239" s="6">
        <v>0</v>
      </c>
    </row>
    <row r="240" spans="1:7" x14ac:dyDescent="0.25">
      <c r="A240" s="1" t="str">
        <f t="shared" si="3"/>
        <v>SS7 2UG51.56467940.6138297</v>
      </c>
      <c r="B240" s="15" t="s">
        <v>125</v>
      </c>
      <c r="C240" s="1">
        <v>51.564679400000003</v>
      </c>
      <c r="D240" s="1">
        <v>0.61382970000000003</v>
      </c>
      <c r="E240" s="6">
        <v>0</v>
      </c>
      <c r="F240" s="6">
        <v>324</v>
      </c>
      <c r="G240" s="6">
        <v>0</v>
      </c>
    </row>
    <row r="241" spans="1:7" x14ac:dyDescent="0.25">
      <c r="A241" s="1" t="str">
        <f t="shared" si="3"/>
        <v>ST13 7EE53.0698527-2.0364837</v>
      </c>
      <c r="B241" s="15" t="s">
        <v>218</v>
      </c>
      <c r="C241" s="1">
        <v>53.069852699999998</v>
      </c>
      <c r="D241" s="1">
        <v>-2.0364836999999998</v>
      </c>
      <c r="E241" s="6">
        <v>0</v>
      </c>
      <c r="F241" s="6">
        <v>0</v>
      </c>
      <c r="G241" s="1">
        <v>931.21911593593256</v>
      </c>
    </row>
    <row r="242" spans="1:7" x14ac:dyDescent="0.25">
      <c r="A242" s="1" t="str">
        <f t="shared" si="3"/>
        <v>ST3 7QA52.9726592669405-2.09606110261167</v>
      </c>
      <c r="B242" s="15" t="s">
        <v>227</v>
      </c>
      <c r="C242" s="1">
        <v>52.972659266940497</v>
      </c>
      <c r="D242" s="1">
        <v>-2.09606110261167</v>
      </c>
      <c r="E242" s="6">
        <v>0</v>
      </c>
      <c r="F242" s="6">
        <v>0</v>
      </c>
      <c r="G242" s="1">
        <v>979.95892988556375</v>
      </c>
    </row>
    <row r="243" spans="1:7" x14ac:dyDescent="0.25">
      <c r="A243" s="1" t="str">
        <f t="shared" si="3"/>
        <v>SY14 7HZ53.082825-2.819105</v>
      </c>
      <c r="B243" s="15" t="s">
        <v>198</v>
      </c>
      <c r="C243" s="1">
        <v>53.082825</v>
      </c>
      <c r="D243" s="1">
        <v>-2.819105</v>
      </c>
      <c r="E243" s="6">
        <v>192.96764174213655</v>
      </c>
      <c r="F243" s="6">
        <v>0</v>
      </c>
      <c r="G243" s="6">
        <v>0</v>
      </c>
    </row>
    <row r="244" spans="1:7" x14ac:dyDescent="0.25">
      <c r="A244" s="1" t="str">
        <f t="shared" si="3"/>
        <v>TA11 7DL51.0905685424804-2.61364603042602</v>
      </c>
      <c r="B244" s="15" t="s">
        <v>168</v>
      </c>
      <c r="C244" s="1">
        <v>51.090568542480469</v>
      </c>
      <c r="D244" s="1">
        <v>-2.6136460304260254</v>
      </c>
      <c r="E244" s="6">
        <v>0</v>
      </c>
      <c r="F244" s="6">
        <v>1035</v>
      </c>
      <c r="G244" s="6">
        <v>0</v>
      </c>
    </row>
    <row r="245" spans="1:7" x14ac:dyDescent="0.25">
      <c r="A245" s="1" t="str">
        <f t="shared" si="3"/>
        <v>TA6 4TE51.1660545516558-2.99000829831114</v>
      </c>
      <c r="B245" s="15" t="s">
        <v>189</v>
      </c>
      <c r="C245" s="1">
        <v>51.166054551655797</v>
      </c>
      <c r="D245" s="1">
        <v>-2.9900082983111398</v>
      </c>
      <c r="E245" s="6">
        <v>188.84314727404632</v>
      </c>
      <c r="F245" s="6">
        <v>0</v>
      </c>
      <c r="G245" s="6">
        <v>0</v>
      </c>
    </row>
    <row r="246" spans="1:7" x14ac:dyDescent="0.25">
      <c r="A246" s="1" t="str">
        <f t="shared" si="3"/>
        <v>TN16 2HL51.30745157301660.0427009225126702</v>
      </c>
      <c r="B246" s="15" t="s">
        <v>120</v>
      </c>
      <c r="C246" s="1">
        <v>51.3074515730166</v>
      </c>
      <c r="D246" s="1">
        <v>4.27009225126702E-2</v>
      </c>
      <c r="E246" s="6">
        <v>0</v>
      </c>
      <c r="F246" s="6">
        <v>648</v>
      </c>
      <c r="G246" s="6">
        <v>0</v>
      </c>
    </row>
    <row r="247" spans="1:7" x14ac:dyDescent="0.25">
      <c r="A247" s="1" t="str">
        <f t="shared" si="3"/>
        <v>TN23 7DG51.13517955005470.874665700153484</v>
      </c>
      <c r="B247" s="15" t="s">
        <v>43</v>
      </c>
      <c r="C247" s="1">
        <v>51.135179550054701</v>
      </c>
      <c r="D247" s="1">
        <v>0.87466570015348399</v>
      </c>
      <c r="E247" s="6">
        <v>208.02693538940341</v>
      </c>
      <c r="F247" s="6">
        <v>0</v>
      </c>
      <c r="G247" s="6">
        <v>0</v>
      </c>
    </row>
    <row r="248" spans="1:7" x14ac:dyDescent="0.25">
      <c r="A248" s="1" t="str">
        <f t="shared" si="3"/>
        <v>TN23 7DG51.13517955005470.874665700153484</v>
      </c>
      <c r="B248" s="15" t="s">
        <v>43</v>
      </c>
      <c r="C248" s="1">
        <v>51.135179550054701</v>
      </c>
      <c r="D248" s="1">
        <v>0.87466570015348399</v>
      </c>
      <c r="E248" s="6">
        <v>0</v>
      </c>
      <c r="F248" s="6">
        <v>0</v>
      </c>
      <c r="G248" s="1">
        <v>1008.5466984556253</v>
      </c>
    </row>
    <row r="249" spans="1:7" x14ac:dyDescent="0.25">
      <c r="A249" s="1" t="str">
        <f t="shared" si="3"/>
        <v>TN35 4SA50.89531705002050.571078749994267</v>
      </c>
      <c r="B249" s="15" t="s">
        <v>137</v>
      </c>
      <c r="C249" s="1">
        <v>50.895317050020502</v>
      </c>
      <c r="D249" s="1">
        <v>0.571078749994267</v>
      </c>
      <c r="E249" s="6">
        <v>0</v>
      </c>
      <c r="F249" s="6">
        <v>504</v>
      </c>
      <c r="G249" s="6">
        <v>0</v>
      </c>
    </row>
    <row r="250" spans="1:7" x14ac:dyDescent="0.25">
      <c r="A250" s="1" t="str">
        <f t="shared" si="3"/>
        <v>TN8 6EL51.20638656616210.0639479979872704</v>
      </c>
      <c r="B250" s="15" t="s">
        <v>113</v>
      </c>
      <c r="C250" s="1">
        <v>51.206386566162109</v>
      </c>
      <c r="D250" s="1">
        <v>6.3947997987270355E-2</v>
      </c>
      <c r="E250" s="6">
        <v>196.15146107499393</v>
      </c>
      <c r="F250" s="6">
        <v>0</v>
      </c>
      <c r="G250" s="6">
        <v>0</v>
      </c>
    </row>
    <row r="251" spans="1:7" x14ac:dyDescent="0.25">
      <c r="A251" s="1" t="str">
        <f t="shared" si="3"/>
        <v>TN9 1PD51.20370101928710.288255989551544</v>
      </c>
      <c r="B251" s="15" t="s">
        <v>129</v>
      </c>
      <c r="C251" s="1">
        <v>51.203701019287109</v>
      </c>
      <c r="D251" s="1">
        <v>0.28825598955154419</v>
      </c>
      <c r="E251" s="6">
        <v>0</v>
      </c>
      <c r="F251" s="6">
        <v>2520</v>
      </c>
      <c r="G251" s="6">
        <v>0</v>
      </c>
    </row>
    <row r="252" spans="1:7" x14ac:dyDescent="0.25">
      <c r="A252" s="1" t="str">
        <f t="shared" si="3"/>
        <v>TQ11 0NR50.482322692871-3.77943301200866</v>
      </c>
      <c r="B252" s="15" t="s">
        <v>178</v>
      </c>
      <c r="C252" s="1">
        <v>50.482322692871094</v>
      </c>
      <c r="D252" s="1">
        <v>-3.779433012008667</v>
      </c>
      <c r="E252" s="6">
        <v>229.18222056102806</v>
      </c>
      <c r="F252" s="6">
        <v>0</v>
      </c>
      <c r="G252" s="6">
        <v>0</v>
      </c>
    </row>
    <row r="253" spans="1:7" x14ac:dyDescent="0.25">
      <c r="A253" s="1" t="str">
        <f t="shared" si="3"/>
        <v>TS18 2SA54.5701920003936-1.30382400014403</v>
      </c>
      <c r="B253" s="15" t="s">
        <v>7</v>
      </c>
      <c r="C253" s="1">
        <v>54.570192000393597</v>
      </c>
      <c r="D253" s="1">
        <v>-1.30382400014403</v>
      </c>
      <c r="E253" s="6">
        <v>0</v>
      </c>
      <c r="F253" s="6">
        <v>344.30420022999158</v>
      </c>
      <c r="G253" s="6">
        <v>0</v>
      </c>
    </row>
    <row r="254" spans="1:7" x14ac:dyDescent="0.25">
      <c r="A254" s="1" t="str">
        <f t="shared" si="3"/>
        <v>TS18 2SA54.5701920003936-1.30382400014403</v>
      </c>
      <c r="B254" s="15" t="s">
        <v>7</v>
      </c>
      <c r="C254" s="1">
        <v>54.570192000393597</v>
      </c>
      <c r="D254" s="1">
        <v>-1.30382400014403</v>
      </c>
      <c r="E254" s="6">
        <v>0</v>
      </c>
      <c r="F254" s="6">
        <v>0</v>
      </c>
      <c r="G254" s="1">
        <v>1080.6834694062873</v>
      </c>
    </row>
    <row r="255" spans="1:7" x14ac:dyDescent="0.25">
      <c r="A255" s="1" t="str">
        <f t="shared" si="3"/>
        <v>UB4 9SN51.5253459691851-0.390439107771498</v>
      </c>
      <c r="B255" s="15" t="s">
        <v>114</v>
      </c>
      <c r="C255" s="1">
        <v>51.525345969185103</v>
      </c>
      <c r="D255" s="1">
        <v>-0.39043910777149798</v>
      </c>
      <c r="E255" s="6">
        <v>0</v>
      </c>
      <c r="F255" s="6">
        <v>396.60840728376525</v>
      </c>
      <c r="G255" s="6">
        <v>0</v>
      </c>
    </row>
    <row r="256" spans="1:7" x14ac:dyDescent="0.25">
      <c r="A256" s="1" t="str">
        <f t="shared" si="3"/>
        <v>UB8 2RT51.5381396079197-0.493283323464945</v>
      </c>
      <c r="B256" s="15" t="s">
        <v>195</v>
      </c>
      <c r="C256" s="1">
        <v>51.538139607919703</v>
      </c>
      <c r="D256" s="1">
        <v>-0.49328332346494502</v>
      </c>
      <c r="E256" s="6">
        <v>180.46458215501292</v>
      </c>
      <c r="F256" s="6">
        <v>0</v>
      </c>
      <c r="G256" s="6">
        <v>0</v>
      </c>
    </row>
    <row r="257" spans="1:7" x14ac:dyDescent="0.25">
      <c r="A257" s="1" t="str">
        <f t="shared" si="3"/>
        <v>Unkown 151.69115990.4210051</v>
      </c>
      <c r="B257" s="36" t="s">
        <v>117</v>
      </c>
      <c r="C257" s="1">
        <v>51.691159900000002</v>
      </c>
      <c r="D257" s="1">
        <v>0.42100510000000002</v>
      </c>
      <c r="E257" s="6">
        <v>0</v>
      </c>
      <c r="F257" s="6">
        <v>1944</v>
      </c>
      <c r="G257" s="6">
        <v>0</v>
      </c>
    </row>
    <row r="258" spans="1:7" x14ac:dyDescent="0.25">
      <c r="A258" s="1" t="str">
        <f t="shared" si="3"/>
        <v>Unkown 251.32355142355120.0553282680004604</v>
      </c>
      <c r="B258" s="36" t="s">
        <v>135</v>
      </c>
      <c r="C258" s="1">
        <v>51.323551423551201</v>
      </c>
      <c r="D258" s="1">
        <v>5.5328268000460402E-2</v>
      </c>
      <c r="E258" s="6">
        <v>0</v>
      </c>
      <c r="F258" s="6">
        <v>504</v>
      </c>
      <c r="G258" s="6">
        <v>0</v>
      </c>
    </row>
    <row r="259" spans="1:7" x14ac:dyDescent="0.25">
      <c r="A259" s="1" t="str">
        <f t="shared" si="3"/>
        <v>Unkown 351.3013228514438-0.162547805918022</v>
      </c>
      <c r="B259" s="36" t="s">
        <v>144</v>
      </c>
      <c r="C259" s="1">
        <v>51.3013228514438</v>
      </c>
      <c r="D259" s="1">
        <v>-0.16254780591802201</v>
      </c>
      <c r="E259" s="6">
        <v>0</v>
      </c>
      <c r="F259" s="6">
        <v>720</v>
      </c>
      <c r="G259" s="6">
        <v>0</v>
      </c>
    </row>
    <row r="260" spans="1:7" x14ac:dyDescent="0.25">
      <c r="A260" s="1" t="str">
        <f t="shared" ref="A260:A270" si="4">B260&amp;C260&amp;D260</f>
        <v>WA2 8RD53.4248055681637-2.59829603625438</v>
      </c>
      <c r="B260" s="15" t="s">
        <v>21</v>
      </c>
      <c r="C260" s="1">
        <v>53.424805568163698</v>
      </c>
      <c r="D260" s="1">
        <v>-2.5982960362543799</v>
      </c>
      <c r="E260" s="6">
        <v>170.88782762158806</v>
      </c>
      <c r="F260" s="6">
        <v>279.36261584966911</v>
      </c>
      <c r="G260" s="6">
        <v>0</v>
      </c>
    </row>
    <row r="261" spans="1:7" x14ac:dyDescent="0.25">
      <c r="A261" s="1" t="str">
        <f t="shared" si="4"/>
        <v>WA2 8RD53.4248055681637-2.59829603625438</v>
      </c>
      <c r="B261" s="15" t="s">
        <v>21</v>
      </c>
      <c r="C261" s="1">
        <v>53.424805568163698</v>
      </c>
      <c r="D261" s="1">
        <v>-2.5982960362543799</v>
      </c>
      <c r="E261" s="6">
        <v>0</v>
      </c>
      <c r="F261" s="6">
        <v>0</v>
      </c>
      <c r="G261" s="1">
        <v>1216.1417236692159</v>
      </c>
    </row>
    <row r="262" spans="1:7" x14ac:dyDescent="0.25">
      <c r="A262" s="1" t="str">
        <f t="shared" si="4"/>
        <v>WA9 1JF53.4457791-2.7356127</v>
      </c>
      <c r="B262" s="15" t="s">
        <v>33</v>
      </c>
      <c r="C262" s="1">
        <v>53.445779100000003</v>
      </c>
      <c r="D262" s="1">
        <v>-2.7356126999999999</v>
      </c>
      <c r="E262" s="6">
        <v>0</v>
      </c>
      <c r="F262" s="6">
        <v>313.16029743923849</v>
      </c>
      <c r="G262" s="6">
        <v>0</v>
      </c>
    </row>
    <row r="263" spans="1:7" x14ac:dyDescent="0.25">
      <c r="A263" s="1" t="str">
        <f t="shared" si="4"/>
        <v>WA9 1JF53.4457791-2.7356127</v>
      </c>
      <c r="B263" s="15" t="s">
        <v>33</v>
      </c>
      <c r="C263" s="1">
        <v>53.445779100000003</v>
      </c>
      <c r="D263" s="1">
        <v>-2.7356126999999999</v>
      </c>
      <c r="E263" s="6">
        <v>0</v>
      </c>
      <c r="F263" s="6">
        <v>0</v>
      </c>
      <c r="G263" s="1">
        <v>1224.0470311887996</v>
      </c>
    </row>
    <row r="264" spans="1:7" x14ac:dyDescent="0.25">
      <c r="A264" s="1" t="str">
        <f t="shared" si="4"/>
        <v>WD1  2JJ51.6487615000069-0.386796499952203</v>
      </c>
      <c r="B264" s="15" t="s">
        <v>23</v>
      </c>
      <c r="C264" s="1">
        <v>51.648761500006898</v>
      </c>
      <c r="D264" s="1">
        <v>-0.386796499952203</v>
      </c>
      <c r="E264" s="6">
        <v>196.45223533914094</v>
      </c>
      <c r="F264" s="6">
        <v>292.40275067386688</v>
      </c>
      <c r="G264" s="6">
        <v>0</v>
      </c>
    </row>
    <row r="265" spans="1:7" x14ac:dyDescent="0.25">
      <c r="A265" s="1" t="str">
        <f t="shared" si="4"/>
        <v>WD1  2JJ51.6487615000069-0.386796499952203</v>
      </c>
      <c r="B265" s="15" t="s">
        <v>23</v>
      </c>
      <c r="C265" s="1">
        <v>51.648761500006898</v>
      </c>
      <c r="D265" s="1">
        <v>-0.386796499952203</v>
      </c>
      <c r="E265" s="6">
        <v>0</v>
      </c>
      <c r="F265" s="6">
        <v>0</v>
      </c>
      <c r="G265" s="1">
        <v>940.00387513161604</v>
      </c>
    </row>
    <row r="266" spans="1:7" x14ac:dyDescent="0.25">
      <c r="A266" s="1" t="str">
        <f t="shared" si="4"/>
        <v>WF10 4TA53.7091715500366-1.33635784989071</v>
      </c>
      <c r="B266" s="15" t="s">
        <v>235</v>
      </c>
      <c r="C266" s="1">
        <v>53.709171550036601</v>
      </c>
      <c r="D266" s="1">
        <v>-1.33635784989071</v>
      </c>
      <c r="E266" s="6">
        <v>0</v>
      </c>
      <c r="F266" s="6">
        <v>0</v>
      </c>
      <c r="G266" s="1">
        <v>986.23448780252454</v>
      </c>
    </row>
    <row r="267" spans="1:7" x14ac:dyDescent="0.25">
      <c r="A267" s="1" t="str">
        <f t="shared" si="4"/>
        <v>WS10 9QY52.568348-2.0101019</v>
      </c>
      <c r="B267" s="15" t="s">
        <v>22</v>
      </c>
      <c r="C267" s="1">
        <v>52.568348</v>
      </c>
      <c r="D267" s="1">
        <v>-2.0101019</v>
      </c>
      <c r="E267" s="6">
        <v>0</v>
      </c>
      <c r="F267" s="6">
        <v>366.78032224301563</v>
      </c>
      <c r="G267" s="6">
        <v>0</v>
      </c>
    </row>
    <row r="268" spans="1:7" x14ac:dyDescent="0.25">
      <c r="A268" s="1" t="str">
        <f t="shared" si="4"/>
        <v>WS10 9QY52.568348-2.0101019</v>
      </c>
      <c r="B268" s="15" t="s">
        <v>22</v>
      </c>
      <c r="C268" s="1">
        <v>52.568348</v>
      </c>
      <c r="D268" s="1">
        <v>-2.0101019</v>
      </c>
      <c r="E268" s="6">
        <v>0</v>
      </c>
      <c r="F268" s="6">
        <v>0</v>
      </c>
      <c r="G268" s="1">
        <v>1127.096868551127</v>
      </c>
    </row>
    <row r="269" spans="1:7" x14ac:dyDescent="0.25">
      <c r="A269" s="1" t="str">
        <f t="shared" si="4"/>
        <v>WV14 0QL52.5633618479575-2.07859116618271</v>
      </c>
      <c r="B269" s="15" t="s">
        <v>215</v>
      </c>
      <c r="C269" s="1">
        <v>52.563361847957502</v>
      </c>
      <c r="D269" s="1">
        <v>-2.0785911661827101</v>
      </c>
      <c r="E269" s="6">
        <v>0</v>
      </c>
      <c r="F269" s="6">
        <v>0</v>
      </c>
      <c r="G269" s="1">
        <v>745.23455747285095</v>
      </c>
    </row>
    <row r="270" spans="1:7" x14ac:dyDescent="0.25">
      <c r="A270" s="1" t="str">
        <f t="shared" si="4"/>
        <v>YO10 3JA53.9546609199667-1.02273891552798</v>
      </c>
      <c r="B270" s="15" t="s">
        <v>221</v>
      </c>
      <c r="C270" s="1">
        <v>53.954660919966699</v>
      </c>
      <c r="D270" s="1">
        <v>-1.02273891552798</v>
      </c>
      <c r="E270" s="6">
        <v>0</v>
      </c>
      <c r="F270" s="6">
        <v>0</v>
      </c>
      <c r="G270" s="1">
        <v>821.38949329983279</v>
      </c>
    </row>
  </sheetData>
  <autoFilter ref="A3:G3" xr:uid="{9EA9A51D-16AD-4AE0-83EE-3CE85102A6CF}">
    <sortState xmlns:xlrd2="http://schemas.microsoft.com/office/spreadsheetml/2017/richdata2" ref="A4:G270">
      <sortCondition ref="A3"/>
    </sortState>
  </autoFilter>
  <mergeCells count="3">
    <mergeCell ref="J1:N1"/>
    <mergeCell ref="B2:D2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9A8F-4168-4C20-B2D8-A81EEFFFB712}">
  <dimension ref="A1:H209"/>
  <sheetViews>
    <sheetView zoomScale="85" zoomScaleNormal="85" workbookViewId="0">
      <selection activeCell="G8" sqref="G8"/>
    </sheetView>
  </sheetViews>
  <sheetFormatPr defaultRowHeight="15" x14ac:dyDescent="0.25"/>
  <cols>
    <col min="1" max="1" width="20.42578125" customWidth="1"/>
    <col min="2" max="2" width="12" bestFit="1" customWidth="1"/>
    <col min="3" max="3" width="12.7109375" bestFit="1" customWidth="1"/>
    <col min="4" max="5" width="13.28515625" bestFit="1" customWidth="1"/>
    <col min="6" max="6" width="12" customWidth="1"/>
    <col min="8" max="8" width="67.85546875" customWidth="1"/>
  </cols>
  <sheetData>
    <row r="1" spans="1:8" x14ac:dyDescent="0.25">
      <c r="A1" s="144" t="s">
        <v>75</v>
      </c>
      <c r="B1" s="145"/>
      <c r="C1" s="145"/>
      <c r="D1" s="146"/>
    </row>
    <row r="2" spans="1:8" x14ac:dyDescent="0.25">
      <c r="A2" s="1" t="s">
        <v>0</v>
      </c>
      <c r="B2" s="1" t="s">
        <v>1</v>
      </c>
      <c r="C2" s="1" t="s">
        <v>74</v>
      </c>
      <c r="D2" s="1" t="s">
        <v>73</v>
      </c>
    </row>
    <row r="3" spans="1:8" s="17" customFormat="1" ht="30" x14ac:dyDescent="0.25">
      <c r="A3" s="16" t="s">
        <v>209</v>
      </c>
      <c r="B3" s="16" t="s">
        <v>210</v>
      </c>
      <c r="C3" s="16">
        <v>52.963239999999999</v>
      </c>
      <c r="D3" s="16">
        <v>2.0600000000000002E-3</v>
      </c>
      <c r="H3" s="71" t="s">
        <v>482</v>
      </c>
    </row>
    <row r="4" spans="1:8" s="17" customFormat="1" ht="45" x14ac:dyDescent="0.25">
      <c r="A4" s="16" t="s">
        <v>211</v>
      </c>
      <c r="B4" s="16" t="s">
        <v>212</v>
      </c>
      <c r="C4" s="16">
        <v>56.019480000000001</v>
      </c>
      <c r="D4" s="16">
        <v>-3.7248199999999998</v>
      </c>
      <c r="H4" s="72" t="s">
        <v>483</v>
      </c>
    </row>
    <row r="5" spans="1:8" s="17" customFormat="1" ht="30" x14ac:dyDescent="0.25">
      <c r="A5" s="4" t="s">
        <v>77</v>
      </c>
      <c r="B5" s="4" t="s">
        <v>72</v>
      </c>
      <c r="C5" s="4">
        <v>53.359110000000001</v>
      </c>
      <c r="D5" s="16">
        <v>-2.7498499999999999</v>
      </c>
    </row>
    <row r="7" spans="1:8" x14ac:dyDescent="0.25">
      <c r="A7" s="11"/>
    </row>
    <row r="8" spans="1:8" x14ac:dyDescent="0.25">
      <c r="A8" s="8" t="s">
        <v>1</v>
      </c>
      <c r="B8" s="8" t="s">
        <v>74</v>
      </c>
      <c r="C8" s="8" t="s">
        <v>73</v>
      </c>
      <c r="D8" s="8" t="s">
        <v>246</v>
      </c>
      <c r="E8" s="8" t="s">
        <v>247</v>
      </c>
      <c r="F8" s="8" t="s">
        <v>248</v>
      </c>
    </row>
    <row r="9" spans="1:8" x14ac:dyDescent="0.25">
      <c r="A9" s="15" t="s">
        <v>10</v>
      </c>
      <c r="B9" s="1">
        <v>57.1215209000691</v>
      </c>
      <c r="C9" s="1">
        <v>-2.1257296002355899</v>
      </c>
      <c r="D9" s="1">
        <f>VLOOKUP($A9&amp;$B9&amp;$C9,Pivot!$A$4:$D$201,2,FALSE)</f>
        <v>178.73488139163234</v>
      </c>
      <c r="E9" s="1">
        <f>VLOOKUP($A9&amp;$B9&amp;$C9,Pivot!$A$4:$D$201,3,FALSE)</f>
        <v>273.46470061910696</v>
      </c>
      <c r="F9" s="1">
        <f>VLOOKUP($A9&amp;$B9&amp;$C9,Pivot!$A$4:$D$201,4,FALSE)</f>
        <v>883.70180156908964</v>
      </c>
    </row>
    <row r="10" spans="1:8" x14ac:dyDescent="0.25">
      <c r="A10" s="15" t="s">
        <v>193</v>
      </c>
      <c r="B10" s="1">
        <v>57.137844150001598</v>
      </c>
      <c r="C10" s="1">
        <v>-2.0838641002395999</v>
      </c>
      <c r="D10" s="1">
        <f>VLOOKUP($A10&amp;$B10&amp;$C10,Pivot!$A$4:$D$201,2,FALSE)</f>
        <v>217.92889613659122</v>
      </c>
      <c r="E10" s="1">
        <f>VLOOKUP($A10&amp;$B10&amp;$C10,Pivot!$A$4:$D$201,3,FALSE)</f>
        <v>0</v>
      </c>
      <c r="F10" s="1">
        <f>VLOOKUP($A10&amp;$B10&amp;$C10,Pivot!$A$4:$D$201,4,FALSE)</f>
        <v>0</v>
      </c>
    </row>
    <row r="11" spans="1:8" x14ac:dyDescent="0.25">
      <c r="A11" s="15" t="s">
        <v>205</v>
      </c>
      <c r="B11" s="1">
        <v>57.167084199999998</v>
      </c>
      <c r="C11" s="1">
        <v>-2.113553</v>
      </c>
      <c r="D11" s="1">
        <f>VLOOKUP($A11&amp;$B11&amp;$C11,Pivot!$A$4:$D$201,2,FALSE)</f>
        <v>217.19049798490241</v>
      </c>
      <c r="E11" s="1">
        <f>VLOOKUP($A11&amp;$B11&amp;$C11,Pivot!$A$4:$D$201,3,FALSE)</f>
        <v>0</v>
      </c>
      <c r="F11" s="1">
        <f>VLOOKUP($A11&amp;$B11&amp;$C11,Pivot!$A$4:$D$201,4,FALSE)</f>
        <v>0</v>
      </c>
    </row>
    <row r="12" spans="1:8" x14ac:dyDescent="0.25">
      <c r="A12" s="15" t="s">
        <v>150</v>
      </c>
      <c r="B12" s="1">
        <v>51.743402300245897</v>
      </c>
      <c r="C12" s="1">
        <v>-0.34243874922572598</v>
      </c>
      <c r="D12" s="1">
        <f>VLOOKUP($A12&amp;$B12&amp;$C12,Pivot!$A$4:$D$201,2,FALSE)</f>
        <v>226.59311192875981</v>
      </c>
      <c r="E12" s="1">
        <f>VLOOKUP($A12&amp;$B12&amp;$C12,Pivot!$A$4:$D$201,3,FALSE)</f>
        <v>0</v>
      </c>
      <c r="F12" s="1">
        <f>VLOOKUP($A12&amp;$B12&amp;$C12,Pivot!$A$4:$D$201,4,FALSE)</f>
        <v>0</v>
      </c>
    </row>
    <row r="13" spans="1:8" x14ac:dyDescent="0.25">
      <c r="A13" s="15" t="s">
        <v>32</v>
      </c>
      <c r="B13" s="1">
        <v>52.5185581870482</v>
      </c>
      <c r="C13" s="1">
        <v>-1.80031759848244</v>
      </c>
      <c r="D13" s="1">
        <f>VLOOKUP($A13&amp;$B13&amp;$C13,Pivot!$A$4:$D$201,2,FALSE)</f>
        <v>0</v>
      </c>
      <c r="E13" s="1">
        <f>VLOOKUP($A13&amp;$B13&amp;$C13,Pivot!$A$4:$D$201,3,FALSE)</f>
        <v>284.23777838563007</v>
      </c>
      <c r="F13" s="1">
        <f>VLOOKUP($A13&amp;$B13&amp;$C13,Pivot!$A$4:$D$201,4,FALSE)</f>
        <v>732.541450577614</v>
      </c>
    </row>
    <row r="14" spans="1:8" x14ac:dyDescent="0.25">
      <c r="A14" s="15" t="s">
        <v>30</v>
      </c>
      <c r="B14" s="1">
        <v>52.454970900005002</v>
      </c>
      <c r="C14" s="1">
        <v>-2.03887640003544</v>
      </c>
      <c r="D14" s="1">
        <f>VLOOKUP($A14&amp;$B14&amp;$C14,Pivot!$A$4:$D$201,2,FALSE)</f>
        <v>183.46726193202474</v>
      </c>
      <c r="E14" s="1">
        <f>VLOOKUP($A14&amp;$B14&amp;$C14,Pivot!$A$4:$D$201,3,FALSE)</f>
        <v>283.67399991872873</v>
      </c>
      <c r="F14" s="1">
        <f>VLOOKUP($A14&amp;$B14&amp;$C14,Pivot!$A$4:$D$201,4,FALSE)</f>
        <v>1204.2952449012876</v>
      </c>
    </row>
    <row r="15" spans="1:8" x14ac:dyDescent="0.25">
      <c r="A15" s="15" t="s">
        <v>149</v>
      </c>
      <c r="B15" s="1">
        <v>51.381221771240234</v>
      </c>
      <c r="C15" s="1">
        <v>-2.3734409809112549</v>
      </c>
      <c r="D15" s="1">
        <f>VLOOKUP($A15&amp;$B15&amp;$C15,Pivot!$A$4:$D$201,2,FALSE)</f>
        <v>193.74681784368175</v>
      </c>
      <c r="E15" s="1">
        <f>VLOOKUP($A15&amp;$B15&amp;$C15,Pivot!$A$4:$D$201,3,FALSE)</f>
        <v>0</v>
      </c>
      <c r="F15" s="1">
        <f>VLOOKUP($A15&amp;$B15&amp;$C15,Pivot!$A$4:$D$201,4,FALSE)</f>
        <v>0</v>
      </c>
    </row>
    <row r="16" spans="1:8" x14ac:dyDescent="0.25">
      <c r="A16" s="15" t="s">
        <v>233</v>
      </c>
      <c r="B16" s="1">
        <v>53.741468530528003</v>
      </c>
      <c r="C16" s="1">
        <v>-2.4834630621952898</v>
      </c>
      <c r="D16" s="1">
        <f>VLOOKUP($A16&amp;$B16&amp;$C16,Pivot!$A$4:$D$201,2,FALSE)</f>
        <v>0</v>
      </c>
      <c r="E16" s="1">
        <f>VLOOKUP($A16&amp;$B16&amp;$C16,Pivot!$A$4:$D$201,3,FALSE)</f>
        <v>0</v>
      </c>
      <c r="F16" s="1">
        <f>VLOOKUP($A16&amp;$B16&amp;$C16,Pivot!$A$4:$D$201,4,FALSE)</f>
        <v>753.3163392678739</v>
      </c>
    </row>
    <row r="17" spans="1:6" x14ac:dyDescent="0.25">
      <c r="A17" s="15" t="s">
        <v>18</v>
      </c>
      <c r="B17" s="1">
        <v>50.731946800000202</v>
      </c>
      <c r="C17" s="1">
        <v>-1.98653079999132</v>
      </c>
      <c r="D17" s="1">
        <f>VLOOKUP($A17&amp;$B17&amp;$C17,Pivot!$A$4:$D$201,2,FALSE)</f>
        <v>313.58227718402469</v>
      </c>
      <c r="E17" s="1">
        <f>VLOOKUP($A17&amp;$B17&amp;$C17,Pivot!$A$4:$D$201,3,FALSE)</f>
        <v>0</v>
      </c>
      <c r="F17" s="1">
        <f>VLOOKUP($A17&amp;$B17&amp;$C17,Pivot!$A$4:$D$201,4,FALSE)</f>
        <v>1404.0504743707017</v>
      </c>
    </row>
    <row r="18" spans="1:6" x14ac:dyDescent="0.25">
      <c r="A18" s="15" t="s">
        <v>51</v>
      </c>
      <c r="B18" s="1">
        <v>50.752544403076172</v>
      </c>
      <c r="C18" s="1">
        <v>-1.8386590480804443</v>
      </c>
      <c r="D18" s="1">
        <f>VLOOKUP($A18&amp;$B18&amp;$C18,Pivot!$A$4:$D$201,2,FALSE)</f>
        <v>198.76306337111447</v>
      </c>
      <c r="E18" s="1">
        <f>VLOOKUP($A18&amp;$B18&amp;$C18,Pivot!$A$4:$D$201,3,FALSE)</f>
        <v>0</v>
      </c>
      <c r="F18" s="1">
        <f>VLOOKUP($A18&amp;$B18&amp;$C18,Pivot!$A$4:$D$201,4,FALSE)</f>
        <v>974.71127260314768</v>
      </c>
    </row>
    <row r="19" spans="1:6" x14ac:dyDescent="0.25">
      <c r="A19" s="15" t="s">
        <v>34</v>
      </c>
      <c r="B19" s="1">
        <v>53.585078113959</v>
      </c>
      <c r="C19" s="1">
        <v>-2.42486534606731</v>
      </c>
      <c r="D19" s="1">
        <f>VLOOKUP($A19&amp;$B19&amp;$C19,Pivot!$A$4:$D$201,2,FALSE)</f>
        <v>184.28150979020245</v>
      </c>
      <c r="E19" s="1">
        <f>VLOOKUP($A19&amp;$B19&amp;$C19,Pivot!$A$4:$D$201,3,FALSE)</f>
        <v>0</v>
      </c>
      <c r="F19" s="1">
        <f>VLOOKUP($A19&amp;$B19&amp;$C19,Pivot!$A$4:$D$201,4,FALSE)</f>
        <v>1237.8247594685431</v>
      </c>
    </row>
    <row r="20" spans="1:6" x14ac:dyDescent="0.25">
      <c r="A20" s="15" t="s">
        <v>8</v>
      </c>
      <c r="B20" s="1">
        <v>53.592437744140625</v>
      </c>
      <c r="C20" s="1">
        <v>-2.2700328826904297</v>
      </c>
      <c r="D20" s="1">
        <f>VLOOKUP($A20&amp;$B20&amp;$C20,Pivot!$A$4:$D$201,2,FALSE)</f>
        <v>172.26103749985188</v>
      </c>
      <c r="E20" s="1">
        <f>VLOOKUP($A20&amp;$B20&amp;$C20,Pivot!$A$4:$D$201,3,FALSE)</f>
        <v>0</v>
      </c>
      <c r="F20" s="1">
        <f>VLOOKUP($A20&amp;$B20&amp;$C20,Pivot!$A$4:$D$201,4,FALSE)</f>
        <v>1065.1414687904044</v>
      </c>
    </row>
    <row r="21" spans="1:6" x14ac:dyDescent="0.25">
      <c r="A21" s="15" t="s">
        <v>61</v>
      </c>
      <c r="B21" s="1">
        <v>51.528850555419922</v>
      </c>
      <c r="C21" s="1">
        <v>-2.6046020984649658</v>
      </c>
      <c r="D21" s="1">
        <f>VLOOKUP($A21&amp;$B21&amp;$C21,Pivot!$A$4:$D$201,2,FALSE)</f>
        <v>271.98495775516238</v>
      </c>
      <c r="E21" s="1">
        <f>VLOOKUP($A21&amp;$B21&amp;$C21,Pivot!$A$4:$D$201,3,FALSE)</f>
        <v>316.99523095975218</v>
      </c>
      <c r="F21" s="1">
        <f>VLOOKUP($A21&amp;$B21&amp;$C21,Pivot!$A$4:$D$201,4,FALSE)</f>
        <v>1313.0076006450561</v>
      </c>
    </row>
    <row r="22" spans="1:6" x14ac:dyDescent="0.25">
      <c r="A22" s="15" t="s">
        <v>36</v>
      </c>
      <c r="B22" s="1">
        <v>51.415706634521484</v>
      </c>
      <c r="C22" s="1">
        <v>-2.6003611087799072</v>
      </c>
      <c r="D22" s="1">
        <f>VLOOKUP($A22&amp;$B22&amp;$C22,Pivot!$A$4:$D$201,2,FALSE)</f>
        <v>236.56089238995068</v>
      </c>
      <c r="E22" s="1">
        <f>VLOOKUP($A22&amp;$B22&amp;$C22,Pivot!$A$4:$D$201,3,FALSE)</f>
        <v>0</v>
      </c>
      <c r="F22" s="1">
        <f>VLOOKUP($A22&amp;$B22&amp;$C22,Pivot!$A$4:$D$201,4,FALSE)</f>
        <v>1276.8705103259647</v>
      </c>
    </row>
    <row r="23" spans="1:6" x14ac:dyDescent="0.25">
      <c r="A23" s="15" t="s">
        <v>160</v>
      </c>
      <c r="B23" s="1">
        <v>51.359977252153399</v>
      </c>
      <c r="C23" s="1">
        <v>-2.9086717125802899</v>
      </c>
      <c r="D23" s="1">
        <f>VLOOKUP($A23&amp;$B23&amp;$C23,Pivot!$A$4:$D$201,2,FALSE)</f>
        <v>176.74791023637454</v>
      </c>
      <c r="E23" s="1">
        <f>VLOOKUP($A23&amp;$B23&amp;$C23,Pivot!$A$4:$D$201,3,FALSE)</f>
        <v>0</v>
      </c>
      <c r="F23" s="1">
        <f>VLOOKUP($A23&amp;$B23&amp;$C23,Pivot!$A$4:$D$201,4,FALSE)</f>
        <v>0</v>
      </c>
    </row>
    <row r="24" spans="1:6" x14ac:dyDescent="0.25">
      <c r="A24" s="15" t="s">
        <v>14</v>
      </c>
      <c r="B24" s="1">
        <v>51.443764999999999</v>
      </c>
      <c r="C24" s="1">
        <v>-2.5013162000000002</v>
      </c>
      <c r="D24" s="1">
        <f>VLOOKUP($A24&amp;$B24&amp;$C24,Pivot!$A$4:$D$201,2,FALSE)</f>
        <v>326.72229737937477</v>
      </c>
      <c r="E24" s="1">
        <f>VLOOKUP($A24&amp;$B24&amp;$C24,Pivot!$A$4:$D$201,3,FALSE)</f>
        <v>310.24290268171939</v>
      </c>
      <c r="F24" s="1">
        <f>VLOOKUP($A24&amp;$B24&amp;$C24,Pivot!$A$4:$D$201,4,FALSE)</f>
        <v>1547.3832439515677</v>
      </c>
    </row>
    <row r="25" spans="1:6" x14ac:dyDescent="0.25">
      <c r="A25" s="15" t="s">
        <v>169</v>
      </c>
      <c r="B25" s="1">
        <v>51.333385467529297</v>
      </c>
      <c r="C25" s="1">
        <v>-2.5774381160736084</v>
      </c>
      <c r="D25" s="1">
        <f>VLOOKUP($A25&amp;$B25&amp;$C25,Pivot!$A$4:$D$201,2,FALSE)</f>
        <v>0</v>
      </c>
      <c r="E25" s="1">
        <f>VLOOKUP($A25&amp;$B25&amp;$C25,Pivot!$A$4:$D$201,3,FALSE)</f>
        <v>531</v>
      </c>
      <c r="F25" s="1">
        <f>VLOOKUP($A25&amp;$B25&amp;$C25,Pivot!$A$4:$D$201,4,FALSE)</f>
        <v>0</v>
      </c>
    </row>
    <row r="26" spans="1:6" x14ac:dyDescent="0.25">
      <c r="A26" s="15" t="s">
        <v>242</v>
      </c>
      <c r="B26" s="1">
        <v>54.659430527816703</v>
      </c>
      <c r="C26" s="1">
        <v>-2.7647734522394098</v>
      </c>
      <c r="D26" s="1">
        <f>VLOOKUP($A26&amp;$B26&amp;$C26,Pivot!$A$4:$D$201,2,FALSE)</f>
        <v>0</v>
      </c>
      <c r="E26" s="1">
        <f>VLOOKUP($A26&amp;$B26&amp;$C26,Pivot!$A$4:$D$201,3,FALSE)</f>
        <v>0</v>
      </c>
      <c r="F26" s="1">
        <f>VLOOKUP($A26&amp;$B26&amp;$C26,Pivot!$A$4:$D$201,4,FALSE)</f>
        <v>2164.6815127935824</v>
      </c>
    </row>
    <row r="27" spans="1:6" x14ac:dyDescent="0.25">
      <c r="A27" s="15" t="s">
        <v>171</v>
      </c>
      <c r="B27" s="1">
        <v>52.242649900000004</v>
      </c>
      <c r="C27" s="1">
        <v>0.40060109999999999</v>
      </c>
      <c r="D27" s="1">
        <f>VLOOKUP($A27&amp;$B27&amp;$C27,Pivot!$A$4:$D$201,2,FALSE)</f>
        <v>0</v>
      </c>
      <c r="E27" s="1">
        <f>VLOOKUP($A27&amp;$B27&amp;$C27,Pivot!$A$4:$D$201,3,FALSE)</f>
        <v>648</v>
      </c>
      <c r="F27" s="1">
        <f>VLOOKUP($A27&amp;$B27&amp;$C27,Pivot!$A$4:$D$201,4,FALSE)</f>
        <v>0</v>
      </c>
    </row>
    <row r="28" spans="1:6" x14ac:dyDescent="0.25">
      <c r="A28" s="15" t="s">
        <v>177</v>
      </c>
      <c r="B28" s="1">
        <v>52.261293990575901</v>
      </c>
      <c r="C28" s="1">
        <v>0.39532366229118299</v>
      </c>
      <c r="D28" s="1">
        <f>VLOOKUP($A28&amp;$B28&amp;$C28,Pivot!$A$4:$D$201,2,FALSE)</f>
        <v>1419.9372629652348</v>
      </c>
      <c r="E28" s="1">
        <f>VLOOKUP($A28&amp;$B28&amp;$C28,Pivot!$A$4:$D$201,3,FALSE)</f>
        <v>1295.4769462458896</v>
      </c>
      <c r="F28" s="1">
        <f>VLOOKUP($A28&amp;$B28&amp;$C28,Pivot!$A$4:$D$201,4,FALSE)</f>
        <v>0</v>
      </c>
    </row>
    <row r="29" spans="1:6" x14ac:dyDescent="0.25">
      <c r="A29" s="15" t="s">
        <v>166</v>
      </c>
      <c r="B29" s="1">
        <v>52.263215014297401</v>
      </c>
      <c r="C29" s="1">
        <v>0.39740030796333498</v>
      </c>
      <c r="D29" s="1">
        <f>VLOOKUP($A29&amp;$B29&amp;$C29,Pivot!$A$4:$D$201,2,FALSE)</f>
        <v>225.96444168303825</v>
      </c>
      <c r="E29" s="1">
        <f>VLOOKUP($A29&amp;$B29&amp;$C29,Pivot!$A$4:$D$201,3,FALSE)</f>
        <v>0</v>
      </c>
      <c r="F29" s="1">
        <f>VLOOKUP($A29&amp;$B29&amp;$C29,Pivot!$A$4:$D$201,4,FALSE)</f>
        <v>0</v>
      </c>
    </row>
    <row r="30" spans="1:6" x14ac:dyDescent="0.25">
      <c r="A30" s="15" t="s">
        <v>70</v>
      </c>
      <c r="B30" s="1">
        <v>51.462022599999997</v>
      </c>
      <c r="C30" s="1">
        <v>-3.1514232</v>
      </c>
      <c r="D30" s="1">
        <f>VLOOKUP($A30&amp;$B30&amp;$C30,Pivot!$A$4:$D$201,2,FALSE)</f>
        <v>361.53321170447236</v>
      </c>
      <c r="E30" s="1">
        <f>VLOOKUP($A30&amp;$B30&amp;$C30,Pivot!$A$4:$D$201,3,FALSE)</f>
        <v>0</v>
      </c>
      <c r="F30" s="1">
        <f>VLOOKUP($A30&amp;$B30&amp;$C30,Pivot!$A$4:$D$201,4,FALSE)</f>
        <v>892.19125494656873</v>
      </c>
    </row>
    <row r="31" spans="1:6" x14ac:dyDescent="0.25">
      <c r="A31" s="15" t="s">
        <v>3</v>
      </c>
      <c r="B31" s="1">
        <v>51.534822599999998</v>
      </c>
      <c r="C31" s="1">
        <v>-3.1280755</v>
      </c>
      <c r="D31" s="1">
        <f>VLOOKUP($A31&amp;$B31&amp;$C31,Pivot!$A$4:$D$201,2,FALSE)</f>
        <v>193.53992932781611</v>
      </c>
      <c r="E31" s="1">
        <f>VLOOKUP($A31&amp;$B31&amp;$C31,Pivot!$A$4:$D$201,3,FALSE)</f>
        <v>0</v>
      </c>
      <c r="F31" s="1">
        <f>VLOOKUP($A31&amp;$B31&amp;$C31,Pivot!$A$4:$D$201,4,FALSE)</f>
        <v>828.24687923588658</v>
      </c>
    </row>
    <row r="32" spans="1:6" x14ac:dyDescent="0.25">
      <c r="A32" s="15" t="s">
        <v>187</v>
      </c>
      <c r="B32" s="1">
        <v>51.553237915039063</v>
      </c>
      <c r="C32" s="1">
        <v>-3.5703399181365967</v>
      </c>
      <c r="D32" s="1">
        <f>VLOOKUP($A32&amp;$B32&amp;$C32,Pivot!$A$4:$D$201,2,FALSE)</f>
        <v>188.32381376606855</v>
      </c>
      <c r="E32" s="1">
        <f>VLOOKUP($A32&amp;$B32&amp;$C32,Pivot!$A$4:$D$201,3,FALSE)</f>
        <v>0</v>
      </c>
      <c r="F32" s="1">
        <f>VLOOKUP($A32&amp;$B32&amp;$C32,Pivot!$A$4:$D$201,4,FALSE)</f>
        <v>0</v>
      </c>
    </row>
    <row r="33" spans="1:6" x14ac:dyDescent="0.25">
      <c r="A33" s="15" t="s">
        <v>140</v>
      </c>
      <c r="B33" s="1">
        <v>51.749828100000002</v>
      </c>
      <c r="C33" s="1">
        <v>-3.3919785999999998</v>
      </c>
      <c r="D33" s="1">
        <f>VLOOKUP($A33&amp;$B33&amp;$C33,Pivot!$A$4:$D$201,2,FALSE)</f>
        <v>0</v>
      </c>
      <c r="E33" s="1">
        <f>VLOOKUP($A33&amp;$B33&amp;$C33,Pivot!$A$4:$D$201,3,FALSE)</f>
        <v>290.17553615911714</v>
      </c>
      <c r="F33" s="1">
        <f>VLOOKUP($A33&amp;$B33&amp;$C33,Pivot!$A$4:$D$201,4,FALSE)</f>
        <v>0</v>
      </c>
    </row>
    <row r="34" spans="1:6" x14ac:dyDescent="0.25">
      <c r="A34" s="15" t="s">
        <v>46</v>
      </c>
      <c r="B34" s="1">
        <v>51.461442750231903</v>
      </c>
      <c r="C34" s="1">
        <v>-3.305332200319</v>
      </c>
      <c r="D34" s="1">
        <f>VLOOKUP($A34&amp;$B34&amp;$C34,Pivot!$A$4:$D$201,2,FALSE)</f>
        <v>192.37299556900066</v>
      </c>
      <c r="E34" s="1">
        <f>VLOOKUP($A34&amp;$B34&amp;$C34,Pivot!$A$4:$D$201,3,FALSE)</f>
        <v>0</v>
      </c>
      <c r="F34" s="1">
        <f>VLOOKUP($A34&amp;$B34&amp;$C34,Pivot!$A$4:$D$201,4,FALSE)</f>
        <v>784.84157374367874</v>
      </c>
    </row>
    <row r="35" spans="1:6" x14ac:dyDescent="0.25">
      <c r="A35" s="15" t="s">
        <v>42</v>
      </c>
      <c r="B35" s="1">
        <v>53.195566334497798</v>
      </c>
      <c r="C35" s="1">
        <v>-2.9110335005170098</v>
      </c>
      <c r="D35" s="1">
        <f>VLOOKUP($A35&amp;$B35&amp;$C35,Pivot!$A$4:$D$201,2,FALSE)</f>
        <v>175.56338070609476</v>
      </c>
      <c r="E35" s="1">
        <f>VLOOKUP($A35&amp;$B35&amp;$C35,Pivot!$A$4:$D$201,3,FALSE)</f>
        <v>0</v>
      </c>
      <c r="F35" s="1">
        <f>VLOOKUP($A35&amp;$B35&amp;$C35,Pivot!$A$4:$D$201,4,FALSE)</f>
        <v>949.60604047445088</v>
      </c>
    </row>
    <row r="36" spans="1:6" x14ac:dyDescent="0.25">
      <c r="A36" s="15" t="s">
        <v>24</v>
      </c>
      <c r="B36" s="1">
        <v>53.411689758300781</v>
      </c>
      <c r="C36" s="1">
        <v>-3.0731489658355713</v>
      </c>
      <c r="D36" s="1">
        <f>VLOOKUP($A36&amp;$B36&amp;$C36,Pivot!$A$4:$D$201,2,FALSE)</f>
        <v>183.35101080381909</v>
      </c>
      <c r="E36" s="1">
        <f>VLOOKUP($A36&amp;$B36&amp;$C36,Pivot!$A$4:$D$201,3,FALSE)</f>
        <v>282.45109954329115</v>
      </c>
      <c r="F36" s="1">
        <f>VLOOKUP($A36&amp;$B36&amp;$C36,Pivot!$A$4:$D$201,4,FALSE)</f>
        <v>1019.8527896812444</v>
      </c>
    </row>
    <row r="37" spans="1:6" x14ac:dyDescent="0.25">
      <c r="A37" s="15" t="s">
        <v>136</v>
      </c>
      <c r="B37" s="1">
        <v>51.723458978911701</v>
      </c>
      <c r="C37" s="1">
        <v>0.41915299647536802</v>
      </c>
      <c r="D37" s="1">
        <f>VLOOKUP($A37&amp;$B37&amp;$C37,Pivot!$A$4:$D$201,2,FALSE)</f>
        <v>0</v>
      </c>
      <c r="E37" s="1">
        <f>VLOOKUP($A37&amp;$B37&amp;$C37,Pivot!$A$4:$D$201,3,FALSE)</f>
        <v>2628</v>
      </c>
      <c r="F37" s="1">
        <f>VLOOKUP($A37&amp;$B37&amp;$C37,Pivot!$A$4:$D$201,4,FALSE)</f>
        <v>0</v>
      </c>
    </row>
    <row r="38" spans="1:6" x14ac:dyDescent="0.25">
      <c r="A38" s="15" t="s">
        <v>123</v>
      </c>
      <c r="B38" s="1">
        <v>51.605028371694701</v>
      </c>
      <c r="C38" s="1">
        <v>0.33953061547649399</v>
      </c>
      <c r="D38" s="1">
        <f>VLOOKUP($A38&amp;$B38&amp;$C38,Pivot!$A$4:$D$201,2,FALSE)</f>
        <v>0</v>
      </c>
      <c r="E38" s="1">
        <f>VLOOKUP($A38&amp;$B38&amp;$C38,Pivot!$A$4:$D$201,3,FALSE)</f>
        <v>432</v>
      </c>
      <c r="F38" s="1">
        <f>VLOOKUP($A38&amp;$B38&amp;$C38,Pivot!$A$4:$D$201,4,FALSE)</f>
        <v>0</v>
      </c>
    </row>
    <row r="39" spans="1:6" x14ac:dyDescent="0.25">
      <c r="A39" s="15" t="s">
        <v>130</v>
      </c>
      <c r="B39" s="1">
        <v>51.577339500000001</v>
      </c>
      <c r="C39" s="1">
        <v>0.34357969999999999</v>
      </c>
      <c r="D39" s="1">
        <f>VLOOKUP($A39&amp;$B39&amp;$C39,Pivot!$A$4:$D$201,2,FALSE)</f>
        <v>0</v>
      </c>
      <c r="E39" s="1">
        <f>VLOOKUP($A39&amp;$B39&amp;$C39,Pivot!$A$4:$D$201,3,FALSE)</f>
        <v>324</v>
      </c>
      <c r="F39" s="1">
        <f>VLOOKUP($A39&amp;$B39&amp;$C39,Pivot!$A$4:$D$201,4,FALSE)</f>
        <v>0</v>
      </c>
    </row>
    <row r="40" spans="1:6" x14ac:dyDescent="0.25">
      <c r="A40" s="15" t="s">
        <v>116</v>
      </c>
      <c r="B40" s="1">
        <v>51.6332482746461</v>
      </c>
      <c r="C40" s="1">
        <v>0.24425561375053101</v>
      </c>
      <c r="D40" s="1">
        <f>VLOOKUP($A40&amp;$B40&amp;$C40,Pivot!$A$4:$D$201,2,FALSE)</f>
        <v>0</v>
      </c>
      <c r="E40" s="1">
        <f>VLOOKUP($A40&amp;$B40&amp;$C40,Pivot!$A$4:$D$201,3,FALSE)</f>
        <v>8028</v>
      </c>
      <c r="F40" s="1">
        <f>VLOOKUP($A40&amp;$B40&amp;$C40,Pivot!$A$4:$D$201,4,FALSE)</f>
        <v>0</v>
      </c>
    </row>
    <row r="41" spans="1:6" x14ac:dyDescent="0.25">
      <c r="A41" s="15" t="s">
        <v>37</v>
      </c>
      <c r="B41" s="1">
        <v>51.746240299999997</v>
      </c>
      <c r="C41" s="1">
        <v>0.50919219999999998</v>
      </c>
      <c r="D41" s="1">
        <f>VLOOKUP($A41&amp;$B41&amp;$C41,Pivot!$A$4:$D$201,2,FALSE)</f>
        <v>176.68475112677135</v>
      </c>
      <c r="E41" s="1">
        <f>VLOOKUP($A41&amp;$B41&amp;$C41,Pivot!$A$4:$D$201,3,FALSE)</f>
        <v>0</v>
      </c>
      <c r="F41" s="1">
        <f>VLOOKUP($A41&amp;$B41&amp;$C41,Pivot!$A$4:$D$201,4,FALSE)</f>
        <v>734.57908044652038</v>
      </c>
    </row>
    <row r="42" spans="1:6" x14ac:dyDescent="0.25">
      <c r="A42" s="15" t="s">
        <v>141</v>
      </c>
      <c r="B42" s="1">
        <v>51.676730999999997</v>
      </c>
      <c r="C42" s="1">
        <v>0.52457310000000001</v>
      </c>
      <c r="D42" s="1">
        <f>VLOOKUP($A42&amp;$B42&amp;$C42,Pivot!$A$4:$D$201,2,FALSE)</f>
        <v>0</v>
      </c>
      <c r="E42" s="1">
        <f>VLOOKUP($A42&amp;$B42&amp;$C42,Pivot!$A$4:$D$201,3,FALSE)</f>
        <v>432</v>
      </c>
      <c r="F42" s="1">
        <f>VLOOKUP($A42&amp;$B42&amp;$C42,Pivot!$A$4:$D$201,4,FALSE)</f>
        <v>0</v>
      </c>
    </row>
    <row r="43" spans="1:6" x14ac:dyDescent="0.25">
      <c r="A43" s="15" t="s">
        <v>139</v>
      </c>
      <c r="B43" s="1">
        <v>51.785484313964844</v>
      </c>
      <c r="C43" s="1">
        <v>8.8028997182846069E-2</v>
      </c>
      <c r="D43" s="1">
        <f>VLOOKUP($A43&amp;$B43&amp;$C43,Pivot!$A$4:$D$201,2,FALSE)</f>
        <v>0</v>
      </c>
      <c r="E43" s="1">
        <f>VLOOKUP($A43&amp;$B43&amp;$C43,Pivot!$A$4:$D$201,3,FALSE)</f>
        <v>792</v>
      </c>
      <c r="F43" s="1">
        <f>VLOOKUP($A43&amp;$B43&amp;$C43,Pivot!$A$4:$D$201,4,FALSE)</f>
        <v>0</v>
      </c>
    </row>
    <row r="44" spans="1:6" x14ac:dyDescent="0.25">
      <c r="A44" s="15" t="s">
        <v>161</v>
      </c>
      <c r="B44" s="1">
        <v>51.784652700000002</v>
      </c>
      <c r="C44" s="1">
        <v>0.1117954</v>
      </c>
      <c r="D44" s="1">
        <f>VLOOKUP($A44&amp;$B44&amp;$C44,Pivot!$A$4:$D$201,2,FALSE)</f>
        <v>286.66296264157558</v>
      </c>
      <c r="E44" s="1">
        <f>VLOOKUP($A44&amp;$B44&amp;$C44,Pivot!$A$4:$D$201,3,FALSE)</f>
        <v>0</v>
      </c>
      <c r="F44" s="1">
        <f>VLOOKUP($A44&amp;$B44&amp;$C44,Pivot!$A$4:$D$201,4,FALSE)</f>
        <v>0</v>
      </c>
    </row>
    <row r="45" spans="1:6" x14ac:dyDescent="0.25">
      <c r="A45" s="15" t="s">
        <v>145</v>
      </c>
      <c r="B45" s="1">
        <v>51.660288799999996</v>
      </c>
      <c r="C45" s="1">
        <v>0.78251990000000005</v>
      </c>
      <c r="D45" s="1">
        <f>VLOOKUP($A45&amp;$B45&amp;$C45,Pivot!$A$4:$D$201,2,FALSE)</f>
        <v>0</v>
      </c>
      <c r="E45" s="1">
        <f>VLOOKUP($A45&amp;$B45&amp;$C45,Pivot!$A$4:$D$201,3,FALSE)</f>
        <v>540</v>
      </c>
      <c r="F45" s="1">
        <f>VLOOKUP($A45&amp;$B45&amp;$C45,Pivot!$A$4:$D$201,4,FALSE)</f>
        <v>0</v>
      </c>
    </row>
    <row r="46" spans="1:6" x14ac:dyDescent="0.25">
      <c r="A46" s="15" t="s">
        <v>134</v>
      </c>
      <c r="B46" s="1">
        <v>51.740743435116201</v>
      </c>
      <c r="C46" s="1">
        <v>0.28797961701038499</v>
      </c>
      <c r="D46" s="1">
        <f>VLOOKUP($A46&amp;$B46&amp;$C46,Pivot!$A$4:$D$201,2,FALSE)</f>
        <v>0</v>
      </c>
      <c r="E46" s="1">
        <f>VLOOKUP($A46&amp;$B46&amp;$C46,Pivot!$A$4:$D$201,3,FALSE)</f>
        <v>432</v>
      </c>
      <c r="F46" s="1">
        <f>VLOOKUP($A46&amp;$B46&amp;$C46,Pivot!$A$4:$D$201,4,FALSE)</f>
        <v>0</v>
      </c>
    </row>
    <row r="47" spans="1:6" x14ac:dyDescent="0.25">
      <c r="A47" s="15" t="s">
        <v>122</v>
      </c>
      <c r="B47" s="1">
        <v>52.068798065185547</v>
      </c>
      <c r="C47" s="1">
        <v>0.57214498519897461</v>
      </c>
      <c r="D47" s="1">
        <f>VLOOKUP($A47&amp;$B47&amp;$C47,Pivot!$A$4:$D$201,2,FALSE)</f>
        <v>0</v>
      </c>
      <c r="E47" s="1">
        <f>VLOOKUP($A47&amp;$B47&amp;$C47,Pivot!$A$4:$D$201,3,FALSE)</f>
        <v>360</v>
      </c>
      <c r="F47" s="1">
        <f>VLOOKUP($A47&amp;$B47&amp;$C47,Pivot!$A$4:$D$201,4,FALSE)</f>
        <v>0</v>
      </c>
    </row>
    <row r="48" spans="1:6" x14ac:dyDescent="0.25">
      <c r="A48" s="15" t="s">
        <v>119</v>
      </c>
      <c r="B48" s="1">
        <v>51.910247802734375</v>
      </c>
      <c r="C48" s="1">
        <v>1.143170952796936</v>
      </c>
      <c r="D48" s="1">
        <f>VLOOKUP($A48&amp;$B48&amp;$C48,Pivot!$A$4:$D$201,2,FALSE)</f>
        <v>0</v>
      </c>
      <c r="E48" s="1">
        <f>VLOOKUP($A48&amp;$B48&amp;$C48,Pivot!$A$4:$D$201,3,FALSE)</f>
        <v>720</v>
      </c>
      <c r="F48" s="1">
        <f>VLOOKUP($A48&amp;$B48&amp;$C48,Pivot!$A$4:$D$201,4,FALSE)</f>
        <v>0</v>
      </c>
    </row>
    <row r="49" spans="1:6" x14ac:dyDescent="0.25">
      <c r="A49" s="15" t="s">
        <v>128</v>
      </c>
      <c r="B49" s="1">
        <v>51.809422791299703</v>
      </c>
      <c r="C49" s="1">
        <v>1.12632820926354</v>
      </c>
      <c r="D49" s="1">
        <f>VLOOKUP($A49&amp;$B49&amp;$C49,Pivot!$A$4:$D$201,2,FALSE)</f>
        <v>0</v>
      </c>
      <c r="E49" s="1">
        <f>VLOOKUP($A49&amp;$B49&amp;$C49,Pivot!$A$4:$D$201,3,FALSE)</f>
        <v>288</v>
      </c>
      <c r="F49" s="1">
        <f>VLOOKUP($A49&amp;$B49&amp;$C49,Pivot!$A$4:$D$201,4,FALSE)</f>
        <v>0</v>
      </c>
    </row>
    <row r="50" spans="1:6" x14ac:dyDescent="0.25">
      <c r="A50" s="15" t="s">
        <v>226</v>
      </c>
      <c r="B50" s="1">
        <v>51.880293100475299</v>
      </c>
      <c r="C50" s="1">
        <v>0.92952210008119696</v>
      </c>
      <c r="D50" s="1">
        <f>VLOOKUP($A50&amp;$B50&amp;$C50,Pivot!$A$4:$D$201,2,FALSE)</f>
        <v>0</v>
      </c>
      <c r="E50" s="1">
        <f>VLOOKUP($A50&amp;$B50&amp;$C50,Pivot!$A$4:$D$201,3,FALSE)</f>
        <v>0</v>
      </c>
      <c r="F50" s="1">
        <f>VLOOKUP($A50&amp;$B50&amp;$C50,Pivot!$A$4:$D$201,4,FALSE)</f>
        <v>903.60833367804582</v>
      </c>
    </row>
    <row r="51" spans="1:6" x14ac:dyDescent="0.25">
      <c r="A51" s="15" t="s">
        <v>240</v>
      </c>
      <c r="B51" s="1">
        <v>51.3891925</v>
      </c>
      <c r="C51" s="1">
        <v>-0.1346552</v>
      </c>
      <c r="D51" s="1">
        <f>VLOOKUP($A51&amp;$B51&amp;$C51,Pivot!$A$4:$D$201,2,FALSE)</f>
        <v>0</v>
      </c>
      <c r="E51" s="1">
        <f>VLOOKUP($A51&amp;$B51&amp;$C51,Pivot!$A$4:$D$201,3,FALSE)</f>
        <v>0</v>
      </c>
      <c r="F51" s="1">
        <f>VLOOKUP($A51&amp;$B51&amp;$C51,Pivot!$A$4:$D$201,4,FALSE)</f>
        <v>694.29179570380518</v>
      </c>
    </row>
    <row r="52" spans="1:6" x14ac:dyDescent="0.25">
      <c r="A52" s="15" t="s">
        <v>110</v>
      </c>
      <c r="B52" s="1">
        <v>51.3719058830942</v>
      </c>
      <c r="C52" s="1">
        <v>-0.13155498292811099</v>
      </c>
      <c r="D52" s="1">
        <f>VLOOKUP($A52&amp;$B52&amp;$C52,Pivot!$A$4:$D$201,2,FALSE)</f>
        <v>0</v>
      </c>
      <c r="E52" s="1">
        <f>VLOOKUP($A52&amp;$B52&amp;$C52,Pivot!$A$4:$D$201,3,FALSE)</f>
        <v>338.69745765573191</v>
      </c>
      <c r="F52" s="1">
        <f>VLOOKUP($A52&amp;$B52&amp;$C52,Pivot!$A$4:$D$201,4,FALSE)</f>
        <v>0</v>
      </c>
    </row>
    <row r="53" spans="1:6" x14ac:dyDescent="0.25">
      <c r="A53" s="15" t="s">
        <v>156</v>
      </c>
      <c r="B53" s="1">
        <v>51.355554450287698</v>
      </c>
      <c r="C53" s="1">
        <v>1.39946900163197</v>
      </c>
      <c r="D53" s="1">
        <f>VLOOKUP($A53&amp;$B53&amp;$C53,Pivot!$A$4:$D$201,2,FALSE)</f>
        <v>218.01508590847286</v>
      </c>
      <c r="E53" s="1">
        <f>VLOOKUP($A53&amp;$B53&amp;$C53,Pivot!$A$4:$D$201,3,FALSE)</f>
        <v>0</v>
      </c>
      <c r="F53" s="1">
        <f>VLOOKUP($A53&amp;$B53&amp;$C53,Pivot!$A$4:$D$201,4,FALSE)</f>
        <v>0</v>
      </c>
    </row>
    <row r="54" spans="1:6" x14ac:dyDescent="0.25">
      <c r="A54" s="15" t="s">
        <v>152</v>
      </c>
      <c r="B54" s="1">
        <v>51.095253459706797</v>
      </c>
      <c r="C54" s="1">
        <v>1.1603724097878201</v>
      </c>
      <c r="D54" s="1">
        <f>VLOOKUP($A54&amp;$B54&amp;$C54,Pivot!$A$4:$D$201,2,FALSE)</f>
        <v>426.92520523812124</v>
      </c>
      <c r="E54" s="1">
        <f>VLOOKUP($A54&amp;$B54&amp;$C54,Pivot!$A$4:$D$201,3,FALSE)</f>
        <v>0</v>
      </c>
      <c r="F54" s="1">
        <f>VLOOKUP($A54&amp;$B54&amp;$C54,Pivot!$A$4:$D$201,4,FALSE)</f>
        <v>0</v>
      </c>
    </row>
    <row r="55" spans="1:6" x14ac:dyDescent="0.25">
      <c r="A55" s="15" t="s">
        <v>4</v>
      </c>
      <c r="B55" s="1">
        <v>52.397864350149803</v>
      </c>
      <c r="C55" s="1">
        <v>-1.4388458497414101</v>
      </c>
      <c r="D55" s="1">
        <f>VLOOKUP($A55&amp;$B55&amp;$C55,Pivot!$A$4:$D$201,2,FALSE)</f>
        <v>187.04924559375473</v>
      </c>
      <c r="E55" s="1">
        <f>VLOOKUP($A55&amp;$B55&amp;$C55,Pivot!$A$4:$D$201,3,FALSE)</f>
        <v>288.36246874166613</v>
      </c>
      <c r="F55" s="1">
        <f>VLOOKUP($A55&amp;$B55&amp;$C55,Pivot!$A$4:$D$201,4,FALSE)</f>
        <v>1200.5587512019556</v>
      </c>
    </row>
    <row r="56" spans="1:6" x14ac:dyDescent="0.25">
      <c r="A56" s="15" t="s">
        <v>234</v>
      </c>
      <c r="B56" s="1">
        <v>53.0827687001551</v>
      </c>
      <c r="C56" s="1">
        <v>-2.4197903495991802</v>
      </c>
      <c r="D56" s="1">
        <f>VLOOKUP($A56&amp;$B56&amp;$C56,Pivot!$A$4:$D$201,2,FALSE)</f>
        <v>0</v>
      </c>
      <c r="E56" s="1">
        <f>VLOOKUP($A56&amp;$B56&amp;$C56,Pivot!$A$4:$D$201,3,FALSE)</f>
        <v>0</v>
      </c>
      <c r="F56" s="1">
        <f>VLOOKUP($A56&amp;$B56&amp;$C56,Pivot!$A$4:$D$201,4,FALSE)</f>
        <v>945.89008273965021</v>
      </c>
    </row>
    <row r="57" spans="1:6" x14ac:dyDescent="0.25">
      <c r="A57" s="15" t="s">
        <v>194</v>
      </c>
      <c r="B57" s="1">
        <v>53.163532500000002</v>
      </c>
      <c r="C57" s="1">
        <v>-2.2095969999954002</v>
      </c>
      <c r="D57" s="1">
        <f>VLOOKUP($A57&amp;$B57&amp;$C57,Pivot!$A$4:$D$201,2,FALSE)</f>
        <v>176.77854027793879</v>
      </c>
      <c r="E57" s="1">
        <f>VLOOKUP($A57&amp;$B57&amp;$C57,Pivot!$A$4:$D$201,3,FALSE)</f>
        <v>0</v>
      </c>
      <c r="F57" s="1">
        <f>VLOOKUP($A57&amp;$B57&amp;$C57,Pivot!$A$4:$D$201,4,FALSE)</f>
        <v>0</v>
      </c>
    </row>
    <row r="58" spans="1:6" x14ac:dyDescent="0.25">
      <c r="A58" s="15" t="s">
        <v>199</v>
      </c>
      <c r="B58" s="1">
        <v>51.449810399999997</v>
      </c>
      <c r="C58" s="1">
        <v>0.1104695</v>
      </c>
      <c r="D58" s="1">
        <f>VLOOKUP($A58&amp;$B58&amp;$C58,Pivot!$A$4:$D$201,2,FALSE)</f>
        <v>234.68103470644354</v>
      </c>
      <c r="E58" s="1">
        <f>VLOOKUP($A58&amp;$B58&amp;$C58,Pivot!$A$4:$D$201,3,FALSE)</f>
        <v>0</v>
      </c>
      <c r="F58" s="1">
        <f>VLOOKUP($A58&amp;$B58&amp;$C58,Pivot!$A$4:$D$201,4,FALSE)</f>
        <v>0</v>
      </c>
    </row>
    <row r="59" spans="1:6" x14ac:dyDescent="0.25">
      <c r="A59" s="15" t="s">
        <v>197</v>
      </c>
      <c r="B59" s="1">
        <v>51.491688500000002</v>
      </c>
      <c r="C59" s="1">
        <v>0.16240679999999999</v>
      </c>
      <c r="D59" s="1">
        <f>VLOOKUP($A59&amp;$B59&amp;$C59,Pivot!$A$4:$D$201,2,FALSE)</f>
        <v>170.3004641295978</v>
      </c>
      <c r="E59" s="1">
        <f>VLOOKUP($A59&amp;$B59&amp;$C59,Pivot!$A$4:$D$201,3,FALSE)</f>
        <v>0</v>
      </c>
      <c r="F59" s="1">
        <f>VLOOKUP($A59&amp;$B59&amp;$C59,Pivot!$A$4:$D$201,4,FALSE)</f>
        <v>0</v>
      </c>
    </row>
    <row r="60" spans="1:6" x14ac:dyDescent="0.25">
      <c r="A60" s="15" t="s">
        <v>133</v>
      </c>
      <c r="B60" s="1">
        <v>51.370026199999998</v>
      </c>
      <c r="C60" s="1">
        <v>0.26630910000000002</v>
      </c>
      <c r="D60" s="1">
        <f>VLOOKUP($A60&amp;$B60&amp;$C60,Pivot!$A$4:$D$201,2,FALSE)</f>
        <v>0</v>
      </c>
      <c r="E60" s="1">
        <f>VLOOKUP($A60&amp;$B60&amp;$C60,Pivot!$A$4:$D$201,3,FALSE)</f>
        <v>2880</v>
      </c>
      <c r="F60" s="1">
        <f>VLOOKUP($A60&amp;$B60&amp;$C60,Pivot!$A$4:$D$201,4,FALSE)</f>
        <v>0</v>
      </c>
    </row>
    <row r="61" spans="1:6" x14ac:dyDescent="0.25">
      <c r="A61" s="15" t="s">
        <v>202</v>
      </c>
      <c r="B61" s="1">
        <v>56.640898</v>
      </c>
      <c r="C61" s="1">
        <v>-2.9079679999999999</v>
      </c>
      <c r="D61" s="1">
        <f>VLOOKUP($A61&amp;$B61&amp;$C61,Pivot!$A$4:$D$201,2,FALSE)</f>
        <v>336.98893941169945</v>
      </c>
      <c r="E61" s="1">
        <f>VLOOKUP($A61&amp;$B61&amp;$C61,Pivot!$A$4:$D$201,3,FALSE)</f>
        <v>0</v>
      </c>
      <c r="F61" s="1">
        <f>VLOOKUP($A61&amp;$B61&amp;$C61,Pivot!$A$4:$D$201,4,FALSE)</f>
        <v>0</v>
      </c>
    </row>
    <row r="62" spans="1:6" x14ac:dyDescent="0.25">
      <c r="A62" s="15" t="s">
        <v>237</v>
      </c>
      <c r="B62" s="1">
        <v>52.896177808051199</v>
      </c>
      <c r="C62" s="1">
        <v>-1.47147084054098</v>
      </c>
      <c r="D62" s="1">
        <f>VLOOKUP($A62&amp;$B62&amp;$C62,Pivot!$A$4:$D$201,2,FALSE)</f>
        <v>0</v>
      </c>
      <c r="E62" s="1">
        <f>VLOOKUP($A62&amp;$B62&amp;$C62,Pivot!$A$4:$D$201,3,FALSE)</f>
        <v>0</v>
      </c>
      <c r="F62" s="1">
        <f>VLOOKUP($A62&amp;$B62&amp;$C62,Pivot!$A$4:$D$201,4,FALSE)</f>
        <v>1158.9965676672527</v>
      </c>
    </row>
    <row r="63" spans="1:6" x14ac:dyDescent="0.25">
      <c r="A63" s="15" t="s">
        <v>63</v>
      </c>
      <c r="B63" s="1">
        <v>54.524847900024596</v>
      </c>
      <c r="C63" s="1">
        <v>-1.51083629999451</v>
      </c>
      <c r="D63" s="1">
        <f>VLOOKUP($A63&amp;$B63&amp;$C63,Pivot!$A$4:$D$201,2,FALSE)</f>
        <v>0</v>
      </c>
      <c r="E63" s="1">
        <f>VLOOKUP($A63&amp;$B63&amp;$C63,Pivot!$A$4:$D$201,3,FALSE)</f>
        <v>806.64219081962096</v>
      </c>
      <c r="F63" s="1">
        <f>VLOOKUP($A63&amp;$B63&amp;$C63,Pivot!$A$4:$D$201,4,FALSE)</f>
        <v>1436.2277173192729</v>
      </c>
    </row>
    <row r="64" spans="1:6" x14ac:dyDescent="0.25">
      <c r="A64" s="15" t="s">
        <v>243</v>
      </c>
      <c r="B64" s="1">
        <v>53.753269195556641</v>
      </c>
      <c r="C64" s="1">
        <v>-0.84824502468109131</v>
      </c>
      <c r="D64" s="1">
        <f>VLOOKUP($A64&amp;$B64&amp;$C64,Pivot!$A$4:$D$201,2,FALSE)</f>
        <v>0</v>
      </c>
      <c r="E64" s="1">
        <f>VLOOKUP($A64&amp;$B64&amp;$C64,Pivot!$A$4:$D$201,3,FALSE)</f>
        <v>0</v>
      </c>
      <c r="F64" s="1">
        <f>VLOOKUP($A64&amp;$B64&amp;$C64,Pivot!$A$4:$D$201,4,FALSE)</f>
        <v>1581.8930115979604</v>
      </c>
    </row>
    <row r="65" spans="1:6" x14ac:dyDescent="0.25">
      <c r="A65" s="15" t="s">
        <v>207</v>
      </c>
      <c r="B65" s="1">
        <v>53.575838000023502</v>
      </c>
      <c r="C65" s="1">
        <v>-0.62689299997161696</v>
      </c>
      <c r="D65" s="1">
        <f>VLOOKUP($A65&amp;$B65&amp;$C65,Pivot!$A$4:$D$201,2,FALSE)</f>
        <v>204.77668279360759</v>
      </c>
      <c r="E65" s="1">
        <f>VLOOKUP($A65&amp;$B65&amp;$C65,Pivot!$A$4:$D$201,3,FALSE)</f>
        <v>0</v>
      </c>
      <c r="F65" s="1">
        <f>VLOOKUP($A65&amp;$B65&amp;$C65,Pivot!$A$4:$D$201,4,FALSE)</f>
        <v>0</v>
      </c>
    </row>
    <row r="66" spans="1:6" x14ac:dyDescent="0.25">
      <c r="A66" s="15" t="s">
        <v>241</v>
      </c>
      <c r="B66" s="1">
        <v>53.560291174471601</v>
      </c>
      <c r="C66" s="1">
        <v>-7.8693708513748906E-2</v>
      </c>
      <c r="D66" s="1">
        <f>VLOOKUP($A66&amp;$B66&amp;$C66,Pivot!$A$4:$D$201,2,FALSE)</f>
        <v>0</v>
      </c>
      <c r="E66" s="1">
        <f>VLOOKUP($A66&amp;$B66&amp;$C66,Pivot!$A$4:$D$201,3,FALSE)</f>
        <v>0</v>
      </c>
      <c r="F66" s="1">
        <f>VLOOKUP($A66&amp;$B66&amp;$C66,Pivot!$A$4:$D$201,4,FALSE)</f>
        <v>758.71671251698638</v>
      </c>
    </row>
    <row r="67" spans="1:6" x14ac:dyDescent="0.25">
      <c r="A67" s="15" t="s">
        <v>53</v>
      </c>
      <c r="B67" s="1">
        <v>53.497886299999998</v>
      </c>
      <c r="C67" s="1">
        <v>-1.1173782999999999</v>
      </c>
      <c r="D67" s="1">
        <f>VLOOKUP($A67&amp;$B67&amp;$C67,Pivot!$A$4:$D$201,2,FALSE)</f>
        <v>0</v>
      </c>
      <c r="E67" s="1">
        <f>VLOOKUP($A67&amp;$B67&amp;$C67,Pivot!$A$4:$D$201,3,FALSE)</f>
        <v>342.51401257566789</v>
      </c>
      <c r="F67" s="1">
        <f>VLOOKUP($A67&amp;$B67&amp;$C67,Pivot!$A$4:$D$201,4,FALSE)</f>
        <v>1242.2723929821709</v>
      </c>
    </row>
    <row r="68" spans="1:6" x14ac:dyDescent="0.25">
      <c r="A68" s="15" t="s">
        <v>184</v>
      </c>
      <c r="B68" s="1">
        <v>50.768505096435547</v>
      </c>
      <c r="C68" s="1">
        <v>-2.3949980735778809</v>
      </c>
      <c r="D68" s="1">
        <f>VLOOKUP($A68&amp;$B68&amp;$C68,Pivot!$A$4:$D$201,2,FALSE)</f>
        <v>239.55412182515147</v>
      </c>
      <c r="E68" s="1">
        <f>VLOOKUP($A68&amp;$B68&amp;$C68,Pivot!$A$4:$D$201,3,FALSE)</f>
        <v>0</v>
      </c>
      <c r="F68" s="1">
        <f>VLOOKUP($A68&amp;$B68&amp;$C68,Pivot!$A$4:$D$201,4,FALSE)</f>
        <v>0</v>
      </c>
    </row>
    <row r="69" spans="1:6" x14ac:dyDescent="0.25">
      <c r="A69" s="15" t="s">
        <v>39</v>
      </c>
      <c r="B69" s="1">
        <v>52.382179260253906</v>
      </c>
      <c r="C69" s="1">
        <v>-2.2480230331420898</v>
      </c>
      <c r="D69" s="1">
        <f>VLOOKUP($A69&amp;$B69&amp;$C69,Pivot!$A$4:$D$201,2,FALSE)</f>
        <v>178.45108840823514</v>
      </c>
      <c r="E69" s="1">
        <f>VLOOKUP($A69&amp;$B69&amp;$C69,Pivot!$A$4:$D$201,3,FALSE)</f>
        <v>0</v>
      </c>
      <c r="F69" s="1">
        <f>VLOOKUP($A69&amp;$B69&amp;$C69,Pivot!$A$4:$D$201,4,FALSE)</f>
        <v>1170.0150197801477</v>
      </c>
    </row>
    <row r="70" spans="1:6" x14ac:dyDescent="0.25">
      <c r="A70" s="15" t="s">
        <v>167</v>
      </c>
      <c r="B70" s="1">
        <v>51.592866700000002</v>
      </c>
      <c r="C70" s="1">
        <v>-2.4204000000000001E-3</v>
      </c>
      <c r="D70" s="1">
        <f>VLOOKUP($A70&amp;$B70&amp;$C70,Pivot!$A$4:$D$201,2,FALSE)</f>
        <v>210.29487468211127</v>
      </c>
      <c r="E70" s="1">
        <f>VLOOKUP($A70&amp;$B70&amp;$C70,Pivot!$A$4:$D$201,3,FALSE)</f>
        <v>0</v>
      </c>
      <c r="F70" s="1">
        <f>VLOOKUP($A70&amp;$B70&amp;$C70,Pivot!$A$4:$D$201,4,FALSE)</f>
        <v>0</v>
      </c>
    </row>
    <row r="71" spans="1:6" x14ac:dyDescent="0.25">
      <c r="A71" s="15" t="s">
        <v>239</v>
      </c>
      <c r="B71" s="1">
        <v>51.609700804728902</v>
      </c>
      <c r="C71" s="1">
        <v>-3.0375930507597401E-2</v>
      </c>
      <c r="D71" s="1">
        <f>VLOOKUP($A71&amp;$B71&amp;$C71,Pivot!$A$4:$D$201,2,FALSE)</f>
        <v>0</v>
      </c>
      <c r="E71" s="1">
        <f>VLOOKUP($A71&amp;$B71&amp;$C71,Pivot!$A$4:$D$201,3,FALSE)</f>
        <v>0</v>
      </c>
      <c r="F71" s="1">
        <f>VLOOKUP($A71&amp;$B71&amp;$C71,Pivot!$A$4:$D$201,4,FALSE)</f>
        <v>822.92065159092863</v>
      </c>
    </row>
    <row r="72" spans="1:6" x14ac:dyDescent="0.25">
      <c r="A72" s="15" t="s">
        <v>6</v>
      </c>
      <c r="B72" s="1">
        <v>51.521022796630859</v>
      </c>
      <c r="C72" s="1">
        <v>7.067599892616272E-2</v>
      </c>
      <c r="D72" s="1">
        <f>VLOOKUP($A72&amp;$B72&amp;$C72,Pivot!$A$4:$D$201,2,FALSE)</f>
        <v>0</v>
      </c>
      <c r="E72" s="1">
        <f>VLOOKUP($A72&amp;$B72&amp;$C72,Pivot!$A$4:$D$201,3,FALSE)</f>
        <v>498.58691221671262</v>
      </c>
      <c r="F72" s="1">
        <f>VLOOKUP($A72&amp;$B72&amp;$C72,Pivot!$A$4:$D$201,4,FALSE)</f>
        <v>1016.171644341485</v>
      </c>
    </row>
    <row r="73" spans="1:6" x14ac:dyDescent="0.25">
      <c r="A73" s="15" t="s">
        <v>66</v>
      </c>
      <c r="B73" s="1">
        <v>55.925625699999998</v>
      </c>
      <c r="C73" s="1">
        <v>-3.3063978999999999</v>
      </c>
      <c r="D73" s="1">
        <f>VLOOKUP($A73&amp;$B73&amp;$C73,Pivot!$A$4:$D$201,2,FALSE)</f>
        <v>179.04617501484711</v>
      </c>
      <c r="E73" s="1">
        <f>VLOOKUP($A73&amp;$B73&amp;$C73,Pivot!$A$4:$D$201,3,FALSE)</f>
        <v>356.89067046741758</v>
      </c>
      <c r="F73" s="1">
        <f>VLOOKUP($A73&amp;$B73&amp;$C73,Pivot!$A$4:$D$201,4,FALSE)</f>
        <v>1152.7561038512424</v>
      </c>
    </row>
    <row r="74" spans="1:6" x14ac:dyDescent="0.25">
      <c r="A74" s="15" t="s">
        <v>5</v>
      </c>
      <c r="B74" s="1">
        <v>55.931925800000002</v>
      </c>
      <c r="C74" s="1">
        <v>-3.0983201999999999</v>
      </c>
      <c r="D74" s="1">
        <f>VLOOKUP($A74&amp;$B74&amp;$C74,Pivot!$A$4:$D$201,2,FALSE)</f>
        <v>203.93777862066918</v>
      </c>
      <c r="E74" s="1">
        <f>VLOOKUP($A74&amp;$B74&amp;$C74,Pivot!$A$4:$D$201,3,FALSE)</f>
        <v>401.03334639433399</v>
      </c>
      <c r="F74" s="1">
        <f>VLOOKUP($A74&amp;$B74&amp;$C74,Pivot!$A$4:$D$201,4,FALSE)</f>
        <v>1141.8276456517217</v>
      </c>
    </row>
    <row r="75" spans="1:6" x14ac:dyDescent="0.25">
      <c r="A75" s="15" t="s">
        <v>111</v>
      </c>
      <c r="B75" s="1">
        <v>51.649074250344803</v>
      </c>
      <c r="C75" s="1">
        <v>-5.57292498959698E-2</v>
      </c>
      <c r="D75" s="1">
        <f>VLOOKUP($A75&amp;$B75&amp;$C75,Pivot!$A$4:$D$201,2,FALSE)</f>
        <v>0</v>
      </c>
      <c r="E75" s="1">
        <f>VLOOKUP($A75&amp;$B75&amp;$C75,Pivot!$A$4:$D$201,3,FALSE)</f>
        <v>337.85070108908343</v>
      </c>
      <c r="F75" s="1">
        <f>VLOOKUP($A75&amp;$B75&amp;$C75,Pivot!$A$4:$D$201,4,FALSE)</f>
        <v>0</v>
      </c>
    </row>
    <row r="76" spans="1:6" x14ac:dyDescent="0.25">
      <c r="A76" s="15" t="s">
        <v>29</v>
      </c>
      <c r="B76" s="1">
        <v>50.725673499999999</v>
      </c>
      <c r="C76" s="1">
        <v>-3.4674520000000002</v>
      </c>
      <c r="D76" s="1">
        <f>VLOOKUP($A76&amp;$B76&amp;$C76,Pivot!$A$4:$D$201,2,FALSE)</f>
        <v>201.92120182744048</v>
      </c>
      <c r="E76" s="1">
        <f>VLOOKUP($A76&amp;$B76&amp;$C76,Pivot!$A$4:$D$201,3,FALSE)</f>
        <v>0</v>
      </c>
      <c r="F76" s="1">
        <f>VLOOKUP($A76&amp;$B76&amp;$C76,Pivot!$A$4:$D$201,4,FALSE)</f>
        <v>781.20864177026579</v>
      </c>
    </row>
    <row r="77" spans="1:6" x14ac:dyDescent="0.25">
      <c r="A77" s="15" t="s">
        <v>196</v>
      </c>
      <c r="B77" s="1">
        <v>51.073136350439498</v>
      </c>
      <c r="C77" s="1">
        <v>-4.0241749976786698</v>
      </c>
      <c r="D77" s="1">
        <f>VLOOKUP($A77&amp;$B77&amp;$C77,Pivot!$A$4:$D$201,2,FALSE)</f>
        <v>181.48023561509811</v>
      </c>
      <c r="E77" s="1">
        <f>VLOOKUP($A77&amp;$B77&amp;$C77,Pivot!$A$4:$D$201,3,FALSE)</f>
        <v>0</v>
      </c>
      <c r="F77" s="1">
        <f>VLOOKUP($A77&amp;$B77&amp;$C77,Pivot!$A$4:$D$201,4,FALSE)</f>
        <v>0</v>
      </c>
    </row>
    <row r="78" spans="1:6" x14ac:dyDescent="0.25">
      <c r="A78" s="15" t="s">
        <v>204</v>
      </c>
      <c r="B78" s="1">
        <v>50.707228600000001</v>
      </c>
      <c r="C78" s="1">
        <v>-3.4151962999999999</v>
      </c>
      <c r="D78" s="1">
        <f>VLOOKUP($A78&amp;$B78&amp;$C78,Pivot!$A$4:$D$201,2,FALSE)</f>
        <v>265.82100000000003</v>
      </c>
      <c r="E78" s="1">
        <f>VLOOKUP($A78&amp;$B78&amp;$C78,Pivot!$A$4:$D$201,3,FALSE)</f>
        <v>0</v>
      </c>
      <c r="F78" s="1">
        <f>VLOOKUP($A78&amp;$B78&amp;$C78,Pivot!$A$4:$D$201,4,FALSE)</f>
        <v>0</v>
      </c>
    </row>
    <row r="79" spans="1:6" x14ac:dyDescent="0.25">
      <c r="A79" s="15" t="s">
        <v>180</v>
      </c>
      <c r="B79" s="1">
        <v>56.009135150577102</v>
      </c>
      <c r="C79" s="1">
        <v>-3.7330483018687901</v>
      </c>
      <c r="D79" s="1">
        <f>VLOOKUP($A79&amp;$B79&amp;$C79,Pivot!$A$4:$D$201,2,FALSE)</f>
        <v>355.73633701341623</v>
      </c>
      <c r="E79" s="1">
        <f>VLOOKUP($A79&amp;$B79&amp;$C79,Pivot!$A$4:$D$201,3,FALSE)</f>
        <v>0</v>
      </c>
      <c r="F79" s="1">
        <f>VLOOKUP($A79&amp;$B79&amp;$C79,Pivot!$A$4:$D$201,4,FALSE)</f>
        <v>0</v>
      </c>
    </row>
    <row r="80" spans="1:6" x14ac:dyDescent="0.25">
      <c r="A80" s="15" t="s">
        <v>190</v>
      </c>
      <c r="B80" s="1">
        <v>56.005211899999999</v>
      </c>
      <c r="C80" s="1">
        <v>-3.7462816999999999</v>
      </c>
      <c r="D80" s="1">
        <f>VLOOKUP($A80&amp;$B80&amp;$C80,Pivot!$A$4:$D$201,2,FALSE)</f>
        <v>715.29320464620491</v>
      </c>
      <c r="E80" s="1">
        <f>VLOOKUP($A80&amp;$B80&amp;$C80,Pivot!$A$4:$D$201,3,FALSE)</f>
        <v>0</v>
      </c>
      <c r="F80" s="1">
        <f>VLOOKUP($A80&amp;$B80&amp;$C80,Pivot!$A$4:$D$201,4,FALSE)</f>
        <v>0</v>
      </c>
    </row>
    <row r="81" spans="1:6" x14ac:dyDescent="0.25">
      <c r="A81" s="15" t="s">
        <v>11</v>
      </c>
      <c r="B81" s="1">
        <v>55.904820999999998</v>
      </c>
      <c r="C81" s="1">
        <v>-4.3789812000000001</v>
      </c>
      <c r="D81" s="1">
        <f>VLOOKUP($A81&amp;$B81&amp;$C81,Pivot!$A$4:$D$201,2,FALSE)</f>
        <v>171.57111031358599</v>
      </c>
      <c r="E81" s="1">
        <f>VLOOKUP($A81&amp;$B81&amp;$C81,Pivot!$A$4:$D$201,3,FALSE)</f>
        <v>296.8491366828444</v>
      </c>
      <c r="F81" s="1">
        <f>VLOOKUP($A81&amp;$B81&amp;$C81,Pivot!$A$4:$D$201,4,FALSE)</f>
        <v>837.44169102284661</v>
      </c>
    </row>
    <row r="82" spans="1:6" x14ac:dyDescent="0.25">
      <c r="A82" s="15" t="s">
        <v>38</v>
      </c>
      <c r="B82" s="1">
        <v>55.854444750004397</v>
      </c>
      <c r="C82" s="1">
        <v>-4.2150770000634203</v>
      </c>
      <c r="D82" s="1">
        <f>VLOOKUP($A82&amp;$B82&amp;$C82,Pivot!$A$4:$D$201,2,FALSE)</f>
        <v>0</v>
      </c>
      <c r="E82" s="1">
        <f>VLOOKUP($A82&amp;$B82&amp;$C82,Pivot!$A$4:$D$201,3,FALSE)</f>
        <v>296.16270136877961</v>
      </c>
      <c r="F82" s="1">
        <f>VLOOKUP($A82&amp;$B82&amp;$C82,Pivot!$A$4:$D$201,4,FALSE)</f>
        <v>729.9995449215794</v>
      </c>
    </row>
    <row r="83" spans="1:6" x14ac:dyDescent="0.25">
      <c r="A83" s="15" t="s">
        <v>216</v>
      </c>
      <c r="B83" s="1">
        <v>55.810279902500397</v>
      </c>
      <c r="C83" s="1">
        <v>-4.3535887065179804</v>
      </c>
      <c r="D83" s="1">
        <f>VLOOKUP($A83&amp;$B83&amp;$C83,Pivot!$A$4:$D$201,2,FALSE)</f>
        <v>0</v>
      </c>
      <c r="E83" s="1">
        <f>VLOOKUP($A83&amp;$B83&amp;$C83,Pivot!$A$4:$D$201,3,FALSE)</f>
        <v>0</v>
      </c>
      <c r="F83" s="1">
        <f>VLOOKUP($A83&amp;$B83&amp;$C83,Pivot!$A$4:$D$201,4,FALSE)</f>
        <v>1056.3517476917923</v>
      </c>
    </row>
    <row r="84" spans="1:6" x14ac:dyDescent="0.25">
      <c r="A84" s="15" t="s">
        <v>57</v>
      </c>
      <c r="B84" s="1">
        <v>55.781528472900391</v>
      </c>
      <c r="C84" s="1">
        <v>-4.1663098335266113</v>
      </c>
      <c r="D84" s="1">
        <f>VLOOKUP($A84&amp;$B84&amp;$C84,Pivot!$A$4:$D$201,2,FALSE)</f>
        <v>0</v>
      </c>
      <c r="E84" s="1">
        <f>VLOOKUP($A84&amp;$B84&amp;$C84,Pivot!$A$4:$D$201,3,FALSE)</f>
        <v>276.50296694923918</v>
      </c>
      <c r="F84" s="1">
        <f>VLOOKUP($A84&amp;$B84&amp;$C84,Pivot!$A$4:$D$201,4,FALSE)</f>
        <v>869.46701259983479</v>
      </c>
    </row>
    <row r="85" spans="1:6" x14ac:dyDescent="0.25">
      <c r="A85" s="15" t="s">
        <v>58</v>
      </c>
      <c r="B85" s="1">
        <v>51.869744848024403</v>
      </c>
      <c r="C85" s="1">
        <v>-2.2530738692197398</v>
      </c>
      <c r="D85" s="1">
        <f>VLOOKUP($A85&amp;$B85&amp;$C85,Pivot!$A$4:$D$201,2,FALSE)</f>
        <v>180.1259303321863</v>
      </c>
      <c r="E85" s="1">
        <f>VLOOKUP($A85&amp;$B85&amp;$C85,Pivot!$A$4:$D$201,3,FALSE)</f>
        <v>0</v>
      </c>
      <c r="F85" s="1">
        <f>VLOOKUP($A85&amp;$B85&amp;$C85,Pivot!$A$4:$D$201,4,FALSE)</f>
        <v>1042.7735064369576</v>
      </c>
    </row>
    <row r="86" spans="1:6" x14ac:dyDescent="0.25">
      <c r="A86" s="15" t="s">
        <v>52</v>
      </c>
      <c r="B86" s="1">
        <v>51.290731398174302</v>
      </c>
      <c r="C86" s="1">
        <v>-0.76116353492126898</v>
      </c>
      <c r="D86" s="1">
        <f>VLOOKUP($A86&amp;$B86&amp;$C86,Pivot!$A$4:$D$201,2,FALSE)</f>
        <v>313.47874317331167</v>
      </c>
      <c r="E86" s="1">
        <f>VLOOKUP($A86&amp;$B86&amp;$C86,Pivot!$A$4:$D$201,3,FALSE)</f>
        <v>328.032090967371</v>
      </c>
      <c r="F86" s="1">
        <f>VLOOKUP($A86&amp;$B86&amp;$C86,Pivot!$A$4:$D$201,4,FALSE)</f>
        <v>1451.1974982120696</v>
      </c>
    </row>
    <row r="87" spans="1:6" x14ac:dyDescent="0.25">
      <c r="A87" s="15" t="s">
        <v>146</v>
      </c>
      <c r="B87" s="1">
        <v>51.85198974609375</v>
      </c>
      <c r="C87" s="1">
        <v>-0.87122797966003418</v>
      </c>
      <c r="D87" s="1">
        <f>VLOOKUP($A87&amp;$B87&amp;$C87,Pivot!$A$4:$D$201,2,FALSE)</f>
        <v>0</v>
      </c>
      <c r="E87" s="1">
        <f>VLOOKUP($A87&amp;$B87&amp;$C87,Pivot!$A$4:$D$201,3,FALSE)</f>
        <v>574.125</v>
      </c>
      <c r="F87" s="1">
        <f>VLOOKUP($A87&amp;$B87&amp;$C87,Pivot!$A$4:$D$201,4,FALSE)</f>
        <v>0</v>
      </c>
    </row>
    <row r="88" spans="1:6" x14ac:dyDescent="0.25">
      <c r="A88" s="15" t="s">
        <v>172</v>
      </c>
      <c r="B88" s="1">
        <v>51.624263572278799</v>
      </c>
      <c r="C88" s="1">
        <v>-0.56892174670962903</v>
      </c>
      <c r="D88" s="1">
        <f>VLOOKUP($A88&amp;$B88&amp;$C88,Pivot!$A$4:$D$201,2,FALSE)</f>
        <v>0</v>
      </c>
      <c r="E88" s="1">
        <f>VLOOKUP($A88&amp;$B88&amp;$C88,Pivot!$A$4:$D$201,3,FALSE)</f>
        <v>481.5</v>
      </c>
      <c r="F88" s="1">
        <f>VLOOKUP($A88&amp;$B88&amp;$C88,Pivot!$A$4:$D$201,4,FALSE)</f>
        <v>0</v>
      </c>
    </row>
    <row r="89" spans="1:6" x14ac:dyDescent="0.25">
      <c r="A89" s="15" t="s">
        <v>41</v>
      </c>
      <c r="B89" s="1">
        <v>53.725913329432501</v>
      </c>
      <c r="C89" s="1">
        <v>-0.38622112665209202</v>
      </c>
      <c r="D89" s="1">
        <f>VLOOKUP($A89&amp;$B89&amp;$C89,Pivot!$A$4:$D$201,2,FALSE)</f>
        <v>0</v>
      </c>
      <c r="E89" s="1">
        <f>VLOOKUP($A89&amp;$B89&amp;$C89,Pivot!$A$4:$D$201,3,FALSE)</f>
        <v>282.18626473437831</v>
      </c>
      <c r="F89" s="1">
        <f>VLOOKUP($A89&amp;$B89&amp;$C89,Pivot!$A$4:$D$201,4,FALSE)</f>
        <v>881.14867537462737</v>
      </c>
    </row>
    <row r="90" spans="1:6" x14ac:dyDescent="0.25">
      <c r="A90" s="15" t="s">
        <v>181</v>
      </c>
      <c r="B90" s="1">
        <v>53.748972799999997</v>
      </c>
      <c r="C90" s="1">
        <v>-0.3040793</v>
      </c>
      <c r="D90" s="1">
        <f>VLOOKUP($A90&amp;$B90&amp;$C90,Pivot!$A$4:$D$201,2,FALSE)</f>
        <v>205.38943246586277</v>
      </c>
      <c r="E90" s="1">
        <f>VLOOKUP($A90&amp;$B90&amp;$C90,Pivot!$A$4:$D$201,3,FALSE)</f>
        <v>0</v>
      </c>
      <c r="F90" s="1">
        <f>VLOOKUP($A90&amp;$B90&amp;$C90,Pivot!$A$4:$D$201,4,FALSE)</f>
        <v>0</v>
      </c>
    </row>
    <row r="91" spans="1:6" x14ac:dyDescent="0.25">
      <c r="A91" s="15" t="s">
        <v>230</v>
      </c>
      <c r="B91" s="1">
        <v>53.744686700000003</v>
      </c>
      <c r="C91" s="1">
        <v>-0.25904660000000002</v>
      </c>
      <c r="D91" s="1">
        <f>VLOOKUP($A91&amp;$B91&amp;$C91,Pivot!$A$4:$D$201,2,FALSE)</f>
        <v>0</v>
      </c>
      <c r="E91" s="1">
        <f>VLOOKUP($A91&amp;$B91&amp;$C91,Pivot!$A$4:$D$201,3,FALSE)</f>
        <v>0</v>
      </c>
      <c r="F91" s="1">
        <f>VLOOKUP($A91&amp;$B91&amp;$C91,Pivot!$A$4:$D$201,4,FALSE)</f>
        <v>1831.2842713768537</v>
      </c>
    </row>
    <row r="92" spans="1:6" x14ac:dyDescent="0.25">
      <c r="A92" s="15" t="s">
        <v>238</v>
      </c>
      <c r="B92" s="1">
        <v>51.539012908935547</v>
      </c>
      <c r="C92" s="1">
        <v>6.8420998752117157E-2</v>
      </c>
      <c r="D92" s="1">
        <f>VLOOKUP($A92&amp;$B92&amp;$C92,Pivot!$A$4:$D$201,2,FALSE)</f>
        <v>0</v>
      </c>
      <c r="E92" s="1">
        <f>VLOOKUP($A92&amp;$B92&amp;$C92,Pivot!$A$4:$D$201,3,FALSE)</f>
        <v>0</v>
      </c>
      <c r="F92" s="1">
        <f>VLOOKUP($A92&amp;$B92&amp;$C92,Pivot!$A$4:$D$201,4,FALSE)</f>
        <v>691.19757336821613</v>
      </c>
    </row>
    <row r="93" spans="1:6" x14ac:dyDescent="0.25">
      <c r="A93" s="15" t="s">
        <v>55</v>
      </c>
      <c r="B93" s="1">
        <v>52.032610000059996</v>
      </c>
      <c r="C93" s="1">
        <v>1.2043899999121701</v>
      </c>
      <c r="D93" s="1">
        <f>VLOOKUP($A93&amp;$B93&amp;$C93,Pivot!$A$4:$D$201,2,FALSE)</f>
        <v>206.58002066123697</v>
      </c>
      <c r="E93" s="1">
        <f>VLOOKUP($A93&amp;$B93&amp;$C93,Pivot!$A$4:$D$201,3,FALSE)</f>
        <v>0</v>
      </c>
      <c r="F93" s="1">
        <f>VLOOKUP($A93&amp;$B93&amp;$C93,Pivot!$A$4:$D$201,4,FALSE)</f>
        <v>956.97986499290278</v>
      </c>
    </row>
    <row r="94" spans="1:6" x14ac:dyDescent="0.25">
      <c r="A94" s="15" t="s">
        <v>174</v>
      </c>
      <c r="B94" s="1">
        <v>52.303108703464702</v>
      </c>
      <c r="C94" s="1">
        <v>0.93823751000641498</v>
      </c>
      <c r="D94" s="1">
        <f>VLOOKUP($A94&amp;$B94&amp;$C94,Pivot!$A$4:$D$201,2,FALSE)</f>
        <v>0</v>
      </c>
      <c r="E94" s="1">
        <f>VLOOKUP($A94&amp;$B94&amp;$C94,Pivot!$A$4:$D$201,3,FALSE)</f>
        <v>443.34099120000002</v>
      </c>
      <c r="F94" s="1">
        <f>VLOOKUP($A94&amp;$B94&amp;$C94,Pivot!$A$4:$D$201,4,FALSE)</f>
        <v>0</v>
      </c>
    </row>
    <row r="95" spans="1:6" x14ac:dyDescent="0.25">
      <c r="A95" s="15" t="s">
        <v>200</v>
      </c>
      <c r="B95" s="1">
        <v>57.490503599999997</v>
      </c>
      <c r="C95" s="1">
        <v>-4.2160140000000004</v>
      </c>
      <c r="D95" s="1">
        <f>VLOOKUP($A95&amp;$B95&amp;$C95,Pivot!$A$4:$D$201,2,FALSE)</f>
        <v>177.44160899635253</v>
      </c>
      <c r="E95" s="1">
        <f>VLOOKUP($A95&amp;$B95&amp;$C95,Pivot!$A$4:$D$201,3,FALSE)</f>
        <v>0</v>
      </c>
      <c r="F95" s="1">
        <f>VLOOKUP($A95&amp;$B95&amp;$C95,Pivot!$A$4:$D$201,4,FALSE)</f>
        <v>0</v>
      </c>
    </row>
    <row r="96" spans="1:6" x14ac:dyDescent="0.25">
      <c r="A96" s="15" t="s">
        <v>151</v>
      </c>
      <c r="B96" s="1">
        <v>51.293127699999999</v>
      </c>
      <c r="C96" s="1">
        <v>-0.23242560000000001</v>
      </c>
      <c r="D96" s="1">
        <f>VLOOKUP($A96&amp;$B96&amp;$C96,Pivot!$A$4:$D$201,2,FALSE)</f>
        <v>0</v>
      </c>
      <c r="E96" s="1">
        <f>VLOOKUP($A96&amp;$B96&amp;$C96,Pivot!$A$4:$D$201,3,FALSE)</f>
        <v>504</v>
      </c>
      <c r="F96" s="1">
        <f>VLOOKUP($A96&amp;$B96&amp;$C96,Pivot!$A$4:$D$201,4,FALSE)</f>
        <v>0</v>
      </c>
    </row>
    <row r="97" spans="1:6" x14ac:dyDescent="0.25">
      <c r="A97" s="15" t="s">
        <v>68</v>
      </c>
      <c r="B97" s="1">
        <v>51.4003789</v>
      </c>
      <c r="C97" s="1">
        <v>-0.24465609999999999</v>
      </c>
      <c r="D97" s="1">
        <f>VLOOKUP($A97&amp;$B97&amp;$C97,Pivot!$A$4:$D$201,2,FALSE)</f>
        <v>176.25185751385439</v>
      </c>
      <c r="E97" s="1">
        <f>VLOOKUP($A97&amp;$B97&amp;$C97,Pivot!$A$4:$D$201,3,FALSE)</f>
        <v>355.36608031123478</v>
      </c>
      <c r="F97" s="1">
        <f>VLOOKUP($A97&amp;$B97&amp;$C97,Pivot!$A$4:$D$201,4,FALSE)</f>
        <v>796.84823269696074</v>
      </c>
    </row>
    <row r="98" spans="1:6" x14ac:dyDescent="0.25">
      <c r="A98" s="15" t="s">
        <v>192</v>
      </c>
      <c r="B98" s="1">
        <v>58.440167600000002</v>
      </c>
      <c r="C98" s="1">
        <v>-3.0907746999999999</v>
      </c>
      <c r="D98" s="1">
        <f>VLOOKUP($A98&amp;$B98&amp;$C98,Pivot!$A$4:$D$201,2,FALSE)</f>
        <v>178.24369389751854</v>
      </c>
      <c r="E98" s="1">
        <f>VLOOKUP($A98&amp;$B98&amp;$C98,Pivot!$A$4:$D$201,3,FALSE)</f>
        <v>0</v>
      </c>
      <c r="F98" s="1">
        <f>VLOOKUP($A98&amp;$B98&amp;$C98,Pivot!$A$4:$D$201,4,FALSE)</f>
        <v>0</v>
      </c>
    </row>
    <row r="99" spans="1:6" x14ac:dyDescent="0.25">
      <c r="A99" s="15" t="s">
        <v>219</v>
      </c>
      <c r="B99" s="1">
        <v>53.349782300000001</v>
      </c>
      <c r="C99" s="1">
        <v>-2.8734149000000002</v>
      </c>
      <c r="D99" s="1">
        <f>VLOOKUP($A99&amp;$B99&amp;$C99,Pivot!$A$4:$D$201,2,FALSE)</f>
        <v>0</v>
      </c>
      <c r="E99" s="1">
        <f>VLOOKUP($A99&amp;$B99&amp;$C99,Pivot!$A$4:$D$201,3,FALSE)</f>
        <v>0</v>
      </c>
      <c r="F99" s="1">
        <f>VLOOKUP($A99&amp;$B99&amp;$C99,Pivot!$A$4:$D$201,4,FALSE)</f>
        <v>842.55467116969646</v>
      </c>
    </row>
    <row r="100" spans="1:6" x14ac:dyDescent="0.25">
      <c r="A100" s="15" t="s">
        <v>191</v>
      </c>
      <c r="B100" s="1">
        <v>53.601230621337891</v>
      </c>
      <c r="C100" s="1">
        <v>-2.8684539794921875</v>
      </c>
      <c r="D100" s="1">
        <f>VLOOKUP($A100&amp;$B100&amp;$C100,Pivot!$A$4:$D$201,2,FALSE)</f>
        <v>271.48788503485167</v>
      </c>
      <c r="E100" s="1">
        <f>VLOOKUP($A100&amp;$B100&amp;$C100,Pivot!$A$4:$D$201,3,FALSE)</f>
        <v>0</v>
      </c>
      <c r="F100" s="1">
        <f>VLOOKUP($A100&amp;$B100&amp;$C100,Pivot!$A$4:$D$201,4,FALSE)</f>
        <v>0</v>
      </c>
    </row>
    <row r="101" spans="1:6" x14ac:dyDescent="0.25">
      <c r="A101" s="15" t="s">
        <v>225</v>
      </c>
      <c r="B101" s="1">
        <v>53.475042700000003</v>
      </c>
      <c r="C101" s="1">
        <v>-2.9523869999999999</v>
      </c>
      <c r="D101" s="1">
        <f>VLOOKUP($A101&amp;$B101&amp;$C101,Pivot!$A$4:$D$201,2,FALSE)</f>
        <v>0</v>
      </c>
      <c r="E101" s="1">
        <f>VLOOKUP($A101&amp;$B101&amp;$C101,Pivot!$A$4:$D$201,3,FALSE)</f>
        <v>0</v>
      </c>
      <c r="F101" s="1">
        <f>VLOOKUP($A101&amp;$B101&amp;$C101,Pivot!$A$4:$D$201,4,FALSE)</f>
        <v>881.61970294655475</v>
      </c>
    </row>
    <row r="102" spans="1:6" x14ac:dyDescent="0.25">
      <c r="A102" s="15" t="s">
        <v>182</v>
      </c>
      <c r="B102" s="1">
        <v>54.134739677256</v>
      </c>
      <c r="C102" s="1">
        <v>-3.23502026177793</v>
      </c>
      <c r="D102" s="1">
        <f>VLOOKUP($A102&amp;$B102&amp;$C102,Pivot!$A$4:$D$201,2,FALSE)</f>
        <v>274.29366079321579</v>
      </c>
      <c r="E102" s="1">
        <f>VLOOKUP($A102&amp;$B102&amp;$C102,Pivot!$A$4:$D$201,3,FALSE)</f>
        <v>0</v>
      </c>
      <c r="F102" s="1">
        <f>VLOOKUP($A102&amp;$B102&amp;$C102,Pivot!$A$4:$D$201,4,FALSE)</f>
        <v>0</v>
      </c>
    </row>
    <row r="103" spans="1:6" x14ac:dyDescent="0.25">
      <c r="A103" s="15" t="s">
        <v>25</v>
      </c>
      <c r="B103" s="1">
        <v>52.649839800000002</v>
      </c>
      <c r="C103" s="1">
        <v>-1.1405992</v>
      </c>
      <c r="D103" s="1">
        <f>VLOOKUP($A103&amp;$B103&amp;$C103,Pivot!$A$4:$D$201,2,FALSE)</f>
        <v>186.93260648185188</v>
      </c>
      <c r="E103" s="1">
        <f>VLOOKUP($A103&amp;$B103&amp;$C103,Pivot!$A$4:$D$201,3,FALSE)</f>
        <v>333.38260885447181</v>
      </c>
      <c r="F103" s="1">
        <f>VLOOKUP($A103&amp;$B103&amp;$C103,Pivot!$A$4:$D$201,4,FALSE)</f>
        <v>1027.742336575765</v>
      </c>
    </row>
    <row r="104" spans="1:6" x14ac:dyDescent="0.25">
      <c r="A104" s="15" t="s">
        <v>223</v>
      </c>
      <c r="B104" s="1">
        <v>52.779608467900204</v>
      </c>
      <c r="C104" s="1">
        <v>-1.2037354181994899</v>
      </c>
      <c r="D104" s="1">
        <f>VLOOKUP($A104&amp;$B104&amp;$C104,Pivot!$A$4:$D$201,2,FALSE)</f>
        <v>0</v>
      </c>
      <c r="E104" s="1">
        <f>VLOOKUP($A104&amp;$B104&amp;$C104,Pivot!$A$4:$D$201,3,FALSE)</f>
        <v>0</v>
      </c>
      <c r="F104" s="1">
        <f>VLOOKUP($A104&amp;$B104&amp;$C104,Pivot!$A$4:$D$201,4,FALSE)</f>
        <v>749.91720021387653</v>
      </c>
    </row>
    <row r="105" spans="1:6" x14ac:dyDescent="0.25">
      <c r="A105" s="15" t="s">
        <v>131</v>
      </c>
      <c r="B105" s="1">
        <v>52.7681805000392</v>
      </c>
      <c r="C105" s="1">
        <v>-0.88234150129324096</v>
      </c>
      <c r="D105" s="1">
        <f>VLOOKUP($A105&amp;$B105&amp;$C105,Pivot!$A$4:$D$201,2,FALSE)</f>
        <v>171.13749241954517</v>
      </c>
      <c r="E105" s="1">
        <f>VLOOKUP($A105&amp;$B105&amp;$C105,Pivot!$A$4:$D$201,3,FALSE)</f>
        <v>1856.3657566828028</v>
      </c>
      <c r="F105" s="1">
        <f>VLOOKUP($A105&amp;$B105&amp;$C105,Pivot!$A$4:$D$201,4,FALSE)</f>
        <v>0</v>
      </c>
    </row>
    <row r="106" spans="1:6" x14ac:dyDescent="0.25">
      <c r="A106" s="15" t="s">
        <v>142</v>
      </c>
      <c r="B106" s="1">
        <v>52.766684155469697</v>
      </c>
      <c r="C106" s="1">
        <v>-0.87753820690168105</v>
      </c>
      <c r="D106" s="1">
        <f>VLOOKUP($A106&amp;$B106&amp;$C106,Pivot!$A$4:$D$201,2,FALSE)</f>
        <v>204.10300000000012</v>
      </c>
      <c r="E106" s="1">
        <f>VLOOKUP($A106&amp;$B106&amp;$C106,Pivot!$A$4:$D$201,3,FALSE)</f>
        <v>0</v>
      </c>
      <c r="F106" s="1">
        <f>VLOOKUP($A106&amp;$B106&amp;$C106,Pivot!$A$4:$D$201,4,FALSE)</f>
        <v>0</v>
      </c>
    </row>
    <row r="107" spans="1:6" x14ac:dyDescent="0.25">
      <c r="A107" s="15" t="s">
        <v>208</v>
      </c>
      <c r="B107" s="1">
        <v>52.641615600000002</v>
      </c>
      <c r="C107" s="1">
        <v>-1.1127834000000001</v>
      </c>
      <c r="D107" s="1">
        <f>VLOOKUP($A107&amp;$B107&amp;$C107,Pivot!$A$4:$D$201,2,FALSE)</f>
        <v>177.28035487867024</v>
      </c>
      <c r="E107" s="1">
        <f>VLOOKUP($A107&amp;$B107&amp;$C107,Pivot!$A$4:$D$201,3,FALSE)</f>
        <v>0</v>
      </c>
      <c r="F107" s="1">
        <f>VLOOKUP($A107&amp;$B107&amp;$C107,Pivot!$A$4:$D$201,4,FALSE)</f>
        <v>0</v>
      </c>
    </row>
    <row r="108" spans="1:6" x14ac:dyDescent="0.25">
      <c r="A108" s="15" t="s">
        <v>186</v>
      </c>
      <c r="B108" s="1">
        <v>52.757891600000001</v>
      </c>
      <c r="C108" s="1">
        <v>-1.4798783</v>
      </c>
      <c r="D108" s="1">
        <f>VLOOKUP($A108&amp;$B108&amp;$C108,Pivot!$A$4:$D$201,2,FALSE)</f>
        <v>239.49810593584843</v>
      </c>
      <c r="E108" s="1">
        <f>VLOOKUP($A108&amp;$B108&amp;$C108,Pivot!$A$4:$D$201,3,FALSE)</f>
        <v>0</v>
      </c>
      <c r="F108" s="1">
        <f>VLOOKUP($A108&amp;$B108&amp;$C108,Pivot!$A$4:$D$201,4,FALSE)</f>
        <v>0</v>
      </c>
    </row>
    <row r="109" spans="1:6" x14ac:dyDescent="0.25">
      <c r="A109" s="15" t="s">
        <v>188</v>
      </c>
      <c r="B109" s="1">
        <v>52.552252299999999</v>
      </c>
      <c r="C109" s="1">
        <v>-1.2853036</v>
      </c>
      <c r="D109" s="1">
        <f>VLOOKUP($A109&amp;$B109&amp;$C109,Pivot!$A$4:$D$201,2,FALSE)</f>
        <v>192.58041600000001</v>
      </c>
      <c r="E109" s="1">
        <f>VLOOKUP($A109&amp;$B109&amp;$C109,Pivot!$A$4:$D$201,3,FALSE)</f>
        <v>0</v>
      </c>
      <c r="F109" s="1">
        <f>VLOOKUP($A109&amp;$B109&amp;$C109,Pivot!$A$4:$D$201,4,FALSE)</f>
        <v>0</v>
      </c>
    </row>
    <row r="110" spans="1:6" x14ac:dyDescent="0.25">
      <c r="A110" s="15" t="s">
        <v>206</v>
      </c>
      <c r="B110" s="1">
        <v>53.372360229492188</v>
      </c>
      <c r="C110" s="1">
        <v>1.1099000461399555E-2</v>
      </c>
      <c r="D110" s="1">
        <f>VLOOKUP($A110&amp;$B110&amp;$C110,Pivot!$A$4:$D$201,2,FALSE)</f>
        <v>193.50813264820775</v>
      </c>
      <c r="E110" s="1">
        <f>VLOOKUP($A110&amp;$B110&amp;$C110,Pivot!$A$4:$D$201,3,FALSE)</f>
        <v>0</v>
      </c>
      <c r="F110" s="1">
        <f>VLOOKUP($A110&amp;$B110&amp;$C110,Pivot!$A$4:$D$201,4,FALSE)</f>
        <v>0</v>
      </c>
    </row>
    <row r="111" spans="1:6" x14ac:dyDescent="0.25">
      <c r="A111" s="15" t="s">
        <v>183</v>
      </c>
      <c r="B111" s="1">
        <v>53.196445465087891</v>
      </c>
      <c r="C111" s="1">
        <v>-0.59823298454284668</v>
      </c>
      <c r="D111" s="1">
        <f>VLOOKUP($A111&amp;$B111&amp;$C111,Pivot!$A$4:$D$201,2,FALSE)</f>
        <v>330.37680177412665</v>
      </c>
      <c r="E111" s="1">
        <f>VLOOKUP($A111&amp;$B111&amp;$C111,Pivot!$A$4:$D$201,3,FALSE)</f>
        <v>0</v>
      </c>
      <c r="F111" s="1">
        <f>VLOOKUP($A111&amp;$B111&amp;$C111,Pivot!$A$4:$D$201,4,FALSE)</f>
        <v>0</v>
      </c>
    </row>
    <row r="112" spans="1:6" x14ac:dyDescent="0.25">
      <c r="A112" s="15" t="s">
        <v>179</v>
      </c>
      <c r="B112" s="1">
        <v>53.244975024349301</v>
      </c>
      <c r="C112" s="1">
        <v>-0.61757527082486896</v>
      </c>
      <c r="D112" s="1">
        <f>VLOOKUP($A112&amp;$B112&amp;$C112,Pivot!$A$4:$D$201,2,FALSE)</f>
        <v>0</v>
      </c>
      <c r="E112" s="1">
        <f>VLOOKUP($A112&amp;$B112&amp;$C112,Pivot!$A$4:$D$201,3,FALSE)</f>
        <v>514.62694887068164</v>
      </c>
      <c r="F112" s="1">
        <f>VLOOKUP($A112&amp;$B112&amp;$C112,Pivot!$A$4:$D$201,4,FALSE)</f>
        <v>0</v>
      </c>
    </row>
    <row r="113" spans="1:6" x14ac:dyDescent="0.25">
      <c r="A113" s="15" t="s">
        <v>44</v>
      </c>
      <c r="B113" s="1">
        <v>53.225916950032001</v>
      </c>
      <c r="C113" s="1">
        <v>-0.55378239993070799</v>
      </c>
      <c r="D113" s="1">
        <f>VLOOKUP($A113&amp;$B113&amp;$C113,Pivot!$A$4:$D$201,2,FALSE)</f>
        <v>186.8871639145074</v>
      </c>
      <c r="E113" s="1">
        <f>VLOOKUP($A113&amp;$B113&amp;$C113,Pivot!$A$4:$D$201,3,FALSE)</f>
        <v>0</v>
      </c>
      <c r="F113" s="1">
        <f>VLOOKUP($A113&amp;$B113&amp;$C113,Pivot!$A$4:$D$201,4,FALSE)</f>
        <v>1058.5387295989615</v>
      </c>
    </row>
    <row r="114" spans="1:6" x14ac:dyDescent="0.25">
      <c r="A114" s="15" t="s">
        <v>13</v>
      </c>
      <c r="B114" s="1">
        <v>53.771131498101802</v>
      </c>
      <c r="C114" s="1">
        <v>-1.5792938965855901</v>
      </c>
      <c r="D114" s="1">
        <f>VLOOKUP($A114&amp;$B114&amp;$C114,Pivot!$A$4:$D$201,2,FALSE)</f>
        <v>0</v>
      </c>
      <c r="E114" s="1">
        <f>VLOOKUP($A114&amp;$B114&amp;$C114,Pivot!$A$4:$D$201,3,FALSE)</f>
        <v>299.29192472319716</v>
      </c>
      <c r="F114" s="1">
        <f>VLOOKUP($A114&amp;$B114&amp;$C114,Pivot!$A$4:$D$201,4,FALSE)</f>
        <v>866.79469487746303</v>
      </c>
    </row>
    <row r="115" spans="1:6" x14ac:dyDescent="0.25">
      <c r="A115" s="15" t="s">
        <v>60</v>
      </c>
      <c r="B115" s="1">
        <v>51.886691767724002</v>
      </c>
      <c r="C115" s="1">
        <v>-0.45724945344092099</v>
      </c>
      <c r="D115" s="1">
        <f>VLOOKUP($A115&amp;$B115&amp;$C115,Pivot!$A$4:$D$201,2,FALSE)</f>
        <v>192.55956721930013</v>
      </c>
      <c r="E115" s="1">
        <f>VLOOKUP($A115&amp;$B115&amp;$C115,Pivot!$A$4:$D$201,3,FALSE)</f>
        <v>294.16161012123058</v>
      </c>
      <c r="F115" s="1">
        <f>VLOOKUP($A115&amp;$B115&amp;$C115,Pivot!$A$4:$D$201,4,FALSE)</f>
        <v>1192.0143634986744</v>
      </c>
    </row>
    <row r="116" spans="1:6" x14ac:dyDescent="0.25">
      <c r="A116" s="15" t="s">
        <v>56</v>
      </c>
      <c r="B116" s="1">
        <v>53.471716869423403</v>
      </c>
      <c r="C116" s="1">
        <v>-2.3509746823444</v>
      </c>
      <c r="D116" s="1">
        <f>VLOOKUP($A116&amp;$B116&amp;$C116,Pivot!$A$4:$D$201,2,FALSE)</f>
        <v>195.53203335638548</v>
      </c>
      <c r="E116" s="1">
        <f>VLOOKUP($A116&amp;$B116&amp;$C116,Pivot!$A$4:$D$201,3,FALSE)</f>
        <v>288.93915605441202</v>
      </c>
      <c r="F116" s="1">
        <f>VLOOKUP($A116&amp;$B116&amp;$C116,Pivot!$A$4:$D$201,4,FALSE)</f>
        <v>1600.9678895691018</v>
      </c>
    </row>
    <row r="117" spans="1:6" x14ac:dyDescent="0.25">
      <c r="A117" s="15" t="s">
        <v>231</v>
      </c>
      <c r="B117" s="1">
        <v>53.497213199999997</v>
      </c>
      <c r="C117" s="1">
        <v>-2.2349078000000002</v>
      </c>
      <c r="D117" s="1">
        <f>VLOOKUP($A117&amp;$B117&amp;$C117,Pivot!$A$4:$D$201,2,FALSE)</f>
        <v>0</v>
      </c>
      <c r="E117" s="1">
        <f>VLOOKUP($A117&amp;$B117&amp;$C117,Pivot!$A$4:$D$201,3,FALSE)</f>
        <v>0</v>
      </c>
      <c r="F117" s="1">
        <f>VLOOKUP($A117&amp;$B117&amp;$C117,Pivot!$A$4:$D$201,4,FALSE)</f>
        <v>848.37935270978767</v>
      </c>
    </row>
    <row r="118" spans="1:6" x14ac:dyDescent="0.25">
      <c r="A118" s="15" t="s">
        <v>157</v>
      </c>
      <c r="B118" s="1">
        <v>51.343958399999998</v>
      </c>
      <c r="C118" s="1">
        <v>0.73511190000000004</v>
      </c>
      <c r="D118" s="1">
        <f>VLOOKUP($A118&amp;$B118&amp;$C118,Pivot!$A$4:$D$201,2,FALSE)</f>
        <v>170.68871554038549</v>
      </c>
      <c r="E118" s="1">
        <f>VLOOKUP($A118&amp;$B118&amp;$C118,Pivot!$A$4:$D$201,3,FALSE)</f>
        <v>0</v>
      </c>
      <c r="F118" s="1">
        <f>VLOOKUP($A118&amp;$B118&amp;$C118,Pivot!$A$4:$D$201,4,FALSE)</f>
        <v>0</v>
      </c>
    </row>
    <row r="119" spans="1:6" x14ac:dyDescent="0.25">
      <c r="A119" s="15" t="s">
        <v>121</v>
      </c>
      <c r="B119" s="1">
        <v>51.402420043945313</v>
      </c>
      <c r="C119" s="1">
        <v>0.82381802797317505</v>
      </c>
      <c r="D119" s="1">
        <f>VLOOKUP($A119&amp;$B119&amp;$C119,Pivot!$A$4:$D$201,2,FALSE)</f>
        <v>0</v>
      </c>
      <c r="E119" s="1">
        <f>VLOOKUP($A119&amp;$B119&amp;$C119,Pivot!$A$4:$D$201,3,FALSE)</f>
        <v>1368</v>
      </c>
      <c r="F119" s="1">
        <f>VLOOKUP($A119&amp;$B119&amp;$C119,Pivot!$A$4:$D$201,4,FALSE)</f>
        <v>0</v>
      </c>
    </row>
    <row r="120" spans="1:6" x14ac:dyDescent="0.25">
      <c r="A120" s="15" t="s">
        <v>132</v>
      </c>
      <c r="B120" s="1">
        <v>51.304909100000003</v>
      </c>
      <c r="C120" s="1">
        <v>0.49402639999999998</v>
      </c>
      <c r="D120" s="1">
        <f>VLOOKUP($A120&amp;$B120&amp;$C120,Pivot!$A$4:$D$201,2,FALSE)</f>
        <v>0</v>
      </c>
      <c r="E120" s="1">
        <f>VLOOKUP($A120&amp;$B120&amp;$C120,Pivot!$A$4:$D$201,3,FALSE)</f>
        <v>576</v>
      </c>
      <c r="F120" s="1">
        <f>VLOOKUP($A120&amp;$B120&amp;$C120,Pivot!$A$4:$D$201,4,FALSE)</f>
        <v>0</v>
      </c>
    </row>
    <row r="121" spans="1:6" x14ac:dyDescent="0.25">
      <c r="A121" s="15" t="s">
        <v>62</v>
      </c>
      <c r="B121" s="1">
        <v>51.369892</v>
      </c>
      <c r="C121" s="1">
        <v>0.57261019999999996</v>
      </c>
      <c r="D121" s="1">
        <f>VLOOKUP($A121&amp;$B121&amp;$C121,Pivot!$A$4:$D$201,2,FALSE)</f>
        <v>232.33512256533115</v>
      </c>
      <c r="E121" s="1">
        <f>VLOOKUP($A121&amp;$B121&amp;$C121,Pivot!$A$4:$D$201,3,FALSE)</f>
        <v>382.97598351447147</v>
      </c>
      <c r="F121" s="1">
        <f>VLOOKUP($A121&amp;$B121&amp;$C121,Pivot!$A$4:$D$201,4,FALSE)</f>
        <v>1224.1439550227938</v>
      </c>
    </row>
    <row r="122" spans="1:6" x14ac:dyDescent="0.25">
      <c r="A122" s="15" t="s">
        <v>59</v>
      </c>
      <c r="B122" s="1">
        <v>52.041492749140303</v>
      </c>
      <c r="C122" s="1">
        <v>-0.77892592285109197</v>
      </c>
      <c r="D122" s="1">
        <f>VLOOKUP($A122&amp;$B122&amp;$C122,Pivot!$A$4:$D$201,2,FALSE)</f>
        <v>177.48585715301226</v>
      </c>
      <c r="E122" s="1">
        <f>VLOOKUP($A122&amp;$B122&amp;$C122,Pivot!$A$4:$D$201,3,FALSE)</f>
        <v>272.80933087438501</v>
      </c>
      <c r="F122" s="1">
        <f>VLOOKUP($A122&amp;$B122&amp;$C122,Pivot!$A$4:$D$201,4,FALSE)</f>
        <v>1124.012489709892</v>
      </c>
    </row>
    <row r="123" spans="1:6" x14ac:dyDescent="0.25">
      <c r="A123" s="15" t="s">
        <v>148</v>
      </c>
      <c r="B123" s="1">
        <v>51.987018376349504</v>
      </c>
      <c r="C123" s="1">
        <v>-0.68696198336099101</v>
      </c>
      <c r="D123" s="1">
        <f>VLOOKUP($A123&amp;$B123&amp;$C123,Pivot!$A$4:$D$201,2,FALSE)</f>
        <v>0</v>
      </c>
      <c r="E123" s="1">
        <f>VLOOKUP($A123&amp;$B123&amp;$C123,Pivot!$A$4:$D$201,3,FALSE)</f>
        <v>720</v>
      </c>
      <c r="F123" s="1">
        <f>VLOOKUP($A123&amp;$B123&amp;$C123,Pivot!$A$4:$D$201,4,FALSE)</f>
        <v>0</v>
      </c>
    </row>
    <row r="124" spans="1:6" x14ac:dyDescent="0.25">
      <c r="A124" s="15" t="s">
        <v>153</v>
      </c>
      <c r="B124" s="1">
        <v>52.027108200331199</v>
      </c>
      <c r="C124" s="1">
        <v>-0.76280574841611004</v>
      </c>
      <c r="D124" s="1">
        <f>VLOOKUP($A124&amp;$B124&amp;$C124,Pivot!$A$4:$D$201,2,FALSE)</f>
        <v>340.48251281046436</v>
      </c>
      <c r="E124" s="1">
        <f>VLOOKUP($A124&amp;$B124&amp;$C124,Pivot!$A$4:$D$201,3,FALSE)</f>
        <v>0</v>
      </c>
      <c r="F124" s="1">
        <f>VLOOKUP($A124&amp;$B124&amp;$C124,Pivot!$A$4:$D$201,4,FALSE)</f>
        <v>0</v>
      </c>
    </row>
    <row r="125" spans="1:6" x14ac:dyDescent="0.25">
      <c r="A125" s="15" t="s">
        <v>27</v>
      </c>
      <c r="B125" s="1">
        <v>55.854948286091499</v>
      </c>
      <c r="C125" s="1">
        <v>-4.0162742413353403</v>
      </c>
      <c r="D125" s="1">
        <f>VLOOKUP($A125&amp;$B125&amp;$C125,Pivot!$A$4:$D$201,2,FALSE)</f>
        <v>0</v>
      </c>
      <c r="E125" s="1">
        <f>VLOOKUP($A125&amp;$B125&amp;$C125,Pivot!$A$4:$D$201,3,FALSE)</f>
        <v>287.47536077686516</v>
      </c>
      <c r="F125" s="1">
        <f>VLOOKUP($A125&amp;$B125&amp;$C125,Pivot!$A$4:$D$201,4,FALSE)</f>
        <v>693.90134378128505</v>
      </c>
    </row>
    <row r="126" spans="1:6" x14ac:dyDescent="0.25">
      <c r="A126" s="15" t="s">
        <v>26</v>
      </c>
      <c r="B126" s="1">
        <v>54.965940150087597</v>
      </c>
      <c r="C126" s="1">
        <v>-1.6678837500085499</v>
      </c>
      <c r="D126" s="1">
        <f>VLOOKUP($A126&amp;$B126&amp;$C126,Pivot!$A$4:$D$201,2,FALSE)</f>
        <v>0</v>
      </c>
      <c r="E126" s="1">
        <f>VLOOKUP($A126&amp;$B126&amp;$C126,Pivot!$A$4:$D$201,3,FALSE)</f>
        <v>315.99376764087901</v>
      </c>
      <c r="F126" s="1">
        <f>VLOOKUP($A126&amp;$B126&amp;$C126,Pivot!$A$4:$D$201,4,FALSE)</f>
        <v>1042.8156125143291</v>
      </c>
    </row>
    <row r="127" spans="1:6" x14ac:dyDescent="0.25">
      <c r="A127" s="15" t="s">
        <v>31</v>
      </c>
      <c r="B127" s="1">
        <v>55.015527500015999</v>
      </c>
      <c r="C127" s="1">
        <v>-1.49910550004131</v>
      </c>
      <c r="D127" s="1">
        <f>VLOOKUP($A127&amp;$B127&amp;$C127,Pivot!$A$4:$D$201,2,FALSE)</f>
        <v>0</v>
      </c>
      <c r="E127" s="1">
        <f>VLOOKUP($A127&amp;$B127&amp;$C127,Pivot!$A$4:$D$201,3,FALSE)</f>
        <v>311.05120102756581</v>
      </c>
      <c r="F127" s="1">
        <f>VLOOKUP($A127&amp;$B127&amp;$C127,Pivot!$A$4:$D$201,4,FALSE)</f>
        <v>1015.9831504471239</v>
      </c>
    </row>
    <row r="128" spans="1:6" x14ac:dyDescent="0.25">
      <c r="A128" s="15" t="s">
        <v>45</v>
      </c>
      <c r="B128" s="1">
        <v>54.908478917760299</v>
      </c>
      <c r="C128" s="1">
        <v>-1.5506070937613301</v>
      </c>
      <c r="D128" s="1">
        <f>VLOOKUP($A128&amp;$B128&amp;$C128,Pivot!$A$4:$D$201,2,FALSE)</f>
        <v>169.48459992576923</v>
      </c>
      <c r="E128" s="1">
        <f>VLOOKUP($A128&amp;$B128&amp;$C128,Pivot!$A$4:$D$201,3,FALSE)</f>
        <v>409.33138923947428</v>
      </c>
      <c r="F128" s="1">
        <f>VLOOKUP($A128&amp;$B128&amp;$C128,Pivot!$A$4:$D$201,4,FALSE)</f>
        <v>1291.5197916128129</v>
      </c>
    </row>
    <row r="129" spans="1:6" x14ac:dyDescent="0.25">
      <c r="A129" s="15" t="s">
        <v>48</v>
      </c>
      <c r="B129" s="1">
        <v>53.131862640380859</v>
      </c>
      <c r="C129" s="1">
        <v>-1.2386360168457031</v>
      </c>
      <c r="D129" s="1">
        <f>VLOOKUP($A129&amp;$B129&amp;$C129,Pivot!$A$4:$D$201,2,FALSE)</f>
        <v>0</v>
      </c>
      <c r="E129" s="1">
        <f>VLOOKUP($A129&amp;$B129&amp;$C129,Pivot!$A$4:$D$201,3,FALSE)</f>
        <v>340.59373595460687</v>
      </c>
      <c r="F129" s="1">
        <f>VLOOKUP($A129&amp;$B129&amp;$C129,Pivot!$A$4:$D$201,4,FALSE)</f>
        <v>1035.0217342265528</v>
      </c>
    </row>
    <row r="130" spans="1:6" x14ac:dyDescent="0.25">
      <c r="A130" s="15" t="s">
        <v>16</v>
      </c>
      <c r="B130" s="1">
        <v>52.932526699999997</v>
      </c>
      <c r="C130" s="1">
        <v>-1.1648905000000001</v>
      </c>
      <c r="D130" s="1">
        <f>VLOOKUP($A130&amp;$B130&amp;$C130,Pivot!$A$4:$D$201,2,FALSE)</f>
        <v>247.32773153003922</v>
      </c>
      <c r="E130" s="1">
        <f>VLOOKUP($A130&amp;$B130&amp;$C130,Pivot!$A$4:$D$201,3,FALSE)</f>
        <v>435.04234246776201</v>
      </c>
      <c r="F130" s="1">
        <f>VLOOKUP($A130&amp;$B130&amp;$C130,Pivot!$A$4:$D$201,4,FALSE)</f>
        <v>1349.4058351020512</v>
      </c>
    </row>
    <row r="131" spans="1:6" x14ac:dyDescent="0.25">
      <c r="A131" s="15" t="s">
        <v>222</v>
      </c>
      <c r="B131" s="1">
        <v>52.234916765937399</v>
      </c>
      <c r="C131" s="1">
        <v>-0.90182048778538704</v>
      </c>
      <c r="D131" s="1">
        <f>VLOOKUP($A131&amp;$B131&amp;$C131,Pivot!$A$4:$D$201,2,FALSE)</f>
        <v>0</v>
      </c>
      <c r="E131" s="1">
        <f>VLOOKUP($A131&amp;$B131&amp;$C131,Pivot!$A$4:$D$201,3,FALSE)</f>
        <v>0</v>
      </c>
      <c r="F131" s="1">
        <f>VLOOKUP($A131&amp;$B131&amp;$C131,Pivot!$A$4:$D$201,4,FALSE)</f>
        <v>955.25514929731094</v>
      </c>
    </row>
    <row r="132" spans="1:6" x14ac:dyDescent="0.25">
      <c r="A132" s="15" t="s">
        <v>229</v>
      </c>
      <c r="B132" s="1">
        <v>51.568503399999997</v>
      </c>
      <c r="C132" s="1">
        <v>-2.9900193000000002</v>
      </c>
      <c r="D132" s="1">
        <f>VLOOKUP($A132&amp;$B132&amp;$C132,Pivot!$A$4:$D$201,2,FALSE)</f>
        <v>0</v>
      </c>
      <c r="E132" s="1">
        <f>VLOOKUP($A132&amp;$B132&amp;$C132,Pivot!$A$4:$D$201,3,FALSE)</f>
        <v>0</v>
      </c>
      <c r="F132" s="1">
        <f>VLOOKUP($A132&amp;$B132&amp;$C132,Pivot!$A$4:$D$201,4,FALSE)</f>
        <v>1394.9819571176058</v>
      </c>
    </row>
    <row r="133" spans="1:6" x14ac:dyDescent="0.25">
      <c r="A133" s="15" t="s">
        <v>232</v>
      </c>
      <c r="B133" s="1">
        <v>52.598338000026303</v>
      </c>
      <c r="C133" s="1">
        <v>1.7174730001154099</v>
      </c>
      <c r="D133" s="1">
        <f>VLOOKUP($A133&amp;$B133&amp;$C133,Pivot!$A$4:$D$201,2,FALSE)</f>
        <v>0</v>
      </c>
      <c r="E133" s="1">
        <f>VLOOKUP($A133&amp;$B133&amp;$C133,Pivot!$A$4:$D$201,3,FALSE)</f>
        <v>0</v>
      </c>
      <c r="F133" s="1">
        <f>VLOOKUP($A133&amp;$B133&amp;$C133,Pivot!$A$4:$D$201,4,FALSE)</f>
        <v>893.03548474812749</v>
      </c>
    </row>
    <row r="134" spans="1:6" x14ac:dyDescent="0.25">
      <c r="A134" s="15" t="s">
        <v>17</v>
      </c>
      <c r="B134" s="1">
        <v>52.526626780182298</v>
      </c>
      <c r="C134" s="1">
        <v>1.53974009627848</v>
      </c>
      <c r="D134" s="1">
        <f>VLOOKUP($A134&amp;$B134&amp;$C134,Pivot!$A$4:$D$201,2,FALSE)</f>
        <v>213.62447016800883</v>
      </c>
      <c r="E134" s="1">
        <f>VLOOKUP($A134&amp;$B134&amp;$C134,Pivot!$A$4:$D$201,3,FALSE)</f>
        <v>279.46156085036716</v>
      </c>
      <c r="F134" s="1">
        <f>VLOOKUP($A134&amp;$B134&amp;$C134,Pivot!$A$4:$D$201,4,FALSE)</f>
        <v>1211.3324611013975</v>
      </c>
    </row>
    <row r="135" spans="1:6" x14ac:dyDescent="0.25">
      <c r="A135" s="15" t="s">
        <v>220</v>
      </c>
      <c r="B135" s="1">
        <v>53.553671848222599</v>
      </c>
      <c r="C135" s="1">
        <v>-2.1323654265927399</v>
      </c>
      <c r="D135" s="1">
        <f>VLOOKUP($A135&amp;$B135&amp;$C135,Pivot!$A$4:$D$201,2,FALSE)</f>
        <v>0</v>
      </c>
      <c r="E135" s="1">
        <f>VLOOKUP($A135&amp;$B135&amp;$C135,Pivot!$A$4:$D$201,3,FALSE)</f>
        <v>0</v>
      </c>
      <c r="F135" s="1">
        <f>VLOOKUP($A135&amp;$B135&amp;$C135,Pivot!$A$4:$D$201,4,FALSE)</f>
        <v>974.44731887400144</v>
      </c>
    </row>
    <row r="136" spans="1:6" x14ac:dyDescent="0.25">
      <c r="A136" s="15" t="s">
        <v>165</v>
      </c>
      <c r="B136" s="1">
        <v>53.600869400000001</v>
      </c>
      <c r="C136" s="1">
        <v>-2.1633524999999998</v>
      </c>
      <c r="D136" s="1">
        <f>VLOOKUP($A136&amp;$B136&amp;$C136,Pivot!$A$4:$D$201,2,FALSE)</f>
        <v>320.82548324680795</v>
      </c>
      <c r="E136" s="1">
        <f>VLOOKUP($A136&amp;$B136&amp;$C136,Pivot!$A$4:$D$201,3,FALSE)</f>
        <v>0</v>
      </c>
      <c r="F136" s="1">
        <f>VLOOKUP($A136&amp;$B136&amp;$C136,Pivot!$A$4:$D$201,4,FALSE)</f>
        <v>0</v>
      </c>
    </row>
    <row r="137" spans="1:6" x14ac:dyDescent="0.25">
      <c r="A137" s="15" t="s">
        <v>228</v>
      </c>
      <c r="B137" s="1">
        <v>53.478049300000002</v>
      </c>
      <c r="C137" s="1">
        <v>-2.1222468999999999</v>
      </c>
      <c r="D137" s="1">
        <f>VLOOKUP($A137&amp;$B137&amp;$C137,Pivot!$A$4:$D$201,2,FALSE)</f>
        <v>0</v>
      </c>
      <c r="E137" s="1">
        <f>VLOOKUP($A137&amp;$B137&amp;$C137,Pivot!$A$4:$D$201,3,FALSE)</f>
        <v>0</v>
      </c>
      <c r="F137" s="1">
        <f>VLOOKUP($A137&amp;$B137&amp;$C137,Pivot!$A$4:$D$201,4,FALSE)</f>
        <v>1025.6083028606233</v>
      </c>
    </row>
    <row r="138" spans="1:6" x14ac:dyDescent="0.25">
      <c r="A138" s="15" t="s">
        <v>173</v>
      </c>
      <c r="B138" s="1">
        <v>51.5968977</v>
      </c>
      <c r="C138" s="1">
        <v>-1.5256155</v>
      </c>
      <c r="D138" s="1">
        <f>VLOOKUP($A138&amp;$B138&amp;$C138,Pivot!$A$4:$D$201,2,FALSE)</f>
        <v>0</v>
      </c>
      <c r="E138" s="1">
        <f>VLOOKUP($A138&amp;$B138&amp;$C138,Pivot!$A$4:$D$201,3,FALSE)</f>
        <v>288</v>
      </c>
      <c r="F138" s="1">
        <f>VLOOKUP($A138&amp;$B138&amp;$C138,Pivot!$A$4:$D$201,4,FALSE)</f>
        <v>0</v>
      </c>
    </row>
    <row r="139" spans="1:6" x14ac:dyDescent="0.25">
      <c r="A139" s="15" t="s">
        <v>244</v>
      </c>
      <c r="B139" s="1">
        <v>55.859459999999999</v>
      </c>
      <c r="C139" s="1">
        <v>-4.4162739000000002</v>
      </c>
      <c r="D139" s="1">
        <f>VLOOKUP($A139&amp;$B139&amp;$C139,Pivot!$A$4:$D$201,2,FALSE)</f>
        <v>0</v>
      </c>
      <c r="E139" s="1">
        <f>VLOOKUP($A139&amp;$B139&amp;$C139,Pivot!$A$4:$D$201,3,FALSE)</f>
        <v>0</v>
      </c>
      <c r="F139" s="1">
        <f>VLOOKUP($A139&amp;$B139&amp;$C139,Pivot!$A$4:$D$201,4,FALSE)</f>
        <v>948.35195669492805</v>
      </c>
    </row>
    <row r="140" spans="1:6" x14ac:dyDescent="0.25">
      <c r="A140" s="15" t="s">
        <v>67</v>
      </c>
      <c r="B140" s="1">
        <v>52.594915406723899</v>
      </c>
      <c r="C140" s="1">
        <v>-0.26021747100134102</v>
      </c>
      <c r="D140" s="1">
        <f>VLOOKUP($A140&amp;$B140&amp;$C140,Pivot!$A$4:$D$201,2,FALSE)</f>
        <v>181.9374611677884</v>
      </c>
      <c r="E140" s="1">
        <f>VLOOKUP($A140&amp;$B140&amp;$C140,Pivot!$A$4:$D$201,3,FALSE)</f>
        <v>272.21693114244101</v>
      </c>
      <c r="F140" s="1">
        <f>VLOOKUP($A140&amp;$B140&amp;$C140,Pivot!$A$4:$D$201,4,FALSE)</f>
        <v>1068.5096987045945</v>
      </c>
    </row>
    <row r="141" spans="1:6" x14ac:dyDescent="0.25">
      <c r="A141" s="15" t="s">
        <v>127</v>
      </c>
      <c r="B141" s="1">
        <v>52.698469526622638</v>
      </c>
      <c r="C141" s="1">
        <v>0.2045542871806468</v>
      </c>
      <c r="D141" s="1">
        <f>VLOOKUP($A141&amp;$B141&amp;$C141,Pivot!$A$4:$D$201,2,FALSE)</f>
        <v>0</v>
      </c>
      <c r="E141" s="1">
        <f>VLOOKUP($A141&amp;$B141&amp;$C141,Pivot!$A$4:$D$201,3,FALSE)</f>
        <v>405</v>
      </c>
      <c r="F141" s="1">
        <f>VLOOKUP($A141&amp;$B141&amp;$C141,Pivot!$A$4:$D$201,4,FALSE)</f>
        <v>0</v>
      </c>
    </row>
    <row r="142" spans="1:6" x14ac:dyDescent="0.25">
      <c r="A142" s="15" t="s">
        <v>147</v>
      </c>
      <c r="B142" s="1">
        <v>52.342626850029198</v>
      </c>
      <c r="C142" s="1">
        <v>-7.1744650035636903E-2</v>
      </c>
      <c r="D142" s="1">
        <f>VLOOKUP($A142&amp;$B142&amp;$C142,Pivot!$A$4:$D$201,2,FALSE)</f>
        <v>208.80063223004265</v>
      </c>
      <c r="E142" s="1">
        <f>VLOOKUP($A142&amp;$B142&amp;$C142,Pivot!$A$4:$D$201,3,FALSE)</f>
        <v>0</v>
      </c>
      <c r="F142" s="1">
        <f>VLOOKUP($A142&amp;$B142&amp;$C142,Pivot!$A$4:$D$201,4,FALSE)</f>
        <v>0</v>
      </c>
    </row>
    <row r="143" spans="1:6" x14ac:dyDescent="0.25">
      <c r="A143" s="15" t="s">
        <v>201</v>
      </c>
      <c r="B143" s="1">
        <v>52.338940866858799</v>
      </c>
      <c r="C143" s="1">
        <v>-0.187951960977739</v>
      </c>
      <c r="D143" s="1">
        <f>VLOOKUP($A143&amp;$B143&amp;$C143,Pivot!$A$4:$D$201,2,FALSE)</f>
        <v>215.25981120036306</v>
      </c>
      <c r="E143" s="1">
        <f>VLOOKUP($A143&amp;$B143&amp;$C143,Pivot!$A$4:$D$201,3,FALSE)</f>
        <v>0</v>
      </c>
      <c r="F143" s="1">
        <f>VLOOKUP($A143&amp;$B143&amp;$C143,Pivot!$A$4:$D$201,4,FALSE)</f>
        <v>0</v>
      </c>
    </row>
    <row r="144" spans="1:6" x14ac:dyDescent="0.25">
      <c r="A144" s="15" t="s">
        <v>217</v>
      </c>
      <c r="B144" s="1">
        <v>52.3435465001184</v>
      </c>
      <c r="C144" s="1">
        <v>-0.184650499854146</v>
      </c>
      <c r="D144" s="1">
        <f>VLOOKUP($A144&amp;$B144&amp;$C144,Pivot!$A$4:$D$201,2,FALSE)</f>
        <v>0</v>
      </c>
      <c r="E144" s="1">
        <f>VLOOKUP($A144&amp;$B144&amp;$C144,Pivot!$A$4:$D$201,3,FALSE)</f>
        <v>0</v>
      </c>
      <c r="F144" s="1">
        <f>VLOOKUP($A144&amp;$B144&amp;$C144,Pivot!$A$4:$D$201,4,FALSE)</f>
        <v>826.47601051269692</v>
      </c>
    </row>
    <row r="145" spans="1:6" x14ac:dyDescent="0.25">
      <c r="A145" s="15" t="s">
        <v>185</v>
      </c>
      <c r="B145" s="1">
        <v>52.757149245560299</v>
      </c>
      <c r="C145" s="1">
        <v>0.39294002080908103</v>
      </c>
      <c r="D145" s="1">
        <f>VLOOKUP($A145&amp;$B145&amp;$C145,Pivot!$A$4:$D$201,2,FALSE)</f>
        <v>183.80358982091479</v>
      </c>
      <c r="E145" s="1">
        <f>VLOOKUP($A145&amp;$B145&amp;$C145,Pivot!$A$4:$D$201,3,FALSE)</f>
        <v>0</v>
      </c>
      <c r="F145" s="1">
        <f>VLOOKUP($A145&amp;$B145&amp;$C145,Pivot!$A$4:$D$201,4,FALSE)</f>
        <v>0</v>
      </c>
    </row>
    <row r="146" spans="1:6" x14ac:dyDescent="0.25">
      <c r="A146" s="15" t="s">
        <v>203</v>
      </c>
      <c r="B146" s="1">
        <v>50.457588195800781</v>
      </c>
      <c r="C146" s="1">
        <v>-4.5415968894958496</v>
      </c>
      <c r="D146" s="1">
        <f>VLOOKUP($A146&amp;$B146&amp;$C146,Pivot!$A$4:$D$201,2,FALSE)</f>
        <v>253.85478058816099</v>
      </c>
      <c r="E146" s="1">
        <f>VLOOKUP($A146&amp;$B146&amp;$C146,Pivot!$A$4:$D$201,3,FALSE)</f>
        <v>0</v>
      </c>
      <c r="F146" s="1">
        <f>VLOOKUP($A146&amp;$B146&amp;$C146,Pivot!$A$4:$D$201,4,FALSE)</f>
        <v>0</v>
      </c>
    </row>
    <row r="147" spans="1:6" x14ac:dyDescent="0.25">
      <c r="A147" s="15" t="s">
        <v>40</v>
      </c>
      <c r="B147" s="1">
        <v>50.391910000129002</v>
      </c>
      <c r="C147" s="1">
        <v>-4.0842734998682602</v>
      </c>
      <c r="D147" s="1">
        <f>VLOOKUP($A147&amp;$B147&amp;$C147,Pivot!$A$4:$D$201,2,FALSE)</f>
        <v>254.20215543835448</v>
      </c>
      <c r="E147" s="1">
        <f>VLOOKUP($A147&amp;$B147&amp;$C147,Pivot!$A$4:$D$201,3,FALSE)</f>
        <v>304.07480405204933</v>
      </c>
      <c r="F147" s="1">
        <f>VLOOKUP($A147&amp;$B147&amp;$C147,Pivot!$A$4:$D$201,4,FALSE)</f>
        <v>1252.7337080169</v>
      </c>
    </row>
    <row r="148" spans="1:6" x14ac:dyDescent="0.25">
      <c r="A148" s="15" t="s">
        <v>164</v>
      </c>
      <c r="B148" s="1">
        <v>50.846160888671875</v>
      </c>
      <c r="C148" s="1">
        <v>-0.76363998651504517</v>
      </c>
      <c r="D148" s="1">
        <f>VLOOKUP($A148&amp;$B148&amp;$C148,Pivot!$A$4:$D$201,2,FALSE)</f>
        <v>429.18423603359332</v>
      </c>
      <c r="E148" s="1">
        <f>VLOOKUP($A148&amp;$B148&amp;$C148,Pivot!$A$4:$D$201,3,FALSE)</f>
        <v>0</v>
      </c>
      <c r="F148" s="1">
        <f>VLOOKUP($A148&amp;$B148&amp;$C148,Pivot!$A$4:$D$201,4,FALSE)</f>
        <v>0</v>
      </c>
    </row>
    <row r="149" spans="1:6" x14ac:dyDescent="0.25">
      <c r="A149" s="15" t="s">
        <v>54</v>
      </c>
      <c r="B149" s="1">
        <v>50.714500724031701</v>
      </c>
      <c r="C149" s="1">
        <v>-1.2958408034006399</v>
      </c>
      <c r="D149" s="1">
        <f>VLOOKUP($A149&amp;$B149&amp;$C149,Pivot!$A$4:$D$201,2,FALSE)</f>
        <v>222.76058891559543</v>
      </c>
      <c r="E149" s="1">
        <f>VLOOKUP($A149&amp;$B149&amp;$C149,Pivot!$A$4:$D$201,3,FALSE)</f>
        <v>0</v>
      </c>
      <c r="F149" s="1">
        <f>VLOOKUP($A149&amp;$B149&amp;$C149,Pivot!$A$4:$D$201,4,FALSE)</f>
        <v>1070.5401706163439</v>
      </c>
    </row>
    <row r="150" spans="1:6" x14ac:dyDescent="0.25">
      <c r="A150" s="15" t="s">
        <v>49</v>
      </c>
      <c r="B150" s="1">
        <v>50.797385730405203</v>
      </c>
      <c r="C150" s="1">
        <v>-1.06656716308892</v>
      </c>
      <c r="D150" s="1">
        <f>VLOOKUP($A150&amp;$B150&amp;$C150,Pivot!$A$4:$D$201,2,FALSE)</f>
        <v>200.72313780207372</v>
      </c>
      <c r="E150" s="1">
        <f>VLOOKUP($A150&amp;$B150&amp;$C150,Pivot!$A$4:$D$201,3,FALSE)</f>
        <v>0</v>
      </c>
      <c r="F150" s="1">
        <f>VLOOKUP($A150&amp;$B150&amp;$C150,Pivot!$A$4:$D$201,4,FALSE)</f>
        <v>1167.2864118640266</v>
      </c>
    </row>
    <row r="151" spans="1:6" x14ac:dyDescent="0.25">
      <c r="A151" s="15" t="s">
        <v>12</v>
      </c>
      <c r="B151" s="1">
        <v>50.865404500234902</v>
      </c>
      <c r="C151" s="1">
        <v>-1.00815150005784</v>
      </c>
      <c r="D151" s="1">
        <f>VLOOKUP($A151&amp;$B151&amp;$C151,Pivot!$A$4:$D$201,2,FALSE)</f>
        <v>262.6311643110821</v>
      </c>
      <c r="E151" s="1">
        <f>VLOOKUP($A151&amp;$B151&amp;$C151,Pivot!$A$4:$D$201,3,FALSE)</f>
        <v>296.38847194796199</v>
      </c>
      <c r="F151" s="1">
        <f>VLOOKUP($A151&amp;$B151&amp;$C151,Pivot!$A$4:$D$201,4,FALSE)</f>
        <v>1338.2089435173054</v>
      </c>
    </row>
    <row r="152" spans="1:6" x14ac:dyDescent="0.25">
      <c r="A152" s="15" t="s">
        <v>224</v>
      </c>
      <c r="B152" s="1">
        <v>53.721342832388302</v>
      </c>
      <c r="C152" s="1">
        <v>-2.67197897292845</v>
      </c>
      <c r="D152" s="1">
        <f>VLOOKUP($A152&amp;$B152&amp;$C152,Pivot!$A$4:$D$201,2,FALSE)</f>
        <v>0</v>
      </c>
      <c r="E152" s="1">
        <f>VLOOKUP($A152&amp;$B152&amp;$C152,Pivot!$A$4:$D$201,3,FALSE)</f>
        <v>0</v>
      </c>
      <c r="F152" s="1">
        <f>VLOOKUP($A152&amp;$B152&amp;$C152,Pivot!$A$4:$D$201,4,FALSE)</f>
        <v>699.5245943124927</v>
      </c>
    </row>
    <row r="153" spans="1:6" x14ac:dyDescent="0.25">
      <c r="A153" s="15" t="s">
        <v>175</v>
      </c>
      <c r="B153" s="1">
        <v>51.415456200000001</v>
      </c>
      <c r="C153" s="1">
        <v>-0.78683970000000003</v>
      </c>
      <c r="D153" s="1">
        <f>VLOOKUP($A153&amp;$B153&amp;$C153,Pivot!$A$4:$D$201,2,FALSE)</f>
        <v>240.43825714997345</v>
      </c>
      <c r="E153" s="1">
        <f>VLOOKUP($A153&amp;$B153&amp;$C153,Pivot!$A$4:$D$201,3,FALSE)</f>
        <v>0</v>
      </c>
      <c r="F153" s="1">
        <f>VLOOKUP($A153&amp;$B153&amp;$C153,Pivot!$A$4:$D$201,4,FALSE)</f>
        <v>0</v>
      </c>
    </row>
    <row r="154" spans="1:6" x14ac:dyDescent="0.25">
      <c r="A154" s="15" t="s">
        <v>19</v>
      </c>
      <c r="B154" s="1">
        <v>51.424182891845703</v>
      </c>
      <c r="C154" s="1">
        <v>-0.97261101007461548</v>
      </c>
      <c r="D154" s="1">
        <f>VLOOKUP($A154&amp;$B154&amp;$C154,Pivot!$A$4:$D$201,2,FALSE)</f>
        <v>257.24473765493872</v>
      </c>
      <c r="E154" s="1">
        <f>VLOOKUP($A154&amp;$B154&amp;$C154,Pivot!$A$4:$D$201,3,FALSE)</f>
        <v>292.4174452981519</v>
      </c>
      <c r="F154" s="1">
        <f>VLOOKUP($A154&amp;$B154&amp;$C154,Pivot!$A$4:$D$201,4,FALSE)</f>
        <v>1191.8970643343414</v>
      </c>
    </row>
    <row r="155" spans="1:6" x14ac:dyDescent="0.25">
      <c r="A155" s="15" t="s">
        <v>162</v>
      </c>
      <c r="B155" s="1">
        <v>51.255520370272698</v>
      </c>
      <c r="C155" s="1">
        <v>-1.1036104695612701</v>
      </c>
      <c r="D155" s="1">
        <f>VLOOKUP($A155&amp;$B155&amp;$C155,Pivot!$A$4:$D$201,2,FALSE)</f>
        <v>356.23491535883375</v>
      </c>
      <c r="E155" s="1">
        <f>VLOOKUP($A155&amp;$B155&amp;$C155,Pivot!$A$4:$D$201,3,FALSE)</f>
        <v>0</v>
      </c>
      <c r="F155" s="1">
        <f>VLOOKUP($A155&amp;$B155&amp;$C155,Pivot!$A$4:$D$201,4,FALSE)</f>
        <v>0</v>
      </c>
    </row>
    <row r="156" spans="1:6" x14ac:dyDescent="0.25">
      <c r="A156" s="15" t="s">
        <v>170</v>
      </c>
      <c r="B156" s="1">
        <v>51.347692462942497</v>
      </c>
      <c r="C156" s="1">
        <v>-0.85970281564796702</v>
      </c>
      <c r="D156" s="1">
        <f>VLOOKUP($A156&amp;$B156&amp;$C156,Pivot!$A$4:$D$201,2,FALSE)</f>
        <v>0</v>
      </c>
      <c r="E156" s="1">
        <f>VLOOKUP($A156&amp;$B156&amp;$C156,Pivot!$A$4:$D$201,3,FALSE)</f>
        <v>504</v>
      </c>
      <c r="F156" s="1">
        <f>VLOOKUP($A156&amp;$B156&amp;$C156,Pivot!$A$4:$D$201,4,FALSE)</f>
        <v>0</v>
      </c>
    </row>
    <row r="157" spans="1:6" x14ac:dyDescent="0.25">
      <c r="A157" s="15" t="s">
        <v>154</v>
      </c>
      <c r="B157" s="1">
        <v>51.413349400000001</v>
      </c>
      <c r="C157" s="1">
        <v>-1.1344723000000001</v>
      </c>
      <c r="D157" s="1">
        <f>VLOOKUP($A157&amp;$B157&amp;$C157,Pivot!$A$4:$D$201,2,FALSE)</f>
        <v>0</v>
      </c>
      <c r="E157" s="1">
        <f>VLOOKUP($A157&amp;$B157&amp;$C157,Pivot!$A$4:$D$201,3,FALSE)</f>
        <v>432</v>
      </c>
      <c r="F157" s="1">
        <f>VLOOKUP($A157&amp;$B157&amp;$C157,Pivot!$A$4:$D$201,4,FALSE)</f>
        <v>0</v>
      </c>
    </row>
    <row r="158" spans="1:6" x14ac:dyDescent="0.25">
      <c r="A158" s="15" t="s">
        <v>124</v>
      </c>
      <c r="B158" s="1">
        <v>51.197015719762199</v>
      </c>
      <c r="C158" s="1">
        <v>-0.24368780327224801</v>
      </c>
      <c r="D158" s="1">
        <f>VLOOKUP($A158&amp;$B158&amp;$C158,Pivot!$A$4:$D$201,2,FALSE)</f>
        <v>0</v>
      </c>
      <c r="E158" s="1">
        <f>VLOOKUP($A158&amp;$B158&amp;$C158,Pivot!$A$4:$D$201,3,FALSE)</f>
        <v>1080</v>
      </c>
      <c r="F158" s="1">
        <f>VLOOKUP($A158&amp;$B158&amp;$C158,Pivot!$A$4:$D$201,4,FALSE)</f>
        <v>0</v>
      </c>
    </row>
    <row r="159" spans="1:6" x14ac:dyDescent="0.25">
      <c r="A159" s="15" t="s">
        <v>143</v>
      </c>
      <c r="B159" s="1">
        <v>51.234224300000001</v>
      </c>
      <c r="C159" s="1">
        <v>-0.3386093</v>
      </c>
      <c r="D159" s="1">
        <f>VLOOKUP($A159&amp;$B159&amp;$C159,Pivot!$A$4:$D$201,2,FALSE)</f>
        <v>0</v>
      </c>
      <c r="E159" s="1">
        <f>VLOOKUP($A159&amp;$B159&amp;$C159,Pivot!$A$4:$D$201,3,FALSE)</f>
        <v>648</v>
      </c>
      <c r="F159" s="1">
        <f>VLOOKUP($A159&amp;$B159&amp;$C159,Pivot!$A$4:$D$201,4,FALSE)</f>
        <v>0</v>
      </c>
    </row>
    <row r="160" spans="1:6" x14ac:dyDescent="0.25">
      <c r="A160" s="15" t="s">
        <v>47</v>
      </c>
      <c r="B160" s="1">
        <v>51.565320500028399</v>
      </c>
      <c r="C160" s="1">
        <v>0.18906180001169401</v>
      </c>
      <c r="D160" s="1">
        <f>VLOOKUP($A160&amp;$B160&amp;$C160,Pivot!$A$4:$D$201,2,FALSE)</f>
        <v>0</v>
      </c>
      <c r="E160" s="1">
        <f>VLOOKUP($A160&amp;$B160&amp;$C160,Pivot!$A$4:$D$201,3,FALSE)</f>
        <v>270.81911665484154</v>
      </c>
      <c r="F160" s="1">
        <f>VLOOKUP($A160&amp;$B160&amp;$C160,Pivot!$A$4:$D$201,4,FALSE)</f>
        <v>758.69777677844604</v>
      </c>
    </row>
    <row r="161" spans="1:6" x14ac:dyDescent="0.25">
      <c r="A161" s="15" t="s">
        <v>126</v>
      </c>
      <c r="B161" s="1">
        <v>51.541992406236197</v>
      </c>
      <c r="C161" s="1">
        <v>0.27681761089187901</v>
      </c>
      <c r="D161" s="1">
        <f>VLOOKUP($A161&amp;$B161&amp;$C161,Pivot!$A$4:$D$201,2,FALSE)</f>
        <v>0</v>
      </c>
      <c r="E161" s="1">
        <f>VLOOKUP($A161&amp;$B161&amp;$C161,Pivot!$A$4:$D$201,3,FALSE)</f>
        <v>864</v>
      </c>
      <c r="F161" s="1">
        <f>VLOOKUP($A161&amp;$B161&amp;$C161,Pivot!$A$4:$D$201,4,FALSE)</f>
        <v>0</v>
      </c>
    </row>
    <row r="162" spans="1:6" x14ac:dyDescent="0.25">
      <c r="A162" s="15" t="s">
        <v>20</v>
      </c>
      <c r="B162" s="1">
        <v>51.482410430908203</v>
      </c>
      <c r="C162" s="1">
        <v>0.28494200110435486</v>
      </c>
      <c r="D162" s="1">
        <f>VLOOKUP($A162&amp;$B162&amp;$C162,Pivot!$A$4:$D$201,2,FALSE)</f>
        <v>0</v>
      </c>
      <c r="E162" s="1">
        <f>VLOOKUP($A162&amp;$B162&amp;$C162,Pivot!$A$4:$D$201,3,FALSE)</f>
        <v>348.22222740072016</v>
      </c>
      <c r="F162" s="1">
        <f>VLOOKUP($A162&amp;$B162&amp;$C162,Pivot!$A$4:$D$201,4,FALSE)</f>
        <v>868.68957159573915</v>
      </c>
    </row>
    <row r="163" spans="1:6" x14ac:dyDescent="0.25">
      <c r="A163" s="15" t="s">
        <v>245</v>
      </c>
      <c r="B163" s="1">
        <v>51.592631125683901</v>
      </c>
      <c r="C163" s="1">
        <v>0.21341085527454501</v>
      </c>
      <c r="D163" s="1">
        <f>VLOOKUP($A163&amp;$B163&amp;$C163,Pivot!$A$4:$D$201,2,FALSE)</f>
        <v>0</v>
      </c>
      <c r="E163" s="1">
        <f>VLOOKUP($A163&amp;$B163&amp;$C163,Pivot!$A$4:$D$201,3,FALSE)</f>
        <v>0</v>
      </c>
      <c r="F163" s="1">
        <f>VLOOKUP($A163&amp;$B163&amp;$C163,Pivot!$A$4:$D$201,4,FALSE)</f>
        <v>901.90457295085662</v>
      </c>
    </row>
    <row r="164" spans="1:6" x14ac:dyDescent="0.25">
      <c r="A164" s="15" t="s">
        <v>71</v>
      </c>
      <c r="B164" s="1">
        <v>53.364833300000001</v>
      </c>
      <c r="C164" s="1">
        <v>-1.3442599</v>
      </c>
      <c r="D164" s="1">
        <f>VLOOKUP($A164&amp;$B164&amp;$C164,Pivot!$A$4:$D$201,2,FALSE)</f>
        <v>0</v>
      </c>
      <c r="E164" s="1">
        <f>VLOOKUP($A164&amp;$B164&amp;$C164,Pivot!$A$4:$D$201,3,FALSE)</f>
        <v>316.64</v>
      </c>
      <c r="F164" s="1">
        <f>VLOOKUP($A164&amp;$B164&amp;$C164,Pivot!$A$4:$D$201,4,FALSE)</f>
        <v>1589.4914287547579</v>
      </c>
    </row>
    <row r="165" spans="1:6" x14ac:dyDescent="0.25">
      <c r="A165" s="15" t="s">
        <v>50</v>
      </c>
      <c r="B165" s="1">
        <v>53.370279500003797</v>
      </c>
      <c r="C165" s="1">
        <v>-1.4641958501066601</v>
      </c>
      <c r="D165" s="1">
        <f>VLOOKUP($A165&amp;$B165&amp;$C165,Pivot!$A$4:$D$201,2,FALSE)</f>
        <v>181.71423838956056</v>
      </c>
      <c r="E165" s="1">
        <f>VLOOKUP($A165&amp;$B165&amp;$C165,Pivot!$A$4:$D$201,3,FALSE)</f>
        <v>0</v>
      </c>
      <c r="F165" s="1">
        <f>VLOOKUP($A165&amp;$B165&amp;$C165,Pivot!$A$4:$D$201,4,FALSE)</f>
        <v>1095.6075335402934</v>
      </c>
    </row>
    <row r="166" spans="1:6" x14ac:dyDescent="0.25">
      <c r="A166" s="15" t="s">
        <v>163</v>
      </c>
      <c r="B166" s="1">
        <v>53.442754399999998</v>
      </c>
      <c r="C166" s="1">
        <v>-1.3475999000000001</v>
      </c>
      <c r="D166" s="1">
        <f>VLOOKUP($A166&amp;$B166&amp;$C166,Pivot!$A$4:$D$201,2,FALSE)</f>
        <v>190.42976211823759</v>
      </c>
      <c r="E166" s="1">
        <f>VLOOKUP($A166&amp;$B166&amp;$C166,Pivot!$A$4:$D$201,3,FALSE)</f>
        <v>0</v>
      </c>
      <c r="F166" s="1">
        <f>VLOOKUP($A166&amp;$B166&amp;$C166,Pivot!$A$4:$D$201,4,FALSE)</f>
        <v>0</v>
      </c>
    </row>
    <row r="167" spans="1:6" x14ac:dyDescent="0.25">
      <c r="A167" s="15" t="s">
        <v>35</v>
      </c>
      <c r="B167" s="1">
        <v>53.5103759765625</v>
      </c>
      <c r="C167" s="1">
        <v>-1.3866579532623291</v>
      </c>
      <c r="D167" s="1">
        <f>VLOOKUP($A167&amp;$B167&amp;$C167,Pivot!$A$4:$D$201,2,FALSE)</f>
        <v>0</v>
      </c>
      <c r="E167" s="1">
        <f>VLOOKUP($A167&amp;$B167&amp;$C167,Pivot!$A$4:$D$201,3,FALSE)</f>
        <v>310.75501968458701</v>
      </c>
      <c r="F167" s="1">
        <f>VLOOKUP($A167&amp;$B167&amp;$C167,Pivot!$A$4:$D$201,4,FALSE)</f>
        <v>1031.032812991933</v>
      </c>
    </row>
    <row r="168" spans="1:6" x14ac:dyDescent="0.25">
      <c r="A168" s="15" t="s">
        <v>112</v>
      </c>
      <c r="B168" s="1">
        <v>51.483516600000002</v>
      </c>
      <c r="C168" s="1">
        <v>-6.68604E-2</v>
      </c>
      <c r="D168" s="1">
        <f>VLOOKUP($A168&amp;$B168&amp;$C168,Pivot!$A$4:$D$201,2,FALSE)</f>
        <v>0</v>
      </c>
      <c r="E168" s="1">
        <f>VLOOKUP($A168&amp;$B168&amp;$C168,Pivot!$A$4:$D$201,3,FALSE)</f>
        <v>347.71124506248253</v>
      </c>
      <c r="F168" s="1">
        <f>VLOOKUP($A168&amp;$B168&amp;$C168,Pivot!$A$4:$D$201,4,FALSE)</f>
        <v>0</v>
      </c>
    </row>
    <row r="169" spans="1:6" x14ac:dyDescent="0.25">
      <c r="A169" s="15" t="s">
        <v>115</v>
      </c>
      <c r="B169" s="1">
        <v>51.490214600000002</v>
      </c>
      <c r="C169" s="1">
        <v>1.43047E-2</v>
      </c>
      <c r="D169" s="1">
        <f>VLOOKUP($A169&amp;$B169&amp;$C169,Pivot!$A$4:$D$201,2,FALSE)</f>
        <v>0</v>
      </c>
      <c r="E169" s="1">
        <f>VLOOKUP($A169&amp;$B169&amp;$C169,Pivot!$A$4:$D$201,3,FALSE)</f>
        <v>306.23396416342786</v>
      </c>
      <c r="F169" s="1">
        <f>VLOOKUP($A169&amp;$B169&amp;$C169,Pivot!$A$4:$D$201,4,FALSE)</f>
        <v>0</v>
      </c>
    </row>
    <row r="170" spans="1:6" x14ac:dyDescent="0.25">
      <c r="A170" s="15" t="s">
        <v>236</v>
      </c>
      <c r="B170" s="1">
        <v>51.896704100000299</v>
      </c>
      <c r="C170" s="1">
        <v>-0.202596599994979</v>
      </c>
      <c r="D170" s="1">
        <f>VLOOKUP($A170&amp;$B170&amp;$C170,Pivot!$A$4:$D$201,2,FALSE)</f>
        <v>0</v>
      </c>
      <c r="E170" s="1">
        <f>VLOOKUP($A170&amp;$B170&amp;$C170,Pivot!$A$4:$D$201,3,FALSE)</f>
        <v>0</v>
      </c>
      <c r="F170" s="1">
        <f>VLOOKUP($A170&amp;$B170&amp;$C170,Pivot!$A$4:$D$201,4,FALSE)</f>
        <v>727.4713009069726</v>
      </c>
    </row>
    <row r="171" spans="1:6" x14ac:dyDescent="0.25">
      <c r="A171" s="15" t="s">
        <v>9</v>
      </c>
      <c r="B171" s="1">
        <v>53.411525726318359</v>
      </c>
      <c r="C171" s="1">
        <v>-2.168903112411499</v>
      </c>
      <c r="D171" s="1">
        <f>VLOOKUP($A171&amp;$B171&amp;$C171,Pivot!$A$4:$D$201,2,FALSE)</f>
        <v>224.4532814815426</v>
      </c>
      <c r="E171" s="1">
        <f>VLOOKUP($A171&amp;$B171&amp;$C171,Pivot!$A$4:$D$201,3,FALSE)</f>
        <v>411.90444241867766</v>
      </c>
      <c r="F171" s="1">
        <f>VLOOKUP($A171&amp;$B171&amp;$C171,Pivot!$A$4:$D$201,4,FALSE)</f>
        <v>1404.7748873523865</v>
      </c>
    </row>
    <row r="172" spans="1:6" x14ac:dyDescent="0.25">
      <c r="A172" s="15" t="s">
        <v>176</v>
      </c>
      <c r="B172" s="1">
        <v>51.450561521658898</v>
      </c>
      <c r="C172" s="1">
        <v>-0.68051260630425803</v>
      </c>
      <c r="D172" s="1">
        <f>VLOOKUP($A172&amp;$B172&amp;$C172,Pivot!$A$4:$D$201,2,FALSE)</f>
        <v>0</v>
      </c>
      <c r="E172" s="1">
        <f>VLOOKUP($A172&amp;$B172&amp;$C172,Pivot!$A$4:$D$201,3,FALSE)</f>
        <v>1296</v>
      </c>
      <c r="F172" s="1">
        <f>VLOOKUP($A172&amp;$B172&amp;$C172,Pivot!$A$4:$D$201,4,FALSE)</f>
        <v>0</v>
      </c>
    </row>
    <row r="173" spans="1:6" x14ac:dyDescent="0.25">
      <c r="A173" s="15" t="s">
        <v>158</v>
      </c>
      <c r="B173" s="1">
        <v>51.503370500050998</v>
      </c>
      <c r="C173" s="1">
        <v>-0.73858050005166298</v>
      </c>
      <c r="D173" s="1">
        <f>VLOOKUP($A173&amp;$B173&amp;$C173,Pivot!$A$4:$D$201,2,FALSE)</f>
        <v>0</v>
      </c>
      <c r="E173" s="1">
        <f>VLOOKUP($A173&amp;$B173&amp;$C173,Pivot!$A$4:$D$201,3,FALSE)</f>
        <v>432</v>
      </c>
      <c r="F173" s="1">
        <f>VLOOKUP($A173&amp;$B173&amp;$C173,Pivot!$A$4:$D$201,4,FALSE)</f>
        <v>0</v>
      </c>
    </row>
    <row r="174" spans="1:6" x14ac:dyDescent="0.25">
      <c r="A174" s="15" t="s">
        <v>64</v>
      </c>
      <c r="B174" s="1">
        <v>51.567989650586703</v>
      </c>
      <c r="C174" s="1">
        <v>-1.80900490037721</v>
      </c>
      <c r="D174" s="1">
        <f>VLOOKUP($A174&amp;$B174&amp;$C174,Pivot!$A$4:$D$201,2,FALSE)</f>
        <v>246.3618012861472</v>
      </c>
      <c r="E174" s="1">
        <f>VLOOKUP($A174&amp;$B174&amp;$C174,Pivot!$A$4:$D$201,3,FALSE)</f>
        <v>279.4468818178317</v>
      </c>
      <c r="F174" s="1">
        <f>VLOOKUP($A174&amp;$B174&amp;$C174,Pivot!$A$4:$D$201,4,FALSE)</f>
        <v>990.72479345530451</v>
      </c>
    </row>
    <row r="175" spans="1:6" x14ac:dyDescent="0.25">
      <c r="A175" s="15" t="s">
        <v>15</v>
      </c>
      <c r="B175" s="1">
        <v>50.935756683349609</v>
      </c>
      <c r="C175" s="1">
        <v>-1.4762129783630371</v>
      </c>
      <c r="D175" s="1">
        <f>VLOOKUP($A175&amp;$B175&amp;$C175,Pivot!$A$4:$D$201,2,FALSE)</f>
        <v>213.27439247638864</v>
      </c>
      <c r="E175" s="1">
        <f>VLOOKUP($A175&amp;$B175&amp;$C175,Pivot!$A$4:$D$201,3,FALSE)</f>
        <v>0</v>
      </c>
      <c r="F175" s="1">
        <f>VLOOKUP($A175&amp;$B175&amp;$C175,Pivot!$A$4:$D$201,4,FALSE)</f>
        <v>995.27736348201609</v>
      </c>
    </row>
    <row r="176" spans="1:6" x14ac:dyDescent="0.25">
      <c r="A176" s="15" t="s">
        <v>28</v>
      </c>
      <c r="B176" s="1">
        <v>50.921367645263672</v>
      </c>
      <c r="C176" s="1">
        <v>-1.3055520057678223</v>
      </c>
      <c r="D176" s="1">
        <f>VLOOKUP($A176&amp;$B176&amp;$C176,Pivot!$A$4:$D$201,2,FALSE)</f>
        <v>233.34328950178914</v>
      </c>
      <c r="E176" s="1">
        <f>VLOOKUP($A176&amp;$B176&amp;$C176,Pivot!$A$4:$D$201,3,FALSE)</f>
        <v>272.72214830353124</v>
      </c>
      <c r="F176" s="1">
        <f>VLOOKUP($A176&amp;$B176&amp;$C176,Pivot!$A$4:$D$201,4,FALSE)</f>
        <v>1303.7766546611247</v>
      </c>
    </row>
    <row r="177" spans="1:6" x14ac:dyDescent="0.25">
      <c r="A177" s="15" t="s">
        <v>138</v>
      </c>
      <c r="B177" s="1">
        <v>50.965142850766398</v>
      </c>
      <c r="C177" s="1">
        <v>-1.29530749960553</v>
      </c>
      <c r="D177" s="1">
        <f>VLOOKUP($A177&amp;$B177&amp;$C177,Pivot!$A$4:$D$201,2,FALSE)</f>
        <v>0</v>
      </c>
      <c r="E177" s="1">
        <f>VLOOKUP($A177&amp;$B177&amp;$C177,Pivot!$A$4:$D$201,3,FALSE)</f>
        <v>360</v>
      </c>
      <c r="F177" s="1">
        <f>VLOOKUP($A177&amp;$B177&amp;$C177,Pivot!$A$4:$D$201,4,FALSE)</f>
        <v>0</v>
      </c>
    </row>
    <row r="178" spans="1:6" x14ac:dyDescent="0.25">
      <c r="A178" s="15" t="s">
        <v>118</v>
      </c>
      <c r="B178" s="1">
        <v>51.225127100000002</v>
      </c>
      <c r="C178" s="1">
        <v>-1.6188895999999999</v>
      </c>
      <c r="D178" s="1">
        <f>VLOOKUP($A178&amp;$B178&amp;$C178,Pivot!$A$4:$D$201,2,FALSE)</f>
        <v>0</v>
      </c>
      <c r="E178" s="1">
        <f>VLOOKUP($A178&amp;$B178&amp;$C178,Pivot!$A$4:$D$201,3,FALSE)</f>
        <v>1512</v>
      </c>
      <c r="F178" s="1">
        <f>VLOOKUP($A178&amp;$B178&amp;$C178,Pivot!$A$4:$D$201,4,FALSE)</f>
        <v>0</v>
      </c>
    </row>
    <row r="179" spans="1:6" x14ac:dyDescent="0.25">
      <c r="A179" s="15" t="s">
        <v>159</v>
      </c>
      <c r="B179" s="1">
        <v>51.553475250041402</v>
      </c>
      <c r="C179" s="1">
        <v>0.46911679994369299</v>
      </c>
      <c r="D179" s="1">
        <f>VLOOKUP($A179&amp;$B179&amp;$C179,Pivot!$A$4:$D$201,2,FALSE)</f>
        <v>285.79119861928024</v>
      </c>
      <c r="E179" s="1">
        <f>VLOOKUP($A179&amp;$B179&amp;$C179,Pivot!$A$4:$D$201,3,FALSE)</f>
        <v>0</v>
      </c>
      <c r="F179" s="1">
        <f>VLOOKUP($A179&amp;$B179&amp;$C179,Pivot!$A$4:$D$201,4,FALSE)</f>
        <v>0</v>
      </c>
    </row>
    <row r="180" spans="1:6" x14ac:dyDescent="0.25">
      <c r="A180" s="15" t="s">
        <v>65</v>
      </c>
      <c r="B180" s="1">
        <v>51.555870056152344</v>
      </c>
      <c r="C180" s="1">
        <v>0.72454601526260376</v>
      </c>
      <c r="D180" s="1">
        <f>VLOOKUP($A180&amp;$B180&amp;$C180,Pivot!$A$4:$D$201,2,FALSE)</f>
        <v>206.41357814741153</v>
      </c>
      <c r="E180" s="1">
        <f>VLOOKUP($A180&amp;$B180&amp;$C180,Pivot!$A$4:$D$201,3,FALSE)</f>
        <v>288.33825415545533</v>
      </c>
      <c r="F180" s="1">
        <f>VLOOKUP($A180&amp;$B180&amp;$C180,Pivot!$A$4:$D$201,4,FALSE)</f>
        <v>1249.3845386986479</v>
      </c>
    </row>
    <row r="181" spans="1:6" x14ac:dyDescent="0.25">
      <c r="A181" s="15" t="s">
        <v>155</v>
      </c>
      <c r="B181" s="1">
        <v>51.607254028320313</v>
      </c>
      <c r="C181" s="1">
        <v>0.61080300807952881</v>
      </c>
      <c r="D181" s="1">
        <f>VLOOKUP($A181&amp;$B181&amp;$C181,Pivot!$A$4:$D$201,2,FALSE)</f>
        <v>0</v>
      </c>
      <c r="E181" s="1">
        <f>VLOOKUP($A181&amp;$B181&amp;$C181,Pivot!$A$4:$D$201,3,FALSE)</f>
        <v>360</v>
      </c>
      <c r="F181" s="1">
        <f>VLOOKUP($A181&amp;$B181&amp;$C181,Pivot!$A$4:$D$201,4,FALSE)</f>
        <v>0</v>
      </c>
    </row>
    <row r="182" spans="1:6" x14ac:dyDescent="0.25">
      <c r="A182" s="15" t="s">
        <v>125</v>
      </c>
      <c r="B182" s="1">
        <v>51.564679400000003</v>
      </c>
      <c r="C182" s="1">
        <v>0.61382970000000003</v>
      </c>
      <c r="D182" s="1">
        <f>VLOOKUP($A182&amp;$B182&amp;$C182,Pivot!$A$4:$D$201,2,FALSE)</f>
        <v>0</v>
      </c>
      <c r="E182" s="1">
        <f>VLOOKUP($A182&amp;$B182&amp;$C182,Pivot!$A$4:$D$201,3,FALSE)</f>
        <v>324</v>
      </c>
      <c r="F182" s="1">
        <f>VLOOKUP($A182&amp;$B182&amp;$C182,Pivot!$A$4:$D$201,4,FALSE)</f>
        <v>0</v>
      </c>
    </row>
    <row r="183" spans="1:6" x14ac:dyDescent="0.25">
      <c r="A183" s="15" t="s">
        <v>218</v>
      </c>
      <c r="B183" s="1">
        <v>53.069852699999998</v>
      </c>
      <c r="C183" s="1">
        <v>-2.0364836999999998</v>
      </c>
      <c r="D183" s="1">
        <f>VLOOKUP($A183&amp;$B183&amp;$C183,Pivot!$A$4:$D$201,2,FALSE)</f>
        <v>0</v>
      </c>
      <c r="E183" s="1">
        <f>VLOOKUP($A183&amp;$B183&amp;$C183,Pivot!$A$4:$D$201,3,FALSE)</f>
        <v>0</v>
      </c>
      <c r="F183" s="1">
        <f>VLOOKUP($A183&amp;$B183&amp;$C183,Pivot!$A$4:$D$201,4,FALSE)</f>
        <v>931.21911593593256</v>
      </c>
    </row>
    <row r="184" spans="1:6" x14ac:dyDescent="0.25">
      <c r="A184" s="15" t="s">
        <v>227</v>
      </c>
      <c r="B184" s="1">
        <v>52.972659266940497</v>
      </c>
      <c r="C184" s="1">
        <v>-2.09606110261167</v>
      </c>
      <c r="D184" s="1">
        <f>VLOOKUP($A184&amp;$B184&amp;$C184,Pivot!$A$4:$D$201,2,FALSE)</f>
        <v>0</v>
      </c>
      <c r="E184" s="1">
        <f>VLOOKUP($A184&amp;$B184&amp;$C184,Pivot!$A$4:$D$201,3,FALSE)</f>
        <v>0</v>
      </c>
      <c r="F184" s="1">
        <f>VLOOKUP($A184&amp;$B184&amp;$C184,Pivot!$A$4:$D$201,4,FALSE)</f>
        <v>979.95892988556375</v>
      </c>
    </row>
    <row r="185" spans="1:6" x14ac:dyDescent="0.25">
      <c r="A185" s="15" t="s">
        <v>198</v>
      </c>
      <c r="B185" s="1">
        <v>53.082825</v>
      </c>
      <c r="C185" s="1">
        <v>-2.819105</v>
      </c>
      <c r="D185" s="1">
        <f>VLOOKUP($A185&amp;$B185&amp;$C185,Pivot!$A$4:$D$201,2,FALSE)</f>
        <v>192.96764174213655</v>
      </c>
      <c r="E185" s="1">
        <f>VLOOKUP($A185&amp;$B185&amp;$C185,Pivot!$A$4:$D$201,3,FALSE)</f>
        <v>0</v>
      </c>
      <c r="F185" s="1">
        <f>VLOOKUP($A185&amp;$B185&amp;$C185,Pivot!$A$4:$D$201,4,FALSE)</f>
        <v>0</v>
      </c>
    </row>
    <row r="186" spans="1:6" x14ac:dyDescent="0.25">
      <c r="A186" s="15" t="s">
        <v>168</v>
      </c>
      <c r="B186" s="1">
        <v>51.090568542480469</v>
      </c>
      <c r="C186" s="1">
        <v>-2.6136460304260254</v>
      </c>
      <c r="D186" s="1">
        <f>VLOOKUP($A186&amp;$B186&amp;$C186,Pivot!$A$4:$D$201,2,FALSE)</f>
        <v>0</v>
      </c>
      <c r="E186" s="1">
        <f>VLOOKUP($A186&amp;$B186&amp;$C186,Pivot!$A$4:$D$201,3,FALSE)</f>
        <v>1035</v>
      </c>
      <c r="F186" s="1">
        <f>VLOOKUP($A186&amp;$B186&amp;$C186,Pivot!$A$4:$D$201,4,FALSE)</f>
        <v>0</v>
      </c>
    </row>
    <row r="187" spans="1:6" x14ac:dyDescent="0.25">
      <c r="A187" s="15" t="s">
        <v>189</v>
      </c>
      <c r="B187" s="1">
        <v>51.166054551655797</v>
      </c>
      <c r="C187" s="1">
        <v>-2.9900082983111398</v>
      </c>
      <c r="D187" s="1">
        <f>VLOOKUP($A187&amp;$B187&amp;$C187,Pivot!$A$4:$D$201,2,FALSE)</f>
        <v>188.84314727404632</v>
      </c>
      <c r="E187" s="1">
        <f>VLOOKUP($A187&amp;$B187&amp;$C187,Pivot!$A$4:$D$201,3,FALSE)</f>
        <v>0</v>
      </c>
      <c r="F187" s="1">
        <f>VLOOKUP($A187&amp;$B187&amp;$C187,Pivot!$A$4:$D$201,4,FALSE)</f>
        <v>0</v>
      </c>
    </row>
    <row r="188" spans="1:6" x14ac:dyDescent="0.25">
      <c r="A188" s="15" t="s">
        <v>120</v>
      </c>
      <c r="B188" s="1">
        <v>51.3074515730166</v>
      </c>
      <c r="C188" s="1">
        <v>4.27009225126702E-2</v>
      </c>
      <c r="D188" s="1">
        <f>VLOOKUP($A188&amp;$B188&amp;$C188,Pivot!$A$4:$D$201,2,FALSE)</f>
        <v>0</v>
      </c>
      <c r="E188" s="1">
        <f>VLOOKUP($A188&amp;$B188&amp;$C188,Pivot!$A$4:$D$201,3,FALSE)</f>
        <v>648</v>
      </c>
      <c r="F188" s="1">
        <f>VLOOKUP($A188&amp;$B188&amp;$C188,Pivot!$A$4:$D$201,4,FALSE)</f>
        <v>0</v>
      </c>
    </row>
    <row r="189" spans="1:6" x14ac:dyDescent="0.25">
      <c r="A189" s="15" t="s">
        <v>43</v>
      </c>
      <c r="B189" s="1">
        <v>51.135179550054701</v>
      </c>
      <c r="C189" s="1">
        <v>0.87466570015348399</v>
      </c>
      <c r="D189" s="1">
        <f>VLOOKUP($A189&amp;$B189&amp;$C189,Pivot!$A$4:$D$201,2,FALSE)</f>
        <v>208.02693538940341</v>
      </c>
      <c r="E189" s="1">
        <f>VLOOKUP($A189&amp;$B189&amp;$C189,Pivot!$A$4:$D$201,3,FALSE)</f>
        <v>0</v>
      </c>
      <c r="F189" s="1">
        <f>VLOOKUP($A189&amp;$B189&amp;$C189,Pivot!$A$4:$D$201,4,FALSE)</f>
        <v>1008.5466984556253</v>
      </c>
    </row>
    <row r="190" spans="1:6" x14ac:dyDescent="0.25">
      <c r="A190" s="15" t="s">
        <v>137</v>
      </c>
      <c r="B190" s="1">
        <v>50.895317050020502</v>
      </c>
      <c r="C190" s="1">
        <v>0.571078749994267</v>
      </c>
      <c r="D190" s="1">
        <f>VLOOKUP($A190&amp;$B190&amp;$C190,Pivot!$A$4:$D$201,2,FALSE)</f>
        <v>0</v>
      </c>
      <c r="E190" s="1">
        <f>VLOOKUP($A190&amp;$B190&amp;$C190,Pivot!$A$4:$D$201,3,FALSE)</f>
        <v>504</v>
      </c>
      <c r="F190" s="1">
        <f>VLOOKUP($A190&amp;$B190&amp;$C190,Pivot!$A$4:$D$201,4,FALSE)</f>
        <v>0</v>
      </c>
    </row>
    <row r="191" spans="1:6" x14ac:dyDescent="0.25">
      <c r="A191" s="15" t="s">
        <v>113</v>
      </c>
      <c r="B191" s="1">
        <v>51.206386566162109</v>
      </c>
      <c r="C191" s="1">
        <v>6.3947997987270355E-2</v>
      </c>
      <c r="D191" s="1">
        <f>VLOOKUP($A191&amp;$B191&amp;$C191,Pivot!$A$4:$D$201,2,FALSE)</f>
        <v>196.15146107499393</v>
      </c>
      <c r="E191" s="1">
        <f>VLOOKUP($A191&amp;$B191&amp;$C191,Pivot!$A$4:$D$201,3,FALSE)</f>
        <v>0</v>
      </c>
      <c r="F191" s="1">
        <f>VLOOKUP($A191&amp;$B191&amp;$C191,Pivot!$A$4:$D$201,4,FALSE)</f>
        <v>0</v>
      </c>
    </row>
    <row r="192" spans="1:6" x14ac:dyDescent="0.25">
      <c r="A192" s="15" t="s">
        <v>129</v>
      </c>
      <c r="B192" s="1">
        <v>51.203701019287109</v>
      </c>
      <c r="C192" s="1">
        <v>0.28825598955154419</v>
      </c>
      <c r="D192" s="1">
        <f>VLOOKUP($A192&amp;$B192&amp;$C192,Pivot!$A$4:$D$201,2,FALSE)</f>
        <v>0</v>
      </c>
      <c r="E192" s="1">
        <f>VLOOKUP($A192&amp;$B192&amp;$C192,Pivot!$A$4:$D$201,3,FALSE)</f>
        <v>2520</v>
      </c>
      <c r="F192" s="1">
        <f>VLOOKUP($A192&amp;$B192&amp;$C192,Pivot!$A$4:$D$201,4,FALSE)</f>
        <v>0</v>
      </c>
    </row>
    <row r="193" spans="1:8" x14ac:dyDescent="0.25">
      <c r="A193" s="15" t="s">
        <v>178</v>
      </c>
      <c r="B193" s="1">
        <v>50.482322692871094</v>
      </c>
      <c r="C193" s="1">
        <v>-3.779433012008667</v>
      </c>
      <c r="D193" s="1">
        <f>VLOOKUP($A193&amp;$B193&amp;$C193,Pivot!$A$4:$D$201,2,FALSE)</f>
        <v>229.18222056102806</v>
      </c>
      <c r="E193" s="1">
        <f>VLOOKUP($A193&amp;$B193&amp;$C193,Pivot!$A$4:$D$201,3,FALSE)</f>
        <v>0</v>
      </c>
      <c r="F193" s="1">
        <f>VLOOKUP($A193&amp;$B193&amp;$C193,Pivot!$A$4:$D$201,4,FALSE)</f>
        <v>0</v>
      </c>
    </row>
    <row r="194" spans="1:8" x14ac:dyDescent="0.25">
      <c r="A194" s="15" t="s">
        <v>7</v>
      </c>
      <c r="B194" s="1">
        <v>54.570192000393597</v>
      </c>
      <c r="C194" s="1">
        <v>-1.30382400014403</v>
      </c>
      <c r="D194" s="1">
        <f>VLOOKUP($A194&amp;$B194&amp;$C194,Pivot!$A$4:$D$201,2,FALSE)</f>
        <v>0</v>
      </c>
      <c r="E194" s="1">
        <f>VLOOKUP($A194&amp;$B194&amp;$C194,Pivot!$A$4:$D$201,3,FALSE)</f>
        <v>344.30420022999158</v>
      </c>
      <c r="F194" s="1">
        <f>VLOOKUP($A194&amp;$B194&amp;$C194,Pivot!$A$4:$D$201,4,FALSE)</f>
        <v>1080.6834694062873</v>
      </c>
    </row>
    <row r="195" spans="1:8" x14ac:dyDescent="0.25">
      <c r="A195" s="15" t="s">
        <v>114</v>
      </c>
      <c r="B195" s="1">
        <v>51.525345969185103</v>
      </c>
      <c r="C195" s="1">
        <v>-0.39043910777149798</v>
      </c>
      <c r="D195" s="1">
        <f>VLOOKUP($A195&amp;$B195&amp;$C195,Pivot!$A$4:$D$201,2,FALSE)</f>
        <v>0</v>
      </c>
      <c r="E195" s="1">
        <f>VLOOKUP($A195&amp;$B195&amp;$C195,Pivot!$A$4:$D$201,3,FALSE)</f>
        <v>396.60840728376525</v>
      </c>
      <c r="F195" s="1">
        <f>VLOOKUP($A195&amp;$B195&amp;$C195,Pivot!$A$4:$D$201,4,FALSE)</f>
        <v>0</v>
      </c>
    </row>
    <row r="196" spans="1:8" x14ac:dyDescent="0.25">
      <c r="A196" s="15" t="s">
        <v>195</v>
      </c>
      <c r="B196" s="1">
        <v>51.538139607919703</v>
      </c>
      <c r="C196" s="1">
        <v>-0.49328332346494502</v>
      </c>
      <c r="D196" s="1">
        <f>VLOOKUP($A196&amp;$B196&amp;$C196,Pivot!$A$4:$D$201,2,FALSE)</f>
        <v>180.46458215501292</v>
      </c>
      <c r="E196" s="1">
        <f>VLOOKUP($A196&amp;$B196&amp;$C196,Pivot!$A$4:$D$201,3,FALSE)</f>
        <v>0</v>
      </c>
      <c r="F196" s="1">
        <f>VLOOKUP($A196&amp;$B196&amp;$C196,Pivot!$A$4:$D$201,4,FALSE)</f>
        <v>0</v>
      </c>
    </row>
    <row r="197" spans="1:8" x14ac:dyDescent="0.25">
      <c r="A197" s="36" t="s">
        <v>117</v>
      </c>
      <c r="B197" s="1">
        <v>51.691159900000002</v>
      </c>
      <c r="C197" s="1">
        <v>0.42100510000000002</v>
      </c>
      <c r="D197" s="1">
        <f>VLOOKUP($A197&amp;$B197&amp;$C197,Pivot!$A$4:$D$201,2,FALSE)</f>
        <v>0</v>
      </c>
      <c r="E197" s="1">
        <f>VLOOKUP($A197&amp;$B197&amp;$C197,Pivot!$A$4:$D$201,3,FALSE)</f>
        <v>1944</v>
      </c>
      <c r="F197" s="1">
        <f>VLOOKUP($A197&amp;$B197&amp;$C197,Pivot!$A$4:$D$201,4,FALSE)</f>
        <v>0</v>
      </c>
    </row>
    <row r="198" spans="1:8" x14ac:dyDescent="0.25">
      <c r="A198" s="36" t="s">
        <v>135</v>
      </c>
      <c r="B198" s="1">
        <v>51.323551423551201</v>
      </c>
      <c r="C198" s="1">
        <v>5.5328268000460402E-2</v>
      </c>
      <c r="D198" s="1">
        <f>VLOOKUP($A198&amp;$B198&amp;$C198,Pivot!$A$4:$D$201,2,FALSE)</f>
        <v>0</v>
      </c>
      <c r="E198" s="1">
        <f>VLOOKUP($A198&amp;$B198&amp;$C198,Pivot!$A$4:$D$201,3,FALSE)</f>
        <v>504</v>
      </c>
      <c r="F198" s="1">
        <f>VLOOKUP($A198&amp;$B198&amp;$C198,Pivot!$A$4:$D$201,4,FALSE)</f>
        <v>0</v>
      </c>
    </row>
    <row r="199" spans="1:8" x14ac:dyDescent="0.25">
      <c r="A199" s="36" t="s">
        <v>144</v>
      </c>
      <c r="B199" s="1">
        <v>51.3013228514438</v>
      </c>
      <c r="C199" s="1">
        <v>-0.16254780591802201</v>
      </c>
      <c r="D199" s="1">
        <f>VLOOKUP($A199&amp;$B199&amp;$C199,Pivot!$A$4:$D$201,2,FALSE)</f>
        <v>0</v>
      </c>
      <c r="E199" s="1">
        <f>VLOOKUP($A199&amp;$B199&amp;$C199,Pivot!$A$4:$D$201,3,FALSE)</f>
        <v>720</v>
      </c>
      <c r="F199" s="1">
        <f>VLOOKUP($A199&amp;$B199&amp;$C199,Pivot!$A$4:$D$201,4,FALSE)</f>
        <v>0</v>
      </c>
    </row>
    <row r="200" spans="1:8" x14ac:dyDescent="0.25">
      <c r="A200" s="15" t="s">
        <v>21</v>
      </c>
      <c r="B200" s="1">
        <v>53.424805568163698</v>
      </c>
      <c r="C200" s="1">
        <v>-2.5982960362543799</v>
      </c>
      <c r="D200" s="1">
        <f>VLOOKUP($A200&amp;$B200&amp;$C200,Pivot!$A$4:$D$201,2,FALSE)</f>
        <v>170.88782762158806</v>
      </c>
      <c r="E200" s="1">
        <f>VLOOKUP($A200&amp;$B200&amp;$C200,Pivot!$A$4:$D$201,3,FALSE)</f>
        <v>279.36261584966911</v>
      </c>
      <c r="F200" s="1">
        <f>VLOOKUP($A200&amp;$B200&amp;$C200,Pivot!$A$4:$D$201,4,FALSE)</f>
        <v>1216.1417236692159</v>
      </c>
    </row>
    <row r="201" spans="1:8" x14ac:dyDescent="0.25">
      <c r="A201" s="15" t="s">
        <v>33</v>
      </c>
      <c r="B201" s="1">
        <v>53.445779100000003</v>
      </c>
      <c r="C201" s="1">
        <v>-2.7356126999999999</v>
      </c>
      <c r="D201" s="1">
        <f>VLOOKUP($A201&amp;$B201&amp;$C201,Pivot!$A$4:$D$201,2,FALSE)</f>
        <v>0</v>
      </c>
      <c r="E201" s="1">
        <f>VLOOKUP($A201&amp;$B201&amp;$C201,Pivot!$A$4:$D$201,3,FALSE)</f>
        <v>313.16029743923849</v>
      </c>
      <c r="F201" s="1">
        <f>VLOOKUP($A201&amp;$B201&amp;$C201,Pivot!$A$4:$D$201,4,FALSE)</f>
        <v>1224.0470311887996</v>
      </c>
    </row>
    <row r="202" spans="1:8" x14ac:dyDescent="0.25">
      <c r="A202" s="15" t="s">
        <v>23</v>
      </c>
      <c r="B202" s="1">
        <v>51.648761500006898</v>
      </c>
      <c r="C202" s="1">
        <v>-0.386796499952203</v>
      </c>
      <c r="D202" s="1">
        <f>VLOOKUP($A202&amp;$B202&amp;$C202,Pivot!$A$4:$D$201,2,FALSE)</f>
        <v>196.45223533914094</v>
      </c>
      <c r="E202" s="1">
        <f>VLOOKUP($A202&amp;$B202&amp;$C202,Pivot!$A$4:$D$201,3,FALSE)</f>
        <v>292.40275067386688</v>
      </c>
      <c r="F202" s="1">
        <f>VLOOKUP($A202&amp;$B202&amp;$C202,Pivot!$A$4:$D$201,4,FALSE)</f>
        <v>940.00387513161604</v>
      </c>
    </row>
    <row r="203" spans="1:8" x14ac:dyDescent="0.25">
      <c r="A203" s="15" t="s">
        <v>235</v>
      </c>
      <c r="B203" s="1">
        <v>53.709171550036601</v>
      </c>
      <c r="C203" s="1">
        <v>-1.33635784989071</v>
      </c>
      <c r="D203" s="1">
        <f>VLOOKUP($A203&amp;$B203&amp;$C203,Pivot!$A$4:$D$201,2,FALSE)</f>
        <v>0</v>
      </c>
      <c r="E203" s="1">
        <f>VLOOKUP($A203&amp;$B203&amp;$C203,Pivot!$A$4:$D$201,3,FALSE)</f>
        <v>0</v>
      </c>
      <c r="F203" s="1">
        <f>VLOOKUP($A203&amp;$B203&amp;$C203,Pivot!$A$4:$D$201,4,FALSE)</f>
        <v>986.23448780252454</v>
      </c>
    </row>
    <row r="204" spans="1:8" x14ac:dyDescent="0.25">
      <c r="A204" s="15" t="s">
        <v>22</v>
      </c>
      <c r="B204" s="1">
        <v>52.568348</v>
      </c>
      <c r="C204" s="1">
        <v>-2.0101019</v>
      </c>
      <c r="D204" s="1">
        <f>VLOOKUP($A204&amp;$B204&amp;$C204,Pivot!$A$4:$D$201,2,FALSE)</f>
        <v>0</v>
      </c>
      <c r="E204" s="1">
        <f>VLOOKUP($A204&amp;$B204&amp;$C204,Pivot!$A$4:$D$201,3,FALSE)</f>
        <v>366.78032224301563</v>
      </c>
      <c r="F204" s="1">
        <f>VLOOKUP($A204&amp;$B204&amp;$C204,Pivot!$A$4:$D$201,4,FALSE)</f>
        <v>1127.096868551127</v>
      </c>
    </row>
    <row r="205" spans="1:8" x14ac:dyDescent="0.25">
      <c r="A205" s="15" t="s">
        <v>215</v>
      </c>
      <c r="B205" s="1">
        <v>52.563361847957502</v>
      </c>
      <c r="C205" s="1">
        <v>-2.0785911661827101</v>
      </c>
      <c r="D205" s="1">
        <f>VLOOKUP($A205&amp;$B205&amp;$C205,Pivot!$A$4:$D$201,2,FALSE)</f>
        <v>0</v>
      </c>
      <c r="E205" s="1">
        <f>VLOOKUP($A205&amp;$B205&amp;$C205,Pivot!$A$4:$D$201,3,FALSE)</f>
        <v>0</v>
      </c>
      <c r="F205" s="1">
        <f>VLOOKUP($A205&amp;$B205&amp;$C205,Pivot!$A$4:$D$201,4,FALSE)</f>
        <v>745.23455747285095</v>
      </c>
    </row>
    <row r="206" spans="1:8" x14ac:dyDescent="0.25">
      <c r="A206" s="15" t="s">
        <v>221</v>
      </c>
      <c r="B206" s="1">
        <v>53.954660919966699</v>
      </c>
      <c r="C206" s="1">
        <v>-1.02273891552798</v>
      </c>
      <c r="D206" s="1">
        <f>VLOOKUP($A206&amp;$B206&amp;$C206,Pivot!$A$4:$D$201,2,FALSE)</f>
        <v>0</v>
      </c>
      <c r="E206" s="1">
        <f>VLOOKUP($A206&amp;$B206&amp;$C206,Pivot!$A$4:$D$201,3,FALSE)</f>
        <v>0</v>
      </c>
      <c r="F206" s="1">
        <f>VLOOKUP($A206&amp;$B206&amp;$C206,Pivot!$A$4:$D$201,4,FALSE)</f>
        <v>821.38949329983279</v>
      </c>
    </row>
    <row r="208" spans="1:8" x14ac:dyDescent="0.25">
      <c r="D208" s="35"/>
      <c r="E208" s="35"/>
      <c r="F208" s="35">
        <f>SUM(F9:F206)</f>
        <v>104759.79956099797</v>
      </c>
      <c r="H208" s="35"/>
    </row>
    <row r="209" spans="6:6" x14ac:dyDescent="0.25">
      <c r="F209" s="35"/>
    </row>
  </sheetData>
  <autoFilter ref="A8:F8" xr:uid="{B0D29A8F-4168-4C20-B2D8-A81EEFFFB712}">
    <sortState xmlns:xlrd2="http://schemas.microsoft.com/office/spreadsheetml/2017/richdata2" ref="A9:F208">
      <sortCondition ref="A8"/>
    </sortState>
  </autoFilter>
  <mergeCells count="1">
    <mergeCell ref="A1:D1"/>
  </mergeCells>
  <hyperlinks>
    <hyperlink ref="H4" r:id="rId1" xr:uid="{F1C39B89-9ADC-4577-8E6C-6E5C6545A4A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7C8D-AF1F-4FE6-855D-08B8D86833E5}">
  <dimension ref="A1:I9"/>
  <sheetViews>
    <sheetView workbookViewId="0">
      <selection activeCell="F2" sqref="F2:I4"/>
    </sheetView>
  </sheetViews>
  <sheetFormatPr defaultRowHeight="15" x14ac:dyDescent="0.25"/>
  <cols>
    <col min="1" max="1" width="17.7109375" customWidth="1"/>
    <col min="2" max="2" width="20.42578125" customWidth="1"/>
    <col min="3" max="3" width="18.42578125" customWidth="1"/>
    <col min="4" max="5" width="15" customWidth="1"/>
    <col min="6" max="6" width="17.42578125" customWidth="1"/>
    <col min="7" max="7" width="16" customWidth="1"/>
    <col min="8" max="8" width="15.5703125" customWidth="1"/>
    <col min="9" max="9" width="15.85546875" customWidth="1"/>
  </cols>
  <sheetData>
    <row r="1" spans="1:9" x14ac:dyDescent="0.25">
      <c r="A1" s="147" t="s">
        <v>75</v>
      </c>
      <c r="B1" s="148"/>
      <c r="C1" s="148"/>
      <c r="D1" s="149"/>
      <c r="E1" s="39"/>
      <c r="F1" s="39"/>
      <c r="G1" s="39"/>
      <c r="H1" s="39"/>
      <c r="I1" s="39"/>
    </row>
    <row r="2" spans="1:9" ht="30" x14ac:dyDescent="0.25">
      <c r="A2" s="40" t="s">
        <v>0</v>
      </c>
      <c r="B2" s="40" t="s">
        <v>1</v>
      </c>
      <c r="C2" s="40" t="s">
        <v>74</v>
      </c>
      <c r="D2" s="40" t="s">
        <v>73</v>
      </c>
      <c r="E2" s="39"/>
      <c r="F2" s="41" t="s">
        <v>455</v>
      </c>
      <c r="G2" s="40" t="s">
        <v>209</v>
      </c>
      <c r="H2" s="40" t="s">
        <v>211</v>
      </c>
      <c r="I2" s="41" t="s">
        <v>77</v>
      </c>
    </row>
    <row r="3" spans="1:9" ht="30" x14ac:dyDescent="0.25">
      <c r="A3" s="40" t="s">
        <v>209</v>
      </c>
      <c r="B3" s="40" t="s">
        <v>210</v>
      </c>
      <c r="C3" s="40">
        <v>52.963239999999999</v>
      </c>
      <c r="D3" s="40">
        <v>2.0600000000000002E-3</v>
      </c>
      <c r="E3" s="39"/>
      <c r="F3" s="40" t="s">
        <v>209</v>
      </c>
      <c r="G3" s="41" t="s">
        <v>454</v>
      </c>
      <c r="H3" s="42">
        <f>ACOS(SIN(RADIANS($C4))*SIN(RADIANS($C$3))+COS(RADIANS($C4))*COS(RADIANS($C$3))*COS(RADIANS($D$3)-RADIANS($D4)))*6371*1.2</f>
        <v>499.57834694192115</v>
      </c>
      <c r="I3" s="42">
        <f>ACOS(SIN(RADIANS($C5))*SIN(RADIANS($C$3))+COS(RADIANS($C5))*COS(RADIANS($C$3))*COS(RADIANS($D$3)-RADIANS($D5)))*6371*1.2</f>
        <v>226.39178399340994</v>
      </c>
    </row>
    <row r="4" spans="1:9" ht="30" x14ac:dyDescent="0.25">
      <c r="A4" s="40" t="s">
        <v>211</v>
      </c>
      <c r="B4" s="40" t="s">
        <v>212</v>
      </c>
      <c r="C4" s="40">
        <v>56.019480000000001</v>
      </c>
      <c r="D4" s="40">
        <v>-3.7248199999999998</v>
      </c>
      <c r="E4" s="39"/>
      <c r="F4" s="41" t="s">
        <v>77</v>
      </c>
      <c r="G4" s="42">
        <f>ACOS(SIN(RADIANS($C5))*SIN(RADIANS($C$3))+COS(RADIANS($C5))*COS(RADIANS($C$3))*COS(RADIANS($D$3)-RADIANS($D5)))*6371*1.2</f>
        <v>226.39178399340994</v>
      </c>
      <c r="H4" s="42">
        <f>ACOS(SIN(RADIANS($C5))*SIN(RADIANS($C$4))+COS(RADIANS($C5))*COS(RADIANS($C$4))*COS(RADIANS($D$4)-RADIANS($D5)))*6371*1.2</f>
        <v>362.85058598749669</v>
      </c>
      <c r="I4" s="41" t="s">
        <v>454</v>
      </c>
    </row>
    <row r="5" spans="1:9" ht="30" x14ac:dyDescent="0.25">
      <c r="A5" s="41" t="s">
        <v>77</v>
      </c>
      <c r="B5" s="41" t="s">
        <v>72</v>
      </c>
      <c r="C5" s="41">
        <v>53.359110000000001</v>
      </c>
      <c r="D5" s="40">
        <v>-2.7498499999999999</v>
      </c>
      <c r="E5" s="39"/>
    </row>
    <row r="9" spans="1:9" ht="33.75" customHeight="1" x14ac:dyDescent="0.25"/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BD53-453A-4657-A7D6-93740BA8DFFC}">
  <dimension ref="A1:Y33"/>
  <sheetViews>
    <sheetView zoomScale="85" zoomScaleNormal="85" workbookViewId="0">
      <selection activeCell="U12" sqref="U12"/>
    </sheetView>
  </sheetViews>
  <sheetFormatPr defaultRowHeight="15" x14ac:dyDescent="0.25"/>
  <cols>
    <col min="1" max="1" width="17.5703125" customWidth="1"/>
    <col min="2" max="2" width="14.85546875" bestFit="1" customWidth="1"/>
    <col min="3" max="3" width="12.7109375" bestFit="1" customWidth="1"/>
    <col min="4" max="4" width="13.140625" bestFit="1" customWidth="1"/>
    <col min="5" max="5" width="12" bestFit="1" customWidth="1"/>
    <col min="6" max="6" width="11.85546875" customWidth="1"/>
    <col min="7" max="7" width="12" bestFit="1" customWidth="1"/>
    <col min="8" max="8" width="30.42578125" bestFit="1" customWidth="1"/>
    <col min="9" max="9" width="14.5703125" customWidth="1"/>
    <col min="11" max="11" width="11" bestFit="1" customWidth="1"/>
    <col min="12" max="12" width="11.28515625" bestFit="1" customWidth="1"/>
    <col min="13" max="13" width="14.42578125" bestFit="1" customWidth="1"/>
    <col min="14" max="14" width="11" bestFit="1" customWidth="1"/>
    <col min="15" max="15" width="11.28515625" bestFit="1" customWidth="1"/>
    <col min="16" max="16" width="14.42578125" bestFit="1" customWidth="1"/>
    <col min="17" max="18" width="12.28515625" bestFit="1" customWidth="1"/>
    <col min="19" max="19" width="13.85546875" bestFit="1" customWidth="1"/>
    <col min="20" max="20" width="12.28515625" bestFit="1" customWidth="1"/>
    <col min="22" max="22" width="17.28515625" customWidth="1"/>
    <col min="23" max="23" width="21.7109375" customWidth="1"/>
    <col min="24" max="24" width="15.42578125" customWidth="1"/>
    <col min="25" max="25" width="11.140625" customWidth="1"/>
  </cols>
  <sheetData>
    <row r="1" spans="1:25" x14ac:dyDescent="0.25">
      <c r="A1" s="1" t="s">
        <v>0</v>
      </c>
      <c r="B1" s="1" t="s">
        <v>1</v>
      </c>
      <c r="C1" s="1" t="s">
        <v>74</v>
      </c>
      <c r="D1" s="1" t="s">
        <v>73</v>
      </c>
      <c r="F1" s="10" t="s">
        <v>491</v>
      </c>
      <c r="H1" s="78" t="s">
        <v>78</v>
      </c>
      <c r="I1" s="4" t="s">
        <v>485</v>
      </c>
      <c r="V1" s="1"/>
      <c r="W1" s="1" t="s">
        <v>103</v>
      </c>
      <c r="X1" s="16" t="s">
        <v>104</v>
      </c>
    </row>
    <row r="2" spans="1:25" ht="30" x14ac:dyDescent="0.25">
      <c r="A2" s="16" t="s">
        <v>209</v>
      </c>
      <c r="B2" s="1" t="s">
        <v>210</v>
      </c>
      <c r="C2" s="1">
        <v>52.963239999999999</v>
      </c>
      <c r="D2" s="1">
        <v>2.0600000000000002E-3</v>
      </c>
      <c r="F2" s="1" t="s">
        <v>489</v>
      </c>
      <c r="H2" s="16" t="s">
        <v>209</v>
      </c>
      <c r="I2" s="1">
        <f>ACOS(SIN(RADIANS($C2))*SIN(RADIANS($C$4))+COS(RADIANS($C2))*COS(RADIANS($C$4))*COS(RADIANS($D$4)-RADIANS($D2)))*6371*1.2</f>
        <v>332.75038713111019</v>
      </c>
      <c r="V2" s="1" t="s">
        <v>105</v>
      </c>
      <c r="W2" s="1">
        <v>6.36</v>
      </c>
      <c r="X2" s="42">
        <v>4.8000000000000001E-2</v>
      </c>
      <c r="Y2" s="39"/>
    </row>
    <row r="3" spans="1:25" ht="30" x14ac:dyDescent="0.25">
      <c r="A3" s="16" t="s">
        <v>77</v>
      </c>
      <c r="B3" s="1" t="s">
        <v>72</v>
      </c>
      <c r="C3" s="1">
        <v>53.359110000000001</v>
      </c>
      <c r="D3" s="1">
        <v>-2.7498499999999999</v>
      </c>
      <c r="F3" s="10" t="s">
        <v>490</v>
      </c>
      <c r="H3" s="16" t="s">
        <v>77</v>
      </c>
      <c r="I3" s="1">
        <f>ACOS(SIN(RADIANS($C3))*SIN(RADIANS($C$4))+COS(RADIANS($C3))*COS(RADIANS($C$4))*COS(RADIANS($D$4)-RADIANS($D3)))*6371*1.2</f>
        <v>288.26074897210628</v>
      </c>
      <c r="V3" s="1" t="s">
        <v>102</v>
      </c>
      <c r="W3" s="1">
        <v>14.4</v>
      </c>
      <c r="X3" s="76">
        <v>0.2</v>
      </c>
      <c r="Y3" s="39"/>
    </row>
    <row r="4" spans="1:25" x14ac:dyDescent="0.25">
      <c r="A4" s="1" t="s">
        <v>485</v>
      </c>
      <c r="B4" s="1" t="s">
        <v>486</v>
      </c>
      <c r="C4" s="1">
        <v>51.200000076949443</v>
      </c>
      <c r="D4" s="1">
        <v>-2.8683537686778084</v>
      </c>
      <c r="J4" s="151" t="s">
        <v>485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W4" s="39"/>
      <c r="X4" s="39"/>
      <c r="Y4" s="77"/>
    </row>
    <row r="5" spans="1:25" x14ac:dyDescent="0.25">
      <c r="J5" s="73"/>
      <c r="K5" s="150" t="s">
        <v>465</v>
      </c>
      <c r="L5" s="150"/>
      <c r="M5" s="150"/>
      <c r="N5" s="150" t="s">
        <v>466</v>
      </c>
      <c r="O5" s="150"/>
      <c r="P5" s="150"/>
      <c r="Q5" s="150" t="s">
        <v>461</v>
      </c>
      <c r="R5" s="150"/>
      <c r="S5" s="150"/>
      <c r="T5" s="150"/>
    </row>
    <row r="6" spans="1:25" x14ac:dyDescent="0.25">
      <c r="A6" s="133" t="s">
        <v>1</v>
      </c>
      <c r="B6" s="74" t="s">
        <v>74</v>
      </c>
      <c r="C6" s="74" t="s">
        <v>73</v>
      </c>
      <c r="D6" s="74" t="s">
        <v>246</v>
      </c>
      <c r="E6" s="74" t="s">
        <v>247</v>
      </c>
      <c r="F6" s="74" t="s">
        <v>248</v>
      </c>
      <c r="G6" s="74" t="s">
        <v>468</v>
      </c>
      <c r="H6" s="74" t="s">
        <v>469</v>
      </c>
      <c r="I6" s="75" t="s">
        <v>484</v>
      </c>
      <c r="J6" s="73" t="s">
        <v>78</v>
      </c>
      <c r="K6" s="73" t="s">
        <v>457</v>
      </c>
      <c r="L6" s="73" t="s">
        <v>458</v>
      </c>
      <c r="M6" s="73" t="s">
        <v>478</v>
      </c>
      <c r="N6" s="73" t="s">
        <v>457</v>
      </c>
      <c r="O6" s="73" t="s">
        <v>458</v>
      </c>
      <c r="P6" s="73" t="s">
        <v>478</v>
      </c>
      <c r="Q6" s="73" t="s">
        <v>459</v>
      </c>
      <c r="R6" s="73" t="s">
        <v>460</v>
      </c>
      <c r="S6" s="73" t="s">
        <v>479</v>
      </c>
      <c r="T6" s="73" t="s">
        <v>79</v>
      </c>
      <c r="V6" s="1" t="s">
        <v>487</v>
      </c>
      <c r="W6" s="1">
        <f>(8000*12)+SUM(T7:T33)</f>
        <v>2067731.9847644703</v>
      </c>
    </row>
    <row r="7" spans="1:25" x14ac:dyDescent="0.25">
      <c r="A7" s="74" t="s">
        <v>149</v>
      </c>
      <c r="B7" s="74">
        <v>51.381221771240234</v>
      </c>
      <c r="C7" s="74">
        <v>-2.3734409809112549</v>
      </c>
      <c r="D7" s="74">
        <v>193.74681784368175</v>
      </c>
      <c r="E7" s="74">
        <v>0</v>
      </c>
      <c r="F7" s="74">
        <v>0</v>
      </c>
      <c r="G7" s="74">
        <v>13908.599049448952</v>
      </c>
      <c r="H7" s="74" t="s">
        <v>209</v>
      </c>
      <c r="I7" s="74">
        <v>13908.599049448952</v>
      </c>
      <c r="J7" s="73">
        <f>ACOS(SIN(RADIANS($B7))*SIN(RADIANS($C$4))+COS(RADIANS($B7))*COS(RADIANS($C$4))*COS(RADIANS($D$4)-RADIANS($C7)))*6371*1.2</f>
        <v>47.856688946248248</v>
      </c>
      <c r="K7" s="73">
        <f>SUM(D7:E7)*$W$2</f>
        <v>1232.229761485816</v>
      </c>
      <c r="L7" s="73">
        <f>SUM(D7:E7)*$I$2*$X$2</f>
        <v>3094.5277748594781</v>
      </c>
      <c r="M7" s="73">
        <f>K7+L7</f>
        <v>4326.7575363452943</v>
      </c>
      <c r="N7" s="73">
        <f>F7*$W$3</f>
        <v>0</v>
      </c>
      <c r="O7" s="73">
        <f>F7*$I$3*$X$3</f>
        <v>0</v>
      </c>
      <c r="P7" s="73">
        <f>N7+O7</f>
        <v>0</v>
      </c>
      <c r="Q7" s="73">
        <f>SUM(D7:F7)*$W$3</f>
        <v>2789.9541769490174</v>
      </c>
      <c r="R7" s="73">
        <f>SUM(D7:F7)*J7*$X$3</f>
        <v>1854.4162391740997</v>
      </c>
      <c r="S7" s="73">
        <f>Q7+R7</f>
        <v>4644.3704161231171</v>
      </c>
      <c r="T7" s="73">
        <f>M7+P7+S7</f>
        <v>8971.1279524684105</v>
      </c>
      <c r="V7" s="10" t="s">
        <v>488</v>
      </c>
      <c r="W7" s="1">
        <f>SUM(I7:I33)</f>
        <v>1846313.9193373567</v>
      </c>
    </row>
    <row r="8" spans="1:25" x14ac:dyDescent="0.25">
      <c r="A8" s="74" t="s">
        <v>18</v>
      </c>
      <c r="B8" s="74">
        <v>50.731946800000202</v>
      </c>
      <c r="C8" s="74">
        <v>-1.98653079999132</v>
      </c>
      <c r="D8" s="74">
        <v>313.58227718402469</v>
      </c>
      <c r="E8" s="74">
        <v>0</v>
      </c>
      <c r="F8" s="74">
        <v>1404.0504743707017</v>
      </c>
      <c r="G8" s="74">
        <v>152465.73063460388</v>
      </c>
      <c r="H8" s="74" t="s">
        <v>77</v>
      </c>
      <c r="I8" s="74">
        <v>152465.73063460388</v>
      </c>
      <c r="J8" s="73">
        <f t="shared" ref="J8:J33" si="0">ACOS(SIN(RADIANS($B8))*SIN(RADIANS($C$4))+COS(RADIANS($B8))*COS(RADIANS($C$4))*COS(RADIANS($D$4)-RADIANS($C8)))*6371*1.2</f>
        <v>96.9102321039271</v>
      </c>
      <c r="K8" s="73">
        <f t="shared" ref="K8:K33" si="1">SUM(D8:E8)*$W$2</f>
        <v>1994.3832828903971</v>
      </c>
      <c r="L8" s="73">
        <f t="shared" ref="L8:L33" si="2">SUM(D8:E8)*$I$2*$X$2</f>
        <v>5008.5419582610875</v>
      </c>
      <c r="M8" s="73">
        <f t="shared" ref="M8:M33" si="3">K8+L8</f>
        <v>7002.9252411514844</v>
      </c>
      <c r="N8" s="73">
        <f t="shared" ref="N8:N33" si="4">F8*$W$3</f>
        <v>20218.326830938106</v>
      </c>
      <c r="O8" s="73">
        <f t="shared" ref="O8:O33" si="5">F8*$I$3*$X$3</f>
        <v>80946.528267347923</v>
      </c>
      <c r="P8" s="73">
        <f t="shared" ref="P8:P33" si="6">N8+O8</f>
        <v>101164.85509828603</v>
      </c>
      <c r="Q8" s="73">
        <f t="shared" ref="Q8:Q33" si="7">SUM(D8:F8)*$W$3</f>
        <v>24733.911622388059</v>
      </c>
      <c r="R8" s="73">
        <f t="shared" ref="R8:R33" si="8">SUM(D8:F8)*J8*$X$3</f>
        <v>33291.237724495099</v>
      </c>
      <c r="S8" s="73">
        <f t="shared" ref="S8:S33" si="9">Q8+R8</f>
        <v>58025.149346883161</v>
      </c>
      <c r="T8" s="73">
        <f>M8+P8+S8</f>
        <v>166192.92968632068</v>
      </c>
    </row>
    <row r="9" spans="1:25" x14ac:dyDescent="0.25">
      <c r="A9" s="74" t="s">
        <v>51</v>
      </c>
      <c r="B9" s="74">
        <v>50.752544403076172</v>
      </c>
      <c r="C9" s="74">
        <v>-1.8386590480804443</v>
      </c>
      <c r="D9" s="74">
        <v>198.76306337111447</v>
      </c>
      <c r="E9" s="74">
        <v>0</v>
      </c>
      <c r="F9" s="74">
        <v>974.71127260314768</v>
      </c>
      <c r="G9" s="74">
        <v>103812.52275787982</v>
      </c>
      <c r="H9" s="74" t="s">
        <v>77</v>
      </c>
      <c r="I9" s="74">
        <v>103812.52275787982</v>
      </c>
      <c r="J9" s="73">
        <f t="shared" si="0"/>
        <v>105.11184798302311</v>
      </c>
      <c r="K9" s="73">
        <f t="shared" si="1"/>
        <v>1264.1330830402881</v>
      </c>
      <c r="L9" s="73">
        <f t="shared" si="2"/>
        <v>3174.647341636979</v>
      </c>
      <c r="M9" s="73">
        <f t="shared" si="3"/>
        <v>4438.7804246772666</v>
      </c>
      <c r="N9" s="73">
        <f t="shared" si="4"/>
        <v>14035.842325485326</v>
      </c>
      <c r="O9" s="73">
        <f t="shared" si="5"/>
        <v>56194.200294427646</v>
      </c>
      <c r="P9" s="73">
        <f t="shared" si="6"/>
        <v>70230.042619912972</v>
      </c>
      <c r="Q9" s="73">
        <f t="shared" si="7"/>
        <v>16898.030438029375</v>
      </c>
      <c r="R9" s="73">
        <f t="shared" si="8"/>
        <v>24669.211202981129</v>
      </c>
      <c r="S9" s="73">
        <f t="shared" si="9"/>
        <v>41567.241641010507</v>
      </c>
      <c r="T9" s="73">
        <f t="shared" ref="T9:T33" si="10">M9+P9+S9</f>
        <v>116236.06468560075</v>
      </c>
      <c r="W9">
        <f>W6/W7</f>
        <v>1.1199243872388616</v>
      </c>
    </row>
    <row r="10" spans="1:25" x14ac:dyDescent="0.25">
      <c r="A10" s="74" t="s">
        <v>61</v>
      </c>
      <c r="B10" s="74">
        <v>51.528850555419922</v>
      </c>
      <c r="C10" s="74">
        <v>-2.6046020984649658</v>
      </c>
      <c r="D10" s="74">
        <v>271.98495775516238</v>
      </c>
      <c r="E10" s="74">
        <v>316.99523095975218</v>
      </c>
      <c r="F10" s="74">
        <v>1313.0076006450561</v>
      </c>
      <c r="G10" s="74">
        <v>130543.6281561926</v>
      </c>
      <c r="H10" s="74" t="s">
        <v>77</v>
      </c>
      <c r="I10" s="74">
        <v>130543.6281561926</v>
      </c>
      <c r="J10" s="73">
        <f t="shared" si="0"/>
        <v>49.07407890070629</v>
      </c>
      <c r="K10" s="73">
        <f t="shared" si="1"/>
        <v>3745.9140002268568</v>
      </c>
      <c r="L10" s="73">
        <f>SUM(D10:E10)*$I$2*$X$2</f>
        <v>9407.2025187572235</v>
      </c>
      <c r="M10" s="73">
        <f t="shared" si="3"/>
        <v>13153.116518984079</v>
      </c>
      <c r="N10" s="73">
        <f t="shared" si="4"/>
        <v>18907.309449288809</v>
      </c>
      <c r="O10" s="73">
        <f t="shared" si="5"/>
        <v>75697.710873602409</v>
      </c>
      <c r="P10" s="73">
        <f>N10+O10</f>
        <v>94605.020322891214</v>
      </c>
      <c r="Q10" s="73">
        <f t="shared" si="7"/>
        <v>27388.624166783575</v>
      </c>
      <c r="R10" s="73">
        <f t="shared" si="8"/>
        <v>18667.659768646226</v>
      </c>
      <c r="S10" s="73">
        <f t="shared" si="9"/>
        <v>46056.283935429805</v>
      </c>
      <c r="T10" s="73">
        <f t="shared" si="10"/>
        <v>153814.42077730509</v>
      </c>
    </row>
    <row r="11" spans="1:25" x14ac:dyDescent="0.25">
      <c r="A11" s="74" t="s">
        <v>36</v>
      </c>
      <c r="B11" s="74">
        <v>51.415706634521484</v>
      </c>
      <c r="C11" s="74">
        <v>-2.6003611087799072</v>
      </c>
      <c r="D11" s="74">
        <v>236.56089238995068</v>
      </c>
      <c r="E11" s="74">
        <v>0</v>
      </c>
      <c r="F11" s="74">
        <v>1276.8705103259647</v>
      </c>
      <c r="G11" s="74">
        <v>104446.36869142644</v>
      </c>
      <c r="H11" s="74" t="s">
        <v>77</v>
      </c>
      <c r="I11" s="74">
        <v>104446.36869142644</v>
      </c>
      <c r="J11" s="73">
        <f t="shared" si="0"/>
        <v>36.443826766023427</v>
      </c>
      <c r="K11" s="73">
        <f t="shared" si="1"/>
        <v>1504.5272756000863</v>
      </c>
      <c r="L11" s="73">
        <f t="shared" si="2"/>
        <v>3778.3549690961754</v>
      </c>
      <c r="M11" s="73">
        <f t="shared" si="3"/>
        <v>5282.8822446962622</v>
      </c>
      <c r="N11" s="73">
        <f t="shared" si="4"/>
        <v>18386.935348693893</v>
      </c>
      <c r="O11" s="73">
        <f t="shared" si="5"/>
        <v>73614.329929391635</v>
      </c>
      <c r="P11" s="73">
        <f t="shared" si="6"/>
        <v>92001.265278085528</v>
      </c>
      <c r="Q11" s="73">
        <f t="shared" si="7"/>
        <v>21793.412199109182</v>
      </c>
      <c r="R11" s="73">
        <f t="shared" si="8"/>
        <v>11031.046372567733</v>
      </c>
      <c r="S11" s="73">
        <f t="shared" si="9"/>
        <v>32824.458571676914</v>
      </c>
      <c r="T11" s="73">
        <f t="shared" si="10"/>
        <v>130108.60609445869</v>
      </c>
    </row>
    <row r="12" spans="1:25" x14ac:dyDescent="0.25">
      <c r="A12" s="74" t="s">
        <v>160</v>
      </c>
      <c r="B12" s="74">
        <v>51.359977252153399</v>
      </c>
      <c r="C12" s="74">
        <v>-2.9086717125802899</v>
      </c>
      <c r="D12" s="74">
        <v>176.74791023637454</v>
      </c>
      <c r="E12" s="74">
        <v>0</v>
      </c>
      <c r="F12" s="74">
        <v>0</v>
      </c>
      <c r="G12" s="74">
        <v>13862.586782699438</v>
      </c>
      <c r="H12" s="74" t="s">
        <v>209</v>
      </c>
      <c r="I12" s="74">
        <v>13862.586782699438</v>
      </c>
      <c r="J12" s="73">
        <f t="shared" si="0"/>
        <v>21.609998666465611</v>
      </c>
      <c r="K12" s="73">
        <f t="shared" si="1"/>
        <v>1124.1167091033421</v>
      </c>
      <c r="L12" s="73">
        <f t="shared" si="2"/>
        <v>2823.0209066768803</v>
      </c>
      <c r="M12" s="73">
        <f t="shared" si="3"/>
        <v>3947.1376157802224</v>
      </c>
      <c r="N12" s="73">
        <f t="shared" si="4"/>
        <v>0</v>
      </c>
      <c r="O12" s="73">
        <f t="shared" si="5"/>
        <v>0</v>
      </c>
      <c r="P12" s="73">
        <f t="shared" si="6"/>
        <v>0</v>
      </c>
      <c r="Q12" s="73">
        <f t="shared" si="7"/>
        <v>2545.1699074037933</v>
      </c>
      <c r="R12" s="73">
        <f t="shared" si="8"/>
        <v>763.90442090172746</v>
      </c>
      <c r="S12" s="73">
        <f t="shared" si="9"/>
        <v>3309.0743283055208</v>
      </c>
      <c r="T12" s="73">
        <f t="shared" si="10"/>
        <v>7256.2119440857432</v>
      </c>
    </row>
    <row r="13" spans="1:25" x14ac:dyDescent="0.25">
      <c r="A13" s="74" t="s">
        <v>14</v>
      </c>
      <c r="B13" s="74">
        <v>51.443764999999999</v>
      </c>
      <c r="C13" s="74">
        <v>-2.5013162000000002</v>
      </c>
      <c r="D13" s="74">
        <v>326.72229737937477</v>
      </c>
      <c r="E13" s="74">
        <v>310.24290268171939</v>
      </c>
      <c r="F13" s="74">
        <v>1547.3832439515677</v>
      </c>
      <c r="G13" s="74">
        <v>154428.30417339146</v>
      </c>
      <c r="H13" s="74" t="s">
        <v>77</v>
      </c>
      <c r="I13" s="74">
        <v>154428.30417339146</v>
      </c>
      <c r="J13" s="73">
        <f t="shared" si="0"/>
        <v>44.662525412490979</v>
      </c>
      <c r="K13" s="73">
        <f t="shared" si="1"/>
        <v>4051.098672388559</v>
      </c>
      <c r="L13" s="73">
        <f>SUM(D13:E13)*$I$2*$X$2</f>
        <v>10173.620011649959</v>
      </c>
      <c r="M13" s="73">
        <f t="shared" si="3"/>
        <v>14224.718684038518</v>
      </c>
      <c r="N13" s="73">
        <f t="shared" si="4"/>
        <v>22282.318712902575</v>
      </c>
      <c r="O13" s="73">
        <f t="shared" si="5"/>
        <v>89209.970569673285</v>
      </c>
      <c r="P13" s="73">
        <f t="shared" si="6"/>
        <v>111492.28928257586</v>
      </c>
      <c r="Q13" s="73">
        <f t="shared" si="7"/>
        <v>31454.617593782328</v>
      </c>
      <c r="R13" s="73">
        <f t="shared" si="8"/>
        <v>19511.703578090128</v>
      </c>
      <c r="S13" s="73">
        <f t="shared" si="9"/>
        <v>50966.321171872456</v>
      </c>
      <c r="T13" s="73">
        <f t="shared" si="10"/>
        <v>176683.32913848685</v>
      </c>
    </row>
    <row r="14" spans="1:25" x14ac:dyDescent="0.25">
      <c r="A14" s="74" t="s">
        <v>169</v>
      </c>
      <c r="B14" s="74">
        <v>51.333385467529297</v>
      </c>
      <c r="C14" s="74">
        <v>-2.5774381160736084</v>
      </c>
      <c r="D14" s="74">
        <v>0</v>
      </c>
      <c r="E14" s="74">
        <v>531</v>
      </c>
      <c r="F14" s="74">
        <v>0</v>
      </c>
      <c r="G14" s="74">
        <v>39837.5805887889</v>
      </c>
      <c r="H14" s="74" t="s">
        <v>209</v>
      </c>
      <c r="I14" s="74">
        <v>39837.5805887889</v>
      </c>
      <c r="J14" s="73">
        <f t="shared" si="0"/>
        <v>30.111328246876806</v>
      </c>
      <c r="K14" s="73">
        <f t="shared" si="1"/>
        <v>3377.1600000000003</v>
      </c>
      <c r="L14" s="73">
        <f t="shared" si="2"/>
        <v>8481.1418671977372</v>
      </c>
      <c r="M14" s="73">
        <f t="shared" si="3"/>
        <v>11858.301867197737</v>
      </c>
      <c r="N14" s="73">
        <f t="shared" si="4"/>
        <v>0</v>
      </c>
      <c r="O14" s="73">
        <f>F14*$I$3*$X$3</f>
        <v>0</v>
      </c>
      <c r="P14" s="73">
        <f t="shared" si="6"/>
        <v>0</v>
      </c>
      <c r="Q14" s="73">
        <f t="shared" si="7"/>
        <v>7646.4000000000005</v>
      </c>
      <c r="R14" s="73">
        <f t="shared" si="8"/>
        <v>3197.8230598183168</v>
      </c>
      <c r="S14" s="73">
        <f t="shared" si="9"/>
        <v>10844.223059818318</v>
      </c>
      <c r="T14" s="73">
        <f t="shared" si="10"/>
        <v>22702.524927016057</v>
      </c>
    </row>
    <row r="15" spans="1:25" x14ac:dyDescent="0.25">
      <c r="A15" s="74" t="s">
        <v>70</v>
      </c>
      <c r="B15" s="74">
        <v>51.462022599999997</v>
      </c>
      <c r="C15" s="74">
        <v>-3.1514232</v>
      </c>
      <c r="D15" s="74">
        <v>361.53321170447236</v>
      </c>
      <c r="E15" s="74">
        <v>0</v>
      </c>
      <c r="F15" s="74">
        <v>892.19125494656873</v>
      </c>
      <c r="G15" s="74">
        <v>88280.86046583025</v>
      </c>
      <c r="H15" s="74" t="s">
        <v>77</v>
      </c>
      <c r="I15" s="74">
        <v>88280.86046583025</v>
      </c>
      <c r="J15" s="73">
        <f t="shared" si="0"/>
        <v>42.182332750399311</v>
      </c>
      <c r="K15" s="73">
        <f t="shared" si="1"/>
        <v>2299.3512264404444</v>
      </c>
      <c r="L15" s="73">
        <f t="shared" si="2"/>
        <v>5774.4151754600061</v>
      </c>
      <c r="M15" s="73">
        <f t="shared" si="3"/>
        <v>8073.7664019004505</v>
      </c>
      <c r="N15" s="73">
        <f t="shared" si="4"/>
        <v>12847.55407123059</v>
      </c>
      <c r="O15" s="73">
        <f t="shared" si="5"/>
        <v>51436.743875452266</v>
      </c>
      <c r="P15" s="73">
        <f t="shared" si="6"/>
        <v>64284.297946682855</v>
      </c>
      <c r="Q15" s="73">
        <f t="shared" si="7"/>
        <v>18053.632319774992</v>
      </c>
      <c r="R15" s="73">
        <f t="shared" si="8"/>
        <v>10577.004525918222</v>
      </c>
      <c r="S15" s="73">
        <f t="shared" si="9"/>
        <v>28630.636845693214</v>
      </c>
      <c r="T15" s="73">
        <f t="shared" si="10"/>
        <v>100988.70119427651</v>
      </c>
    </row>
    <row r="16" spans="1:25" x14ac:dyDescent="0.25">
      <c r="A16" s="74" t="s">
        <v>3</v>
      </c>
      <c r="B16" s="74">
        <v>51.534822599999998</v>
      </c>
      <c r="C16" s="74">
        <v>-3.1280755</v>
      </c>
      <c r="D16" s="74">
        <v>193.53992932781611</v>
      </c>
      <c r="E16" s="74">
        <v>0</v>
      </c>
      <c r="F16" s="74">
        <v>828.24687923588658</v>
      </c>
      <c r="G16" s="74">
        <v>68188.235843752191</v>
      </c>
      <c r="H16" s="74" t="s">
        <v>77</v>
      </c>
      <c r="I16" s="74">
        <v>68188.235843752191</v>
      </c>
      <c r="J16" s="73">
        <f t="shared" si="0"/>
        <v>49.640007982615607</v>
      </c>
      <c r="K16" s="73">
        <f t="shared" si="1"/>
        <v>1230.9139505249104</v>
      </c>
      <c r="L16" s="73">
        <f t="shared" si="2"/>
        <v>3091.2233476396091</v>
      </c>
      <c r="M16" s="73">
        <f t="shared" si="3"/>
        <v>4322.13729816452</v>
      </c>
      <c r="N16" s="73">
        <f t="shared" si="4"/>
        <v>11926.755060996767</v>
      </c>
      <c r="O16" s="73">
        <f t="shared" si="5"/>
        <v>47750.213148469273</v>
      </c>
      <c r="P16" s="73">
        <f t="shared" si="6"/>
        <v>59676.968209466038</v>
      </c>
      <c r="Q16" s="73">
        <f t="shared" si="7"/>
        <v>14713.730043317319</v>
      </c>
      <c r="R16" s="73">
        <f t="shared" si="8"/>
        <v>10144.301066726706</v>
      </c>
      <c r="S16" s="73">
        <f t="shared" si="9"/>
        <v>24858.031110044023</v>
      </c>
      <c r="T16" s="73">
        <f t="shared" si="10"/>
        <v>88857.13661767458</v>
      </c>
    </row>
    <row r="17" spans="1:20" x14ac:dyDescent="0.25">
      <c r="A17" s="74" t="s">
        <v>187</v>
      </c>
      <c r="B17" s="74">
        <v>51.553237915039063</v>
      </c>
      <c r="C17" s="74">
        <v>-3.5703399181365967</v>
      </c>
      <c r="D17" s="74">
        <v>188.32381376606855</v>
      </c>
      <c r="E17" s="74">
        <v>0</v>
      </c>
      <c r="F17" s="74">
        <v>0</v>
      </c>
      <c r="G17" s="74">
        <v>15373.208567369442</v>
      </c>
      <c r="H17" s="74" t="s">
        <v>77</v>
      </c>
      <c r="I17" s="74">
        <v>15373.208567369442</v>
      </c>
      <c r="J17" s="73">
        <f t="shared" si="0"/>
        <v>75.100013783889494</v>
      </c>
      <c r="K17" s="73">
        <f t="shared" si="1"/>
        <v>1197.739455552196</v>
      </c>
      <c r="L17" s="73">
        <f t="shared" si="2"/>
        <v>3007.9114529599879</v>
      </c>
      <c r="M17" s="73">
        <f t="shared" si="3"/>
        <v>4205.6509085121834</v>
      </c>
      <c r="N17" s="73">
        <f t="shared" si="4"/>
        <v>0</v>
      </c>
      <c r="O17" s="73">
        <f t="shared" si="5"/>
        <v>0</v>
      </c>
      <c r="P17" s="73">
        <f t="shared" si="6"/>
        <v>0</v>
      </c>
      <c r="Q17" s="73">
        <f t="shared" si="7"/>
        <v>2711.8629182313871</v>
      </c>
      <c r="R17" s="73">
        <f t="shared" si="8"/>
        <v>2828.6242019332776</v>
      </c>
      <c r="S17" s="73">
        <f t="shared" si="9"/>
        <v>5540.4871201646647</v>
      </c>
      <c r="T17" s="73">
        <f t="shared" si="10"/>
        <v>9746.1380286768472</v>
      </c>
    </row>
    <row r="18" spans="1:20" x14ac:dyDescent="0.25">
      <c r="A18" s="74" t="s">
        <v>140</v>
      </c>
      <c r="B18" s="74">
        <v>51.749828100000002</v>
      </c>
      <c r="C18" s="74">
        <v>-3.3919785999999998</v>
      </c>
      <c r="D18" s="74">
        <v>0</v>
      </c>
      <c r="E18" s="74">
        <v>290.17553615911714</v>
      </c>
      <c r="F18" s="74">
        <v>0</v>
      </c>
      <c r="G18" s="74">
        <v>22000.714514616571</v>
      </c>
      <c r="H18" s="74" t="s">
        <v>77</v>
      </c>
      <c r="I18" s="74">
        <v>22000.714514616571</v>
      </c>
      <c r="J18" s="73">
        <f t="shared" si="0"/>
        <v>85.301254837118435</v>
      </c>
      <c r="K18" s="73">
        <f t="shared" si="1"/>
        <v>1845.516409971985</v>
      </c>
      <c r="L18" s="73">
        <f t="shared" si="2"/>
        <v>4634.6890556603375</v>
      </c>
      <c r="M18" s="73">
        <f t="shared" si="3"/>
        <v>6480.2054656323226</v>
      </c>
      <c r="N18" s="73">
        <f t="shared" si="4"/>
        <v>0</v>
      </c>
      <c r="O18" s="73">
        <f t="shared" si="5"/>
        <v>0</v>
      </c>
      <c r="P18" s="73">
        <f t="shared" si="6"/>
        <v>0</v>
      </c>
      <c r="Q18" s="73">
        <f t="shared" si="7"/>
        <v>4178.527720691287</v>
      </c>
      <c r="R18" s="73">
        <f t="shared" si="8"/>
        <v>4950.4674714812654</v>
      </c>
      <c r="S18" s="73">
        <f t="shared" si="9"/>
        <v>9128.9951921725515</v>
      </c>
      <c r="T18" s="73">
        <f t="shared" si="10"/>
        <v>15609.200657804875</v>
      </c>
    </row>
    <row r="19" spans="1:20" x14ac:dyDescent="0.25">
      <c r="A19" s="74" t="s">
        <v>46</v>
      </c>
      <c r="B19" s="74">
        <v>51.461442750231903</v>
      </c>
      <c r="C19" s="74">
        <v>-3.305332200319</v>
      </c>
      <c r="D19" s="74">
        <v>192.37299556900066</v>
      </c>
      <c r="E19" s="74">
        <v>0</v>
      </c>
      <c r="F19" s="74">
        <v>784.84157374367874</v>
      </c>
      <c r="G19" s="74">
        <v>67656.889827464751</v>
      </c>
      <c r="H19" s="74" t="s">
        <v>77</v>
      </c>
      <c r="I19" s="74">
        <v>67656.889827464751</v>
      </c>
      <c r="J19" s="73">
        <f t="shared" si="0"/>
        <v>50.440708631888974</v>
      </c>
      <c r="K19" s="73">
        <f t="shared" si="1"/>
        <v>1223.4922518188444</v>
      </c>
      <c r="L19" s="73">
        <f t="shared" si="2"/>
        <v>3072.5850599595033</v>
      </c>
      <c r="M19" s="73">
        <f t="shared" si="3"/>
        <v>4296.0773117783474</v>
      </c>
      <c r="N19" s="73">
        <f t="shared" si="4"/>
        <v>11301.718661908973</v>
      </c>
      <c r="O19" s="73">
        <f t="shared" si="5"/>
        <v>45247.803974359886</v>
      </c>
      <c r="P19" s="73">
        <f t="shared" si="6"/>
        <v>56549.522636268855</v>
      </c>
      <c r="Q19" s="73">
        <f t="shared" si="7"/>
        <v>14071.889798102584</v>
      </c>
      <c r="R19" s="73">
        <f t="shared" si="8"/>
        <v>9858.2790723075468</v>
      </c>
      <c r="S19" s="73">
        <f t="shared" si="9"/>
        <v>23930.168870410133</v>
      </c>
      <c r="T19" s="73">
        <f t="shared" si="10"/>
        <v>84775.768818457334</v>
      </c>
    </row>
    <row r="20" spans="1:20" x14ac:dyDescent="0.25">
      <c r="A20" s="74" t="s">
        <v>184</v>
      </c>
      <c r="B20" s="74">
        <v>50.768505096435547</v>
      </c>
      <c r="C20" s="74">
        <v>-2.3949980735778809</v>
      </c>
      <c r="D20" s="74">
        <v>239.55412182515147</v>
      </c>
      <c r="E20" s="74">
        <v>0</v>
      </c>
      <c r="F20" s="74">
        <v>0</v>
      </c>
      <c r="G20" s="74">
        <v>20371.006198997511</v>
      </c>
      <c r="H20" s="74" t="s">
        <v>209</v>
      </c>
      <c r="I20" s="74">
        <v>20371.006198997511</v>
      </c>
      <c r="J20" s="73">
        <f t="shared" si="0"/>
        <v>69.971475407596614</v>
      </c>
      <c r="K20" s="73">
        <f t="shared" si="1"/>
        <v>1523.5642148079635</v>
      </c>
      <c r="L20" s="73">
        <f t="shared" si="2"/>
        <v>3826.1628852562699</v>
      </c>
      <c r="M20" s="73">
        <f t="shared" si="3"/>
        <v>5349.7271000642331</v>
      </c>
      <c r="N20" s="73">
        <f t="shared" si="4"/>
        <v>0</v>
      </c>
      <c r="O20" s="73">
        <f t="shared" si="5"/>
        <v>0</v>
      </c>
      <c r="P20" s="73">
        <f t="shared" si="6"/>
        <v>0</v>
      </c>
      <c r="Q20" s="73">
        <f t="shared" si="7"/>
        <v>3449.5793542821812</v>
      </c>
      <c r="R20" s="73">
        <f t="shared" si="8"/>
        <v>3352.3910688153978</v>
      </c>
      <c r="S20" s="73">
        <f t="shared" si="9"/>
        <v>6801.9704230975785</v>
      </c>
      <c r="T20" s="73">
        <f t="shared" si="10"/>
        <v>12151.697523161813</v>
      </c>
    </row>
    <row r="21" spans="1:20" x14ac:dyDescent="0.25">
      <c r="A21" s="74" t="s">
        <v>29</v>
      </c>
      <c r="B21" s="74">
        <v>50.725673499999999</v>
      </c>
      <c r="C21" s="74">
        <v>-3.4674520000000002</v>
      </c>
      <c r="D21" s="74">
        <v>201.92120182744048</v>
      </c>
      <c r="E21" s="74">
        <v>0</v>
      </c>
      <c r="F21" s="74">
        <v>781.20864177026579</v>
      </c>
      <c r="G21" s="74">
        <v>87690.615752838712</v>
      </c>
      <c r="H21" s="74" t="s">
        <v>77</v>
      </c>
      <c r="I21" s="74">
        <v>87690.615752838712</v>
      </c>
      <c r="J21" s="73">
        <f t="shared" si="0"/>
        <v>80.874137864889221</v>
      </c>
      <c r="K21" s="73">
        <f t="shared" si="1"/>
        <v>1284.2188436225215</v>
      </c>
      <c r="L21" s="73">
        <f t="shared" si="2"/>
        <v>3225.089187746873</v>
      </c>
      <c r="M21" s="73">
        <f t="shared" si="3"/>
        <v>4509.3080313693945</v>
      </c>
      <c r="N21" s="73">
        <f t="shared" si="4"/>
        <v>11249.404441491828</v>
      </c>
      <c r="O21" s="73">
        <f t="shared" si="5"/>
        <v>45038.35763603574</v>
      </c>
      <c r="P21" s="73">
        <f t="shared" si="6"/>
        <v>56287.762077527572</v>
      </c>
      <c r="Q21" s="73">
        <f t="shared" si="7"/>
        <v>14157.069747806971</v>
      </c>
      <c r="R21" s="73">
        <f t="shared" si="8"/>
        <v>15901.955702041574</v>
      </c>
      <c r="S21" s="73">
        <f t="shared" si="9"/>
        <v>30059.025449848545</v>
      </c>
      <c r="T21" s="73">
        <f t="shared" si="10"/>
        <v>90856.09555874551</v>
      </c>
    </row>
    <row r="22" spans="1:20" x14ac:dyDescent="0.25">
      <c r="A22" s="74" t="s">
        <v>196</v>
      </c>
      <c r="B22" s="74">
        <v>51.073136350439498</v>
      </c>
      <c r="C22" s="74">
        <v>-4.0241749976786698</v>
      </c>
      <c r="D22" s="74">
        <v>181.48023561509811</v>
      </c>
      <c r="E22" s="74">
        <v>0</v>
      </c>
      <c r="F22" s="74">
        <v>0</v>
      </c>
      <c r="G22" s="74">
        <v>17438.325643525252</v>
      </c>
      <c r="H22" s="74" t="s">
        <v>77</v>
      </c>
      <c r="I22" s="74">
        <v>17438.325643525252</v>
      </c>
      <c r="J22" s="73">
        <f t="shared" si="0"/>
        <v>98.239776830431012</v>
      </c>
      <c r="K22" s="73">
        <f t="shared" si="1"/>
        <v>1154.214298512024</v>
      </c>
      <c r="L22" s="73">
        <f t="shared" si="2"/>
        <v>2898.6056955633112</v>
      </c>
      <c r="M22" s="73">
        <f t="shared" si="3"/>
        <v>4052.8199940753352</v>
      </c>
      <c r="N22" s="73">
        <f t="shared" si="4"/>
        <v>0</v>
      </c>
      <c r="O22" s="73">
        <f t="shared" si="5"/>
        <v>0</v>
      </c>
      <c r="P22" s="73">
        <f t="shared" si="6"/>
        <v>0</v>
      </c>
      <c r="Q22" s="73">
        <f t="shared" si="7"/>
        <v>2613.3153928574129</v>
      </c>
      <c r="R22" s="73">
        <f t="shared" si="8"/>
        <v>3565.7155691922558</v>
      </c>
      <c r="S22" s="73">
        <f t="shared" si="9"/>
        <v>6179.0309620496682</v>
      </c>
      <c r="T22" s="73">
        <f t="shared" si="10"/>
        <v>10231.850956125003</v>
      </c>
    </row>
    <row r="23" spans="1:20" x14ac:dyDescent="0.25">
      <c r="A23" s="74" t="s">
        <v>204</v>
      </c>
      <c r="B23" s="74">
        <v>50.707228600000001</v>
      </c>
      <c r="C23" s="74">
        <v>-3.4151962999999999</v>
      </c>
      <c r="D23" s="74">
        <v>265.82100000000003</v>
      </c>
      <c r="E23" s="74">
        <v>0</v>
      </c>
      <c r="F23" s="74">
        <v>0</v>
      </c>
      <c r="G23" s="74">
        <v>25743.616146971002</v>
      </c>
      <c r="H23" s="74" t="s">
        <v>209</v>
      </c>
      <c r="I23" s="74">
        <v>25743.616146971002</v>
      </c>
      <c r="J23" s="73">
        <f t="shared" si="0"/>
        <v>80.225603761030541</v>
      </c>
      <c r="K23" s="73">
        <f t="shared" si="1"/>
        <v>1690.6215600000003</v>
      </c>
      <c r="L23" s="73">
        <f t="shared" si="2"/>
        <v>4245.697951563785</v>
      </c>
      <c r="M23" s="73">
        <f t="shared" si="3"/>
        <v>5936.3195115637855</v>
      </c>
      <c r="N23" s="73">
        <f t="shared" si="4"/>
        <v>0</v>
      </c>
      <c r="O23" s="73">
        <f t="shared" si="5"/>
        <v>0</v>
      </c>
      <c r="P23" s="73">
        <f t="shared" si="6"/>
        <v>0</v>
      </c>
      <c r="Q23" s="73">
        <f t="shared" si="7"/>
        <v>3827.8224000000005</v>
      </c>
      <c r="R23" s="73">
        <f t="shared" si="8"/>
        <v>4265.1300434721807</v>
      </c>
      <c r="S23" s="73">
        <f t="shared" si="9"/>
        <v>8092.9524434721807</v>
      </c>
      <c r="T23" s="73">
        <f t="shared" si="10"/>
        <v>14029.271955035965</v>
      </c>
    </row>
    <row r="24" spans="1:20" x14ac:dyDescent="0.25">
      <c r="A24" s="74" t="s">
        <v>58</v>
      </c>
      <c r="B24" s="74">
        <v>51.869744848024403</v>
      </c>
      <c r="C24" s="74">
        <v>-2.2530738692197398</v>
      </c>
      <c r="D24" s="74">
        <v>180.1259303321863</v>
      </c>
      <c r="E24" s="74">
        <v>0</v>
      </c>
      <c r="F24" s="74">
        <v>1042.7735064369576</v>
      </c>
      <c r="G24" s="74">
        <v>70304.98950749202</v>
      </c>
      <c r="H24" s="74" t="s">
        <v>77</v>
      </c>
      <c r="I24" s="74">
        <v>70304.98950749202</v>
      </c>
      <c r="J24" s="73">
        <f t="shared" si="0"/>
        <v>102.92832967276063</v>
      </c>
      <c r="K24" s="73">
        <f t="shared" si="1"/>
        <v>1145.6009169127049</v>
      </c>
      <c r="L24" s="73">
        <f t="shared" si="2"/>
        <v>2876.9747064185462</v>
      </c>
      <c r="M24" s="73">
        <f t="shared" si="3"/>
        <v>4022.5756233312513</v>
      </c>
      <c r="N24" s="73">
        <f t="shared" si="4"/>
        <v>15015.93849269219</v>
      </c>
      <c r="O24" s="73">
        <f t="shared" si="5"/>
        <v>60118.134394757384</v>
      </c>
      <c r="P24" s="73">
        <f t="shared" si="6"/>
        <v>75134.072887449569</v>
      </c>
      <c r="Q24" s="73">
        <f t="shared" si="7"/>
        <v>17609.751889475672</v>
      </c>
      <c r="R24" s="73">
        <f t="shared" si="8"/>
        <v>25174.199276881547</v>
      </c>
      <c r="S24" s="73">
        <f t="shared" si="9"/>
        <v>42783.951166357219</v>
      </c>
      <c r="T24" s="73">
        <f t="shared" si="10"/>
        <v>121940.59967713805</v>
      </c>
    </row>
    <row r="25" spans="1:20" x14ac:dyDescent="0.25">
      <c r="A25" s="74" t="s">
        <v>229</v>
      </c>
      <c r="B25" s="74">
        <v>51.568503399999997</v>
      </c>
      <c r="C25" s="74">
        <v>-2.9900193000000002</v>
      </c>
      <c r="D25" s="74">
        <v>0</v>
      </c>
      <c r="E25" s="74">
        <v>0</v>
      </c>
      <c r="F25" s="74">
        <v>1394.9819571176058</v>
      </c>
      <c r="G25" s="74">
        <v>86969.786201979645</v>
      </c>
      <c r="H25" s="74" t="s">
        <v>77</v>
      </c>
      <c r="I25" s="74">
        <v>86969.786201979645</v>
      </c>
      <c r="J25" s="73">
        <f t="shared" si="0"/>
        <v>50.203800882496232</v>
      </c>
      <c r="K25" s="73">
        <f t="shared" si="1"/>
        <v>0</v>
      </c>
      <c r="L25" s="73">
        <f t="shared" si="2"/>
        <v>0</v>
      </c>
      <c r="M25" s="73">
        <f t="shared" si="3"/>
        <v>0</v>
      </c>
      <c r="N25" s="73">
        <f t="shared" si="4"/>
        <v>20087.740182493526</v>
      </c>
      <c r="O25" s="73">
        <f t="shared" si="5"/>
        <v>80423.708752259146</v>
      </c>
      <c r="P25" s="73">
        <f t="shared" si="6"/>
        <v>100511.44893475267</v>
      </c>
      <c r="Q25" s="73">
        <f t="shared" si="7"/>
        <v>20087.740182493526</v>
      </c>
      <c r="R25" s="73">
        <f t="shared" si="8"/>
        <v>14006.679281961435</v>
      </c>
      <c r="S25" s="73">
        <f t="shared" si="9"/>
        <v>34094.419464454957</v>
      </c>
      <c r="T25" s="73">
        <f t="shared" si="10"/>
        <v>134605.86839920763</v>
      </c>
    </row>
    <row r="26" spans="1:20" x14ac:dyDescent="0.25">
      <c r="A26" s="74" t="s">
        <v>173</v>
      </c>
      <c r="B26" s="74">
        <v>51.5968977</v>
      </c>
      <c r="C26" s="74">
        <v>-1.5256155</v>
      </c>
      <c r="D26" s="74">
        <v>0</v>
      </c>
      <c r="E26" s="74">
        <v>288</v>
      </c>
      <c r="F26" s="74">
        <v>0</v>
      </c>
      <c r="G26" s="74">
        <v>16869.806955642136</v>
      </c>
      <c r="H26" s="74" t="s">
        <v>209</v>
      </c>
      <c r="I26" s="74">
        <v>16869.806955642136</v>
      </c>
      <c r="J26" s="73">
        <f t="shared" si="0"/>
        <v>123.69062530964445</v>
      </c>
      <c r="K26" s="73">
        <f t="shared" si="1"/>
        <v>1831.68</v>
      </c>
      <c r="L26" s="73">
        <f t="shared" si="2"/>
        <v>4599.9413517004668</v>
      </c>
      <c r="M26" s="73">
        <f t="shared" si="3"/>
        <v>6431.6213517004671</v>
      </c>
      <c r="N26" s="73">
        <f t="shared" si="4"/>
        <v>0</v>
      </c>
      <c r="O26" s="73">
        <f t="shared" si="5"/>
        <v>0</v>
      </c>
      <c r="P26" s="73">
        <f t="shared" si="6"/>
        <v>0</v>
      </c>
      <c r="Q26" s="73">
        <f t="shared" si="7"/>
        <v>4147.2</v>
      </c>
      <c r="R26" s="73">
        <f t="shared" si="8"/>
        <v>7124.5800178355203</v>
      </c>
      <c r="S26" s="73">
        <f t="shared" si="9"/>
        <v>11271.780017835521</v>
      </c>
      <c r="T26" s="73">
        <f t="shared" si="10"/>
        <v>17703.40136953599</v>
      </c>
    </row>
    <row r="27" spans="1:20" x14ac:dyDescent="0.25">
      <c r="A27" s="74" t="s">
        <v>203</v>
      </c>
      <c r="B27" s="74">
        <v>50.457588195800781</v>
      </c>
      <c r="C27" s="74">
        <v>-4.5415968894958496</v>
      </c>
      <c r="D27" s="74">
        <v>253.85478058816099</v>
      </c>
      <c r="E27" s="74">
        <v>0</v>
      </c>
      <c r="F27" s="74">
        <v>0</v>
      </c>
      <c r="G27" s="74">
        <v>29061.510288042118</v>
      </c>
      <c r="H27" s="74" t="s">
        <v>77</v>
      </c>
      <c r="I27" s="74">
        <v>29061.510288042118</v>
      </c>
      <c r="J27" s="73">
        <f t="shared" si="0"/>
        <v>172.33398372451265</v>
      </c>
      <c r="K27" s="73">
        <f t="shared" si="1"/>
        <v>1614.5164045407039</v>
      </c>
      <c r="L27" s="73">
        <f t="shared" si="2"/>
        <v>4054.5732727580935</v>
      </c>
      <c r="M27" s="73">
        <f t="shared" si="3"/>
        <v>5669.0896772987971</v>
      </c>
      <c r="N27" s="73">
        <f t="shared" si="4"/>
        <v>0</v>
      </c>
      <c r="O27" s="73">
        <f t="shared" si="5"/>
        <v>0</v>
      </c>
      <c r="P27" s="73">
        <f t="shared" si="6"/>
        <v>0</v>
      </c>
      <c r="Q27" s="73">
        <f t="shared" si="7"/>
        <v>3655.5088404695184</v>
      </c>
      <c r="R27" s="73">
        <f t="shared" si="8"/>
        <v>8749.5611252539729</v>
      </c>
      <c r="S27" s="73">
        <f t="shared" si="9"/>
        <v>12405.069965723491</v>
      </c>
      <c r="T27" s="73">
        <f t="shared" si="10"/>
        <v>18074.159643022289</v>
      </c>
    </row>
    <row r="28" spans="1:20" x14ac:dyDescent="0.25">
      <c r="A28" s="74" t="s">
        <v>40</v>
      </c>
      <c r="B28" s="74">
        <v>50.391910000129002</v>
      </c>
      <c r="C28" s="74">
        <v>-4.0842734998682602</v>
      </c>
      <c r="D28" s="74">
        <v>254.20215543835448</v>
      </c>
      <c r="E28" s="74">
        <v>304.07480405204933</v>
      </c>
      <c r="F28" s="74">
        <v>1252.7337080169</v>
      </c>
      <c r="G28" s="74">
        <v>184518.46694336113</v>
      </c>
      <c r="H28" s="74" t="s">
        <v>77</v>
      </c>
      <c r="I28" s="74">
        <v>184518.46694336113</v>
      </c>
      <c r="J28" s="73">
        <f t="shared" si="0"/>
        <v>148.80316609521793</v>
      </c>
      <c r="K28" s="73">
        <f t="shared" si="1"/>
        <v>3550.6414623589681</v>
      </c>
      <c r="L28" s="73">
        <f t="shared" si="2"/>
        <v>8916.8099710469269</v>
      </c>
      <c r="M28" s="73">
        <f t="shared" si="3"/>
        <v>12467.451433405895</v>
      </c>
      <c r="N28" s="73">
        <f t="shared" si="4"/>
        <v>18039.365395443361</v>
      </c>
      <c r="O28" s="73">
        <f t="shared" si="5"/>
        <v>72222.791387111109</v>
      </c>
      <c r="P28" s="73">
        <f t="shared" si="6"/>
        <v>90262.156782554463</v>
      </c>
      <c r="Q28" s="73">
        <f t="shared" si="7"/>
        <v>26078.553612105177</v>
      </c>
      <c r="R28" s="73">
        <f t="shared" si="8"/>
        <v>53896.824231460167</v>
      </c>
      <c r="S28" s="73">
        <f t="shared" si="9"/>
        <v>79975.377843565337</v>
      </c>
      <c r="T28" s="73">
        <f t="shared" si="10"/>
        <v>182704.98605952569</v>
      </c>
    </row>
    <row r="29" spans="1:20" x14ac:dyDescent="0.25">
      <c r="A29" s="74" t="s">
        <v>64</v>
      </c>
      <c r="B29" s="74">
        <v>51.567989650586703</v>
      </c>
      <c r="C29" s="74">
        <v>-1.80900490037721</v>
      </c>
      <c r="D29" s="74">
        <v>246.3618012861472</v>
      </c>
      <c r="E29" s="74">
        <v>279.4468818178317</v>
      </c>
      <c r="F29" s="74">
        <v>990.72479345530451</v>
      </c>
      <c r="G29" s="74">
        <v>107005.25578150875</v>
      </c>
      <c r="H29" s="74" t="s">
        <v>77</v>
      </c>
      <c r="I29" s="74">
        <v>107005.25578150875</v>
      </c>
      <c r="J29" s="73">
        <f t="shared" si="0"/>
        <v>100.96132156482979</v>
      </c>
      <c r="K29" s="73">
        <f t="shared" si="1"/>
        <v>3344.1432245413057</v>
      </c>
      <c r="L29" s="73">
        <f t="shared" si="2"/>
        <v>8398.2260572679133</v>
      </c>
      <c r="M29" s="73">
        <f t="shared" si="3"/>
        <v>11742.369281809219</v>
      </c>
      <c r="N29" s="73">
        <f t="shared" si="4"/>
        <v>14266.437025756386</v>
      </c>
      <c r="O29" s="73">
        <f t="shared" si="5"/>
        <v>57117.414197332277</v>
      </c>
      <c r="P29" s="73">
        <f t="shared" si="6"/>
        <v>71383.851223088655</v>
      </c>
      <c r="Q29" s="73">
        <f t="shared" si="7"/>
        <v>21838.082062453683</v>
      </c>
      <c r="R29" s="73">
        <f t="shared" si="8"/>
        <v>30622.244798146214</v>
      </c>
      <c r="S29" s="73">
        <f t="shared" si="9"/>
        <v>52460.326860599896</v>
      </c>
      <c r="T29" s="73">
        <f t="shared" si="10"/>
        <v>135586.54736549777</v>
      </c>
    </row>
    <row r="30" spans="1:20" x14ac:dyDescent="0.25">
      <c r="A30" s="74" t="s">
        <v>118</v>
      </c>
      <c r="B30" s="74">
        <v>51.225127100000002</v>
      </c>
      <c r="C30" s="74">
        <v>-1.6188895999999999</v>
      </c>
      <c r="D30" s="74">
        <v>0</v>
      </c>
      <c r="E30" s="74">
        <v>1512</v>
      </c>
      <c r="F30" s="74">
        <v>0</v>
      </c>
      <c r="G30" s="74">
        <v>102597.31440194187</v>
      </c>
      <c r="H30" s="74" t="s">
        <v>209</v>
      </c>
      <c r="I30" s="74">
        <v>102597.31440194187</v>
      </c>
      <c r="J30" s="73">
        <f t="shared" si="0"/>
        <v>104.4919945765609</v>
      </c>
      <c r="K30" s="73">
        <f t="shared" si="1"/>
        <v>9616.32</v>
      </c>
      <c r="L30" s="73">
        <f t="shared" si="2"/>
        <v>24149.692096427454</v>
      </c>
      <c r="M30" s="73">
        <f t="shared" si="3"/>
        <v>33766.012096427454</v>
      </c>
      <c r="N30" s="73">
        <f t="shared" si="4"/>
        <v>0</v>
      </c>
      <c r="O30" s="73">
        <f t="shared" si="5"/>
        <v>0</v>
      </c>
      <c r="P30" s="73">
        <f t="shared" si="6"/>
        <v>0</v>
      </c>
      <c r="Q30" s="73">
        <f t="shared" si="7"/>
        <v>21772.799999999999</v>
      </c>
      <c r="R30" s="73">
        <f t="shared" si="8"/>
        <v>31598.379159952015</v>
      </c>
      <c r="S30" s="73">
        <f t="shared" si="9"/>
        <v>53371.179159952015</v>
      </c>
      <c r="T30" s="73">
        <f t="shared" si="10"/>
        <v>87137.191256379476</v>
      </c>
    </row>
    <row r="31" spans="1:20" x14ac:dyDescent="0.25">
      <c r="A31" s="74" t="s">
        <v>168</v>
      </c>
      <c r="B31" s="74">
        <v>51.090568542480469</v>
      </c>
      <c r="C31" s="74">
        <v>-2.6136460304260254</v>
      </c>
      <c r="D31" s="74">
        <v>0</v>
      </c>
      <c r="E31" s="74">
        <v>1035</v>
      </c>
      <c r="F31" s="74">
        <v>0</v>
      </c>
      <c r="G31" s="74">
        <v>83097.168858082427</v>
      </c>
      <c r="H31" s="74" t="s">
        <v>209</v>
      </c>
      <c r="I31" s="74">
        <v>83097.168858082427</v>
      </c>
      <c r="J31" s="73">
        <f t="shared" si="0"/>
        <v>25.842170773342303</v>
      </c>
      <c r="K31" s="73">
        <f t="shared" si="1"/>
        <v>6582.6</v>
      </c>
      <c r="L31" s="73">
        <f t="shared" si="2"/>
        <v>16531.039232673553</v>
      </c>
      <c r="M31" s="73">
        <f t="shared" si="3"/>
        <v>23113.639232673551</v>
      </c>
      <c r="N31" s="73">
        <f t="shared" si="4"/>
        <v>0</v>
      </c>
      <c r="O31" s="73">
        <f t="shared" si="5"/>
        <v>0</v>
      </c>
      <c r="P31" s="73">
        <f t="shared" si="6"/>
        <v>0</v>
      </c>
      <c r="Q31" s="73">
        <f t="shared" si="7"/>
        <v>14904</v>
      </c>
      <c r="R31" s="73">
        <f t="shared" si="8"/>
        <v>5349.3293500818572</v>
      </c>
      <c r="S31" s="73">
        <f t="shared" si="9"/>
        <v>20253.329350081858</v>
      </c>
      <c r="T31" s="73">
        <f t="shared" si="10"/>
        <v>43366.968582755406</v>
      </c>
    </row>
    <row r="32" spans="1:20" x14ac:dyDescent="0.25">
      <c r="A32" s="74" t="s">
        <v>189</v>
      </c>
      <c r="B32" s="74">
        <v>51.166054551655797</v>
      </c>
      <c r="C32" s="74">
        <v>-2.9900082983111398</v>
      </c>
      <c r="D32" s="74">
        <v>188.84314727404632</v>
      </c>
      <c r="E32" s="74">
        <v>0</v>
      </c>
      <c r="F32" s="74">
        <v>0</v>
      </c>
      <c r="G32" s="74">
        <v>15677.416528479169</v>
      </c>
      <c r="H32" s="74" t="s">
        <v>209</v>
      </c>
      <c r="I32" s="74">
        <v>15677.416528479169</v>
      </c>
      <c r="J32" s="73">
        <f t="shared" si="0"/>
        <v>11.1379103536858</v>
      </c>
      <c r="K32" s="73">
        <f t="shared" si="1"/>
        <v>1201.0424166629346</v>
      </c>
      <c r="L32" s="73">
        <f t="shared" si="2"/>
        <v>3016.206257399816</v>
      </c>
      <c r="M32" s="73">
        <f t="shared" si="3"/>
        <v>4217.2486740627501</v>
      </c>
      <c r="N32" s="73">
        <f t="shared" si="4"/>
        <v>0</v>
      </c>
      <c r="O32" s="73">
        <f t="shared" si="5"/>
        <v>0</v>
      </c>
      <c r="P32" s="73">
        <f t="shared" si="6"/>
        <v>0</v>
      </c>
      <c r="Q32" s="73">
        <f t="shared" si="7"/>
        <v>2719.3413207462672</v>
      </c>
      <c r="R32" s="73">
        <f t="shared" si="8"/>
        <v>420.66360904924261</v>
      </c>
      <c r="S32" s="73">
        <f t="shared" si="9"/>
        <v>3140.0049297955097</v>
      </c>
      <c r="T32" s="73">
        <f t="shared" si="10"/>
        <v>7357.2536038582602</v>
      </c>
    </row>
    <row r="33" spans="1:20" x14ac:dyDescent="0.25">
      <c r="A33" s="74" t="s">
        <v>178</v>
      </c>
      <c r="B33" s="74">
        <v>50.482322692871094</v>
      </c>
      <c r="C33" s="74">
        <v>-3.779433012008667</v>
      </c>
      <c r="D33" s="74">
        <v>229.18222056102806</v>
      </c>
      <c r="E33" s="74">
        <v>0</v>
      </c>
      <c r="F33" s="74">
        <v>0</v>
      </c>
      <c r="G33" s="74">
        <v>24163.410075030632</v>
      </c>
      <c r="H33" s="74" t="s">
        <v>209</v>
      </c>
      <c r="I33" s="74">
        <v>24163.410075030632</v>
      </c>
      <c r="J33" s="73">
        <f t="shared" si="0"/>
        <v>122.7321799592207</v>
      </c>
      <c r="K33" s="73">
        <f t="shared" si="1"/>
        <v>1457.5989227681384</v>
      </c>
      <c r="L33" s="73">
        <f t="shared" si="2"/>
        <v>3660.5026855319793</v>
      </c>
      <c r="M33" s="73">
        <f t="shared" si="3"/>
        <v>5118.1016083001177</v>
      </c>
      <c r="N33" s="73">
        <f t="shared" si="4"/>
        <v>0</v>
      </c>
      <c r="O33" s="73">
        <f t="shared" si="5"/>
        <v>0</v>
      </c>
      <c r="P33" s="73">
        <f t="shared" si="6"/>
        <v>0</v>
      </c>
      <c r="Q33" s="73">
        <f t="shared" si="7"/>
        <v>3300.2239760788043</v>
      </c>
      <c r="R33" s="73">
        <f t="shared" si="8"/>
        <v>5625.6067074699822</v>
      </c>
      <c r="S33" s="73">
        <f t="shared" si="9"/>
        <v>8925.8306835487856</v>
      </c>
      <c r="T33" s="73">
        <f t="shared" si="10"/>
        <v>14043.932291848903</v>
      </c>
    </row>
  </sheetData>
  <mergeCells count="4">
    <mergeCell ref="K5:M5"/>
    <mergeCell ref="N5:P5"/>
    <mergeCell ref="Q5:T5"/>
    <mergeCell ref="J4:T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E49E-EABA-4269-974F-BAF21DDC4764}">
  <dimension ref="A1:BP228"/>
  <sheetViews>
    <sheetView topLeftCell="E183" zoomScale="115" zoomScaleNormal="115" workbookViewId="0">
      <selection activeCell="AJ14" sqref="AJ14"/>
    </sheetView>
  </sheetViews>
  <sheetFormatPr defaultRowHeight="15" x14ac:dyDescent="0.25"/>
  <cols>
    <col min="1" max="1" width="17.28515625" bestFit="1" customWidth="1"/>
    <col min="2" max="2" width="15.42578125" bestFit="1" customWidth="1"/>
    <col min="3" max="3" width="12.7109375" bestFit="1" customWidth="1"/>
    <col min="4" max="5" width="18.5703125" customWidth="1"/>
    <col min="6" max="6" width="15.85546875" customWidth="1"/>
    <col min="7" max="7" width="17.28515625" bestFit="1" customWidth="1"/>
    <col min="8" max="8" width="14.42578125" bestFit="1" customWidth="1"/>
    <col min="9" max="9" width="14.5703125" bestFit="1" customWidth="1"/>
    <col min="10" max="10" width="17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7109375" bestFit="1" customWidth="1"/>
    <col min="15" max="17" width="15.7109375" customWidth="1"/>
    <col min="18" max="18" width="17.7109375" bestFit="1" customWidth="1"/>
    <col min="19" max="25" width="15.7109375" customWidth="1"/>
    <col min="26" max="26" width="17.7109375" bestFit="1" customWidth="1"/>
    <col min="27" max="28" width="15.7109375" customWidth="1"/>
    <col min="29" max="29" width="17.7109375" bestFit="1" customWidth="1"/>
    <col min="30" max="33" width="15.7109375" customWidth="1"/>
    <col min="34" max="34" width="16.5703125" bestFit="1" customWidth="1"/>
    <col min="35" max="40" width="15.7109375" customWidth="1"/>
    <col min="41" max="41" width="33.140625" bestFit="1" customWidth="1"/>
    <col min="42" max="42" width="18" customWidth="1"/>
    <col min="43" max="43" width="15.7109375" customWidth="1"/>
    <col min="44" max="44" width="33.140625" style="11" customWidth="1"/>
    <col min="45" max="45" width="21" style="11" bestFit="1" customWidth="1"/>
    <col min="46" max="46" width="32.5703125" style="11" customWidth="1"/>
    <col min="47" max="47" width="21" style="11" bestFit="1" customWidth="1"/>
    <col min="49" max="49" width="16" bestFit="1" customWidth="1"/>
    <col min="50" max="51" width="15.7109375" bestFit="1" customWidth="1"/>
    <col min="52" max="64" width="15.7109375" customWidth="1"/>
    <col min="65" max="66" width="15.7109375" bestFit="1" customWidth="1"/>
  </cols>
  <sheetData>
    <row r="1" spans="1:68" ht="45" x14ac:dyDescent="0.25">
      <c r="A1" s="92" t="s">
        <v>0</v>
      </c>
      <c r="B1" s="92" t="s">
        <v>1</v>
      </c>
      <c r="C1" s="92" t="s">
        <v>74</v>
      </c>
      <c r="D1" s="92" t="s">
        <v>73</v>
      </c>
      <c r="E1" s="14"/>
      <c r="F1" s="14"/>
      <c r="G1" s="16" t="s">
        <v>455</v>
      </c>
      <c r="H1" s="16" t="s">
        <v>209</v>
      </c>
      <c r="I1" s="16" t="s">
        <v>211</v>
      </c>
      <c r="J1" s="16" t="s">
        <v>77</v>
      </c>
      <c r="L1" s="1"/>
      <c r="M1" s="4" t="s">
        <v>103</v>
      </c>
      <c r="N1" s="4" t="s">
        <v>104</v>
      </c>
      <c r="O1" s="43"/>
      <c r="P1" s="14" t="s">
        <v>462</v>
      </c>
      <c r="Q1" s="188" t="s">
        <v>463</v>
      </c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19" t="s">
        <v>106</v>
      </c>
      <c r="AP1" s="4" t="s">
        <v>108</v>
      </c>
      <c r="AR1" s="43"/>
    </row>
    <row r="2" spans="1:68" s="17" customFormat="1" ht="32.25" customHeight="1" x14ac:dyDescent="0.25">
      <c r="A2" s="44" t="s">
        <v>209</v>
      </c>
      <c r="B2" s="42" t="s">
        <v>210</v>
      </c>
      <c r="C2" s="41">
        <f>'Initial Data'!M3</f>
        <v>52.963239999999999</v>
      </c>
      <c r="D2" s="41">
        <f>'Initial Data'!N3</f>
        <v>2.0600000000000002E-3</v>
      </c>
      <c r="E2" s="43"/>
      <c r="F2" s="43"/>
      <c r="G2" s="16" t="s">
        <v>209</v>
      </c>
      <c r="H2" s="16" t="s">
        <v>454</v>
      </c>
      <c r="I2" s="16">
        <v>499.57834694192115</v>
      </c>
      <c r="J2" s="16">
        <v>226.39178399340994</v>
      </c>
      <c r="L2" s="4" t="s">
        <v>105</v>
      </c>
      <c r="M2" s="18">
        <v>6.36</v>
      </c>
      <c r="N2" s="20">
        <v>4.8000000000000001E-2</v>
      </c>
      <c r="O2" s="47"/>
      <c r="P2" s="47"/>
      <c r="Q2" s="188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1" t="s">
        <v>209</v>
      </c>
      <c r="AP2" s="16">
        <f>COUNTIF($AO$8:$AO$205,AO2)</f>
        <v>111</v>
      </c>
      <c r="AR2" s="56"/>
      <c r="AS2" s="43"/>
      <c r="AT2" s="43"/>
      <c r="AU2" s="43"/>
    </row>
    <row r="3" spans="1:68" s="17" customFormat="1" ht="30" x14ac:dyDescent="0.25">
      <c r="A3" s="44" t="s">
        <v>211</v>
      </c>
      <c r="B3" s="45" t="s">
        <v>212</v>
      </c>
      <c r="C3" s="41">
        <f>'Initial Data'!M4</f>
        <v>56.019480000000001</v>
      </c>
      <c r="D3" s="41">
        <f>'Initial Data'!N4</f>
        <v>-3.7248199999999998</v>
      </c>
      <c r="E3" s="43"/>
      <c r="F3" s="43"/>
      <c r="G3" s="16" t="s">
        <v>77</v>
      </c>
      <c r="H3" s="16">
        <v>226.39178399340994</v>
      </c>
      <c r="I3" s="16">
        <v>362.85058598749669</v>
      </c>
      <c r="J3" s="16" t="s">
        <v>454</v>
      </c>
      <c r="L3" s="4" t="s">
        <v>102</v>
      </c>
      <c r="M3" s="18">
        <v>14.4</v>
      </c>
      <c r="N3" s="18">
        <v>0.2</v>
      </c>
      <c r="O3" s="46"/>
      <c r="P3" s="46"/>
      <c r="Q3" s="188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1" t="s">
        <v>211</v>
      </c>
      <c r="AP3" s="16">
        <f>COUNTIF($AO$8:$AO$205,AO3)</f>
        <v>16</v>
      </c>
      <c r="AR3" s="57"/>
      <c r="AS3" s="43"/>
      <c r="AT3" s="43"/>
      <c r="AU3" s="43"/>
    </row>
    <row r="4" spans="1:68" s="17" customFormat="1" ht="30" x14ac:dyDescent="0.25">
      <c r="A4" s="41" t="s">
        <v>77</v>
      </c>
      <c r="B4" s="41" t="s">
        <v>72</v>
      </c>
      <c r="C4" s="41">
        <v>53.359110000000001</v>
      </c>
      <c r="D4" s="40">
        <v>-2.7498499999999999</v>
      </c>
      <c r="E4" s="43"/>
      <c r="F4" s="43"/>
      <c r="AO4" s="41" t="s">
        <v>77</v>
      </c>
      <c r="AP4" s="16">
        <f>COUNTIF($AO$8:$AO$205,AO4)</f>
        <v>35</v>
      </c>
      <c r="AR4" s="43"/>
      <c r="AS4" s="43"/>
      <c r="AT4" s="43"/>
      <c r="AU4" s="43"/>
      <c r="AW4" s="108"/>
      <c r="AX4" s="108"/>
      <c r="AY4" s="108"/>
      <c r="AZ4" s="173" t="str">
        <f>AO2</f>
        <v>WoodCo Factory and Warehouse</v>
      </c>
      <c r="BA4" s="174"/>
      <c r="BB4" s="174"/>
      <c r="BC4" s="40"/>
      <c r="BD4" s="40"/>
      <c r="BE4" s="40"/>
      <c r="BF4" s="171" t="str">
        <f>AO4</f>
        <v>DrumCo Factory and Warehouse</v>
      </c>
      <c r="BG4" s="172"/>
      <c r="BH4" s="172"/>
      <c r="BI4" s="40"/>
      <c r="BJ4" s="40"/>
      <c r="BK4" s="40"/>
      <c r="BL4" s="169" t="s">
        <v>211</v>
      </c>
      <c r="BM4" s="170"/>
      <c r="BN4" s="170"/>
    </row>
    <row r="5" spans="1:68" x14ac:dyDescent="0.25">
      <c r="G5" s="154" t="s">
        <v>456</v>
      </c>
      <c r="H5" s="155"/>
      <c r="I5" s="155"/>
      <c r="J5" s="155"/>
      <c r="K5" s="155"/>
      <c r="L5" s="155"/>
      <c r="M5" s="155"/>
      <c r="N5" s="156"/>
      <c r="O5" s="157" t="s">
        <v>464</v>
      </c>
      <c r="P5" s="158"/>
      <c r="Q5" s="158"/>
      <c r="R5" s="158"/>
      <c r="S5" s="158"/>
      <c r="T5" s="158"/>
      <c r="U5" s="158"/>
      <c r="V5" s="159"/>
      <c r="W5" s="160" t="s">
        <v>467</v>
      </c>
      <c r="X5" s="161"/>
      <c r="Y5" s="161"/>
      <c r="Z5" s="161"/>
      <c r="AA5" s="161"/>
      <c r="AB5" s="161"/>
      <c r="AC5" s="161"/>
      <c r="AD5" s="161"/>
      <c r="AE5" s="161"/>
      <c r="AF5" s="161"/>
      <c r="AG5" s="162"/>
      <c r="AH5" s="191" t="s">
        <v>519</v>
      </c>
      <c r="AI5" s="192"/>
      <c r="AJ5" s="192"/>
      <c r="AK5" s="192"/>
      <c r="AL5" s="192"/>
      <c r="AM5" s="192"/>
      <c r="AN5" s="193"/>
      <c r="AO5" s="22"/>
      <c r="AP5" s="22"/>
      <c r="AQ5" s="22"/>
      <c r="AR5" s="189" t="s">
        <v>481</v>
      </c>
      <c r="AS5" s="189"/>
      <c r="AT5" s="189"/>
      <c r="AU5" s="189"/>
      <c r="AW5" s="178" t="str">
        <f>AZ4</f>
        <v>WoodCo Factory and Warehouse</v>
      </c>
      <c r="AX5" s="178"/>
      <c r="AY5" s="178"/>
      <c r="AZ5" s="175" t="s">
        <v>510</v>
      </c>
      <c r="BA5" s="178" t="s">
        <v>509</v>
      </c>
      <c r="BB5" s="179"/>
      <c r="BC5" s="183" t="str">
        <f>BF4</f>
        <v>DrumCo Factory and Warehouse</v>
      </c>
      <c r="BD5" s="183"/>
      <c r="BE5" s="183"/>
      <c r="BF5" s="180" t="s">
        <v>510</v>
      </c>
      <c r="BG5" s="183" t="s">
        <v>509</v>
      </c>
      <c r="BH5" s="184"/>
      <c r="BI5" s="164" t="s">
        <v>508</v>
      </c>
      <c r="BJ5" s="164"/>
      <c r="BK5" s="164"/>
      <c r="BL5" s="166" t="s">
        <v>510</v>
      </c>
      <c r="BM5" s="164" t="s">
        <v>509</v>
      </c>
      <c r="BN5" s="165"/>
    </row>
    <row r="6" spans="1:68" x14ac:dyDescent="0.25">
      <c r="G6" s="66"/>
      <c r="H6" s="152" t="s">
        <v>466</v>
      </c>
      <c r="I6" s="152"/>
      <c r="J6" s="152"/>
      <c r="K6" s="152" t="s">
        <v>480</v>
      </c>
      <c r="L6" s="152"/>
      <c r="M6" s="152"/>
      <c r="N6" s="152"/>
      <c r="O6" s="53"/>
      <c r="P6" s="163" t="s">
        <v>465</v>
      </c>
      <c r="Q6" s="163"/>
      <c r="R6" s="163"/>
      <c r="S6" s="163" t="s">
        <v>461</v>
      </c>
      <c r="T6" s="163"/>
      <c r="U6" s="163"/>
      <c r="V6" s="163"/>
      <c r="W6" s="52"/>
      <c r="X6" s="153" t="s">
        <v>465</v>
      </c>
      <c r="Y6" s="153"/>
      <c r="Z6" s="153"/>
      <c r="AA6" s="153" t="s">
        <v>466</v>
      </c>
      <c r="AB6" s="153"/>
      <c r="AC6" s="153"/>
      <c r="AD6" s="153" t="s">
        <v>461</v>
      </c>
      <c r="AE6" s="153"/>
      <c r="AF6" s="153"/>
      <c r="AG6" s="153"/>
      <c r="AH6" s="191" t="s">
        <v>493</v>
      </c>
      <c r="AI6" s="192"/>
      <c r="AJ6" s="193"/>
      <c r="AK6" s="191" t="s">
        <v>76</v>
      </c>
      <c r="AL6" s="192"/>
      <c r="AM6" s="193"/>
      <c r="AN6" s="138"/>
      <c r="AO6" s="22"/>
      <c r="AP6" s="22"/>
      <c r="AQ6" s="22"/>
      <c r="AR6" s="189" t="s">
        <v>470</v>
      </c>
      <c r="AS6" s="189"/>
      <c r="AT6" s="189" t="s">
        <v>471</v>
      </c>
      <c r="AU6" s="189"/>
      <c r="AW6" s="178"/>
      <c r="AX6" s="178"/>
      <c r="AY6" s="178"/>
      <c r="AZ6" s="176"/>
      <c r="BA6" s="179"/>
      <c r="BB6" s="179"/>
      <c r="BC6" s="183"/>
      <c r="BD6" s="183"/>
      <c r="BE6" s="183"/>
      <c r="BF6" s="181"/>
      <c r="BG6" s="184"/>
      <c r="BH6" s="184"/>
      <c r="BI6" s="164"/>
      <c r="BJ6" s="164"/>
      <c r="BK6" s="164"/>
      <c r="BL6" s="167"/>
      <c r="BM6" s="165"/>
      <c r="BN6" s="165"/>
    </row>
    <row r="7" spans="1:68" x14ac:dyDescent="0.25">
      <c r="A7" s="60" t="s">
        <v>1</v>
      </c>
      <c r="B7" s="60" t="s">
        <v>74</v>
      </c>
      <c r="C7" s="60" t="s">
        <v>73</v>
      </c>
      <c r="D7" s="60" t="s">
        <v>246</v>
      </c>
      <c r="E7" s="60" t="s">
        <v>247</v>
      </c>
      <c r="F7" s="60" t="s">
        <v>248</v>
      </c>
      <c r="G7" s="66" t="s">
        <v>78</v>
      </c>
      <c r="H7" s="67" t="s">
        <v>457</v>
      </c>
      <c r="I7" s="67" t="s">
        <v>458</v>
      </c>
      <c r="J7" s="67" t="s">
        <v>478</v>
      </c>
      <c r="K7" s="67" t="s">
        <v>459</v>
      </c>
      <c r="L7" s="67" t="s">
        <v>460</v>
      </c>
      <c r="M7" s="67" t="s">
        <v>479</v>
      </c>
      <c r="N7" s="67" t="s">
        <v>79</v>
      </c>
      <c r="O7" s="53" t="s">
        <v>78</v>
      </c>
      <c r="P7" s="48" t="s">
        <v>457</v>
      </c>
      <c r="Q7" s="48" t="s">
        <v>458</v>
      </c>
      <c r="R7" s="48" t="s">
        <v>478</v>
      </c>
      <c r="S7" s="48" t="s">
        <v>459</v>
      </c>
      <c r="T7" s="48" t="s">
        <v>460</v>
      </c>
      <c r="U7" s="48" t="s">
        <v>479</v>
      </c>
      <c r="V7" s="48" t="s">
        <v>79</v>
      </c>
      <c r="W7" s="52" t="s">
        <v>78</v>
      </c>
      <c r="X7" s="50" t="s">
        <v>457</v>
      </c>
      <c r="Y7" s="50" t="s">
        <v>458</v>
      </c>
      <c r="Z7" s="50" t="s">
        <v>478</v>
      </c>
      <c r="AA7" s="50" t="s">
        <v>457</v>
      </c>
      <c r="AB7" s="50" t="s">
        <v>458</v>
      </c>
      <c r="AC7" s="50" t="s">
        <v>478</v>
      </c>
      <c r="AD7" s="50" t="s">
        <v>459</v>
      </c>
      <c r="AE7" s="50" t="s">
        <v>460</v>
      </c>
      <c r="AF7" s="50" t="s">
        <v>479</v>
      </c>
      <c r="AG7" s="50" t="s">
        <v>79</v>
      </c>
      <c r="AH7" s="134" t="s">
        <v>459</v>
      </c>
      <c r="AI7" s="134" t="s">
        <v>460</v>
      </c>
      <c r="AJ7" s="134" t="s">
        <v>479</v>
      </c>
      <c r="AK7" s="134" t="s">
        <v>459</v>
      </c>
      <c r="AL7" s="134" t="s">
        <v>460</v>
      </c>
      <c r="AM7" s="134" t="s">
        <v>479</v>
      </c>
      <c r="AN7" s="134" t="s">
        <v>79</v>
      </c>
      <c r="AO7" s="136" t="s">
        <v>469</v>
      </c>
      <c r="AP7" s="64" t="s">
        <v>468</v>
      </c>
      <c r="AQ7" s="14"/>
      <c r="AR7" s="70" t="str">
        <f>AO2</f>
        <v>WoodCo Factory and Warehouse</v>
      </c>
      <c r="AS7" s="70" t="str">
        <f>AO3</f>
        <v>WoodCo Warehouse</v>
      </c>
      <c r="AT7" s="70" t="str">
        <f>AO4</f>
        <v>DrumCo Factory and Warehouse</v>
      </c>
      <c r="AU7" s="70" t="str">
        <f>AO3</f>
        <v>WoodCo Warehouse</v>
      </c>
      <c r="AW7" s="112" t="s">
        <v>246</v>
      </c>
      <c r="AX7" s="112" t="s">
        <v>247</v>
      </c>
      <c r="AY7" s="112" t="s">
        <v>248</v>
      </c>
      <c r="AZ7" s="177"/>
      <c r="BA7" s="112" t="s">
        <v>493</v>
      </c>
      <c r="BB7" s="112" t="s">
        <v>76</v>
      </c>
      <c r="BC7" s="110" t="s">
        <v>246</v>
      </c>
      <c r="BD7" s="110" t="s">
        <v>247</v>
      </c>
      <c r="BE7" s="110" t="s">
        <v>248</v>
      </c>
      <c r="BF7" s="182"/>
      <c r="BG7" s="110" t="s">
        <v>493</v>
      </c>
      <c r="BH7" s="110" t="s">
        <v>76</v>
      </c>
      <c r="BI7" s="109" t="s">
        <v>246</v>
      </c>
      <c r="BJ7" s="109" t="s">
        <v>247</v>
      </c>
      <c r="BK7" s="109" t="s">
        <v>248</v>
      </c>
      <c r="BL7" s="168"/>
      <c r="BM7" s="109" t="s">
        <v>493</v>
      </c>
      <c r="BN7" s="109" t="s">
        <v>76</v>
      </c>
    </row>
    <row r="8" spans="1:68" x14ac:dyDescent="0.25">
      <c r="A8" s="61" t="s">
        <v>10</v>
      </c>
      <c r="B8" s="62">
        <v>57.1215209000691</v>
      </c>
      <c r="C8" s="62">
        <v>-2.1257296002355899</v>
      </c>
      <c r="D8" s="63">
        <v>178.73488139163234</v>
      </c>
      <c r="E8" s="63">
        <v>273.46470061910696</v>
      </c>
      <c r="F8" s="63">
        <v>883.70180156908964</v>
      </c>
      <c r="G8" s="68">
        <f>ACOS(SIN(RADIANS($B8))*SIN(RADIANS($C$2))+COS(RADIANS($B8))*COS(RADIANS($C$2))*COS(RADIANS($D$2)-RADIANS($C8)))*6371*1.2</f>
        <v>578.13818712210809</v>
      </c>
      <c r="H8" s="69">
        <f t="shared" ref="H8:H39" si="0">F8*$M$2</f>
        <v>5620.3434579794102</v>
      </c>
      <c r="I8" s="69">
        <f t="shared" ref="I8:I39" si="1">F8*$H$3*$N$2</f>
        <v>9603.0157140199954</v>
      </c>
      <c r="J8" s="69">
        <f>SUM(H8:I8)</f>
        <v>15223.359171999406</v>
      </c>
      <c r="K8" s="69">
        <f t="shared" ref="K8:K39" si="2">SUM(D8:F8)*$M$3</f>
        <v>19236.979923549537</v>
      </c>
      <c r="L8" s="69">
        <f t="shared" ref="L8:L39" si="3">SUM(D8:F8)*G8*$N$3</f>
        <v>154467.12081535166</v>
      </c>
      <c r="M8" s="69">
        <f>SUM(K8:L8)</f>
        <v>173704.10073890121</v>
      </c>
      <c r="N8" s="69">
        <f>M8+J8</f>
        <v>188927.45991090062</v>
      </c>
      <c r="O8" s="51">
        <f>ACOS(SIN(RADIANS($B8))*SIN(RADIANS($C$4))+COS(RADIANS($B8))*COS(RADIANS($C$4))*COS(RADIANS($D$4)-RADIANS($C8)))*6371*1.2</f>
        <v>504.26762488073251</v>
      </c>
      <c r="P8" s="49">
        <f t="shared" ref="P8:P39" si="4">SUM(D8:E8)*$M$2</f>
        <v>2875.9893415883021</v>
      </c>
      <c r="Q8" s="49">
        <f t="shared" ref="Q8:Q39" si="5">SUM(D8:E8)*$J$2*$N$2</f>
        <v>4913.9649644393066</v>
      </c>
      <c r="R8" s="49">
        <f>SUM(P8:Q8)</f>
        <v>7789.9543060276083</v>
      </c>
      <c r="S8" s="49">
        <f t="shared" ref="S8:S39" si="6">SUM(D8:F8)*$M$3</f>
        <v>19236.979923549537</v>
      </c>
      <c r="T8" s="49">
        <f t="shared" ref="T8:T39" si="7">SUM(D8:F8)*O8*$N$3</f>
        <v>134730.36355453695</v>
      </c>
      <c r="U8" s="49">
        <f>T8+S8</f>
        <v>153967.34347808649</v>
      </c>
      <c r="V8" s="49">
        <f>U8+R8</f>
        <v>161757.29778411411</v>
      </c>
      <c r="W8" s="28">
        <f>ACOS(SIN(RADIANS($B8))*SIN(RADIANS($C$3))+COS(RADIANS($B8))*COS(RADIANS($C$3))*COS(RADIANS($D$3)-RADIANS($C8)))*6371*1.2</f>
        <v>188.24840695805494</v>
      </c>
      <c r="X8" s="29">
        <f t="shared" ref="X8:X39" si="8">SUM(D8:E8)*$M$2</f>
        <v>2875.9893415883021</v>
      </c>
      <c r="Y8" s="29">
        <f t="shared" ref="Y8:Y39" si="9">SUM(D8:E8)*$I$2*$N$2</f>
        <v>10843.637744100137</v>
      </c>
      <c r="Z8" s="29">
        <f>X8+Y8</f>
        <v>13719.627085688438</v>
      </c>
      <c r="AA8" s="29">
        <f t="shared" ref="AA8:AA39" si="10">F8*$M$2</f>
        <v>5620.3434579794102</v>
      </c>
      <c r="AB8" s="29">
        <f t="shared" ref="AB8:AB39" si="11">F8*$I$3*$N$2</f>
        <v>15391.282393802432</v>
      </c>
      <c r="AC8" s="29">
        <f>AA8+AB8</f>
        <v>21011.625851781842</v>
      </c>
      <c r="AD8" s="29">
        <f t="shared" ref="AD8:AD39" si="12">SUM(D8:F8)*$M$3</f>
        <v>19236.979923549537</v>
      </c>
      <c r="AE8" s="29">
        <f>SUM(D8:F8)*W8*$N$3</f>
        <v>50296.26146239286</v>
      </c>
      <c r="AF8" s="29">
        <f>AD8+AE8</f>
        <v>69533.241385942398</v>
      </c>
      <c r="AG8" s="29">
        <f>Z8+AC8+AF8</f>
        <v>104264.49432341268</v>
      </c>
      <c r="AH8" s="135">
        <f>$M$3*SUM(D8:E8)</f>
        <v>6511.6739809546461</v>
      </c>
      <c r="AI8" s="135">
        <f>$N$3*G8*SUM(D8:E8)</f>
        <v>52286.769312212768</v>
      </c>
      <c r="AJ8" s="135">
        <f>AH8+AI8</f>
        <v>58798.443293167416</v>
      </c>
      <c r="AK8" s="135">
        <f>$M$3*F8</f>
        <v>12725.30594259489</v>
      </c>
      <c r="AL8" s="135">
        <f>$N$3*O8*F8</f>
        <v>89124.44171601384</v>
      </c>
      <c r="AM8" s="139">
        <f>AK8+AL8</f>
        <v>101849.74765860873</v>
      </c>
      <c r="AN8" s="135">
        <f>AM8+AJ8</f>
        <v>160648.19095177614</v>
      </c>
      <c r="AO8" s="137" t="str">
        <f>IF(AP8=AG8,$A$3,IF(AP8=V8,$A$4,IF(AP8=N8,$A$2,$AH$5)))</f>
        <v>WoodCo Warehouse</v>
      </c>
      <c r="AP8" s="65">
        <f>MIN(N8,V8,AG8,AN8)</f>
        <v>104264.49432341268</v>
      </c>
      <c r="AQ8" s="12"/>
      <c r="AR8" s="70">
        <f t="shared" ref="AR8:AR39" si="13">IF(AO8=$AR$7,F8,0)</f>
        <v>0</v>
      </c>
      <c r="AS8" s="70">
        <f t="shared" ref="AS8:AS39" si="14">IF(AO8=$AS$7,F8,0)</f>
        <v>883.70180156908964</v>
      </c>
      <c r="AT8" s="70">
        <f t="shared" ref="AT8:AT39" si="15">IF(AO8=$AT$7,SUM(D8:E8),0)</f>
        <v>0</v>
      </c>
      <c r="AU8" s="70">
        <f t="shared" ref="AU8:AU39" si="16">IF(AO8=$AU$7,SUM(D8:E8),0)</f>
        <v>452.19958201073928</v>
      </c>
      <c r="AW8" s="68">
        <f t="shared" ref="AW8:AW39" si="17">IF($AO8=$AO$2,D8,0)</f>
        <v>0</v>
      </c>
      <c r="AX8" s="68">
        <f t="shared" ref="AX8:AX39" si="18">IF($AO8=$AO$2,E8,0)</f>
        <v>0</v>
      </c>
      <c r="AY8" s="68">
        <f t="shared" ref="AY8:AY39" si="19">IF($AO8=$AO$2,F8,0)</f>
        <v>0</v>
      </c>
      <c r="AZ8" s="68">
        <f>IF(AY8&gt;1,IF(SUM(AW8:AX8)&gt;1,"Both",$BB$7),IF(SUM(AW8:AX8)&gt;1,$BA$7,0))</f>
        <v>0</v>
      </c>
      <c r="BA8" s="68">
        <f t="shared" ref="BA8:BA39" si="20">IF($AZ8="Both",$L8*(SUM($AW8:$AX8)/SUM($AW8:$AY8)),IF($AZ8=$BA$7,$L8,0))</f>
        <v>0</v>
      </c>
      <c r="BB8" s="68">
        <f t="shared" ref="BB8:BB39" si="21">IF($AZ8="Both",$L8*(AY8/SUM($AW8:$AY8)),IF($AZ8=$BB$7,$L8,0))</f>
        <v>0</v>
      </c>
      <c r="BC8" s="111">
        <f t="shared" ref="BC8:BC39" si="22">IF($AO8=$AO$4,D8,0)</f>
        <v>0</v>
      </c>
      <c r="BD8" s="111">
        <f t="shared" ref="BD8:BD39" si="23">IF($AO8=$AO$4,E8,0)</f>
        <v>0</v>
      </c>
      <c r="BE8" s="111">
        <f t="shared" ref="BE8:BE39" si="24">IF($AO8=$AO$4,F8,0)</f>
        <v>0</v>
      </c>
      <c r="BF8" s="111">
        <f>IF(BE8&gt;1,IF(SUM(BC8:BD8)&gt;1,"Both",$BH$7),IF(SUM(BC8:BD8)&gt;1,$BG$7,0))</f>
        <v>0</v>
      </c>
      <c r="BG8" s="111">
        <f t="shared" ref="BG8:BG39" si="25">IF($BF8="Both",$T8*(SUM($BC8:$BD8)/SUM($BC8:$BE8)),IF($BF8=$BG$7,$T8,0))</f>
        <v>0</v>
      </c>
      <c r="BH8" s="111">
        <f t="shared" ref="BH8:BH39" si="26">IF($BF8="Both",$T8*(BE8/SUM($BC8:$BE8)),IF($BF8=$BH$7,$T8,0))</f>
        <v>0</v>
      </c>
      <c r="BI8" s="73">
        <f t="shared" ref="BI8:BI39" si="27">IF($AO8=$AO$3,D8,0)</f>
        <v>178.73488139163234</v>
      </c>
      <c r="BJ8" s="73">
        <f t="shared" ref="BJ8:BJ39" si="28">IF($AO8=$AO$3,E8,0)</f>
        <v>273.46470061910696</v>
      </c>
      <c r="BK8" s="73">
        <f t="shared" ref="BK8:BK39" si="29">IF($AO8=$AO$3,F8,0)</f>
        <v>883.70180156908964</v>
      </c>
      <c r="BL8" s="73" t="str">
        <f t="shared" ref="BL8:BL39" si="30">IF(BK8&gt;1,IF(SUM(BI8:BJ8)&gt;1,"Both",$BN$7),IF(SUM(BI8:BJ8)&gt;1,$BM$7,0))</f>
        <v>Both</v>
      </c>
      <c r="BM8" s="73">
        <f t="shared" ref="BM8:BM39" si="31">IF($BL8="Both",$AE8*(SUM($BI8:$BJ8)/SUM($BI8:$BK8)),IF($BL8=$BM$7,$AE8,0))</f>
        <v>17025.170188123997</v>
      </c>
      <c r="BN8" s="73">
        <f t="shared" ref="BN8:BN39" si="32">IF($BL8="Both",$AE8*(BK8/SUM($BI8:$BK8)),IF($BL8=$BN$7,$AE8,0))</f>
        <v>33271.09127426886</v>
      </c>
      <c r="BP8">
        <f>SUM(BI8:BK8)*0.2*W8</f>
        <v>50296.261462392868</v>
      </c>
    </row>
    <row r="9" spans="1:68" x14ac:dyDescent="0.25">
      <c r="A9" s="61" t="s">
        <v>193</v>
      </c>
      <c r="B9" s="62">
        <v>57.137844150001598</v>
      </c>
      <c r="C9" s="62">
        <v>-2.0838641002395999</v>
      </c>
      <c r="D9" s="63">
        <v>217.92889613659122</v>
      </c>
      <c r="E9" s="63">
        <v>0</v>
      </c>
      <c r="F9" s="63">
        <v>0</v>
      </c>
      <c r="G9" s="68">
        <f t="shared" ref="G9:G72" si="33">ACOS(SIN(RADIANS($B9))*SIN(RADIANS($C$2))+COS(RADIANS($B9))*COS(RADIANS($C$2))*COS(RADIANS($D$2)-RADIANS($C9)))*6371*1.2</f>
        <v>579.33305551170076</v>
      </c>
      <c r="H9" s="69">
        <f t="shared" si="0"/>
        <v>0</v>
      </c>
      <c r="I9" s="69">
        <f t="shared" si="1"/>
        <v>0</v>
      </c>
      <c r="J9" s="69">
        <f t="shared" ref="J9:J72" si="34">SUM(H9:I9)</f>
        <v>0</v>
      </c>
      <c r="K9" s="69">
        <f t="shared" si="2"/>
        <v>3138.1761043669135</v>
      </c>
      <c r="L9" s="69">
        <f t="shared" si="3"/>
        <v>25250.682656620695</v>
      </c>
      <c r="M9" s="69">
        <f t="shared" ref="M9:M72" si="35">SUM(K9:L9)</f>
        <v>28388.858760987609</v>
      </c>
      <c r="N9" s="69">
        <f t="shared" ref="N9:N72" si="36">M9+J9</f>
        <v>28388.858760987609</v>
      </c>
      <c r="O9" s="51">
        <f t="shared" ref="O9:O72" si="37">ACOS(SIN(RADIANS($B9))*SIN(RADIANS($C$4))+COS(RADIANS($B9))*COS(RADIANS($C$4))*COS(RADIANS($D$4)-RADIANS($C9)))*6371*1.2</f>
        <v>506.7427069580018</v>
      </c>
      <c r="P9" s="49">
        <f t="shared" si="4"/>
        <v>1386.0277794287201</v>
      </c>
      <c r="Q9" s="49">
        <f t="shared" si="5"/>
        <v>2368.1909558437169</v>
      </c>
      <c r="R9" s="49">
        <f t="shared" ref="R9:R72" si="38">SUM(P9:Q9)</f>
        <v>3754.2187352724368</v>
      </c>
      <c r="S9" s="49">
        <f t="shared" si="6"/>
        <v>3138.1761043669135</v>
      </c>
      <c r="T9" s="49">
        <f t="shared" si="7"/>
        <v>22086.775750525092</v>
      </c>
      <c r="U9" s="49">
        <f t="shared" ref="U9:U72" si="39">T9+S9</f>
        <v>25224.951854892006</v>
      </c>
      <c r="V9" s="49">
        <f t="shared" ref="V9:V72" si="40">U9+R9</f>
        <v>28979.170590164442</v>
      </c>
      <c r="W9" s="28">
        <f t="shared" ref="W9:W72" si="41">ACOS(SIN(RADIANS($B9))*SIN(RADIANS($C$3))+COS(RADIANS($B9))*COS(RADIANS($C$3))*COS(RADIANS($D$3)-RADIANS($C9)))*6371*1.2</f>
        <v>191.85708805730403</v>
      </c>
      <c r="X9" s="29">
        <f t="shared" si="8"/>
        <v>1386.0277794287201</v>
      </c>
      <c r="Y9" s="29">
        <f t="shared" si="9"/>
        <v>5225.8827687742023</v>
      </c>
      <c r="Z9" s="29">
        <f t="shared" ref="Z9:Z72" si="42">X9+Y9</f>
        <v>6611.9105482029227</v>
      </c>
      <c r="AA9" s="29">
        <f>F9*$M$2</f>
        <v>0</v>
      </c>
      <c r="AB9" s="29">
        <f t="shared" si="11"/>
        <v>0</v>
      </c>
      <c r="AC9" s="29">
        <f t="shared" ref="AC9:AC72" si="43">AA9+AB9</f>
        <v>0</v>
      </c>
      <c r="AD9" s="29">
        <f t="shared" si="12"/>
        <v>3138.1761043669135</v>
      </c>
      <c r="AE9" s="29">
        <f t="shared" ref="AE9:AE39" si="44">SUM(D9:F9)*W9*$N$3</f>
        <v>8362.240683261809</v>
      </c>
      <c r="AF9" s="29">
        <f t="shared" ref="AF9:AF72" si="45">AD9+AE9</f>
        <v>11500.416787628723</v>
      </c>
      <c r="AG9" s="29">
        <f t="shared" ref="AG9:AG72" si="46">Z9+AC9+AF9</f>
        <v>18112.327335831644</v>
      </c>
      <c r="AH9" s="135">
        <f t="shared" ref="AH9:AH72" si="47">$M$3*SUM(D9:E9)</f>
        <v>3138.1761043669135</v>
      </c>
      <c r="AI9" s="135">
        <f t="shared" ref="AI9:AI72" si="48">$N$3*G9*SUM(D9:E9)</f>
        <v>25250.682656620695</v>
      </c>
      <c r="AJ9" s="135">
        <f t="shared" ref="AJ9:AJ72" si="49">AH9+AI9</f>
        <v>28388.858760987609</v>
      </c>
      <c r="AK9" s="135">
        <f t="shared" ref="AK9:AK72" si="50">$M$3*F9</f>
        <v>0</v>
      </c>
      <c r="AL9" s="135">
        <f t="shared" ref="AL9:AL72" si="51">$N$3*O9*F9</f>
        <v>0</v>
      </c>
      <c r="AM9" s="139">
        <f t="shared" ref="AM9:AM72" si="52">AK9+AL9</f>
        <v>0</v>
      </c>
      <c r="AN9" s="135">
        <f t="shared" ref="AN9:AN72" si="53">AM9+AJ9</f>
        <v>28388.858760987609</v>
      </c>
      <c r="AO9" s="137" t="str">
        <f t="shared" ref="AO9:AO72" si="54">IF(AP9=AG9,$A$3,IF(AP9=V9,$A$4,IF(AP9=N9,$A$2,$AH$5)))</f>
        <v>WoodCo Warehouse</v>
      </c>
      <c r="AP9" s="65">
        <f t="shared" ref="AP9:AP72" si="55">MIN(N9,V9,AG9,AN9)</f>
        <v>18112.327335831644</v>
      </c>
      <c r="AQ9" s="12"/>
      <c r="AR9" s="70">
        <f t="shared" si="13"/>
        <v>0</v>
      </c>
      <c r="AS9" s="70">
        <f t="shared" si="14"/>
        <v>0</v>
      </c>
      <c r="AT9" s="70">
        <f t="shared" si="15"/>
        <v>0</v>
      </c>
      <c r="AU9" s="70">
        <f t="shared" si="16"/>
        <v>217.92889613659122</v>
      </c>
      <c r="AW9" s="68">
        <f t="shared" si="17"/>
        <v>0</v>
      </c>
      <c r="AX9" s="68">
        <f t="shared" si="18"/>
        <v>0</v>
      </c>
      <c r="AY9" s="68">
        <f t="shared" si="19"/>
        <v>0</v>
      </c>
      <c r="AZ9" s="68">
        <f t="shared" ref="AZ9:AZ72" si="56">IF(AY9&gt;1,IF(SUM(AW9:AX9)&gt;1,"Both",$BB$7),IF(SUM(AW9:AX9)&gt;1,$BA$7,0))</f>
        <v>0</v>
      </c>
      <c r="BA9" s="68">
        <f t="shared" si="20"/>
        <v>0</v>
      </c>
      <c r="BB9" s="68">
        <f t="shared" si="21"/>
        <v>0</v>
      </c>
      <c r="BC9" s="111">
        <f t="shared" si="22"/>
        <v>0</v>
      </c>
      <c r="BD9" s="111">
        <f t="shared" si="23"/>
        <v>0</v>
      </c>
      <c r="BE9" s="111">
        <f t="shared" si="24"/>
        <v>0</v>
      </c>
      <c r="BF9" s="111">
        <f t="shared" ref="BF9:BF72" si="57">IF(BE9&gt;1,IF(SUM(BC9:BD9)&gt;1,"Both",$BH$7),IF(SUM(BC9:BD9)&gt;1,$BG$7,0))</f>
        <v>0</v>
      </c>
      <c r="BG9" s="111">
        <f t="shared" si="25"/>
        <v>0</v>
      </c>
      <c r="BH9" s="111">
        <f t="shared" si="26"/>
        <v>0</v>
      </c>
      <c r="BI9" s="73">
        <f t="shared" si="27"/>
        <v>217.92889613659122</v>
      </c>
      <c r="BJ9" s="73">
        <f t="shared" si="28"/>
        <v>0</v>
      </c>
      <c r="BK9" s="73">
        <f t="shared" si="29"/>
        <v>0</v>
      </c>
      <c r="BL9" s="73" t="str">
        <f t="shared" si="30"/>
        <v>WoodCo</v>
      </c>
      <c r="BM9" s="73">
        <f t="shared" si="31"/>
        <v>8362.240683261809</v>
      </c>
      <c r="BN9" s="73">
        <f t="shared" si="32"/>
        <v>0</v>
      </c>
    </row>
    <row r="10" spans="1:68" x14ac:dyDescent="0.25">
      <c r="A10" s="61" t="s">
        <v>205</v>
      </c>
      <c r="B10" s="62">
        <v>57.167084199999998</v>
      </c>
      <c r="C10" s="62">
        <v>-2.113553</v>
      </c>
      <c r="D10" s="63">
        <v>217.19049798490241</v>
      </c>
      <c r="E10" s="63">
        <v>0</v>
      </c>
      <c r="F10" s="63">
        <v>0</v>
      </c>
      <c r="G10" s="68">
        <f t="shared" si="33"/>
        <v>583.69068066659497</v>
      </c>
      <c r="H10" s="69">
        <f t="shared" si="0"/>
        <v>0</v>
      </c>
      <c r="I10" s="69">
        <f t="shared" si="1"/>
        <v>0</v>
      </c>
      <c r="J10" s="69">
        <f t="shared" si="34"/>
        <v>0</v>
      </c>
      <c r="K10" s="69">
        <f t="shared" si="2"/>
        <v>3127.5431709825948</v>
      </c>
      <c r="L10" s="69">
        <f t="shared" si="3"/>
        <v>25354.413920624884</v>
      </c>
      <c r="M10" s="69">
        <f t="shared" si="35"/>
        <v>28481.957091607477</v>
      </c>
      <c r="N10" s="69">
        <f t="shared" si="36"/>
        <v>28481.957091607477</v>
      </c>
      <c r="O10" s="51">
        <f t="shared" si="37"/>
        <v>510.40471067151145</v>
      </c>
      <c r="P10" s="49">
        <f t="shared" si="4"/>
        <v>1381.3315671839794</v>
      </c>
      <c r="Q10" s="49">
        <f t="shared" si="5"/>
        <v>2360.1669266505196</v>
      </c>
      <c r="R10" s="49">
        <f t="shared" si="38"/>
        <v>3741.4984938344987</v>
      </c>
      <c r="S10" s="49">
        <f t="shared" si="6"/>
        <v>3127.5431709825948</v>
      </c>
      <c r="T10" s="49">
        <f t="shared" si="7"/>
        <v>22171.010656917122</v>
      </c>
      <c r="U10" s="49">
        <f t="shared" si="39"/>
        <v>25298.553827899716</v>
      </c>
      <c r="V10" s="49">
        <f t="shared" si="40"/>
        <v>29040.052321734212</v>
      </c>
      <c r="W10" s="28">
        <f t="shared" si="41"/>
        <v>193.53666220146397</v>
      </c>
      <c r="X10" s="29">
        <f t="shared" si="8"/>
        <v>1381.3315671839794</v>
      </c>
      <c r="Y10" s="29">
        <f t="shared" si="9"/>
        <v>5208.1761578299293</v>
      </c>
      <c r="Z10" s="29">
        <f t="shared" si="42"/>
        <v>6589.5077250139084</v>
      </c>
      <c r="AA10" s="29">
        <f t="shared" si="10"/>
        <v>0</v>
      </c>
      <c r="AB10" s="29">
        <f t="shared" si="11"/>
        <v>0</v>
      </c>
      <c r="AC10" s="29">
        <f t="shared" si="43"/>
        <v>0</v>
      </c>
      <c r="AD10" s="29">
        <f t="shared" si="12"/>
        <v>3127.5431709825948</v>
      </c>
      <c r="AE10" s="29">
        <f t="shared" si="44"/>
        <v>8406.8648083743592</v>
      </c>
      <c r="AF10" s="29">
        <f t="shared" si="45"/>
        <v>11534.407979356954</v>
      </c>
      <c r="AG10" s="29">
        <f t="shared" si="46"/>
        <v>18123.915704370862</v>
      </c>
      <c r="AH10" s="135">
        <f t="shared" si="47"/>
        <v>3127.5431709825948</v>
      </c>
      <c r="AI10" s="135">
        <f t="shared" si="48"/>
        <v>25354.413920624884</v>
      </c>
      <c r="AJ10" s="135">
        <f t="shared" si="49"/>
        <v>28481.957091607477</v>
      </c>
      <c r="AK10" s="135">
        <f t="shared" si="50"/>
        <v>0</v>
      </c>
      <c r="AL10" s="135">
        <f t="shared" si="51"/>
        <v>0</v>
      </c>
      <c r="AM10" s="139">
        <f t="shared" si="52"/>
        <v>0</v>
      </c>
      <c r="AN10" s="135">
        <f t="shared" si="53"/>
        <v>28481.957091607477</v>
      </c>
      <c r="AO10" s="137" t="str">
        <f t="shared" si="54"/>
        <v>WoodCo Warehouse</v>
      </c>
      <c r="AP10" s="65">
        <f t="shared" si="55"/>
        <v>18123.915704370862</v>
      </c>
      <c r="AQ10" s="12"/>
      <c r="AR10" s="70">
        <f t="shared" si="13"/>
        <v>0</v>
      </c>
      <c r="AS10" s="70">
        <f t="shared" si="14"/>
        <v>0</v>
      </c>
      <c r="AT10" s="70">
        <f t="shared" si="15"/>
        <v>0</v>
      </c>
      <c r="AU10" s="70">
        <f t="shared" si="16"/>
        <v>217.19049798490241</v>
      </c>
      <c r="AW10" s="68">
        <f t="shared" si="17"/>
        <v>0</v>
      </c>
      <c r="AX10" s="68">
        <f t="shared" si="18"/>
        <v>0</v>
      </c>
      <c r="AY10" s="68">
        <f t="shared" si="19"/>
        <v>0</v>
      </c>
      <c r="AZ10" s="68">
        <f t="shared" si="56"/>
        <v>0</v>
      </c>
      <c r="BA10" s="68">
        <f t="shared" si="20"/>
        <v>0</v>
      </c>
      <c r="BB10" s="68">
        <f t="shared" si="21"/>
        <v>0</v>
      </c>
      <c r="BC10" s="111">
        <f t="shared" si="22"/>
        <v>0</v>
      </c>
      <c r="BD10" s="111">
        <f t="shared" si="23"/>
        <v>0</v>
      </c>
      <c r="BE10" s="111">
        <f t="shared" si="24"/>
        <v>0</v>
      </c>
      <c r="BF10" s="111">
        <f t="shared" si="57"/>
        <v>0</v>
      </c>
      <c r="BG10" s="111">
        <f t="shared" si="25"/>
        <v>0</v>
      </c>
      <c r="BH10" s="111">
        <f t="shared" si="26"/>
        <v>0</v>
      </c>
      <c r="BI10" s="73">
        <f t="shared" si="27"/>
        <v>217.19049798490241</v>
      </c>
      <c r="BJ10" s="73">
        <f t="shared" si="28"/>
        <v>0</v>
      </c>
      <c r="BK10" s="73">
        <f t="shared" si="29"/>
        <v>0</v>
      </c>
      <c r="BL10" s="73" t="str">
        <f t="shared" si="30"/>
        <v>WoodCo</v>
      </c>
      <c r="BM10" s="73">
        <f t="shared" si="31"/>
        <v>8406.8648083743592</v>
      </c>
      <c r="BN10" s="73">
        <f t="shared" si="32"/>
        <v>0</v>
      </c>
    </row>
    <row r="11" spans="1:68" x14ac:dyDescent="0.25">
      <c r="A11" s="61" t="s">
        <v>150</v>
      </c>
      <c r="B11" s="62">
        <v>51.743402300245897</v>
      </c>
      <c r="C11" s="62">
        <v>-0.34243874922572598</v>
      </c>
      <c r="D11" s="63">
        <v>226.59311192875981</v>
      </c>
      <c r="E11" s="63">
        <v>0</v>
      </c>
      <c r="F11" s="63">
        <v>0</v>
      </c>
      <c r="G11" s="68">
        <f t="shared" si="33"/>
        <v>165.17096985704757</v>
      </c>
      <c r="H11" s="69">
        <f t="shared" si="0"/>
        <v>0</v>
      </c>
      <c r="I11" s="69">
        <f t="shared" si="1"/>
        <v>0</v>
      </c>
      <c r="J11" s="69">
        <f t="shared" si="34"/>
        <v>0</v>
      </c>
      <c r="K11" s="69">
        <f t="shared" si="2"/>
        <v>3262.9408117741414</v>
      </c>
      <c r="L11" s="69">
        <f t="shared" si="3"/>
        <v>7485.3208120399595</v>
      </c>
      <c r="M11" s="69">
        <f t="shared" si="35"/>
        <v>10748.261623814102</v>
      </c>
      <c r="N11" s="69">
        <f t="shared" si="36"/>
        <v>10748.261623814102</v>
      </c>
      <c r="O11" s="51">
        <f t="shared" si="37"/>
        <v>290.8811088614936</v>
      </c>
      <c r="P11" s="49">
        <f t="shared" si="4"/>
        <v>1441.1321918669125</v>
      </c>
      <c r="Q11" s="49">
        <f t="shared" si="5"/>
        <v>2462.343304808177</v>
      </c>
      <c r="R11" s="49">
        <f t="shared" si="38"/>
        <v>3903.4754966750897</v>
      </c>
      <c r="S11" s="49">
        <f t="shared" si="6"/>
        <v>3262.9408117741414</v>
      </c>
      <c r="T11" s="49">
        <f t="shared" si="7"/>
        <v>13182.331131642839</v>
      </c>
      <c r="U11" s="49">
        <f t="shared" si="39"/>
        <v>16445.271943416981</v>
      </c>
      <c r="V11" s="49">
        <f t="shared" si="40"/>
        <v>20348.747440092069</v>
      </c>
      <c r="W11" s="28">
        <f t="shared" si="41"/>
        <v>629.36363404562132</v>
      </c>
      <c r="X11" s="29">
        <f t="shared" si="8"/>
        <v>1441.1321918669125</v>
      </c>
      <c r="Y11" s="29">
        <f t="shared" si="9"/>
        <v>5433.6485897181865</v>
      </c>
      <c r="Z11" s="29">
        <f>X11+Y11</f>
        <v>6874.7807815850992</v>
      </c>
      <c r="AA11" s="29">
        <f t="shared" si="10"/>
        <v>0</v>
      </c>
      <c r="AB11" s="29">
        <f t="shared" si="11"/>
        <v>0</v>
      </c>
      <c r="AC11" s="29">
        <f t="shared" si="43"/>
        <v>0</v>
      </c>
      <c r="AD11" s="29">
        <f t="shared" si="12"/>
        <v>3262.9408117741414</v>
      </c>
      <c r="AE11" s="29">
        <f t="shared" si="44"/>
        <v>28521.892874638103</v>
      </c>
      <c r="AF11" s="29">
        <f t="shared" si="45"/>
        <v>31784.833686412243</v>
      </c>
      <c r="AG11" s="29">
        <f t="shared" si="46"/>
        <v>38659.614467997344</v>
      </c>
      <c r="AH11" s="135">
        <f t="shared" si="47"/>
        <v>3262.9408117741414</v>
      </c>
      <c r="AI11" s="135">
        <f t="shared" si="48"/>
        <v>7485.3208120399586</v>
      </c>
      <c r="AJ11" s="135">
        <f t="shared" si="49"/>
        <v>10748.2616238141</v>
      </c>
      <c r="AK11" s="135">
        <f t="shared" si="50"/>
        <v>0</v>
      </c>
      <c r="AL11" s="135">
        <f t="shared" si="51"/>
        <v>0</v>
      </c>
      <c r="AM11" s="139">
        <f t="shared" si="52"/>
        <v>0</v>
      </c>
      <c r="AN11" s="135">
        <f t="shared" si="53"/>
        <v>10748.2616238141</v>
      </c>
      <c r="AO11" s="137" t="str">
        <f t="shared" si="54"/>
        <v>WoodCo Factory and Warehouse</v>
      </c>
      <c r="AP11" s="65">
        <f t="shared" si="55"/>
        <v>10748.2616238141</v>
      </c>
      <c r="AQ11" s="12"/>
      <c r="AR11" s="70">
        <f t="shared" si="13"/>
        <v>0</v>
      </c>
      <c r="AS11" s="70">
        <f t="shared" si="14"/>
        <v>0</v>
      </c>
      <c r="AT11" s="70">
        <f t="shared" si="15"/>
        <v>0</v>
      </c>
      <c r="AU11" s="70">
        <f t="shared" si="16"/>
        <v>0</v>
      </c>
      <c r="AW11" s="68">
        <f t="shared" si="17"/>
        <v>226.59311192875981</v>
      </c>
      <c r="AX11" s="68">
        <f t="shared" si="18"/>
        <v>0</v>
      </c>
      <c r="AY11" s="68">
        <f t="shared" si="19"/>
        <v>0</v>
      </c>
      <c r="AZ11" s="68" t="str">
        <f t="shared" si="56"/>
        <v>WoodCo</v>
      </c>
      <c r="BA11" s="68">
        <f t="shared" si="20"/>
        <v>7485.3208120399595</v>
      </c>
      <c r="BB11" s="68">
        <f t="shared" si="21"/>
        <v>0</v>
      </c>
      <c r="BC11" s="111">
        <f t="shared" si="22"/>
        <v>0</v>
      </c>
      <c r="BD11" s="111">
        <f t="shared" si="23"/>
        <v>0</v>
      </c>
      <c r="BE11" s="111">
        <f t="shared" si="24"/>
        <v>0</v>
      </c>
      <c r="BF11" s="111">
        <f t="shared" si="57"/>
        <v>0</v>
      </c>
      <c r="BG11" s="111">
        <f t="shared" si="25"/>
        <v>0</v>
      </c>
      <c r="BH11" s="111">
        <f t="shared" si="26"/>
        <v>0</v>
      </c>
      <c r="BI11" s="73">
        <f t="shared" si="27"/>
        <v>0</v>
      </c>
      <c r="BJ11" s="73">
        <f t="shared" si="28"/>
        <v>0</v>
      </c>
      <c r="BK11" s="73">
        <f t="shared" si="29"/>
        <v>0</v>
      </c>
      <c r="BL11" s="73">
        <f t="shared" si="30"/>
        <v>0</v>
      </c>
      <c r="BM11" s="73">
        <f t="shared" si="31"/>
        <v>0</v>
      </c>
      <c r="BN11" s="73">
        <f t="shared" si="32"/>
        <v>0</v>
      </c>
    </row>
    <row r="12" spans="1:68" x14ac:dyDescent="0.25">
      <c r="A12" s="61" t="s">
        <v>32</v>
      </c>
      <c r="B12" s="62">
        <v>52.5185581870482</v>
      </c>
      <c r="C12" s="62">
        <v>-1.80031759848244</v>
      </c>
      <c r="D12" s="63">
        <v>0</v>
      </c>
      <c r="E12" s="63">
        <v>284.23777838563007</v>
      </c>
      <c r="F12" s="63">
        <v>732.541450577614</v>
      </c>
      <c r="G12" s="68">
        <f t="shared" si="33"/>
        <v>157.22297039355593</v>
      </c>
      <c r="H12" s="69">
        <f t="shared" si="0"/>
        <v>4658.9636256736248</v>
      </c>
      <c r="I12" s="69">
        <f t="shared" si="1"/>
        <v>7960.3855605785466</v>
      </c>
      <c r="J12" s="69">
        <f t="shared" si="34"/>
        <v>12619.349186252171</v>
      </c>
      <c r="K12" s="69">
        <f t="shared" si="2"/>
        <v>14641.620897070716</v>
      </c>
      <c r="L12" s="69">
        <f t="shared" si="3"/>
        <v>31972.210122414152</v>
      </c>
      <c r="M12" s="69">
        <f t="shared" si="35"/>
        <v>46613.831019484867</v>
      </c>
      <c r="N12" s="69">
        <f t="shared" si="36"/>
        <v>59233.180205737037</v>
      </c>
      <c r="O12" s="51">
        <f t="shared" si="37"/>
        <v>135.68059016988616</v>
      </c>
      <c r="P12" s="49">
        <f t="shared" si="4"/>
        <v>1807.7522705326073</v>
      </c>
      <c r="Q12" s="49">
        <f t="shared" si="5"/>
        <v>3088.7566908982221</v>
      </c>
      <c r="R12" s="49">
        <f t="shared" si="38"/>
        <v>4896.508961430829</v>
      </c>
      <c r="S12" s="49">
        <f t="shared" si="6"/>
        <v>14641.620897070716</v>
      </c>
      <c r="T12" s="49">
        <f t="shared" si="7"/>
        <v>27591.441171642953</v>
      </c>
      <c r="U12" s="49">
        <f t="shared" si="39"/>
        <v>42233.062068713669</v>
      </c>
      <c r="V12" s="49">
        <f t="shared" si="40"/>
        <v>47129.5710301445</v>
      </c>
      <c r="W12" s="28">
        <f t="shared" si="41"/>
        <v>490.57228563607805</v>
      </c>
      <c r="X12" s="29">
        <f t="shared" si="8"/>
        <v>1807.7522705326073</v>
      </c>
      <c r="Y12" s="29">
        <f t="shared" si="9"/>
        <v>6815.9538942881854</v>
      </c>
      <c r="Z12" s="29">
        <f t="shared" si="42"/>
        <v>8623.7061648207928</v>
      </c>
      <c r="AA12" s="29">
        <f t="shared" si="10"/>
        <v>4658.9636256736248</v>
      </c>
      <c r="AB12" s="29">
        <f t="shared" si="11"/>
        <v>12758.548540906468</v>
      </c>
      <c r="AC12" s="29">
        <f t="shared" si="43"/>
        <v>17417.512166580091</v>
      </c>
      <c r="AD12" s="29">
        <f t="shared" si="12"/>
        <v>14641.620897070716</v>
      </c>
      <c r="AE12" s="29">
        <f t="shared" si="44"/>
        <v>99760.742067957573</v>
      </c>
      <c r="AF12" s="29">
        <f t="shared" si="45"/>
        <v>114402.3629650283</v>
      </c>
      <c r="AG12" s="29">
        <f t="shared" si="46"/>
        <v>140443.58129642918</v>
      </c>
      <c r="AH12" s="135">
        <f t="shared" si="47"/>
        <v>4093.0240087530728</v>
      </c>
      <c r="AI12" s="135">
        <f t="shared" si="48"/>
        <v>8937.7415631708063</v>
      </c>
      <c r="AJ12" s="135">
        <f t="shared" si="49"/>
        <v>13030.765571923879</v>
      </c>
      <c r="AK12" s="135">
        <f t="shared" si="50"/>
        <v>10548.596888317641</v>
      </c>
      <c r="AL12" s="135">
        <f t="shared" si="51"/>
        <v>19878.331267655034</v>
      </c>
      <c r="AM12" s="139">
        <f t="shared" si="52"/>
        <v>30426.928155972673</v>
      </c>
      <c r="AN12" s="135">
        <f t="shared" si="53"/>
        <v>43457.693727896549</v>
      </c>
      <c r="AO12" s="137" t="str">
        <f t="shared" si="54"/>
        <v>Individual</v>
      </c>
      <c r="AP12" s="65">
        <f t="shared" si="55"/>
        <v>43457.693727896549</v>
      </c>
      <c r="AQ12" s="12">
        <f>SUM(D12:E12)</f>
        <v>284.23777838563007</v>
      </c>
      <c r="AR12" s="70">
        <f t="shared" si="13"/>
        <v>0</v>
      </c>
      <c r="AS12" s="70">
        <f t="shared" si="14"/>
        <v>0</v>
      </c>
      <c r="AT12" s="70">
        <f t="shared" si="15"/>
        <v>0</v>
      </c>
      <c r="AU12" s="70">
        <f t="shared" si="16"/>
        <v>0</v>
      </c>
      <c r="AW12" s="68">
        <f t="shared" si="17"/>
        <v>0</v>
      </c>
      <c r="AX12" s="68">
        <f t="shared" si="18"/>
        <v>0</v>
      </c>
      <c r="AY12" s="68">
        <f t="shared" si="19"/>
        <v>0</v>
      </c>
      <c r="AZ12" s="68">
        <f t="shared" si="56"/>
        <v>0</v>
      </c>
      <c r="BA12" s="68">
        <f t="shared" si="20"/>
        <v>0</v>
      </c>
      <c r="BB12" s="68">
        <f t="shared" si="21"/>
        <v>0</v>
      </c>
      <c r="BC12" s="111">
        <f t="shared" si="22"/>
        <v>0</v>
      </c>
      <c r="BD12" s="111">
        <f t="shared" si="23"/>
        <v>0</v>
      </c>
      <c r="BE12" s="111">
        <f t="shared" si="24"/>
        <v>0</v>
      </c>
      <c r="BF12" s="111">
        <f t="shared" si="57"/>
        <v>0</v>
      </c>
      <c r="BG12" s="111">
        <f t="shared" si="25"/>
        <v>0</v>
      </c>
      <c r="BH12" s="111">
        <f t="shared" si="26"/>
        <v>0</v>
      </c>
      <c r="BI12" s="73">
        <f t="shared" si="27"/>
        <v>0</v>
      </c>
      <c r="BJ12" s="73">
        <f t="shared" si="28"/>
        <v>0</v>
      </c>
      <c r="BK12" s="73">
        <f t="shared" si="29"/>
        <v>0</v>
      </c>
      <c r="BL12" s="73">
        <f t="shared" si="30"/>
        <v>0</v>
      </c>
      <c r="BM12" s="73">
        <f t="shared" si="31"/>
        <v>0</v>
      </c>
      <c r="BN12" s="73">
        <f t="shared" si="32"/>
        <v>0</v>
      </c>
    </row>
    <row r="13" spans="1:68" x14ac:dyDescent="0.25">
      <c r="A13" s="61" t="s">
        <v>30</v>
      </c>
      <c r="B13" s="62">
        <v>52.454970900005002</v>
      </c>
      <c r="C13" s="62">
        <v>-2.03887640003544</v>
      </c>
      <c r="D13" s="63">
        <v>183.46726193202474</v>
      </c>
      <c r="E13" s="63">
        <v>283.67399991872873</v>
      </c>
      <c r="F13" s="63">
        <v>1204.2952449012876</v>
      </c>
      <c r="G13" s="68">
        <f t="shared" si="33"/>
        <v>178.38118947486572</v>
      </c>
      <c r="H13" s="69">
        <f t="shared" si="0"/>
        <v>7659.3177575721893</v>
      </c>
      <c r="I13" s="69">
        <f t="shared" si="1"/>
        <v>13086.842349503186</v>
      </c>
      <c r="J13" s="69">
        <f t="shared" si="34"/>
        <v>20746.160107075375</v>
      </c>
      <c r="K13" s="69">
        <f t="shared" si="2"/>
        <v>24068.685697229394</v>
      </c>
      <c r="L13" s="69">
        <f t="shared" si="3"/>
        <v>59630.566441228708</v>
      </c>
      <c r="M13" s="69">
        <f t="shared" si="35"/>
        <v>83699.252138458105</v>
      </c>
      <c r="N13" s="69">
        <f t="shared" si="36"/>
        <v>104445.41224553349</v>
      </c>
      <c r="O13" s="51">
        <f t="shared" si="37"/>
        <v>133.52111977319456</v>
      </c>
      <c r="P13" s="49">
        <f t="shared" si="4"/>
        <v>2971.0184253707926</v>
      </c>
      <c r="Q13" s="49">
        <f t="shared" si="5"/>
        <v>5076.3332950715876</v>
      </c>
      <c r="R13" s="49">
        <f t="shared" si="38"/>
        <v>8047.3517204423806</v>
      </c>
      <c r="S13" s="49">
        <f t="shared" si="6"/>
        <v>24068.685697229394</v>
      </c>
      <c r="T13" s="49">
        <f t="shared" si="7"/>
        <v>44634.414802265848</v>
      </c>
      <c r="U13" s="49">
        <f t="shared" si="39"/>
        <v>68703.100499495238</v>
      </c>
      <c r="V13" s="49">
        <f t="shared" si="40"/>
        <v>76750.452219937622</v>
      </c>
      <c r="W13" s="28">
        <f t="shared" si="41"/>
        <v>493.42417409710072</v>
      </c>
      <c r="X13" s="29">
        <f t="shared" si="8"/>
        <v>2971.0184253707926</v>
      </c>
      <c r="Y13" s="29">
        <f t="shared" si="9"/>
        <v>11201.935650420604</v>
      </c>
      <c r="Z13" s="29">
        <f t="shared" si="42"/>
        <v>14172.954075791396</v>
      </c>
      <c r="AA13" s="29">
        <f t="shared" si="10"/>
        <v>7659.3177575721893</v>
      </c>
      <c r="AB13" s="29">
        <f t="shared" si="11"/>
        <v>20975.003295090624</v>
      </c>
      <c r="AC13" s="29">
        <f t="shared" si="43"/>
        <v>28634.321052662814</v>
      </c>
      <c r="AD13" s="29">
        <f t="shared" si="12"/>
        <v>24068.685697229394</v>
      </c>
      <c r="AE13" s="29">
        <f t="shared" si="44"/>
        <v>164945.43557997383</v>
      </c>
      <c r="AF13" s="29">
        <f t="shared" si="45"/>
        <v>189014.12127720323</v>
      </c>
      <c r="AG13" s="29">
        <f t="shared" si="46"/>
        <v>231821.39640565743</v>
      </c>
      <c r="AH13" s="135">
        <f t="shared" si="47"/>
        <v>6726.8341706508509</v>
      </c>
      <c r="AI13" s="135">
        <f t="shared" si="48"/>
        <v>16665.842788345428</v>
      </c>
      <c r="AJ13" s="135">
        <f t="shared" si="49"/>
        <v>23392.676958996279</v>
      </c>
      <c r="AK13" s="135">
        <f t="shared" si="50"/>
        <v>17341.851526578543</v>
      </c>
      <c r="AL13" s="135">
        <f t="shared" si="51"/>
        <v>32159.769927350699</v>
      </c>
      <c r="AM13" s="139">
        <f t="shared" si="52"/>
        <v>49501.621453929241</v>
      </c>
      <c r="AN13" s="135">
        <f t="shared" si="53"/>
        <v>72894.29841292552</v>
      </c>
      <c r="AO13" s="137" t="str">
        <f t="shared" si="54"/>
        <v>Individual</v>
      </c>
      <c r="AP13" s="65">
        <f t="shared" si="55"/>
        <v>72894.29841292552</v>
      </c>
      <c r="AQ13" s="12">
        <f>SUM(D13:E13)</f>
        <v>467.14126185075349</v>
      </c>
      <c r="AR13" s="70">
        <f t="shared" si="13"/>
        <v>0</v>
      </c>
      <c r="AS13" s="70">
        <f t="shared" si="14"/>
        <v>0</v>
      </c>
      <c r="AT13" s="70">
        <f t="shared" si="15"/>
        <v>0</v>
      </c>
      <c r="AU13" s="70">
        <f t="shared" si="16"/>
        <v>0</v>
      </c>
      <c r="AW13" s="68">
        <f t="shared" si="17"/>
        <v>0</v>
      </c>
      <c r="AX13" s="68">
        <f t="shared" si="18"/>
        <v>0</v>
      </c>
      <c r="AY13" s="68">
        <f t="shared" si="19"/>
        <v>0</v>
      </c>
      <c r="AZ13" s="68">
        <f t="shared" si="56"/>
        <v>0</v>
      </c>
      <c r="BA13" s="68">
        <f t="shared" si="20"/>
        <v>0</v>
      </c>
      <c r="BB13" s="68">
        <f t="shared" si="21"/>
        <v>0</v>
      </c>
      <c r="BC13" s="111">
        <f t="shared" si="22"/>
        <v>0</v>
      </c>
      <c r="BD13" s="111">
        <f t="shared" si="23"/>
        <v>0</v>
      </c>
      <c r="BE13" s="111">
        <f t="shared" si="24"/>
        <v>0</v>
      </c>
      <c r="BF13" s="111">
        <f t="shared" si="57"/>
        <v>0</v>
      </c>
      <c r="BG13" s="111">
        <f t="shared" si="25"/>
        <v>0</v>
      </c>
      <c r="BH13" s="111">
        <f t="shared" si="26"/>
        <v>0</v>
      </c>
      <c r="BI13" s="73">
        <f t="shared" si="27"/>
        <v>0</v>
      </c>
      <c r="BJ13" s="73">
        <f t="shared" si="28"/>
        <v>0</v>
      </c>
      <c r="BK13" s="73">
        <f t="shared" si="29"/>
        <v>0</v>
      </c>
      <c r="BL13" s="73">
        <f t="shared" si="30"/>
        <v>0</v>
      </c>
      <c r="BM13" s="73">
        <f t="shared" si="31"/>
        <v>0</v>
      </c>
      <c r="BN13" s="73">
        <f t="shared" si="32"/>
        <v>0</v>
      </c>
    </row>
    <row r="14" spans="1:68" x14ac:dyDescent="0.25">
      <c r="A14" s="61" t="s">
        <v>149</v>
      </c>
      <c r="B14" s="62">
        <v>51.381221771240234</v>
      </c>
      <c r="C14" s="62">
        <v>-2.3734409809112549</v>
      </c>
      <c r="D14" s="63">
        <v>193.74681784368175</v>
      </c>
      <c r="E14" s="63">
        <v>0</v>
      </c>
      <c r="F14" s="63">
        <v>0</v>
      </c>
      <c r="G14" s="68">
        <f t="shared" si="33"/>
        <v>286.93748357381145</v>
      </c>
      <c r="H14" s="69">
        <f t="shared" si="0"/>
        <v>0</v>
      </c>
      <c r="I14" s="69">
        <f t="shared" si="1"/>
        <v>0</v>
      </c>
      <c r="J14" s="69">
        <f t="shared" si="34"/>
        <v>0</v>
      </c>
      <c r="K14" s="69">
        <f t="shared" si="2"/>
        <v>2789.9541769490174</v>
      </c>
      <c r="L14" s="69">
        <f t="shared" si="3"/>
        <v>11118.644872499935</v>
      </c>
      <c r="M14" s="69">
        <f t="shared" si="35"/>
        <v>13908.599049448952</v>
      </c>
      <c r="N14" s="69">
        <f t="shared" si="36"/>
        <v>13908.599049448952</v>
      </c>
      <c r="O14" s="51">
        <f t="shared" si="37"/>
        <v>265.69191411422003</v>
      </c>
      <c r="P14" s="49">
        <f t="shared" si="4"/>
        <v>1232.229761485816</v>
      </c>
      <c r="Q14" s="49">
        <f t="shared" si="5"/>
        <v>2105.4090112645122</v>
      </c>
      <c r="R14" s="49">
        <f t="shared" si="38"/>
        <v>3337.6387727503279</v>
      </c>
      <c r="S14" s="49">
        <f t="shared" si="6"/>
        <v>2789.9541769490174</v>
      </c>
      <c r="T14" s="49">
        <f t="shared" si="7"/>
        <v>10295.392577285385</v>
      </c>
      <c r="U14" s="49">
        <f t="shared" si="39"/>
        <v>13085.346754234402</v>
      </c>
      <c r="V14" s="49">
        <f t="shared" si="40"/>
        <v>16422.985526984732</v>
      </c>
      <c r="W14" s="28">
        <f t="shared" si="41"/>
        <v>628.00710267999261</v>
      </c>
      <c r="X14" s="29">
        <f t="shared" si="8"/>
        <v>1232.229761485816</v>
      </c>
      <c r="Y14" s="29">
        <f t="shared" si="9"/>
        <v>4646.0023192129947</v>
      </c>
      <c r="Z14" s="29">
        <f t="shared" si="42"/>
        <v>5878.2320806988109</v>
      </c>
      <c r="AA14" s="29">
        <f t="shared" si="10"/>
        <v>0</v>
      </c>
      <c r="AB14" s="29">
        <f t="shared" si="11"/>
        <v>0</v>
      </c>
      <c r="AC14" s="29">
        <f t="shared" si="43"/>
        <v>0</v>
      </c>
      <c r="AD14" s="29">
        <f t="shared" si="12"/>
        <v>2789.9541769490174</v>
      </c>
      <c r="AE14" s="29">
        <f t="shared" si="44"/>
        <v>24334.875545495775</v>
      </c>
      <c r="AF14" s="29">
        <f t="shared" si="45"/>
        <v>27124.829722444792</v>
      </c>
      <c r="AG14" s="29">
        <f t="shared" si="46"/>
        <v>33003.061803143602</v>
      </c>
      <c r="AH14" s="135">
        <f t="shared" si="47"/>
        <v>2789.9541769490174</v>
      </c>
      <c r="AI14" s="135">
        <f t="shared" si="48"/>
        <v>11118.644872499935</v>
      </c>
      <c r="AJ14" s="135">
        <f t="shared" si="49"/>
        <v>13908.599049448952</v>
      </c>
      <c r="AK14" s="135">
        <f t="shared" si="50"/>
        <v>0</v>
      </c>
      <c r="AL14" s="135">
        <f t="shared" si="51"/>
        <v>0</v>
      </c>
      <c r="AM14" s="139">
        <f t="shared" si="52"/>
        <v>0</v>
      </c>
      <c r="AN14" s="135">
        <f t="shared" si="53"/>
        <v>13908.599049448952</v>
      </c>
      <c r="AO14" s="137" t="str">
        <f t="shared" si="54"/>
        <v>WoodCo Factory and Warehouse</v>
      </c>
      <c r="AP14" s="65">
        <f t="shared" si="55"/>
        <v>13908.599049448952</v>
      </c>
      <c r="AQ14" s="12"/>
      <c r="AR14" s="70">
        <f t="shared" si="13"/>
        <v>0</v>
      </c>
      <c r="AS14" s="70">
        <f t="shared" si="14"/>
        <v>0</v>
      </c>
      <c r="AT14" s="70">
        <f t="shared" si="15"/>
        <v>0</v>
      </c>
      <c r="AU14" s="70">
        <f t="shared" si="16"/>
        <v>0</v>
      </c>
      <c r="AW14" s="68">
        <f t="shared" si="17"/>
        <v>193.74681784368175</v>
      </c>
      <c r="AX14" s="68">
        <f t="shared" si="18"/>
        <v>0</v>
      </c>
      <c r="AY14" s="68">
        <f t="shared" si="19"/>
        <v>0</v>
      </c>
      <c r="AZ14" s="68" t="str">
        <f t="shared" si="56"/>
        <v>WoodCo</v>
      </c>
      <c r="BA14" s="68">
        <f t="shared" si="20"/>
        <v>11118.644872499935</v>
      </c>
      <c r="BB14" s="68">
        <f t="shared" si="21"/>
        <v>0</v>
      </c>
      <c r="BC14" s="111">
        <f t="shared" si="22"/>
        <v>0</v>
      </c>
      <c r="BD14" s="111">
        <f t="shared" si="23"/>
        <v>0</v>
      </c>
      <c r="BE14" s="111">
        <f t="shared" si="24"/>
        <v>0</v>
      </c>
      <c r="BF14" s="111">
        <f t="shared" si="57"/>
        <v>0</v>
      </c>
      <c r="BG14" s="111">
        <f t="shared" si="25"/>
        <v>0</v>
      </c>
      <c r="BH14" s="111">
        <f t="shared" si="26"/>
        <v>0</v>
      </c>
      <c r="BI14" s="73">
        <f t="shared" si="27"/>
        <v>0</v>
      </c>
      <c r="BJ14" s="73">
        <f t="shared" si="28"/>
        <v>0</v>
      </c>
      <c r="BK14" s="73">
        <f t="shared" si="29"/>
        <v>0</v>
      </c>
      <c r="BL14" s="73">
        <f t="shared" si="30"/>
        <v>0</v>
      </c>
      <c r="BM14" s="73">
        <f t="shared" si="31"/>
        <v>0</v>
      </c>
      <c r="BN14" s="73">
        <f t="shared" si="32"/>
        <v>0</v>
      </c>
    </row>
    <row r="15" spans="1:68" x14ac:dyDescent="0.25">
      <c r="A15" s="61" t="s">
        <v>233</v>
      </c>
      <c r="B15" s="62">
        <v>53.741468530528003</v>
      </c>
      <c r="C15" s="62">
        <v>-2.4834630621952898</v>
      </c>
      <c r="D15" s="63">
        <v>0</v>
      </c>
      <c r="E15" s="63">
        <v>0</v>
      </c>
      <c r="F15" s="63">
        <v>753.3163392678739</v>
      </c>
      <c r="G15" s="68">
        <f t="shared" si="33"/>
        <v>223.52621850371756</v>
      </c>
      <c r="H15" s="69">
        <f t="shared" si="0"/>
        <v>4791.0919177436781</v>
      </c>
      <c r="I15" s="69">
        <f t="shared" si="1"/>
        <v>8186.1422379954638</v>
      </c>
      <c r="J15" s="69">
        <f t="shared" si="34"/>
        <v>12977.234155739141</v>
      </c>
      <c r="K15" s="69">
        <f t="shared" si="2"/>
        <v>10847.755285457384</v>
      </c>
      <c r="L15" s="69">
        <f t="shared" si="3"/>
        <v>33677.190530722284</v>
      </c>
      <c r="M15" s="69">
        <f t="shared" si="35"/>
        <v>44524.945816179665</v>
      </c>
      <c r="N15" s="69">
        <f t="shared" si="36"/>
        <v>57502.179971918806</v>
      </c>
      <c r="O15" s="51">
        <f t="shared" si="37"/>
        <v>55.217336595996649</v>
      </c>
      <c r="P15" s="49">
        <f t="shared" si="4"/>
        <v>0</v>
      </c>
      <c r="Q15" s="49">
        <f t="shared" si="5"/>
        <v>0</v>
      </c>
      <c r="R15" s="49">
        <f t="shared" si="38"/>
        <v>0</v>
      </c>
      <c r="S15" s="49">
        <f t="shared" si="6"/>
        <v>10847.755285457384</v>
      </c>
      <c r="T15" s="49">
        <f t="shared" si="7"/>
        <v>8319.2243737236404</v>
      </c>
      <c r="U15" s="49">
        <f t="shared" si="39"/>
        <v>19166.979659181023</v>
      </c>
      <c r="V15" s="49">
        <f t="shared" si="40"/>
        <v>19166.979659181023</v>
      </c>
      <c r="W15" s="28">
        <f t="shared" si="41"/>
        <v>318.53651170658037</v>
      </c>
      <c r="X15" s="29">
        <f t="shared" si="8"/>
        <v>0</v>
      </c>
      <c r="Y15" s="29">
        <f t="shared" si="9"/>
        <v>0</v>
      </c>
      <c r="Z15" s="29">
        <f t="shared" si="42"/>
        <v>0</v>
      </c>
      <c r="AA15" s="29">
        <f t="shared" si="10"/>
        <v>4791.0919177436781</v>
      </c>
      <c r="AB15" s="29">
        <f t="shared" si="11"/>
        <v>13120.381206590588</v>
      </c>
      <c r="AC15" s="29">
        <f t="shared" si="43"/>
        <v>17911.473124334265</v>
      </c>
      <c r="AD15" s="29">
        <f t="shared" si="12"/>
        <v>10847.755285457384</v>
      </c>
      <c r="AE15" s="29">
        <f t="shared" si="44"/>
        <v>47991.751784391876</v>
      </c>
      <c r="AF15" s="29">
        <f t="shared" si="45"/>
        <v>58839.507069849264</v>
      </c>
      <c r="AG15" s="29">
        <f t="shared" si="46"/>
        <v>76750.980194183532</v>
      </c>
      <c r="AH15" s="135">
        <f t="shared" si="47"/>
        <v>0</v>
      </c>
      <c r="AI15" s="135">
        <f t="shared" si="48"/>
        <v>0</v>
      </c>
      <c r="AJ15" s="135">
        <f t="shared" si="49"/>
        <v>0</v>
      </c>
      <c r="AK15" s="135">
        <f t="shared" si="50"/>
        <v>10847.755285457384</v>
      </c>
      <c r="AL15" s="135">
        <f t="shared" si="51"/>
        <v>8319.2243737236404</v>
      </c>
      <c r="AM15" s="139">
        <f t="shared" si="52"/>
        <v>19166.979659181023</v>
      </c>
      <c r="AN15" s="135">
        <f t="shared" si="53"/>
        <v>19166.979659181023</v>
      </c>
      <c r="AO15" s="137" t="str">
        <f t="shared" si="54"/>
        <v>DrumCo Factory and Warehouse</v>
      </c>
      <c r="AP15" s="65">
        <f t="shared" si="55"/>
        <v>19166.979659181023</v>
      </c>
      <c r="AQ15" s="12"/>
      <c r="AR15" s="70">
        <f t="shared" si="13"/>
        <v>0</v>
      </c>
      <c r="AS15" s="70">
        <f t="shared" si="14"/>
        <v>0</v>
      </c>
      <c r="AT15" s="70">
        <f t="shared" si="15"/>
        <v>0</v>
      </c>
      <c r="AU15" s="70">
        <f t="shared" si="16"/>
        <v>0</v>
      </c>
      <c r="AW15" s="68">
        <f t="shared" si="17"/>
        <v>0</v>
      </c>
      <c r="AX15" s="68">
        <f t="shared" si="18"/>
        <v>0</v>
      </c>
      <c r="AY15" s="68">
        <f t="shared" si="19"/>
        <v>0</v>
      </c>
      <c r="AZ15" s="68">
        <f t="shared" si="56"/>
        <v>0</v>
      </c>
      <c r="BA15" s="68">
        <f t="shared" si="20"/>
        <v>0</v>
      </c>
      <c r="BB15" s="68">
        <f t="shared" si="21"/>
        <v>0</v>
      </c>
      <c r="BC15" s="111">
        <f t="shared" si="22"/>
        <v>0</v>
      </c>
      <c r="BD15" s="111">
        <f t="shared" si="23"/>
        <v>0</v>
      </c>
      <c r="BE15" s="111">
        <f t="shared" si="24"/>
        <v>753.3163392678739</v>
      </c>
      <c r="BF15" s="111" t="str">
        <f t="shared" si="57"/>
        <v>DrumCo</v>
      </c>
      <c r="BG15" s="111">
        <f t="shared" si="25"/>
        <v>0</v>
      </c>
      <c r="BH15" s="111">
        <f t="shared" si="26"/>
        <v>8319.2243737236404</v>
      </c>
      <c r="BI15" s="73">
        <f t="shared" si="27"/>
        <v>0</v>
      </c>
      <c r="BJ15" s="73">
        <f t="shared" si="28"/>
        <v>0</v>
      </c>
      <c r="BK15" s="73">
        <f t="shared" si="29"/>
        <v>0</v>
      </c>
      <c r="BL15" s="73">
        <f t="shared" si="30"/>
        <v>0</v>
      </c>
      <c r="BM15" s="73">
        <f t="shared" si="31"/>
        <v>0</v>
      </c>
      <c r="BN15" s="73">
        <f t="shared" si="32"/>
        <v>0</v>
      </c>
    </row>
    <row r="16" spans="1:68" x14ac:dyDescent="0.25">
      <c r="A16" s="61" t="s">
        <v>18</v>
      </c>
      <c r="B16" s="62">
        <v>50.731946800000202</v>
      </c>
      <c r="C16" s="62">
        <v>-1.98653079999132</v>
      </c>
      <c r="D16" s="63">
        <v>313.58227718402469</v>
      </c>
      <c r="E16" s="63">
        <v>0</v>
      </c>
      <c r="F16" s="63">
        <v>1404.0504743707017</v>
      </c>
      <c r="G16" s="68">
        <f t="shared" si="33"/>
        <v>339.83965298312387</v>
      </c>
      <c r="H16" s="69">
        <f t="shared" si="0"/>
        <v>8929.7610169976633</v>
      </c>
      <c r="I16" s="69">
        <f t="shared" si="1"/>
        <v>15257.543602059681</v>
      </c>
      <c r="J16" s="69">
        <f t="shared" si="34"/>
        <v>24187.304619057344</v>
      </c>
      <c r="K16" s="69">
        <f t="shared" si="2"/>
        <v>24733.911622388059</v>
      </c>
      <c r="L16" s="69">
        <f t="shared" si="3"/>
        <v>116743.94364816131</v>
      </c>
      <c r="M16" s="69">
        <f t="shared" si="35"/>
        <v>141477.85527054936</v>
      </c>
      <c r="N16" s="69">
        <f t="shared" si="36"/>
        <v>165665.1598896067</v>
      </c>
      <c r="O16" s="51">
        <f t="shared" si="37"/>
        <v>356.09998110160126</v>
      </c>
      <c r="P16" s="49">
        <f t="shared" si="4"/>
        <v>1994.3832828903971</v>
      </c>
      <c r="Q16" s="49">
        <f t="shared" si="5"/>
        <v>3407.6376556995515</v>
      </c>
      <c r="R16" s="49">
        <f t="shared" si="38"/>
        <v>5402.0209385899489</v>
      </c>
      <c r="S16" s="49">
        <f t="shared" si="6"/>
        <v>24733.911622388059</v>
      </c>
      <c r="T16" s="49">
        <f t="shared" si="7"/>
        <v>122329.79807362589</v>
      </c>
      <c r="U16" s="49">
        <f t="shared" si="39"/>
        <v>147063.70969601395</v>
      </c>
      <c r="V16" s="49">
        <f t="shared" si="40"/>
        <v>152465.73063460388</v>
      </c>
      <c r="W16" s="28">
        <f t="shared" si="41"/>
        <v>718.91560235812915</v>
      </c>
      <c r="X16" s="29">
        <f t="shared" si="8"/>
        <v>1994.3832828903971</v>
      </c>
      <c r="Y16" s="29">
        <f t="shared" si="9"/>
        <v>7519.6279519621612</v>
      </c>
      <c r="Z16" s="29">
        <f t="shared" si="42"/>
        <v>9514.0112348525581</v>
      </c>
      <c r="AA16" s="29">
        <f t="shared" si="10"/>
        <v>8929.7610169976633</v>
      </c>
      <c r="AB16" s="29">
        <f t="shared" si="11"/>
        <v>24454.105794308729</v>
      </c>
      <c r="AC16" s="29">
        <f t="shared" si="43"/>
        <v>33383.86681130639</v>
      </c>
      <c r="AD16" s="29">
        <f t="shared" si="12"/>
        <v>24733.911622388059</v>
      </c>
      <c r="AE16" s="29">
        <f t="shared" si="44"/>
        <v>246966.59684280341</v>
      </c>
      <c r="AF16" s="29">
        <f t="shared" si="45"/>
        <v>271700.50846519147</v>
      </c>
      <c r="AG16" s="29">
        <f t="shared" si="46"/>
        <v>314598.3865113504</v>
      </c>
      <c r="AH16" s="135">
        <f t="shared" si="47"/>
        <v>4515.5847914499554</v>
      </c>
      <c r="AI16" s="135">
        <f t="shared" si="48"/>
        <v>21313.538451975346</v>
      </c>
      <c r="AJ16" s="135">
        <f t="shared" si="49"/>
        <v>25829.123243425303</v>
      </c>
      <c r="AK16" s="135">
        <f t="shared" si="50"/>
        <v>20218.326830938106</v>
      </c>
      <c r="AL16" s="135">
        <f t="shared" si="51"/>
        <v>99996.469477820239</v>
      </c>
      <c r="AM16" s="139">
        <f t="shared" si="52"/>
        <v>120214.79630875835</v>
      </c>
      <c r="AN16" s="135">
        <f t="shared" si="53"/>
        <v>146043.91955218365</v>
      </c>
      <c r="AO16" s="137" t="str">
        <f t="shared" si="54"/>
        <v>Individual</v>
      </c>
      <c r="AP16" s="65">
        <f t="shared" si="55"/>
        <v>146043.91955218365</v>
      </c>
      <c r="AQ16" s="12">
        <f t="shared" ref="AQ16:AQ17" si="58">SUM(D16:E16)</f>
        <v>313.58227718402469</v>
      </c>
      <c r="AR16" s="70">
        <f t="shared" si="13"/>
        <v>0</v>
      </c>
      <c r="AS16" s="70">
        <f t="shared" si="14"/>
        <v>0</v>
      </c>
      <c r="AT16" s="70">
        <f t="shared" si="15"/>
        <v>0</v>
      </c>
      <c r="AU16" s="70">
        <f t="shared" si="16"/>
        <v>0</v>
      </c>
      <c r="AW16" s="68">
        <f t="shared" si="17"/>
        <v>0</v>
      </c>
      <c r="AX16" s="68">
        <f t="shared" si="18"/>
        <v>0</v>
      </c>
      <c r="AY16" s="68">
        <f t="shared" si="19"/>
        <v>0</v>
      </c>
      <c r="AZ16" s="68">
        <f t="shared" si="56"/>
        <v>0</v>
      </c>
      <c r="BA16" s="68">
        <f t="shared" si="20"/>
        <v>0</v>
      </c>
      <c r="BB16" s="68">
        <f t="shared" si="21"/>
        <v>0</v>
      </c>
      <c r="BC16" s="111">
        <f t="shared" si="22"/>
        <v>0</v>
      </c>
      <c r="BD16" s="111">
        <f t="shared" si="23"/>
        <v>0</v>
      </c>
      <c r="BE16" s="111">
        <f t="shared" si="24"/>
        <v>0</v>
      </c>
      <c r="BF16" s="111">
        <f t="shared" si="57"/>
        <v>0</v>
      </c>
      <c r="BG16" s="111">
        <f t="shared" si="25"/>
        <v>0</v>
      </c>
      <c r="BH16" s="111">
        <f t="shared" si="26"/>
        <v>0</v>
      </c>
      <c r="BI16" s="73">
        <f t="shared" si="27"/>
        <v>0</v>
      </c>
      <c r="BJ16" s="73">
        <f t="shared" si="28"/>
        <v>0</v>
      </c>
      <c r="BK16" s="73">
        <f t="shared" si="29"/>
        <v>0</v>
      </c>
      <c r="BL16" s="73">
        <f t="shared" si="30"/>
        <v>0</v>
      </c>
      <c r="BM16" s="73">
        <f t="shared" si="31"/>
        <v>0</v>
      </c>
      <c r="BN16" s="73">
        <f t="shared" si="32"/>
        <v>0</v>
      </c>
    </row>
    <row r="17" spans="1:66" x14ac:dyDescent="0.25">
      <c r="A17" s="61" t="s">
        <v>51</v>
      </c>
      <c r="B17" s="62">
        <v>50.752544403076172</v>
      </c>
      <c r="C17" s="62">
        <v>-1.8386590480804443</v>
      </c>
      <c r="D17" s="63">
        <v>198.76306337111447</v>
      </c>
      <c r="E17" s="63">
        <v>0</v>
      </c>
      <c r="F17" s="63">
        <v>974.71127260314768</v>
      </c>
      <c r="G17" s="68">
        <f t="shared" si="33"/>
        <v>331.67394264347263</v>
      </c>
      <c r="H17" s="69">
        <f t="shared" si="0"/>
        <v>6199.1636937560197</v>
      </c>
      <c r="I17" s="69">
        <f t="shared" si="1"/>
        <v>10591.997946389449</v>
      </c>
      <c r="J17" s="69">
        <f t="shared" si="34"/>
        <v>16791.161640145467</v>
      </c>
      <c r="K17" s="69">
        <f t="shared" si="2"/>
        <v>16898.030438029375</v>
      </c>
      <c r="L17" s="69">
        <f t="shared" si="3"/>
        <v>77842.171920702909</v>
      </c>
      <c r="M17" s="69">
        <f t="shared" si="35"/>
        <v>94740.202358732291</v>
      </c>
      <c r="N17" s="69">
        <f t="shared" si="36"/>
        <v>111531.36399887776</v>
      </c>
      <c r="O17" s="51">
        <f t="shared" si="37"/>
        <v>355.74037326977992</v>
      </c>
      <c r="P17" s="49">
        <f t="shared" si="4"/>
        <v>1264.1330830402881</v>
      </c>
      <c r="Q17" s="49">
        <f t="shared" si="5"/>
        <v>2159.9195764119263</v>
      </c>
      <c r="R17" s="49">
        <f t="shared" si="38"/>
        <v>3424.0526594522144</v>
      </c>
      <c r="S17" s="49">
        <f t="shared" si="6"/>
        <v>16898.030438029375</v>
      </c>
      <c r="T17" s="49">
        <f t="shared" si="7"/>
        <v>83490.439660398231</v>
      </c>
      <c r="U17" s="49">
        <f t="shared" si="39"/>
        <v>100388.47009842761</v>
      </c>
      <c r="V17" s="49">
        <f t="shared" si="40"/>
        <v>103812.52275787982</v>
      </c>
      <c r="W17" s="28">
        <f t="shared" si="41"/>
        <v>718.5673617751678</v>
      </c>
      <c r="X17" s="29">
        <f t="shared" si="8"/>
        <v>1264.1330830402881</v>
      </c>
      <c r="Y17" s="29">
        <f t="shared" si="9"/>
        <v>4766.290686338577</v>
      </c>
      <c r="Z17" s="29">
        <f t="shared" si="42"/>
        <v>6030.4237693788655</v>
      </c>
      <c r="AA17" s="29">
        <f t="shared" si="10"/>
        <v>6199.1636937560197</v>
      </c>
      <c r="AB17" s="29">
        <f t="shared" si="11"/>
        <v>16976.378708768196</v>
      </c>
      <c r="AC17" s="29">
        <f t="shared" si="43"/>
        <v>23175.542402524217</v>
      </c>
      <c r="AD17" s="29">
        <f t="shared" si="12"/>
        <v>16898.030438029375</v>
      </c>
      <c r="AE17" s="29">
        <f t="shared" si="44"/>
        <v>168644.07154237852</v>
      </c>
      <c r="AF17" s="29">
        <f t="shared" si="45"/>
        <v>185542.1019804079</v>
      </c>
      <c r="AG17" s="29">
        <f t="shared" si="46"/>
        <v>214748.06815231097</v>
      </c>
      <c r="AH17" s="135">
        <f t="shared" si="47"/>
        <v>2862.1881125440486</v>
      </c>
      <c r="AI17" s="135">
        <f t="shared" si="48"/>
        <v>13184.905776038388</v>
      </c>
      <c r="AJ17" s="135">
        <f t="shared" si="49"/>
        <v>16047.093888582436</v>
      </c>
      <c r="AK17" s="135">
        <f t="shared" si="50"/>
        <v>14035.842325485326</v>
      </c>
      <c r="AL17" s="135">
        <f t="shared" si="51"/>
        <v>69348.830389221199</v>
      </c>
      <c r="AM17" s="139">
        <f t="shared" si="52"/>
        <v>83384.672714706525</v>
      </c>
      <c r="AN17" s="135">
        <f t="shared" si="53"/>
        <v>99431.766603288968</v>
      </c>
      <c r="AO17" s="137" t="str">
        <f t="shared" si="54"/>
        <v>Individual</v>
      </c>
      <c r="AP17" s="65">
        <f t="shared" si="55"/>
        <v>99431.766603288968</v>
      </c>
      <c r="AQ17" s="12">
        <f t="shared" si="58"/>
        <v>198.76306337111447</v>
      </c>
      <c r="AR17" s="70">
        <f t="shared" si="13"/>
        <v>0</v>
      </c>
      <c r="AS17" s="70">
        <f t="shared" si="14"/>
        <v>0</v>
      </c>
      <c r="AT17" s="70">
        <f t="shared" si="15"/>
        <v>0</v>
      </c>
      <c r="AU17" s="70">
        <f t="shared" si="16"/>
        <v>0</v>
      </c>
      <c r="AW17" s="68">
        <f t="shared" si="17"/>
        <v>0</v>
      </c>
      <c r="AX17" s="68">
        <f t="shared" si="18"/>
        <v>0</v>
      </c>
      <c r="AY17" s="68">
        <f t="shared" si="19"/>
        <v>0</v>
      </c>
      <c r="AZ17" s="68">
        <f t="shared" si="56"/>
        <v>0</v>
      </c>
      <c r="BA17" s="68">
        <f t="shared" si="20"/>
        <v>0</v>
      </c>
      <c r="BB17" s="68">
        <f t="shared" si="21"/>
        <v>0</v>
      </c>
      <c r="BC17" s="111">
        <f t="shared" si="22"/>
        <v>0</v>
      </c>
      <c r="BD17" s="111">
        <f t="shared" si="23"/>
        <v>0</v>
      </c>
      <c r="BE17" s="111">
        <f t="shared" si="24"/>
        <v>0</v>
      </c>
      <c r="BF17" s="111">
        <f t="shared" si="57"/>
        <v>0</v>
      </c>
      <c r="BG17" s="111">
        <f t="shared" si="25"/>
        <v>0</v>
      </c>
      <c r="BH17" s="111">
        <f t="shared" si="26"/>
        <v>0</v>
      </c>
      <c r="BI17" s="73">
        <f t="shared" si="27"/>
        <v>0</v>
      </c>
      <c r="BJ17" s="73">
        <f t="shared" si="28"/>
        <v>0</v>
      </c>
      <c r="BK17" s="73">
        <f t="shared" si="29"/>
        <v>0</v>
      </c>
      <c r="BL17" s="73">
        <f t="shared" si="30"/>
        <v>0</v>
      </c>
      <c r="BM17" s="73">
        <f t="shared" si="31"/>
        <v>0</v>
      </c>
      <c r="BN17" s="73">
        <f t="shared" si="32"/>
        <v>0</v>
      </c>
    </row>
    <row r="18" spans="1:66" x14ac:dyDescent="0.25">
      <c r="A18" s="61" t="s">
        <v>34</v>
      </c>
      <c r="B18" s="62">
        <v>53.585078113959</v>
      </c>
      <c r="C18" s="62">
        <v>-2.42486534606731</v>
      </c>
      <c r="D18" s="63">
        <v>184.28150979020245</v>
      </c>
      <c r="E18" s="63">
        <v>0</v>
      </c>
      <c r="F18" s="63">
        <v>1237.8247594685431</v>
      </c>
      <c r="G18" s="68">
        <f t="shared" si="33"/>
        <v>210.66210932359877</v>
      </c>
      <c r="H18" s="69">
        <f t="shared" si="0"/>
        <v>7872.5654702199345</v>
      </c>
      <c r="I18" s="69">
        <f t="shared" si="1"/>
        <v>13451.201067230257</v>
      </c>
      <c r="J18" s="69">
        <f t="shared" si="34"/>
        <v>21323.766537450192</v>
      </c>
      <c r="K18" s="69">
        <f t="shared" si="2"/>
        <v>20478.330277325938</v>
      </c>
      <c r="L18" s="69">
        <f t="shared" si="3"/>
        <v>59916.781272872213</v>
      </c>
      <c r="M18" s="69">
        <f t="shared" si="35"/>
        <v>80395.111550198155</v>
      </c>
      <c r="N18" s="69">
        <f t="shared" si="36"/>
        <v>101718.87808764835</v>
      </c>
      <c r="O18" s="51">
        <f t="shared" si="37"/>
        <v>39.690365081122124</v>
      </c>
      <c r="P18" s="49">
        <f t="shared" si="4"/>
        <v>1172.0304022656876</v>
      </c>
      <c r="Q18" s="49">
        <f t="shared" si="5"/>
        <v>2002.5513484033427</v>
      </c>
      <c r="R18" s="49">
        <f t="shared" si="38"/>
        <v>3174.58175066903</v>
      </c>
      <c r="S18" s="49">
        <f t="shared" si="6"/>
        <v>20478.330277325938</v>
      </c>
      <c r="T18" s="49">
        <f t="shared" si="7"/>
        <v>11288.783402206436</v>
      </c>
      <c r="U18" s="49">
        <f t="shared" si="39"/>
        <v>31767.113679532376</v>
      </c>
      <c r="V18" s="49">
        <f t="shared" si="40"/>
        <v>34941.695430201406</v>
      </c>
      <c r="W18" s="28">
        <f t="shared" si="41"/>
        <v>339.85445996957657</v>
      </c>
      <c r="X18" s="29">
        <f t="shared" si="8"/>
        <v>1172.0304022656876</v>
      </c>
      <c r="Y18" s="29">
        <f t="shared" si="9"/>
        <v>4419.0264975816381</v>
      </c>
      <c r="Z18" s="29">
        <f t="shared" si="42"/>
        <v>5591.0568998473254</v>
      </c>
      <c r="AA18" s="29">
        <f t="shared" si="10"/>
        <v>7872.5654702199345</v>
      </c>
      <c r="AB18" s="29">
        <f t="shared" si="11"/>
        <v>21558.981087503664</v>
      </c>
      <c r="AC18" s="29">
        <f t="shared" si="43"/>
        <v>29431.546557723599</v>
      </c>
      <c r="AD18" s="29">
        <f t="shared" si="12"/>
        <v>20478.330277325938</v>
      </c>
      <c r="AE18" s="29">
        <f t="shared" si="44"/>
        <v>96661.831631656052</v>
      </c>
      <c r="AF18" s="29">
        <f t="shared" si="45"/>
        <v>117140.16190898199</v>
      </c>
      <c r="AG18" s="29">
        <f t="shared" si="46"/>
        <v>152162.76536655292</v>
      </c>
      <c r="AH18" s="135">
        <f t="shared" si="47"/>
        <v>2653.6537409789153</v>
      </c>
      <c r="AI18" s="135">
        <f t="shared" si="48"/>
        <v>7764.2263123482944</v>
      </c>
      <c r="AJ18" s="135">
        <f t="shared" si="49"/>
        <v>10417.88005332721</v>
      </c>
      <c r="AK18" s="135">
        <f t="shared" si="50"/>
        <v>17824.676536347022</v>
      </c>
      <c r="AL18" s="135">
        <f t="shared" si="51"/>
        <v>9825.9433219517323</v>
      </c>
      <c r="AM18" s="139">
        <f t="shared" si="52"/>
        <v>27650.619858298756</v>
      </c>
      <c r="AN18" s="135">
        <f t="shared" si="53"/>
        <v>38068.499911625964</v>
      </c>
      <c r="AO18" s="137" t="str">
        <f t="shared" si="54"/>
        <v>DrumCo Factory and Warehouse</v>
      </c>
      <c r="AP18" s="65">
        <f t="shared" si="55"/>
        <v>34941.695430201406</v>
      </c>
      <c r="AQ18" s="12"/>
      <c r="AR18" s="70">
        <f t="shared" si="13"/>
        <v>0</v>
      </c>
      <c r="AS18" s="70">
        <f t="shared" si="14"/>
        <v>0</v>
      </c>
      <c r="AT18" s="70">
        <f t="shared" si="15"/>
        <v>184.28150979020245</v>
      </c>
      <c r="AU18" s="70">
        <f t="shared" si="16"/>
        <v>0</v>
      </c>
      <c r="AW18" s="68">
        <f t="shared" si="17"/>
        <v>0</v>
      </c>
      <c r="AX18" s="68">
        <f t="shared" si="18"/>
        <v>0</v>
      </c>
      <c r="AY18" s="68">
        <f t="shared" si="19"/>
        <v>0</v>
      </c>
      <c r="AZ18" s="68">
        <f t="shared" si="56"/>
        <v>0</v>
      </c>
      <c r="BA18" s="68">
        <f t="shared" si="20"/>
        <v>0</v>
      </c>
      <c r="BB18" s="68">
        <f t="shared" si="21"/>
        <v>0</v>
      </c>
      <c r="BC18" s="111">
        <f t="shared" si="22"/>
        <v>184.28150979020245</v>
      </c>
      <c r="BD18" s="111">
        <f t="shared" si="23"/>
        <v>0</v>
      </c>
      <c r="BE18" s="111">
        <f t="shared" si="24"/>
        <v>1237.8247594685431</v>
      </c>
      <c r="BF18" s="111" t="str">
        <f t="shared" si="57"/>
        <v>Both</v>
      </c>
      <c r="BG18" s="111">
        <f t="shared" si="25"/>
        <v>1462.8400802547033</v>
      </c>
      <c r="BH18" s="111">
        <f t="shared" si="26"/>
        <v>9825.9433219517323</v>
      </c>
      <c r="BI18" s="73">
        <f t="shared" si="27"/>
        <v>0</v>
      </c>
      <c r="BJ18" s="73">
        <f t="shared" si="28"/>
        <v>0</v>
      </c>
      <c r="BK18" s="73">
        <f t="shared" si="29"/>
        <v>0</v>
      </c>
      <c r="BL18" s="73">
        <f t="shared" si="30"/>
        <v>0</v>
      </c>
      <c r="BM18" s="73">
        <f t="shared" si="31"/>
        <v>0</v>
      </c>
      <c r="BN18" s="73">
        <f t="shared" si="32"/>
        <v>0</v>
      </c>
    </row>
    <row r="19" spans="1:66" x14ac:dyDescent="0.25">
      <c r="A19" s="61" t="s">
        <v>8</v>
      </c>
      <c r="B19" s="62">
        <v>53.592437744140625</v>
      </c>
      <c r="C19" s="62">
        <v>-2.2700328826904297</v>
      </c>
      <c r="D19" s="63">
        <v>172.26103749985188</v>
      </c>
      <c r="E19" s="63">
        <v>0</v>
      </c>
      <c r="F19" s="63">
        <v>1065.1414687904044</v>
      </c>
      <c r="G19" s="68">
        <f t="shared" si="33"/>
        <v>199.76411221607557</v>
      </c>
      <c r="H19" s="69">
        <f t="shared" si="0"/>
        <v>6774.2997415069722</v>
      </c>
      <c r="I19" s="69">
        <f t="shared" si="1"/>
        <v>11574.685311591391</v>
      </c>
      <c r="J19" s="69">
        <f t="shared" si="34"/>
        <v>18348.985053098364</v>
      </c>
      <c r="K19" s="69">
        <f t="shared" si="2"/>
        <v>17818.596090579689</v>
      </c>
      <c r="L19" s="69">
        <f t="shared" si="3"/>
        <v>49437.722624603986</v>
      </c>
      <c r="M19" s="69">
        <f t="shared" si="35"/>
        <v>67256.318715183676</v>
      </c>
      <c r="N19" s="69">
        <f t="shared" si="36"/>
        <v>85605.303768282043</v>
      </c>
      <c r="O19" s="51">
        <f t="shared" si="37"/>
        <v>49.206290376747866</v>
      </c>
      <c r="P19" s="49">
        <f t="shared" si="4"/>
        <v>1095.580198499058</v>
      </c>
      <c r="Q19" s="49">
        <f t="shared" si="5"/>
        <v>1871.9272124230638</v>
      </c>
      <c r="R19" s="49">
        <f t="shared" si="38"/>
        <v>2967.5074109221218</v>
      </c>
      <c r="S19" s="49">
        <f t="shared" si="6"/>
        <v>17818.596090579689</v>
      </c>
      <c r="T19" s="49">
        <f t="shared" si="7"/>
        <v>12177.597407486786</v>
      </c>
      <c r="U19" s="49">
        <f t="shared" si="39"/>
        <v>29996.193498066474</v>
      </c>
      <c r="V19" s="49">
        <f t="shared" si="40"/>
        <v>32963.700908988598</v>
      </c>
      <c r="W19" s="28">
        <f t="shared" si="41"/>
        <v>342.61061686132535</v>
      </c>
      <c r="X19" s="29">
        <f t="shared" si="8"/>
        <v>1095.580198499058</v>
      </c>
      <c r="Y19" s="29">
        <f t="shared" si="9"/>
        <v>4130.778449120462</v>
      </c>
      <c r="Z19" s="29">
        <f t="shared" si="42"/>
        <v>5226.3586476195196</v>
      </c>
      <c r="AA19" s="29">
        <f t="shared" si="10"/>
        <v>6774.2997415069722</v>
      </c>
      <c r="AB19" s="29">
        <f t="shared" si="11"/>
        <v>18551.385893288694</v>
      </c>
      <c r="AC19" s="29">
        <f t="shared" si="43"/>
        <v>25325.685634795667</v>
      </c>
      <c r="AD19" s="29">
        <f t="shared" si="12"/>
        <v>17818.596090579689</v>
      </c>
      <c r="AE19" s="29">
        <f t="shared" si="44"/>
        <v>84789.447197170943</v>
      </c>
      <c r="AF19" s="29">
        <f t="shared" si="45"/>
        <v>102608.04328775062</v>
      </c>
      <c r="AG19" s="29">
        <f t="shared" si="46"/>
        <v>133160.08757016581</v>
      </c>
      <c r="AH19" s="135">
        <f t="shared" si="47"/>
        <v>2480.5589399978671</v>
      </c>
      <c r="AI19" s="135">
        <f t="shared" si="48"/>
        <v>6882.3146451156035</v>
      </c>
      <c r="AJ19" s="135">
        <f t="shared" si="49"/>
        <v>9362.8735851134697</v>
      </c>
      <c r="AK19" s="135">
        <f t="shared" si="50"/>
        <v>15338.037150581824</v>
      </c>
      <c r="AL19" s="135">
        <f t="shared" si="51"/>
        <v>10482.332081123273</v>
      </c>
      <c r="AM19" s="139">
        <f t="shared" si="52"/>
        <v>25820.369231705095</v>
      </c>
      <c r="AN19" s="135">
        <f t="shared" si="53"/>
        <v>35183.242816818565</v>
      </c>
      <c r="AO19" s="137" t="str">
        <f t="shared" si="54"/>
        <v>DrumCo Factory and Warehouse</v>
      </c>
      <c r="AP19" s="65">
        <f t="shared" si="55"/>
        <v>32963.700908988598</v>
      </c>
      <c r="AQ19" s="12"/>
      <c r="AR19" s="70">
        <f t="shared" si="13"/>
        <v>0</v>
      </c>
      <c r="AS19" s="70">
        <f t="shared" si="14"/>
        <v>0</v>
      </c>
      <c r="AT19" s="70">
        <f t="shared" si="15"/>
        <v>172.26103749985188</v>
      </c>
      <c r="AU19" s="70">
        <f t="shared" si="16"/>
        <v>0</v>
      </c>
      <c r="AW19" s="68">
        <f t="shared" si="17"/>
        <v>0</v>
      </c>
      <c r="AX19" s="68">
        <f t="shared" si="18"/>
        <v>0</v>
      </c>
      <c r="AY19" s="68">
        <f t="shared" si="19"/>
        <v>0</v>
      </c>
      <c r="AZ19" s="68">
        <f t="shared" si="56"/>
        <v>0</v>
      </c>
      <c r="BA19" s="68">
        <f t="shared" si="20"/>
        <v>0</v>
      </c>
      <c r="BB19" s="68">
        <f t="shared" si="21"/>
        <v>0</v>
      </c>
      <c r="BC19" s="111">
        <f t="shared" si="22"/>
        <v>172.26103749985188</v>
      </c>
      <c r="BD19" s="111">
        <f t="shared" si="23"/>
        <v>0</v>
      </c>
      <c r="BE19" s="111">
        <f t="shared" si="24"/>
        <v>1065.1414687904044</v>
      </c>
      <c r="BF19" s="111" t="str">
        <f t="shared" si="57"/>
        <v>Both</v>
      </c>
      <c r="BG19" s="111">
        <f t="shared" si="25"/>
        <v>1695.2653263635132</v>
      </c>
      <c r="BH19" s="111">
        <f t="shared" si="26"/>
        <v>10482.332081123273</v>
      </c>
      <c r="BI19" s="73">
        <f t="shared" si="27"/>
        <v>0</v>
      </c>
      <c r="BJ19" s="73">
        <f t="shared" si="28"/>
        <v>0</v>
      </c>
      <c r="BK19" s="73">
        <f t="shared" si="29"/>
        <v>0</v>
      </c>
      <c r="BL19" s="73">
        <f t="shared" si="30"/>
        <v>0</v>
      </c>
      <c r="BM19" s="73">
        <f t="shared" si="31"/>
        <v>0</v>
      </c>
      <c r="BN19" s="73">
        <f t="shared" si="32"/>
        <v>0</v>
      </c>
    </row>
    <row r="20" spans="1:66" x14ac:dyDescent="0.25">
      <c r="A20" s="61" t="s">
        <v>61</v>
      </c>
      <c r="B20" s="62">
        <v>51.528850555419922</v>
      </c>
      <c r="C20" s="62">
        <v>-2.6046020984649658</v>
      </c>
      <c r="D20" s="63">
        <v>271.98495775516238</v>
      </c>
      <c r="E20" s="63">
        <v>316.99523095975218</v>
      </c>
      <c r="F20" s="63">
        <v>1313.0076006450561</v>
      </c>
      <c r="G20" s="68">
        <f t="shared" si="33"/>
        <v>286.29490922414266</v>
      </c>
      <c r="H20" s="69">
        <f t="shared" si="0"/>
        <v>8350.7283401025579</v>
      </c>
      <c r="I20" s="69">
        <f t="shared" si="1"/>
        <v>14268.198389133169</v>
      </c>
      <c r="J20" s="69">
        <f t="shared" si="34"/>
        <v>22618.926729235725</v>
      </c>
      <c r="K20" s="69">
        <f t="shared" si="2"/>
        <v>27388.624166783575</v>
      </c>
      <c r="L20" s="69">
        <f t="shared" si="3"/>
        <v>108905.88430004811</v>
      </c>
      <c r="M20" s="69">
        <f t="shared" si="35"/>
        <v>136294.5084668317</v>
      </c>
      <c r="N20" s="69">
        <f t="shared" si="36"/>
        <v>158913.43519606744</v>
      </c>
      <c r="O20" s="51">
        <f t="shared" si="37"/>
        <v>244.50408482591465</v>
      </c>
      <c r="P20" s="49">
        <f t="shared" si="4"/>
        <v>3745.9140002268568</v>
      </c>
      <c r="Q20" s="49">
        <f t="shared" si="5"/>
        <v>6400.3332316773494</v>
      </c>
      <c r="R20" s="49">
        <f t="shared" si="38"/>
        <v>10146.247231904206</v>
      </c>
      <c r="S20" s="49">
        <f t="shared" si="6"/>
        <v>27388.624166783575</v>
      </c>
      <c r="T20" s="49">
        <f t="shared" si="7"/>
        <v>93008.756757504831</v>
      </c>
      <c r="U20" s="49">
        <f t="shared" si="39"/>
        <v>120397.3809242884</v>
      </c>
      <c r="V20" s="49">
        <f t="shared" si="40"/>
        <v>130543.6281561926</v>
      </c>
      <c r="W20" s="28">
        <f t="shared" si="41"/>
        <v>605.65662824556955</v>
      </c>
      <c r="X20" s="29">
        <f t="shared" si="8"/>
        <v>3745.9140002268568</v>
      </c>
      <c r="Y20" s="29">
        <f t="shared" si="9"/>
        <v>14123.603954867414</v>
      </c>
      <c r="Z20" s="29">
        <f t="shared" si="42"/>
        <v>17869.51795509427</v>
      </c>
      <c r="AA20" s="29">
        <f t="shared" si="10"/>
        <v>8350.7283401025579</v>
      </c>
      <c r="AB20" s="29">
        <f t="shared" si="11"/>
        <v>22868.42771040459</v>
      </c>
      <c r="AC20" s="29">
        <f t="shared" si="43"/>
        <v>31219.156050507147</v>
      </c>
      <c r="AD20" s="29">
        <f t="shared" si="12"/>
        <v>27388.624166783575</v>
      </c>
      <c r="AE20" s="29">
        <f t="shared" si="44"/>
        <v>230390.30229360086</v>
      </c>
      <c r="AF20" s="29">
        <f t="shared" si="45"/>
        <v>257778.92646038445</v>
      </c>
      <c r="AG20" s="29">
        <f t="shared" si="46"/>
        <v>306867.60046598589</v>
      </c>
      <c r="AH20" s="135">
        <f t="shared" si="47"/>
        <v>8481.3147174947699</v>
      </c>
      <c r="AI20" s="135">
        <f t="shared" si="48"/>
        <v>33724.405932590977</v>
      </c>
      <c r="AJ20" s="135">
        <f t="shared" si="49"/>
        <v>42205.720650085743</v>
      </c>
      <c r="AK20" s="135">
        <f t="shared" si="50"/>
        <v>18907.309449288809</v>
      </c>
      <c r="AL20" s="135">
        <f t="shared" si="51"/>
        <v>64207.144353037897</v>
      </c>
      <c r="AM20" s="139">
        <f t="shared" si="52"/>
        <v>83114.453802326709</v>
      </c>
      <c r="AN20" s="135">
        <f t="shared" si="53"/>
        <v>125320.17445241245</v>
      </c>
      <c r="AO20" s="137" t="str">
        <f t="shared" si="54"/>
        <v>Individual</v>
      </c>
      <c r="AP20" s="65">
        <f t="shared" si="55"/>
        <v>125320.17445241245</v>
      </c>
      <c r="AQ20" s="12">
        <f t="shared" ref="AQ20:AQ21" si="59">SUM(D20:E20)</f>
        <v>588.98018871491456</v>
      </c>
      <c r="AR20" s="70">
        <f t="shared" si="13"/>
        <v>0</v>
      </c>
      <c r="AS20" s="70">
        <f t="shared" si="14"/>
        <v>0</v>
      </c>
      <c r="AT20" s="70">
        <f t="shared" si="15"/>
        <v>0</v>
      </c>
      <c r="AU20" s="70">
        <f t="shared" si="16"/>
        <v>0</v>
      </c>
      <c r="AW20" s="68">
        <f t="shared" si="17"/>
        <v>0</v>
      </c>
      <c r="AX20" s="68">
        <f t="shared" si="18"/>
        <v>0</v>
      </c>
      <c r="AY20" s="68">
        <f t="shared" si="19"/>
        <v>0</v>
      </c>
      <c r="AZ20" s="68">
        <f t="shared" si="56"/>
        <v>0</v>
      </c>
      <c r="BA20" s="68">
        <f t="shared" si="20"/>
        <v>0</v>
      </c>
      <c r="BB20" s="68">
        <f t="shared" si="21"/>
        <v>0</v>
      </c>
      <c r="BC20" s="111">
        <f t="shared" si="22"/>
        <v>0</v>
      </c>
      <c r="BD20" s="111">
        <f t="shared" si="23"/>
        <v>0</v>
      </c>
      <c r="BE20" s="111">
        <f t="shared" si="24"/>
        <v>0</v>
      </c>
      <c r="BF20" s="111">
        <f t="shared" si="57"/>
        <v>0</v>
      </c>
      <c r="BG20" s="111">
        <f t="shared" si="25"/>
        <v>0</v>
      </c>
      <c r="BH20" s="111">
        <f t="shared" si="26"/>
        <v>0</v>
      </c>
      <c r="BI20" s="73">
        <f t="shared" si="27"/>
        <v>0</v>
      </c>
      <c r="BJ20" s="73">
        <f t="shared" si="28"/>
        <v>0</v>
      </c>
      <c r="BK20" s="73">
        <f t="shared" si="29"/>
        <v>0</v>
      </c>
      <c r="BL20" s="73">
        <f t="shared" si="30"/>
        <v>0</v>
      </c>
      <c r="BM20" s="73">
        <f t="shared" si="31"/>
        <v>0</v>
      </c>
      <c r="BN20" s="73">
        <f t="shared" si="32"/>
        <v>0</v>
      </c>
    </row>
    <row r="21" spans="1:66" x14ac:dyDescent="0.25">
      <c r="A21" s="61" t="s">
        <v>36</v>
      </c>
      <c r="B21" s="62">
        <v>51.415706634521484</v>
      </c>
      <c r="C21" s="62">
        <v>-2.6003611087799072</v>
      </c>
      <c r="D21" s="63">
        <v>236.56089238995068</v>
      </c>
      <c r="E21" s="63">
        <v>0</v>
      </c>
      <c r="F21" s="63">
        <v>1276.8705103259647</v>
      </c>
      <c r="G21" s="68">
        <f t="shared" si="33"/>
        <v>296.5424442289596</v>
      </c>
      <c r="H21" s="69">
        <f t="shared" si="0"/>
        <v>8120.8964456731355</v>
      </c>
      <c r="I21" s="69">
        <f t="shared" si="1"/>
        <v>13875.503652541003</v>
      </c>
      <c r="J21" s="69">
        <f t="shared" si="34"/>
        <v>21996.400098214137</v>
      </c>
      <c r="K21" s="69">
        <f t="shared" si="2"/>
        <v>21793.412199109182</v>
      </c>
      <c r="L21" s="69">
        <f t="shared" si="3"/>
        <v>89759.329466848081</v>
      </c>
      <c r="M21" s="69">
        <f t="shared" si="35"/>
        <v>111552.74166595726</v>
      </c>
      <c r="N21" s="69">
        <f t="shared" si="36"/>
        <v>133549.14176417139</v>
      </c>
      <c r="O21" s="51">
        <f t="shared" si="37"/>
        <v>259.60135305124129</v>
      </c>
      <c r="P21" s="49">
        <f t="shared" si="4"/>
        <v>1504.5272756000863</v>
      </c>
      <c r="Q21" s="49">
        <f t="shared" si="5"/>
        <v>2570.6612376592325</v>
      </c>
      <c r="R21" s="49">
        <f t="shared" si="38"/>
        <v>4075.1885132593188</v>
      </c>
      <c r="S21" s="49">
        <f t="shared" si="6"/>
        <v>21793.412199109182</v>
      </c>
      <c r="T21" s="49">
        <f t="shared" si="7"/>
        <v>78577.767979057942</v>
      </c>
      <c r="U21" s="49">
        <f t="shared" si="39"/>
        <v>100371.18017816712</v>
      </c>
      <c r="V21" s="49">
        <f t="shared" si="40"/>
        <v>104446.36869142644</v>
      </c>
      <c r="W21" s="28">
        <f t="shared" si="41"/>
        <v>620.66040166814162</v>
      </c>
      <c r="X21" s="29">
        <f t="shared" si="8"/>
        <v>1504.5272756000863</v>
      </c>
      <c r="Y21" s="29">
        <f t="shared" si="9"/>
        <v>5672.6735794213091</v>
      </c>
      <c r="Z21" s="29">
        <f t="shared" si="42"/>
        <v>7177.2008550213959</v>
      </c>
      <c r="AA21" s="29">
        <f t="shared" si="10"/>
        <v>8120.8964456731355</v>
      </c>
      <c r="AB21" s="29">
        <f t="shared" si="11"/>
        <v>22239.034219292651</v>
      </c>
      <c r="AC21" s="29">
        <f t="shared" si="43"/>
        <v>30359.930664965788</v>
      </c>
      <c r="AD21" s="29">
        <f t="shared" si="12"/>
        <v>21793.412199109182</v>
      </c>
      <c r="AE21" s="29">
        <f t="shared" si="44"/>
        <v>187865.38846136781</v>
      </c>
      <c r="AF21" s="29">
        <f t="shared" si="45"/>
        <v>209658.80066047699</v>
      </c>
      <c r="AG21" s="29">
        <f t="shared" si="46"/>
        <v>247195.93218046418</v>
      </c>
      <c r="AH21" s="135">
        <f t="shared" si="47"/>
        <v>3406.4768504152898</v>
      </c>
      <c r="AI21" s="135">
        <f t="shared" si="48"/>
        <v>14030.069047659972</v>
      </c>
      <c r="AJ21" s="135">
        <f t="shared" si="49"/>
        <v>17436.545898075263</v>
      </c>
      <c r="AK21" s="135">
        <f t="shared" si="50"/>
        <v>18386.935348693893</v>
      </c>
      <c r="AL21" s="135">
        <f t="shared" si="51"/>
        <v>66295.46243036988</v>
      </c>
      <c r="AM21" s="139">
        <f t="shared" si="52"/>
        <v>84682.397779063773</v>
      </c>
      <c r="AN21" s="135">
        <f t="shared" si="53"/>
        <v>102118.94367713903</v>
      </c>
      <c r="AO21" s="137" t="str">
        <f t="shared" si="54"/>
        <v>Individual</v>
      </c>
      <c r="AP21" s="65">
        <f t="shared" si="55"/>
        <v>102118.94367713903</v>
      </c>
      <c r="AQ21" s="12">
        <f t="shared" si="59"/>
        <v>236.56089238995068</v>
      </c>
      <c r="AR21" s="70">
        <f t="shared" si="13"/>
        <v>0</v>
      </c>
      <c r="AS21" s="70">
        <f t="shared" si="14"/>
        <v>0</v>
      </c>
      <c r="AT21" s="70">
        <f t="shared" si="15"/>
        <v>0</v>
      </c>
      <c r="AU21" s="70">
        <f t="shared" si="16"/>
        <v>0</v>
      </c>
      <c r="AW21" s="68">
        <f t="shared" si="17"/>
        <v>0</v>
      </c>
      <c r="AX21" s="68">
        <f t="shared" si="18"/>
        <v>0</v>
      </c>
      <c r="AY21" s="68">
        <f t="shared" si="19"/>
        <v>0</v>
      </c>
      <c r="AZ21" s="68">
        <f t="shared" si="56"/>
        <v>0</v>
      </c>
      <c r="BA21" s="68">
        <f t="shared" si="20"/>
        <v>0</v>
      </c>
      <c r="BB21" s="68">
        <f t="shared" si="21"/>
        <v>0</v>
      </c>
      <c r="BC21" s="111">
        <f t="shared" si="22"/>
        <v>0</v>
      </c>
      <c r="BD21" s="111">
        <f t="shared" si="23"/>
        <v>0</v>
      </c>
      <c r="BE21" s="111">
        <f t="shared" si="24"/>
        <v>0</v>
      </c>
      <c r="BF21" s="111">
        <f t="shared" si="57"/>
        <v>0</v>
      </c>
      <c r="BG21" s="111">
        <f t="shared" si="25"/>
        <v>0</v>
      </c>
      <c r="BH21" s="111">
        <f t="shared" si="26"/>
        <v>0</v>
      </c>
      <c r="BI21" s="73">
        <f t="shared" si="27"/>
        <v>0</v>
      </c>
      <c r="BJ21" s="73">
        <f t="shared" si="28"/>
        <v>0</v>
      </c>
      <c r="BK21" s="73">
        <f t="shared" si="29"/>
        <v>0</v>
      </c>
      <c r="BL21" s="73">
        <f t="shared" si="30"/>
        <v>0</v>
      </c>
      <c r="BM21" s="73">
        <f t="shared" si="31"/>
        <v>0</v>
      </c>
      <c r="BN21" s="73">
        <f t="shared" si="32"/>
        <v>0</v>
      </c>
    </row>
    <row r="22" spans="1:66" x14ac:dyDescent="0.25">
      <c r="A22" s="61" t="s">
        <v>160</v>
      </c>
      <c r="B22" s="62">
        <v>51.359977252153399</v>
      </c>
      <c r="C22" s="62">
        <v>-2.9086717125802899</v>
      </c>
      <c r="D22" s="63">
        <v>176.74791023637454</v>
      </c>
      <c r="E22" s="63">
        <v>0</v>
      </c>
      <c r="F22" s="63">
        <v>0</v>
      </c>
      <c r="G22" s="68">
        <f t="shared" si="33"/>
        <v>320.1570208145672</v>
      </c>
      <c r="H22" s="69">
        <f t="shared" si="0"/>
        <v>0</v>
      </c>
      <c r="I22" s="69">
        <f t="shared" si="1"/>
        <v>0</v>
      </c>
      <c r="J22" s="69">
        <f t="shared" si="34"/>
        <v>0</v>
      </c>
      <c r="K22" s="69">
        <f t="shared" si="2"/>
        <v>2545.1699074037933</v>
      </c>
      <c r="L22" s="69">
        <f t="shared" si="3"/>
        <v>11317.416875295645</v>
      </c>
      <c r="M22" s="69">
        <f t="shared" si="35"/>
        <v>13862.586782699438</v>
      </c>
      <c r="N22" s="69">
        <f t="shared" si="36"/>
        <v>13862.586782699438</v>
      </c>
      <c r="O22" s="51">
        <f t="shared" si="37"/>
        <v>267.06568770903641</v>
      </c>
      <c r="P22" s="49">
        <f t="shared" si="4"/>
        <v>1124.1167091033421</v>
      </c>
      <c r="Q22" s="49">
        <f t="shared" si="5"/>
        <v>1920.685186344956</v>
      </c>
      <c r="R22" s="49">
        <f t="shared" si="38"/>
        <v>3044.8018954482982</v>
      </c>
      <c r="S22" s="49">
        <f t="shared" si="6"/>
        <v>2545.1699074037933</v>
      </c>
      <c r="T22" s="49">
        <f t="shared" si="7"/>
        <v>9440.6604396824805</v>
      </c>
      <c r="U22" s="49">
        <f t="shared" si="39"/>
        <v>11985.830347086274</v>
      </c>
      <c r="V22" s="49">
        <f t="shared" si="40"/>
        <v>15030.632242534572</v>
      </c>
      <c r="W22" s="28">
        <f t="shared" si="41"/>
        <v>625.05900491955447</v>
      </c>
      <c r="X22" s="29">
        <f t="shared" si="8"/>
        <v>1124.1167091033421</v>
      </c>
      <c r="Y22" s="29">
        <f t="shared" si="9"/>
        <v>4238.3725834236993</v>
      </c>
      <c r="Z22" s="29">
        <f t="shared" si="42"/>
        <v>5362.4892925270415</v>
      </c>
      <c r="AA22" s="29">
        <f t="shared" si="10"/>
        <v>0</v>
      </c>
      <c r="AB22" s="29">
        <f t="shared" si="11"/>
        <v>0</v>
      </c>
      <c r="AC22" s="29">
        <f t="shared" si="43"/>
        <v>0</v>
      </c>
      <c r="AD22" s="29">
        <f t="shared" si="12"/>
        <v>2545.1699074037933</v>
      </c>
      <c r="AE22" s="29">
        <f t="shared" si="44"/>
        <v>22095.574578791802</v>
      </c>
      <c r="AF22" s="29">
        <f t="shared" si="45"/>
        <v>24640.744486195596</v>
      </c>
      <c r="AG22" s="29">
        <f t="shared" si="46"/>
        <v>30003.233778722635</v>
      </c>
      <c r="AH22" s="135">
        <f t="shared" si="47"/>
        <v>2545.1699074037933</v>
      </c>
      <c r="AI22" s="135">
        <f t="shared" si="48"/>
        <v>11317.416875295645</v>
      </c>
      <c r="AJ22" s="135">
        <f t="shared" si="49"/>
        <v>13862.586782699438</v>
      </c>
      <c r="AK22" s="135">
        <f t="shared" si="50"/>
        <v>0</v>
      </c>
      <c r="AL22" s="135">
        <f t="shared" si="51"/>
        <v>0</v>
      </c>
      <c r="AM22" s="139">
        <f t="shared" si="52"/>
        <v>0</v>
      </c>
      <c r="AN22" s="135">
        <f t="shared" si="53"/>
        <v>13862.586782699438</v>
      </c>
      <c r="AO22" s="137" t="str">
        <f t="shared" si="54"/>
        <v>WoodCo Factory and Warehouse</v>
      </c>
      <c r="AP22" s="65">
        <f t="shared" si="55"/>
        <v>13862.586782699438</v>
      </c>
      <c r="AQ22" s="12"/>
      <c r="AR22" s="70">
        <f t="shared" si="13"/>
        <v>0</v>
      </c>
      <c r="AS22" s="70">
        <f t="shared" si="14"/>
        <v>0</v>
      </c>
      <c r="AT22" s="70">
        <f t="shared" si="15"/>
        <v>0</v>
      </c>
      <c r="AU22" s="70">
        <f t="shared" si="16"/>
        <v>0</v>
      </c>
      <c r="AW22" s="68">
        <f t="shared" si="17"/>
        <v>176.74791023637454</v>
      </c>
      <c r="AX22" s="68">
        <f t="shared" si="18"/>
        <v>0</v>
      </c>
      <c r="AY22" s="68">
        <f t="shared" si="19"/>
        <v>0</v>
      </c>
      <c r="AZ22" s="68" t="str">
        <f t="shared" si="56"/>
        <v>WoodCo</v>
      </c>
      <c r="BA22" s="68">
        <f t="shared" si="20"/>
        <v>11317.416875295645</v>
      </c>
      <c r="BB22" s="68">
        <f t="shared" si="21"/>
        <v>0</v>
      </c>
      <c r="BC22" s="111">
        <f t="shared" si="22"/>
        <v>0</v>
      </c>
      <c r="BD22" s="111">
        <f t="shared" si="23"/>
        <v>0</v>
      </c>
      <c r="BE22" s="111">
        <f t="shared" si="24"/>
        <v>0</v>
      </c>
      <c r="BF22" s="111">
        <f t="shared" si="57"/>
        <v>0</v>
      </c>
      <c r="BG22" s="111">
        <f t="shared" si="25"/>
        <v>0</v>
      </c>
      <c r="BH22" s="111">
        <f t="shared" si="26"/>
        <v>0</v>
      </c>
      <c r="BI22" s="73">
        <f t="shared" si="27"/>
        <v>0</v>
      </c>
      <c r="BJ22" s="73">
        <f t="shared" si="28"/>
        <v>0</v>
      </c>
      <c r="BK22" s="73">
        <f t="shared" si="29"/>
        <v>0</v>
      </c>
      <c r="BL22" s="73">
        <f t="shared" si="30"/>
        <v>0</v>
      </c>
      <c r="BM22" s="73">
        <f t="shared" si="31"/>
        <v>0</v>
      </c>
      <c r="BN22" s="73">
        <f t="shared" si="32"/>
        <v>0</v>
      </c>
    </row>
    <row r="23" spans="1:66" x14ac:dyDescent="0.25">
      <c r="A23" s="61" t="s">
        <v>14</v>
      </c>
      <c r="B23" s="62">
        <v>51.443764999999999</v>
      </c>
      <c r="C23" s="62">
        <v>-2.5013162000000002</v>
      </c>
      <c r="D23" s="63">
        <v>326.72229737937477</v>
      </c>
      <c r="E23" s="63">
        <v>310.24290268171939</v>
      </c>
      <c r="F23" s="63">
        <v>1547.3832439515677</v>
      </c>
      <c r="G23" s="68">
        <f t="shared" si="33"/>
        <v>288.09253771818913</v>
      </c>
      <c r="H23" s="69">
        <f t="shared" si="0"/>
        <v>9841.3574315319711</v>
      </c>
      <c r="I23" s="69">
        <f t="shared" si="1"/>
        <v>16815.112949745853</v>
      </c>
      <c r="J23" s="69">
        <f t="shared" si="34"/>
        <v>26656.470381277824</v>
      </c>
      <c r="K23" s="69">
        <f t="shared" si="2"/>
        <v>31454.617593782328</v>
      </c>
      <c r="L23" s="69">
        <f t="shared" si="3"/>
        <v>125858.89729927712</v>
      </c>
      <c r="M23" s="69">
        <f t="shared" si="35"/>
        <v>157313.51489305944</v>
      </c>
      <c r="N23" s="69">
        <f t="shared" si="36"/>
        <v>183969.98527433726</v>
      </c>
      <c r="O23" s="51">
        <f t="shared" si="37"/>
        <v>256.37121035109203</v>
      </c>
      <c r="P23" s="49">
        <f t="shared" si="4"/>
        <v>4051.098672388559</v>
      </c>
      <c r="Q23" s="49">
        <f t="shared" si="5"/>
        <v>6921.7770232104176</v>
      </c>
      <c r="R23" s="49">
        <f t="shared" si="38"/>
        <v>10972.875695598977</v>
      </c>
      <c r="S23" s="49">
        <f t="shared" si="6"/>
        <v>31454.617593782328</v>
      </c>
      <c r="T23" s="49">
        <f t="shared" si="7"/>
        <v>112000.81088401015</v>
      </c>
      <c r="U23" s="49">
        <f t="shared" si="39"/>
        <v>143455.42847779248</v>
      </c>
      <c r="V23" s="49">
        <f t="shared" si="40"/>
        <v>154428.30417339146</v>
      </c>
      <c r="W23" s="28">
        <f t="shared" si="41"/>
        <v>618.12012487146023</v>
      </c>
      <c r="X23" s="29">
        <f t="shared" si="8"/>
        <v>4051.098672388559</v>
      </c>
      <c r="Y23" s="29">
        <f t="shared" si="9"/>
        <v>15274.273041890472</v>
      </c>
      <c r="Z23" s="29">
        <f t="shared" si="42"/>
        <v>19325.37171427903</v>
      </c>
      <c r="AA23" s="29">
        <f t="shared" si="10"/>
        <v>9841.3574315319711</v>
      </c>
      <c r="AB23" s="29">
        <f t="shared" si="11"/>
        <v>26950.508007122873</v>
      </c>
      <c r="AC23" s="29">
        <f t="shared" si="43"/>
        <v>36791.865438654844</v>
      </c>
      <c r="AD23" s="29">
        <f t="shared" si="12"/>
        <v>31454.617593782328</v>
      </c>
      <c r="AE23" s="29">
        <f t="shared" si="44"/>
        <v>270037.94659517729</v>
      </c>
      <c r="AF23" s="29">
        <f t="shared" si="45"/>
        <v>301492.5641889596</v>
      </c>
      <c r="AG23" s="29">
        <f t="shared" si="46"/>
        <v>357609.8013418935</v>
      </c>
      <c r="AH23" s="135">
        <f t="shared" si="47"/>
        <v>9172.2988808797563</v>
      </c>
      <c r="AI23" s="135">
        <f t="shared" si="48"/>
        <v>36700.984184754932</v>
      </c>
      <c r="AJ23" s="135">
        <f t="shared" si="49"/>
        <v>45873.283065634692</v>
      </c>
      <c r="AK23" s="135">
        <f t="shared" si="50"/>
        <v>22282.318712902575</v>
      </c>
      <c r="AL23" s="135">
        <f t="shared" si="51"/>
        <v>79340.90302577251</v>
      </c>
      <c r="AM23" s="139">
        <f t="shared" si="52"/>
        <v>101623.22173867509</v>
      </c>
      <c r="AN23" s="135">
        <f t="shared" si="53"/>
        <v>147496.50480430978</v>
      </c>
      <c r="AO23" s="137" t="str">
        <f t="shared" si="54"/>
        <v>Individual</v>
      </c>
      <c r="AP23" s="65">
        <f t="shared" si="55"/>
        <v>147496.50480430978</v>
      </c>
      <c r="AQ23" s="12">
        <f>SUM(D23:E23)</f>
        <v>636.96520006109415</v>
      </c>
      <c r="AR23" s="70">
        <f t="shared" si="13"/>
        <v>0</v>
      </c>
      <c r="AS23" s="70">
        <f t="shared" si="14"/>
        <v>0</v>
      </c>
      <c r="AT23" s="70">
        <f t="shared" si="15"/>
        <v>0</v>
      </c>
      <c r="AU23" s="70">
        <f t="shared" si="16"/>
        <v>0</v>
      </c>
      <c r="AW23" s="68">
        <f t="shared" si="17"/>
        <v>0</v>
      </c>
      <c r="AX23" s="68">
        <f t="shared" si="18"/>
        <v>0</v>
      </c>
      <c r="AY23" s="68">
        <f t="shared" si="19"/>
        <v>0</v>
      </c>
      <c r="AZ23" s="68">
        <f t="shared" si="56"/>
        <v>0</v>
      </c>
      <c r="BA23" s="68">
        <f t="shared" si="20"/>
        <v>0</v>
      </c>
      <c r="BB23" s="68">
        <f t="shared" si="21"/>
        <v>0</v>
      </c>
      <c r="BC23" s="111">
        <f t="shared" si="22"/>
        <v>0</v>
      </c>
      <c r="BD23" s="111">
        <f t="shared" si="23"/>
        <v>0</v>
      </c>
      <c r="BE23" s="111">
        <f t="shared" si="24"/>
        <v>0</v>
      </c>
      <c r="BF23" s="111">
        <f t="shared" si="57"/>
        <v>0</v>
      </c>
      <c r="BG23" s="111">
        <f t="shared" si="25"/>
        <v>0</v>
      </c>
      <c r="BH23" s="111">
        <f t="shared" si="26"/>
        <v>0</v>
      </c>
      <c r="BI23" s="73">
        <f t="shared" si="27"/>
        <v>0</v>
      </c>
      <c r="BJ23" s="73">
        <f t="shared" si="28"/>
        <v>0</v>
      </c>
      <c r="BK23" s="73">
        <f t="shared" si="29"/>
        <v>0</v>
      </c>
      <c r="BL23" s="73">
        <f t="shared" si="30"/>
        <v>0</v>
      </c>
      <c r="BM23" s="73">
        <f t="shared" si="31"/>
        <v>0</v>
      </c>
      <c r="BN23" s="73">
        <f t="shared" si="32"/>
        <v>0</v>
      </c>
    </row>
    <row r="24" spans="1:66" x14ac:dyDescent="0.25">
      <c r="A24" s="61" t="s">
        <v>169</v>
      </c>
      <c r="B24" s="62">
        <v>51.333385467529297</v>
      </c>
      <c r="C24" s="62">
        <v>-2.5774381160736084</v>
      </c>
      <c r="D24" s="63">
        <v>0</v>
      </c>
      <c r="E24" s="63">
        <v>531</v>
      </c>
      <c r="F24" s="63">
        <v>0</v>
      </c>
      <c r="G24" s="68">
        <f t="shared" si="33"/>
        <v>303.11846128803109</v>
      </c>
      <c r="H24" s="69">
        <f t="shared" si="0"/>
        <v>0</v>
      </c>
      <c r="I24" s="69">
        <f t="shared" si="1"/>
        <v>0</v>
      </c>
      <c r="J24" s="69">
        <f t="shared" si="34"/>
        <v>0</v>
      </c>
      <c r="K24" s="69">
        <f t="shared" si="2"/>
        <v>7646.4000000000005</v>
      </c>
      <c r="L24" s="69">
        <f t="shared" si="3"/>
        <v>32191.180588788902</v>
      </c>
      <c r="M24" s="69">
        <f t="shared" si="35"/>
        <v>39837.5805887889</v>
      </c>
      <c r="N24" s="69">
        <f t="shared" si="36"/>
        <v>39837.5805887889</v>
      </c>
      <c r="O24" s="51">
        <f t="shared" si="37"/>
        <v>270.66522649516833</v>
      </c>
      <c r="P24" s="49">
        <f t="shared" si="4"/>
        <v>3377.1600000000003</v>
      </c>
      <c r="Q24" s="49">
        <f t="shared" si="5"/>
        <v>5770.273790424033</v>
      </c>
      <c r="R24" s="49">
        <f t="shared" si="38"/>
        <v>9147.4337904240328</v>
      </c>
      <c r="S24" s="49">
        <f t="shared" si="6"/>
        <v>7646.4000000000005</v>
      </c>
      <c r="T24" s="49">
        <f t="shared" si="7"/>
        <v>28744.647053786874</v>
      </c>
      <c r="U24" s="49">
        <f t="shared" si="39"/>
        <v>36391.047053786875</v>
      </c>
      <c r="V24" s="49">
        <f t="shared" si="40"/>
        <v>45538.480844210906</v>
      </c>
      <c r="W24" s="28">
        <f t="shared" si="41"/>
        <v>631.8022117187619</v>
      </c>
      <c r="X24" s="29">
        <f t="shared" si="8"/>
        <v>3377.1600000000003</v>
      </c>
      <c r="Y24" s="29">
        <f t="shared" si="9"/>
        <v>12733.252906855685</v>
      </c>
      <c r="Z24" s="29">
        <f t="shared" si="42"/>
        <v>16110.412906855685</v>
      </c>
      <c r="AA24" s="29">
        <f t="shared" si="10"/>
        <v>0</v>
      </c>
      <c r="AB24" s="29">
        <f t="shared" si="11"/>
        <v>0</v>
      </c>
      <c r="AC24" s="29">
        <f t="shared" si="43"/>
        <v>0</v>
      </c>
      <c r="AD24" s="29">
        <f t="shared" si="12"/>
        <v>7646.4000000000005</v>
      </c>
      <c r="AE24" s="29">
        <f t="shared" si="44"/>
        <v>67097.394884532521</v>
      </c>
      <c r="AF24" s="29">
        <f t="shared" si="45"/>
        <v>74743.794884532515</v>
      </c>
      <c r="AG24" s="29">
        <f t="shared" si="46"/>
        <v>90854.207791388195</v>
      </c>
      <c r="AH24" s="135">
        <f t="shared" si="47"/>
        <v>7646.4000000000005</v>
      </c>
      <c r="AI24" s="135">
        <f t="shared" si="48"/>
        <v>32191.180588788906</v>
      </c>
      <c r="AJ24" s="135">
        <f t="shared" si="49"/>
        <v>39837.580588788907</v>
      </c>
      <c r="AK24" s="135">
        <f t="shared" si="50"/>
        <v>0</v>
      </c>
      <c r="AL24" s="135">
        <f t="shared" si="51"/>
        <v>0</v>
      </c>
      <c r="AM24" s="139">
        <f t="shared" si="52"/>
        <v>0</v>
      </c>
      <c r="AN24" s="135">
        <f t="shared" si="53"/>
        <v>39837.580588788907</v>
      </c>
      <c r="AO24" s="137" t="str">
        <f t="shared" si="54"/>
        <v>WoodCo Factory and Warehouse</v>
      </c>
      <c r="AP24" s="65">
        <f t="shared" si="55"/>
        <v>39837.5805887889</v>
      </c>
      <c r="AQ24" s="12"/>
      <c r="AR24" s="70">
        <f t="shared" si="13"/>
        <v>0</v>
      </c>
      <c r="AS24" s="70">
        <f t="shared" si="14"/>
        <v>0</v>
      </c>
      <c r="AT24" s="70">
        <f t="shared" si="15"/>
        <v>0</v>
      </c>
      <c r="AU24" s="70">
        <f t="shared" si="16"/>
        <v>0</v>
      </c>
      <c r="AW24" s="68">
        <f t="shared" si="17"/>
        <v>0</v>
      </c>
      <c r="AX24" s="68">
        <f t="shared" si="18"/>
        <v>531</v>
      </c>
      <c r="AY24" s="68">
        <f t="shared" si="19"/>
        <v>0</v>
      </c>
      <c r="AZ24" s="68" t="str">
        <f t="shared" si="56"/>
        <v>WoodCo</v>
      </c>
      <c r="BA24" s="68">
        <f t="shared" si="20"/>
        <v>32191.180588788902</v>
      </c>
      <c r="BB24" s="68">
        <f t="shared" si="21"/>
        <v>0</v>
      </c>
      <c r="BC24" s="111">
        <f t="shared" si="22"/>
        <v>0</v>
      </c>
      <c r="BD24" s="111">
        <f t="shared" si="23"/>
        <v>0</v>
      </c>
      <c r="BE24" s="111">
        <f t="shared" si="24"/>
        <v>0</v>
      </c>
      <c r="BF24" s="111">
        <f t="shared" si="57"/>
        <v>0</v>
      </c>
      <c r="BG24" s="111">
        <f t="shared" si="25"/>
        <v>0</v>
      </c>
      <c r="BH24" s="111">
        <f t="shared" si="26"/>
        <v>0</v>
      </c>
      <c r="BI24" s="73">
        <f t="shared" si="27"/>
        <v>0</v>
      </c>
      <c r="BJ24" s="73">
        <f t="shared" si="28"/>
        <v>0</v>
      </c>
      <c r="BK24" s="73">
        <f t="shared" si="29"/>
        <v>0</v>
      </c>
      <c r="BL24" s="73">
        <f t="shared" si="30"/>
        <v>0</v>
      </c>
      <c r="BM24" s="73">
        <f t="shared" si="31"/>
        <v>0</v>
      </c>
      <c r="BN24" s="73">
        <f t="shared" si="32"/>
        <v>0</v>
      </c>
    </row>
    <row r="25" spans="1:66" x14ac:dyDescent="0.25">
      <c r="A25" s="61" t="s">
        <v>242</v>
      </c>
      <c r="B25" s="62">
        <v>54.659430527816703</v>
      </c>
      <c r="C25" s="62">
        <v>-2.7647734522394098</v>
      </c>
      <c r="D25" s="63">
        <v>0</v>
      </c>
      <c r="E25" s="63">
        <v>0</v>
      </c>
      <c r="F25" s="63">
        <v>2164.6815127935824</v>
      </c>
      <c r="G25" s="68">
        <f t="shared" si="33"/>
        <v>314.1880139683127</v>
      </c>
      <c r="H25" s="69">
        <f t="shared" si="0"/>
        <v>13767.374421367185</v>
      </c>
      <c r="I25" s="69">
        <f t="shared" si="1"/>
        <v>23523.173254026846</v>
      </c>
      <c r="J25" s="69">
        <f t="shared" si="34"/>
        <v>37290.547675394031</v>
      </c>
      <c r="K25" s="69">
        <f t="shared" si="2"/>
        <v>31171.413784227589</v>
      </c>
      <c r="L25" s="69">
        <f t="shared" si="3"/>
        <v>136023.39707570767</v>
      </c>
      <c r="M25" s="69">
        <f t="shared" si="35"/>
        <v>167194.81085993527</v>
      </c>
      <c r="N25" s="69">
        <f t="shared" si="36"/>
        <v>204485.35853532929</v>
      </c>
      <c r="O25" s="51">
        <f t="shared" si="37"/>
        <v>173.51079977052186</v>
      </c>
      <c r="P25" s="49">
        <f t="shared" si="4"/>
        <v>0</v>
      </c>
      <c r="Q25" s="49">
        <f t="shared" si="5"/>
        <v>0</v>
      </c>
      <c r="R25" s="49">
        <f t="shared" si="38"/>
        <v>0</v>
      </c>
      <c r="S25" s="49">
        <f t="shared" si="6"/>
        <v>31171.413784227589</v>
      </c>
      <c r="T25" s="49">
        <f t="shared" si="7"/>
        <v>75119.124106655523</v>
      </c>
      <c r="U25" s="49">
        <f t="shared" si="39"/>
        <v>106290.5378908831</v>
      </c>
      <c r="V25" s="49">
        <f t="shared" si="40"/>
        <v>106290.5378908831</v>
      </c>
      <c r="W25" s="28">
        <f t="shared" si="41"/>
        <v>195.54940689326327</v>
      </c>
      <c r="X25" s="29">
        <f t="shared" si="8"/>
        <v>0</v>
      </c>
      <c r="Y25" s="29">
        <f t="shared" si="9"/>
        <v>0</v>
      </c>
      <c r="Z25" s="29">
        <f t="shared" si="42"/>
        <v>0</v>
      </c>
      <c r="AA25" s="29">
        <f t="shared" si="10"/>
        <v>13767.374421367185</v>
      </c>
      <c r="AB25" s="29">
        <f t="shared" si="11"/>
        <v>37701.885858885704</v>
      </c>
      <c r="AC25" s="29">
        <f t="shared" si="43"/>
        <v>51469.260280252885</v>
      </c>
      <c r="AD25" s="29">
        <f t="shared" si="12"/>
        <v>31171.413784227589</v>
      </c>
      <c r="AE25" s="29">
        <f t="shared" si="44"/>
        <v>84660.437187919393</v>
      </c>
      <c r="AF25" s="29">
        <f t="shared" si="45"/>
        <v>115831.85097214699</v>
      </c>
      <c r="AG25" s="29">
        <f t="shared" si="46"/>
        <v>167301.11125239986</v>
      </c>
      <c r="AH25" s="135">
        <f t="shared" si="47"/>
        <v>0</v>
      </c>
      <c r="AI25" s="135">
        <f t="shared" si="48"/>
        <v>0</v>
      </c>
      <c r="AJ25" s="135">
        <f t="shared" si="49"/>
        <v>0</v>
      </c>
      <c r="AK25" s="135">
        <f t="shared" si="50"/>
        <v>31171.413784227589</v>
      </c>
      <c r="AL25" s="135">
        <f t="shared" si="51"/>
        <v>75119.124106655538</v>
      </c>
      <c r="AM25" s="139">
        <f t="shared" si="52"/>
        <v>106290.53789088313</v>
      </c>
      <c r="AN25" s="135">
        <f t="shared" si="53"/>
        <v>106290.53789088313</v>
      </c>
      <c r="AO25" s="137" t="str">
        <f t="shared" si="54"/>
        <v>DrumCo Factory and Warehouse</v>
      </c>
      <c r="AP25" s="65">
        <f t="shared" si="55"/>
        <v>106290.5378908831</v>
      </c>
      <c r="AQ25" s="12"/>
      <c r="AR25" s="70">
        <f t="shared" si="13"/>
        <v>0</v>
      </c>
      <c r="AS25" s="70">
        <f t="shared" si="14"/>
        <v>0</v>
      </c>
      <c r="AT25" s="70">
        <f t="shared" si="15"/>
        <v>0</v>
      </c>
      <c r="AU25" s="70">
        <f t="shared" si="16"/>
        <v>0</v>
      </c>
      <c r="AW25" s="68">
        <f t="shared" si="17"/>
        <v>0</v>
      </c>
      <c r="AX25" s="68">
        <f t="shared" si="18"/>
        <v>0</v>
      </c>
      <c r="AY25" s="68">
        <f t="shared" si="19"/>
        <v>0</v>
      </c>
      <c r="AZ25" s="68">
        <f t="shared" si="56"/>
        <v>0</v>
      </c>
      <c r="BA25" s="68">
        <f t="shared" si="20"/>
        <v>0</v>
      </c>
      <c r="BB25" s="68">
        <f t="shared" si="21"/>
        <v>0</v>
      </c>
      <c r="BC25" s="111">
        <f t="shared" si="22"/>
        <v>0</v>
      </c>
      <c r="BD25" s="111">
        <f t="shared" si="23"/>
        <v>0</v>
      </c>
      <c r="BE25" s="111">
        <f t="shared" si="24"/>
        <v>2164.6815127935824</v>
      </c>
      <c r="BF25" s="111" t="str">
        <f t="shared" si="57"/>
        <v>DrumCo</v>
      </c>
      <c r="BG25" s="111">
        <f t="shared" si="25"/>
        <v>0</v>
      </c>
      <c r="BH25" s="111">
        <f t="shared" si="26"/>
        <v>75119.124106655523</v>
      </c>
      <c r="BI25" s="73">
        <f t="shared" si="27"/>
        <v>0</v>
      </c>
      <c r="BJ25" s="73">
        <f t="shared" si="28"/>
        <v>0</v>
      </c>
      <c r="BK25" s="73">
        <f t="shared" si="29"/>
        <v>0</v>
      </c>
      <c r="BL25" s="73">
        <f t="shared" si="30"/>
        <v>0</v>
      </c>
      <c r="BM25" s="73">
        <f t="shared" si="31"/>
        <v>0</v>
      </c>
      <c r="BN25" s="73">
        <f t="shared" si="32"/>
        <v>0</v>
      </c>
    </row>
    <row r="26" spans="1:66" x14ac:dyDescent="0.25">
      <c r="A26" s="61" t="s">
        <v>171</v>
      </c>
      <c r="B26" s="62">
        <v>52.242649900000004</v>
      </c>
      <c r="C26" s="62">
        <v>0.40060109999999999</v>
      </c>
      <c r="D26" s="63">
        <v>0</v>
      </c>
      <c r="E26" s="63">
        <v>648</v>
      </c>
      <c r="F26" s="63">
        <v>0</v>
      </c>
      <c r="G26" s="68">
        <f t="shared" si="33"/>
        <v>101.43017436273047</v>
      </c>
      <c r="H26" s="69">
        <f t="shared" si="0"/>
        <v>0</v>
      </c>
      <c r="I26" s="69">
        <f t="shared" si="1"/>
        <v>0</v>
      </c>
      <c r="J26" s="69">
        <f t="shared" si="34"/>
        <v>0</v>
      </c>
      <c r="K26" s="69">
        <f t="shared" si="2"/>
        <v>9331.2000000000007</v>
      </c>
      <c r="L26" s="69">
        <f t="shared" si="3"/>
        <v>13145.35059740987</v>
      </c>
      <c r="M26" s="69">
        <f t="shared" si="35"/>
        <v>22476.550597409871</v>
      </c>
      <c r="N26" s="69">
        <f t="shared" si="36"/>
        <v>22476.550597409871</v>
      </c>
      <c r="O26" s="51">
        <f t="shared" si="37"/>
        <v>294.55832308176417</v>
      </c>
      <c r="P26" s="49">
        <f t="shared" si="4"/>
        <v>4121.2800000000007</v>
      </c>
      <c r="Q26" s="49">
        <f t="shared" si="5"/>
        <v>7041.6900493310231</v>
      </c>
      <c r="R26" s="49">
        <f t="shared" si="38"/>
        <v>11162.970049331023</v>
      </c>
      <c r="S26" s="49">
        <f t="shared" si="6"/>
        <v>9331.2000000000007</v>
      </c>
      <c r="T26" s="49">
        <f t="shared" si="7"/>
        <v>38174.758671396638</v>
      </c>
      <c r="U26" s="49">
        <f t="shared" si="39"/>
        <v>47505.958671396642</v>
      </c>
      <c r="V26" s="49">
        <f t="shared" si="40"/>
        <v>58668.928720727665</v>
      </c>
      <c r="W26" s="28">
        <f t="shared" si="41"/>
        <v>598.09784347108791</v>
      </c>
      <c r="X26" s="29">
        <f t="shared" si="8"/>
        <v>4121.2800000000007</v>
      </c>
      <c r="Y26" s="29">
        <f t="shared" si="9"/>
        <v>15538.884903281514</v>
      </c>
      <c r="Z26" s="29">
        <f t="shared" si="42"/>
        <v>19660.164903281515</v>
      </c>
      <c r="AA26" s="29">
        <f t="shared" si="10"/>
        <v>0</v>
      </c>
      <c r="AB26" s="29">
        <f t="shared" si="11"/>
        <v>0</v>
      </c>
      <c r="AC26" s="29">
        <f t="shared" si="43"/>
        <v>0</v>
      </c>
      <c r="AD26" s="29">
        <f t="shared" si="12"/>
        <v>9331.2000000000007</v>
      </c>
      <c r="AE26" s="29">
        <f t="shared" si="44"/>
        <v>77513.480513853006</v>
      </c>
      <c r="AF26" s="29">
        <f t="shared" si="45"/>
        <v>86844.680513853004</v>
      </c>
      <c r="AG26" s="29">
        <f t="shared" si="46"/>
        <v>106504.84541713452</v>
      </c>
      <c r="AH26" s="135">
        <f t="shared" si="47"/>
        <v>9331.2000000000007</v>
      </c>
      <c r="AI26" s="135">
        <f t="shared" si="48"/>
        <v>13145.35059740987</v>
      </c>
      <c r="AJ26" s="135">
        <f t="shared" si="49"/>
        <v>22476.550597409871</v>
      </c>
      <c r="AK26" s="135">
        <f t="shared" si="50"/>
        <v>0</v>
      </c>
      <c r="AL26" s="135">
        <f t="shared" si="51"/>
        <v>0</v>
      </c>
      <c r="AM26" s="139">
        <f t="shared" si="52"/>
        <v>0</v>
      </c>
      <c r="AN26" s="135">
        <f t="shared" si="53"/>
        <v>22476.550597409871</v>
      </c>
      <c r="AO26" s="137" t="str">
        <f t="shared" si="54"/>
        <v>WoodCo Factory and Warehouse</v>
      </c>
      <c r="AP26" s="65">
        <f t="shared" si="55"/>
        <v>22476.550597409871</v>
      </c>
      <c r="AQ26" s="12"/>
      <c r="AR26" s="70">
        <f t="shared" si="13"/>
        <v>0</v>
      </c>
      <c r="AS26" s="70">
        <f t="shared" si="14"/>
        <v>0</v>
      </c>
      <c r="AT26" s="70">
        <f t="shared" si="15"/>
        <v>0</v>
      </c>
      <c r="AU26" s="70">
        <f t="shared" si="16"/>
        <v>0</v>
      </c>
      <c r="AW26" s="68">
        <f t="shared" si="17"/>
        <v>0</v>
      </c>
      <c r="AX26" s="68">
        <f t="shared" si="18"/>
        <v>648</v>
      </c>
      <c r="AY26" s="68">
        <f t="shared" si="19"/>
        <v>0</v>
      </c>
      <c r="AZ26" s="68" t="str">
        <f t="shared" si="56"/>
        <v>WoodCo</v>
      </c>
      <c r="BA26" s="68">
        <f t="shared" si="20"/>
        <v>13145.35059740987</v>
      </c>
      <c r="BB26" s="68">
        <f t="shared" si="21"/>
        <v>0</v>
      </c>
      <c r="BC26" s="111">
        <f t="shared" si="22"/>
        <v>0</v>
      </c>
      <c r="BD26" s="111">
        <f t="shared" si="23"/>
        <v>0</v>
      </c>
      <c r="BE26" s="111">
        <f t="shared" si="24"/>
        <v>0</v>
      </c>
      <c r="BF26" s="111">
        <f t="shared" si="57"/>
        <v>0</v>
      </c>
      <c r="BG26" s="111">
        <f t="shared" si="25"/>
        <v>0</v>
      </c>
      <c r="BH26" s="111">
        <f t="shared" si="26"/>
        <v>0</v>
      </c>
      <c r="BI26" s="73">
        <f t="shared" si="27"/>
        <v>0</v>
      </c>
      <c r="BJ26" s="73">
        <f t="shared" si="28"/>
        <v>0</v>
      </c>
      <c r="BK26" s="73">
        <f t="shared" si="29"/>
        <v>0</v>
      </c>
      <c r="BL26" s="73">
        <f t="shared" si="30"/>
        <v>0</v>
      </c>
      <c r="BM26" s="73">
        <f t="shared" si="31"/>
        <v>0</v>
      </c>
      <c r="BN26" s="73">
        <f t="shared" si="32"/>
        <v>0</v>
      </c>
    </row>
    <row r="27" spans="1:66" x14ac:dyDescent="0.25">
      <c r="A27" s="61" t="s">
        <v>177</v>
      </c>
      <c r="B27" s="62">
        <v>52.261293990575901</v>
      </c>
      <c r="C27" s="62">
        <v>0.39532366229118299</v>
      </c>
      <c r="D27" s="63">
        <v>1419.9372629652348</v>
      </c>
      <c r="E27" s="63">
        <v>1295.4769462458896</v>
      </c>
      <c r="F27" s="63">
        <v>0</v>
      </c>
      <c r="G27" s="68">
        <f t="shared" si="33"/>
        <v>98.934319988880006</v>
      </c>
      <c r="H27" s="69">
        <f t="shared" si="0"/>
        <v>0</v>
      </c>
      <c r="I27" s="69">
        <f t="shared" si="1"/>
        <v>0</v>
      </c>
      <c r="J27" s="69">
        <f t="shared" si="34"/>
        <v>0</v>
      </c>
      <c r="K27" s="69">
        <f t="shared" si="2"/>
        <v>39101.964612640193</v>
      </c>
      <c r="L27" s="69">
        <f t="shared" si="3"/>
        <v>53729.531655288993</v>
      </c>
      <c r="M27" s="69">
        <f t="shared" si="35"/>
        <v>92831.496267929178</v>
      </c>
      <c r="N27" s="69">
        <f t="shared" si="36"/>
        <v>92831.496267929178</v>
      </c>
      <c r="O27" s="51">
        <f t="shared" si="37"/>
        <v>292.89294807895618</v>
      </c>
      <c r="P27" s="49">
        <f t="shared" si="4"/>
        <v>17270.034370582751</v>
      </c>
      <c r="Q27" s="49">
        <f t="shared" si="5"/>
        <v>29507.878421009325</v>
      </c>
      <c r="R27" s="49">
        <f t="shared" si="38"/>
        <v>46777.912791592076</v>
      </c>
      <c r="S27" s="49">
        <f t="shared" si="6"/>
        <v>39101.964612640193</v>
      </c>
      <c r="T27" s="49">
        <f t="shared" si="7"/>
        <v>159065.13459826674</v>
      </c>
      <c r="U27" s="49">
        <f t="shared" si="39"/>
        <v>198167.09921090695</v>
      </c>
      <c r="V27" s="49">
        <f t="shared" si="40"/>
        <v>244945.01200249902</v>
      </c>
      <c r="W27" s="28">
        <f t="shared" si="41"/>
        <v>595.74352998707582</v>
      </c>
      <c r="X27" s="29">
        <f t="shared" si="8"/>
        <v>17270.034370582751</v>
      </c>
      <c r="Y27" s="29">
        <f t="shared" si="9"/>
        <v>65114.982811214279</v>
      </c>
      <c r="Z27" s="29">
        <f t="shared" si="42"/>
        <v>82385.017181797026</v>
      </c>
      <c r="AA27" s="29">
        <f t="shared" si="10"/>
        <v>0</v>
      </c>
      <c r="AB27" s="29">
        <f t="shared" si="11"/>
        <v>0</v>
      </c>
      <c r="AC27" s="29">
        <f t="shared" si="43"/>
        <v>0</v>
      </c>
      <c r="AD27" s="29">
        <f t="shared" si="12"/>
        <v>39101.964612640193</v>
      </c>
      <c r="AE27" s="29">
        <f t="shared" si="44"/>
        <v>323538.08927449986</v>
      </c>
      <c r="AF27" s="29">
        <f t="shared" si="45"/>
        <v>362640.05388714006</v>
      </c>
      <c r="AG27" s="29">
        <f t="shared" si="46"/>
        <v>445025.07106893708</v>
      </c>
      <c r="AH27" s="135">
        <f t="shared" si="47"/>
        <v>39101.964612640193</v>
      </c>
      <c r="AI27" s="135">
        <f t="shared" si="48"/>
        <v>53729.531655288985</v>
      </c>
      <c r="AJ27" s="135">
        <f t="shared" si="49"/>
        <v>92831.496267929178</v>
      </c>
      <c r="AK27" s="135">
        <f t="shared" si="50"/>
        <v>0</v>
      </c>
      <c r="AL27" s="135">
        <f t="shared" si="51"/>
        <v>0</v>
      </c>
      <c r="AM27" s="139">
        <f t="shared" si="52"/>
        <v>0</v>
      </c>
      <c r="AN27" s="135">
        <f t="shared" si="53"/>
        <v>92831.496267929178</v>
      </c>
      <c r="AO27" s="137" t="str">
        <f t="shared" si="54"/>
        <v>WoodCo Factory and Warehouse</v>
      </c>
      <c r="AP27" s="65">
        <f t="shared" si="55"/>
        <v>92831.496267929178</v>
      </c>
      <c r="AQ27" s="12"/>
      <c r="AR27" s="70">
        <f t="shared" si="13"/>
        <v>0</v>
      </c>
      <c r="AS27" s="70">
        <f t="shared" si="14"/>
        <v>0</v>
      </c>
      <c r="AT27" s="70">
        <f t="shared" si="15"/>
        <v>0</v>
      </c>
      <c r="AU27" s="70">
        <f t="shared" si="16"/>
        <v>0</v>
      </c>
      <c r="AW27" s="68">
        <f t="shared" si="17"/>
        <v>1419.9372629652348</v>
      </c>
      <c r="AX27" s="68">
        <f t="shared" si="18"/>
        <v>1295.4769462458896</v>
      </c>
      <c r="AY27" s="68">
        <f t="shared" si="19"/>
        <v>0</v>
      </c>
      <c r="AZ27" s="68" t="str">
        <f t="shared" si="56"/>
        <v>WoodCo</v>
      </c>
      <c r="BA27" s="68">
        <f t="shared" si="20"/>
        <v>53729.531655288993</v>
      </c>
      <c r="BB27" s="68">
        <f t="shared" si="21"/>
        <v>0</v>
      </c>
      <c r="BC27" s="111">
        <f t="shared" si="22"/>
        <v>0</v>
      </c>
      <c r="BD27" s="111">
        <f t="shared" si="23"/>
        <v>0</v>
      </c>
      <c r="BE27" s="111">
        <f t="shared" si="24"/>
        <v>0</v>
      </c>
      <c r="BF27" s="111">
        <f t="shared" si="57"/>
        <v>0</v>
      </c>
      <c r="BG27" s="111">
        <f t="shared" si="25"/>
        <v>0</v>
      </c>
      <c r="BH27" s="111">
        <f t="shared" si="26"/>
        <v>0</v>
      </c>
      <c r="BI27" s="73">
        <f t="shared" si="27"/>
        <v>0</v>
      </c>
      <c r="BJ27" s="73">
        <f t="shared" si="28"/>
        <v>0</v>
      </c>
      <c r="BK27" s="73">
        <f t="shared" si="29"/>
        <v>0</v>
      </c>
      <c r="BL27" s="73">
        <f t="shared" si="30"/>
        <v>0</v>
      </c>
      <c r="BM27" s="73">
        <f t="shared" si="31"/>
        <v>0</v>
      </c>
      <c r="BN27" s="73">
        <f t="shared" si="32"/>
        <v>0</v>
      </c>
    </row>
    <row r="28" spans="1:66" x14ac:dyDescent="0.25">
      <c r="A28" s="61" t="s">
        <v>166</v>
      </c>
      <c r="B28" s="62">
        <v>52.263215014297401</v>
      </c>
      <c r="C28" s="62">
        <v>0.39740030796333498</v>
      </c>
      <c r="D28" s="63">
        <v>225.96444168303825</v>
      </c>
      <c r="E28" s="63">
        <v>0</v>
      </c>
      <c r="F28" s="63">
        <v>0</v>
      </c>
      <c r="G28" s="68">
        <f t="shared" si="33"/>
        <v>98.745900732959257</v>
      </c>
      <c r="H28" s="69">
        <f t="shared" si="0"/>
        <v>0</v>
      </c>
      <c r="I28" s="69">
        <f t="shared" si="1"/>
        <v>0</v>
      </c>
      <c r="J28" s="69">
        <f t="shared" si="34"/>
        <v>0</v>
      </c>
      <c r="K28" s="69">
        <f t="shared" si="2"/>
        <v>3253.8879602357506</v>
      </c>
      <c r="L28" s="69">
        <f t="shared" si="3"/>
        <v>4462.6124655223712</v>
      </c>
      <c r="M28" s="69">
        <f t="shared" si="35"/>
        <v>7716.5004257581222</v>
      </c>
      <c r="N28" s="69">
        <f t="shared" si="36"/>
        <v>7716.5004257581222</v>
      </c>
      <c r="O28" s="51">
        <f t="shared" si="37"/>
        <v>292.90511190017759</v>
      </c>
      <c r="P28" s="49">
        <f t="shared" si="4"/>
        <v>1437.1338491041233</v>
      </c>
      <c r="Q28" s="49">
        <f t="shared" si="5"/>
        <v>2455.511667441498</v>
      </c>
      <c r="R28" s="49">
        <f t="shared" si="38"/>
        <v>3892.6455165456214</v>
      </c>
      <c r="S28" s="49">
        <f t="shared" si="6"/>
        <v>3253.8879602357506</v>
      </c>
      <c r="T28" s="49">
        <f t="shared" si="7"/>
        <v>13237.228015326296</v>
      </c>
      <c r="U28" s="49">
        <f t="shared" si="39"/>
        <v>16491.115975562047</v>
      </c>
      <c r="V28" s="49">
        <f t="shared" si="40"/>
        <v>20383.761492107667</v>
      </c>
      <c r="W28" s="28">
        <f t="shared" si="41"/>
        <v>595.61148551683652</v>
      </c>
      <c r="X28" s="29">
        <f t="shared" si="8"/>
        <v>1437.1338491041233</v>
      </c>
      <c r="Y28" s="29">
        <f t="shared" si="9"/>
        <v>5418.573227695987</v>
      </c>
      <c r="Z28" s="29">
        <f t="shared" si="42"/>
        <v>6855.7070768001104</v>
      </c>
      <c r="AA28" s="29">
        <f t="shared" si="10"/>
        <v>0</v>
      </c>
      <c r="AB28" s="29">
        <f t="shared" si="11"/>
        <v>0</v>
      </c>
      <c r="AC28" s="29">
        <f t="shared" si="43"/>
        <v>0</v>
      </c>
      <c r="AD28" s="29">
        <f t="shared" si="12"/>
        <v>3253.8879602357506</v>
      </c>
      <c r="AE28" s="29">
        <f t="shared" si="44"/>
        <v>26917.403356963398</v>
      </c>
      <c r="AF28" s="29">
        <f t="shared" si="45"/>
        <v>30171.291317199149</v>
      </c>
      <c r="AG28" s="29">
        <f t="shared" si="46"/>
        <v>37026.99839399926</v>
      </c>
      <c r="AH28" s="135">
        <f t="shared" si="47"/>
        <v>3253.8879602357506</v>
      </c>
      <c r="AI28" s="135">
        <f t="shared" si="48"/>
        <v>4462.6124655223721</v>
      </c>
      <c r="AJ28" s="135">
        <f t="shared" si="49"/>
        <v>7716.5004257581222</v>
      </c>
      <c r="AK28" s="135">
        <f t="shared" si="50"/>
        <v>0</v>
      </c>
      <c r="AL28" s="135">
        <f t="shared" si="51"/>
        <v>0</v>
      </c>
      <c r="AM28" s="139">
        <f t="shared" si="52"/>
        <v>0</v>
      </c>
      <c r="AN28" s="135">
        <f t="shared" si="53"/>
        <v>7716.5004257581222</v>
      </c>
      <c r="AO28" s="137" t="str">
        <f t="shared" si="54"/>
        <v>WoodCo Factory and Warehouse</v>
      </c>
      <c r="AP28" s="65">
        <f t="shared" si="55"/>
        <v>7716.5004257581222</v>
      </c>
      <c r="AQ28" s="12"/>
      <c r="AR28" s="70">
        <f t="shared" si="13"/>
        <v>0</v>
      </c>
      <c r="AS28" s="70">
        <f t="shared" si="14"/>
        <v>0</v>
      </c>
      <c r="AT28" s="70">
        <f t="shared" si="15"/>
        <v>0</v>
      </c>
      <c r="AU28" s="70">
        <f t="shared" si="16"/>
        <v>0</v>
      </c>
      <c r="AW28" s="68">
        <f t="shared" si="17"/>
        <v>225.96444168303825</v>
      </c>
      <c r="AX28" s="68">
        <f t="shared" si="18"/>
        <v>0</v>
      </c>
      <c r="AY28" s="68">
        <f t="shared" si="19"/>
        <v>0</v>
      </c>
      <c r="AZ28" s="68" t="str">
        <f t="shared" si="56"/>
        <v>WoodCo</v>
      </c>
      <c r="BA28" s="68">
        <f t="shared" si="20"/>
        <v>4462.6124655223712</v>
      </c>
      <c r="BB28" s="68">
        <f t="shared" si="21"/>
        <v>0</v>
      </c>
      <c r="BC28" s="111">
        <f t="shared" si="22"/>
        <v>0</v>
      </c>
      <c r="BD28" s="111">
        <f t="shared" si="23"/>
        <v>0</v>
      </c>
      <c r="BE28" s="111">
        <f t="shared" si="24"/>
        <v>0</v>
      </c>
      <c r="BF28" s="111">
        <f t="shared" si="57"/>
        <v>0</v>
      </c>
      <c r="BG28" s="111">
        <f t="shared" si="25"/>
        <v>0</v>
      </c>
      <c r="BH28" s="111">
        <f t="shared" si="26"/>
        <v>0</v>
      </c>
      <c r="BI28" s="73">
        <f t="shared" si="27"/>
        <v>0</v>
      </c>
      <c r="BJ28" s="73">
        <f t="shared" si="28"/>
        <v>0</v>
      </c>
      <c r="BK28" s="73">
        <f t="shared" si="29"/>
        <v>0</v>
      </c>
      <c r="BL28" s="73">
        <f t="shared" si="30"/>
        <v>0</v>
      </c>
      <c r="BM28" s="73">
        <f t="shared" si="31"/>
        <v>0</v>
      </c>
      <c r="BN28" s="73">
        <f t="shared" si="32"/>
        <v>0</v>
      </c>
    </row>
    <row r="29" spans="1:66" x14ac:dyDescent="0.25">
      <c r="A29" s="61" t="s">
        <v>70</v>
      </c>
      <c r="B29" s="62">
        <v>51.462022599999997</v>
      </c>
      <c r="C29" s="62">
        <v>-3.1514232</v>
      </c>
      <c r="D29" s="63">
        <v>361.53321170447236</v>
      </c>
      <c r="E29" s="63">
        <v>0</v>
      </c>
      <c r="F29" s="63">
        <v>892.19125494656873</v>
      </c>
      <c r="G29" s="68">
        <f t="shared" si="33"/>
        <v>326.44566224990723</v>
      </c>
      <c r="H29" s="69">
        <f t="shared" si="0"/>
        <v>5674.3363814601771</v>
      </c>
      <c r="I29" s="69">
        <f t="shared" si="1"/>
        <v>9695.2689537923015</v>
      </c>
      <c r="J29" s="69">
        <f t="shared" si="34"/>
        <v>15369.60533525248</v>
      </c>
      <c r="K29" s="69">
        <f t="shared" si="2"/>
        <v>18053.632319774992</v>
      </c>
      <c r="L29" s="69">
        <f t="shared" si="3"/>
        <v>81854.582758962177</v>
      </c>
      <c r="M29" s="69">
        <f t="shared" si="35"/>
        <v>99908.215078737165</v>
      </c>
      <c r="N29" s="69">
        <f t="shared" si="36"/>
        <v>115277.82041398964</v>
      </c>
      <c r="O29" s="51">
        <f t="shared" si="37"/>
        <v>255.23616823710501</v>
      </c>
      <c r="P29" s="49">
        <f t="shared" si="4"/>
        <v>2299.3512264404444</v>
      </c>
      <c r="Q29" s="49">
        <f t="shared" si="5"/>
        <v>3928.7111409908475</v>
      </c>
      <c r="R29" s="49">
        <f t="shared" si="38"/>
        <v>6228.0623674312919</v>
      </c>
      <c r="S29" s="49">
        <f t="shared" si="6"/>
        <v>18053.632319774992</v>
      </c>
      <c r="T29" s="49">
        <f t="shared" si="7"/>
        <v>63999.165778623967</v>
      </c>
      <c r="U29" s="49">
        <f t="shared" si="39"/>
        <v>82052.798098398955</v>
      </c>
      <c r="V29" s="49">
        <f t="shared" si="40"/>
        <v>88280.86046583025</v>
      </c>
      <c r="W29" s="28">
        <f t="shared" si="41"/>
        <v>609.79483642630657</v>
      </c>
      <c r="X29" s="29">
        <f t="shared" si="8"/>
        <v>2299.3512264404444</v>
      </c>
      <c r="Y29" s="29">
        <f t="shared" si="9"/>
        <v>8669.4798848603477</v>
      </c>
      <c r="Z29" s="29">
        <f t="shared" si="42"/>
        <v>10968.831111300791</v>
      </c>
      <c r="AA29" s="29">
        <f t="shared" si="10"/>
        <v>5674.3363814601771</v>
      </c>
      <c r="AB29" s="29">
        <f t="shared" si="11"/>
        <v>15539.141744173561</v>
      </c>
      <c r="AC29" s="29">
        <f t="shared" si="43"/>
        <v>21213.478125633737</v>
      </c>
      <c r="AD29" s="29">
        <f t="shared" si="12"/>
        <v>18053.632319774992</v>
      </c>
      <c r="AE29" s="29">
        <f t="shared" si="44"/>
        <v>152902.941213026</v>
      </c>
      <c r="AF29" s="29">
        <f t="shared" si="45"/>
        <v>170956.57353280101</v>
      </c>
      <c r="AG29" s="29">
        <f t="shared" si="46"/>
        <v>203138.88276973553</v>
      </c>
      <c r="AH29" s="135">
        <f t="shared" si="47"/>
        <v>5206.0782485444024</v>
      </c>
      <c r="AI29" s="135">
        <f t="shared" si="48"/>
        <v>23604.189744040479</v>
      </c>
      <c r="AJ29" s="135">
        <f t="shared" si="49"/>
        <v>28810.267992584882</v>
      </c>
      <c r="AK29" s="135">
        <f t="shared" si="50"/>
        <v>12847.55407123059</v>
      </c>
      <c r="AL29" s="135">
        <f t="shared" si="51"/>
        <v>45543.895449443255</v>
      </c>
      <c r="AM29" s="139">
        <f t="shared" si="52"/>
        <v>58391.449520673843</v>
      </c>
      <c r="AN29" s="135">
        <f t="shared" si="53"/>
        <v>87201.717513258729</v>
      </c>
      <c r="AO29" s="137" t="str">
        <f t="shared" si="54"/>
        <v>Individual</v>
      </c>
      <c r="AP29" s="65">
        <f t="shared" si="55"/>
        <v>87201.717513258729</v>
      </c>
      <c r="AQ29" s="12">
        <f t="shared" ref="AQ29:AQ30" si="60">SUM(D29:E29)</f>
        <v>361.53321170447236</v>
      </c>
      <c r="AR29" s="70">
        <f t="shared" si="13"/>
        <v>0</v>
      </c>
      <c r="AS29" s="70">
        <f t="shared" si="14"/>
        <v>0</v>
      </c>
      <c r="AT29" s="70">
        <f t="shared" si="15"/>
        <v>0</v>
      </c>
      <c r="AU29" s="70">
        <f t="shared" si="16"/>
        <v>0</v>
      </c>
      <c r="AW29" s="68">
        <f t="shared" si="17"/>
        <v>0</v>
      </c>
      <c r="AX29" s="68">
        <f t="shared" si="18"/>
        <v>0</v>
      </c>
      <c r="AY29" s="68">
        <f t="shared" si="19"/>
        <v>0</v>
      </c>
      <c r="AZ29" s="68">
        <f t="shared" si="56"/>
        <v>0</v>
      </c>
      <c r="BA29" s="68">
        <f t="shared" si="20"/>
        <v>0</v>
      </c>
      <c r="BB29" s="68">
        <f t="shared" si="21"/>
        <v>0</v>
      </c>
      <c r="BC29" s="111">
        <f t="shared" si="22"/>
        <v>0</v>
      </c>
      <c r="BD29" s="111">
        <f t="shared" si="23"/>
        <v>0</v>
      </c>
      <c r="BE29" s="111">
        <f t="shared" si="24"/>
        <v>0</v>
      </c>
      <c r="BF29" s="111">
        <f t="shared" si="57"/>
        <v>0</v>
      </c>
      <c r="BG29" s="111">
        <f t="shared" si="25"/>
        <v>0</v>
      </c>
      <c r="BH29" s="111">
        <f t="shared" si="26"/>
        <v>0</v>
      </c>
      <c r="BI29" s="73">
        <f t="shared" si="27"/>
        <v>0</v>
      </c>
      <c r="BJ29" s="73">
        <f t="shared" si="28"/>
        <v>0</v>
      </c>
      <c r="BK29" s="73">
        <f t="shared" si="29"/>
        <v>0</v>
      </c>
      <c r="BL29" s="73">
        <f t="shared" si="30"/>
        <v>0</v>
      </c>
      <c r="BM29" s="73">
        <f t="shared" si="31"/>
        <v>0</v>
      </c>
      <c r="BN29" s="73">
        <f t="shared" si="32"/>
        <v>0</v>
      </c>
    </row>
    <row r="30" spans="1:66" x14ac:dyDescent="0.25">
      <c r="A30" s="61" t="s">
        <v>3</v>
      </c>
      <c r="B30" s="62">
        <v>51.534822599999998</v>
      </c>
      <c r="C30" s="62">
        <v>-3.1280755</v>
      </c>
      <c r="D30" s="63">
        <v>193.53992932781611</v>
      </c>
      <c r="E30" s="63">
        <v>0</v>
      </c>
      <c r="F30" s="63">
        <v>828.24687923588658</v>
      </c>
      <c r="G30" s="68">
        <f t="shared" si="33"/>
        <v>318.87962582272502</v>
      </c>
      <c r="H30" s="69">
        <f t="shared" si="0"/>
        <v>5267.6501519402391</v>
      </c>
      <c r="I30" s="69">
        <f t="shared" si="1"/>
        <v>9000.3978517049636</v>
      </c>
      <c r="J30" s="69">
        <f t="shared" si="34"/>
        <v>14268.048003645203</v>
      </c>
      <c r="K30" s="69">
        <f t="shared" si="2"/>
        <v>14713.730043317319</v>
      </c>
      <c r="L30" s="69">
        <f t="shared" si="3"/>
        <v>65165.399037077979</v>
      </c>
      <c r="M30" s="69">
        <f t="shared" si="35"/>
        <v>79879.129080395302</v>
      </c>
      <c r="N30" s="69">
        <f t="shared" si="36"/>
        <v>94147.177084040508</v>
      </c>
      <c r="O30" s="51">
        <f t="shared" si="37"/>
        <v>245.35661762171208</v>
      </c>
      <c r="P30" s="49">
        <f t="shared" si="4"/>
        <v>1230.9139505249104</v>
      </c>
      <c r="Q30" s="49">
        <f t="shared" si="5"/>
        <v>2103.160793975173</v>
      </c>
      <c r="R30" s="49">
        <f t="shared" si="38"/>
        <v>3334.0747445000834</v>
      </c>
      <c r="S30" s="49">
        <f t="shared" si="6"/>
        <v>14713.730043317319</v>
      </c>
      <c r="T30" s="49">
        <f t="shared" si="7"/>
        <v>50140.431055934787</v>
      </c>
      <c r="U30" s="49">
        <f t="shared" si="39"/>
        <v>64854.161099252102</v>
      </c>
      <c r="V30" s="49">
        <f t="shared" si="40"/>
        <v>68188.235843752191</v>
      </c>
      <c r="W30" s="28">
        <f t="shared" si="41"/>
        <v>600.2462268736698</v>
      </c>
      <c r="X30" s="29">
        <f t="shared" si="8"/>
        <v>1230.9139505249104</v>
      </c>
      <c r="Y30" s="29">
        <f t="shared" si="9"/>
        <v>4641.041182120638</v>
      </c>
      <c r="Z30" s="29">
        <f t="shared" si="42"/>
        <v>5871.9551326455485</v>
      </c>
      <c r="AA30" s="29">
        <f t="shared" si="10"/>
        <v>5267.6501519402391</v>
      </c>
      <c r="AB30" s="29">
        <f t="shared" si="11"/>
        <v>14425.433542706729</v>
      </c>
      <c r="AC30" s="29">
        <f t="shared" si="43"/>
        <v>19693.083694646968</v>
      </c>
      <c r="AD30" s="29">
        <f t="shared" si="12"/>
        <v>14713.730043317319</v>
      </c>
      <c r="AE30" s="29">
        <f t="shared" si="44"/>
        <v>122664.73530193028</v>
      </c>
      <c r="AF30" s="29">
        <f t="shared" si="45"/>
        <v>137378.46534524759</v>
      </c>
      <c r="AG30" s="29">
        <f t="shared" si="46"/>
        <v>162943.5041725401</v>
      </c>
      <c r="AH30" s="135">
        <f t="shared" si="47"/>
        <v>2786.974982320552</v>
      </c>
      <c r="AI30" s="135">
        <f t="shared" si="48"/>
        <v>12343.18804916213</v>
      </c>
      <c r="AJ30" s="135">
        <f t="shared" si="49"/>
        <v>15130.163031482683</v>
      </c>
      <c r="AK30" s="135">
        <f t="shared" si="50"/>
        <v>11926.755060996767</v>
      </c>
      <c r="AL30" s="135">
        <f t="shared" si="51"/>
        <v>40643.170569011156</v>
      </c>
      <c r="AM30" s="139">
        <f t="shared" si="52"/>
        <v>52569.925630007921</v>
      </c>
      <c r="AN30" s="135">
        <f t="shared" si="53"/>
        <v>67700.088661490605</v>
      </c>
      <c r="AO30" s="137" t="str">
        <f t="shared" si="54"/>
        <v>Individual</v>
      </c>
      <c r="AP30" s="65">
        <f t="shared" si="55"/>
        <v>67700.088661490605</v>
      </c>
      <c r="AQ30" s="12">
        <f t="shared" si="60"/>
        <v>193.53992932781611</v>
      </c>
      <c r="AR30" s="70">
        <f t="shared" si="13"/>
        <v>0</v>
      </c>
      <c r="AS30" s="70">
        <f t="shared" si="14"/>
        <v>0</v>
      </c>
      <c r="AT30" s="70">
        <f t="shared" si="15"/>
        <v>0</v>
      </c>
      <c r="AU30" s="70">
        <f t="shared" si="16"/>
        <v>0</v>
      </c>
      <c r="AW30" s="68">
        <f t="shared" si="17"/>
        <v>0</v>
      </c>
      <c r="AX30" s="68">
        <f t="shared" si="18"/>
        <v>0</v>
      </c>
      <c r="AY30" s="68">
        <f t="shared" si="19"/>
        <v>0</v>
      </c>
      <c r="AZ30" s="68">
        <f t="shared" si="56"/>
        <v>0</v>
      </c>
      <c r="BA30" s="68">
        <f t="shared" si="20"/>
        <v>0</v>
      </c>
      <c r="BB30" s="68">
        <f t="shared" si="21"/>
        <v>0</v>
      </c>
      <c r="BC30" s="111">
        <f t="shared" si="22"/>
        <v>0</v>
      </c>
      <c r="BD30" s="111">
        <f t="shared" si="23"/>
        <v>0</v>
      </c>
      <c r="BE30" s="111">
        <f t="shared" si="24"/>
        <v>0</v>
      </c>
      <c r="BF30" s="111">
        <f t="shared" si="57"/>
        <v>0</v>
      </c>
      <c r="BG30" s="111">
        <f t="shared" si="25"/>
        <v>0</v>
      </c>
      <c r="BH30" s="111">
        <f t="shared" si="26"/>
        <v>0</v>
      </c>
      <c r="BI30" s="73">
        <f t="shared" si="27"/>
        <v>0</v>
      </c>
      <c r="BJ30" s="73">
        <f t="shared" si="28"/>
        <v>0</v>
      </c>
      <c r="BK30" s="73">
        <f t="shared" si="29"/>
        <v>0</v>
      </c>
      <c r="BL30" s="73">
        <f t="shared" si="30"/>
        <v>0</v>
      </c>
      <c r="BM30" s="73">
        <f t="shared" si="31"/>
        <v>0</v>
      </c>
      <c r="BN30" s="73">
        <f t="shared" si="32"/>
        <v>0</v>
      </c>
    </row>
    <row r="31" spans="1:66" x14ac:dyDescent="0.25">
      <c r="A31" s="61" t="s">
        <v>187</v>
      </c>
      <c r="B31" s="62">
        <v>51.553237915039063</v>
      </c>
      <c r="C31" s="62">
        <v>-3.5703399181365967</v>
      </c>
      <c r="D31" s="63">
        <v>188.32381376606855</v>
      </c>
      <c r="E31" s="63">
        <v>0</v>
      </c>
      <c r="F31" s="63">
        <v>0</v>
      </c>
      <c r="G31" s="68">
        <f t="shared" si="33"/>
        <v>347.11420139238714</v>
      </c>
      <c r="H31" s="69">
        <f t="shared" si="0"/>
        <v>0</v>
      </c>
      <c r="I31" s="69">
        <f t="shared" si="1"/>
        <v>0</v>
      </c>
      <c r="J31" s="69">
        <f t="shared" si="34"/>
        <v>0</v>
      </c>
      <c r="K31" s="69">
        <f t="shared" si="2"/>
        <v>2711.8629182313871</v>
      </c>
      <c r="L31" s="69">
        <f t="shared" si="3"/>
        <v>13073.974043715507</v>
      </c>
      <c r="M31" s="69">
        <f t="shared" si="35"/>
        <v>15785.836961946894</v>
      </c>
      <c r="N31" s="69">
        <f t="shared" si="36"/>
        <v>15785.836961946894</v>
      </c>
      <c r="O31" s="51">
        <f t="shared" si="37"/>
        <v>250.02488334455492</v>
      </c>
      <c r="P31" s="49">
        <f t="shared" si="4"/>
        <v>1197.739455552196</v>
      </c>
      <c r="Q31" s="49">
        <f t="shared" si="5"/>
        <v>2046.4782800132618</v>
      </c>
      <c r="R31" s="49">
        <f t="shared" si="38"/>
        <v>3244.2177355654576</v>
      </c>
      <c r="S31" s="49">
        <f t="shared" si="6"/>
        <v>2711.8629182313871</v>
      </c>
      <c r="T31" s="49">
        <f t="shared" si="7"/>
        <v>9417.1279135725963</v>
      </c>
      <c r="U31" s="49">
        <f t="shared" si="39"/>
        <v>12128.990831803983</v>
      </c>
      <c r="V31" s="49">
        <f t="shared" si="40"/>
        <v>15373.208567369442</v>
      </c>
      <c r="W31" s="28">
        <f t="shared" si="41"/>
        <v>596.07215214501787</v>
      </c>
      <c r="X31" s="29">
        <f t="shared" si="8"/>
        <v>1197.739455552196</v>
      </c>
      <c r="Y31" s="29">
        <f t="shared" si="9"/>
        <v>4515.9599794104361</v>
      </c>
      <c r="Z31" s="29">
        <f t="shared" si="42"/>
        <v>5713.699434962632</v>
      </c>
      <c r="AA31" s="29">
        <f t="shared" si="10"/>
        <v>0</v>
      </c>
      <c r="AB31" s="29">
        <f t="shared" si="11"/>
        <v>0</v>
      </c>
      <c r="AC31" s="29">
        <f t="shared" si="43"/>
        <v>0</v>
      </c>
      <c r="AD31" s="29">
        <f t="shared" si="12"/>
        <v>2711.8629182313871</v>
      </c>
      <c r="AE31" s="29">
        <f t="shared" si="44"/>
        <v>22450.916194339607</v>
      </c>
      <c r="AF31" s="29">
        <f t="shared" si="45"/>
        <v>25162.779112570992</v>
      </c>
      <c r="AG31" s="29">
        <f t="shared" si="46"/>
        <v>30876.478547533625</v>
      </c>
      <c r="AH31" s="135">
        <f t="shared" si="47"/>
        <v>2711.8629182313871</v>
      </c>
      <c r="AI31" s="135">
        <f t="shared" si="48"/>
        <v>13073.974043715507</v>
      </c>
      <c r="AJ31" s="135">
        <f t="shared" si="49"/>
        <v>15785.836961946894</v>
      </c>
      <c r="AK31" s="135">
        <f t="shared" si="50"/>
        <v>0</v>
      </c>
      <c r="AL31" s="135">
        <f t="shared" si="51"/>
        <v>0</v>
      </c>
      <c r="AM31" s="139">
        <f t="shared" si="52"/>
        <v>0</v>
      </c>
      <c r="AN31" s="135">
        <f t="shared" si="53"/>
        <v>15785.836961946894</v>
      </c>
      <c r="AO31" s="137" t="str">
        <f t="shared" si="54"/>
        <v>DrumCo Factory and Warehouse</v>
      </c>
      <c r="AP31" s="65">
        <f t="shared" si="55"/>
        <v>15373.208567369442</v>
      </c>
      <c r="AQ31" s="12"/>
      <c r="AR31" s="70">
        <f t="shared" si="13"/>
        <v>0</v>
      </c>
      <c r="AS31" s="70">
        <f t="shared" si="14"/>
        <v>0</v>
      </c>
      <c r="AT31" s="70">
        <f t="shared" si="15"/>
        <v>188.32381376606855</v>
      </c>
      <c r="AU31" s="70">
        <f t="shared" si="16"/>
        <v>0</v>
      </c>
      <c r="AW31" s="68">
        <f t="shared" si="17"/>
        <v>0</v>
      </c>
      <c r="AX31" s="68">
        <f t="shared" si="18"/>
        <v>0</v>
      </c>
      <c r="AY31" s="68">
        <f t="shared" si="19"/>
        <v>0</v>
      </c>
      <c r="AZ31" s="68">
        <f t="shared" si="56"/>
        <v>0</v>
      </c>
      <c r="BA31" s="68">
        <f t="shared" si="20"/>
        <v>0</v>
      </c>
      <c r="BB31" s="68">
        <f t="shared" si="21"/>
        <v>0</v>
      </c>
      <c r="BC31" s="111">
        <f t="shared" si="22"/>
        <v>188.32381376606855</v>
      </c>
      <c r="BD31" s="111">
        <f t="shared" si="23"/>
        <v>0</v>
      </c>
      <c r="BE31" s="111">
        <f t="shared" si="24"/>
        <v>0</v>
      </c>
      <c r="BF31" s="111" t="str">
        <f t="shared" si="57"/>
        <v>WoodCo</v>
      </c>
      <c r="BG31" s="111">
        <f t="shared" si="25"/>
        <v>9417.1279135725963</v>
      </c>
      <c r="BH31" s="111">
        <f t="shared" si="26"/>
        <v>0</v>
      </c>
      <c r="BI31" s="73">
        <f t="shared" si="27"/>
        <v>0</v>
      </c>
      <c r="BJ31" s="73">
        <f t="shared" si="28"/>
        <v>0</v>
      </c>
      <c r="BK31" s="73">
        <f t="shared" si="29"/>
        <v>0</v>
      </c>
      <c r="BL31" s="73">
        <f t="shared" si="30"/>
        <v>0</v>
      </c>
      <c r="BM31" s="73">
        <f t="shared" si="31"/>
        <v>0</v>
      </c>
      <c r="BN31" s="73">
        <f t="shared" si="32"/>
        <v>0</v>
      </c>
    </row>
    <row r="32" spans="1:66" x14ac:dyDescent="0.25">
      <c r="A32" s="61" t="s">
        <v>140</v>
      </c>
      <c r="B32" s="62">
        <v>51.749828100000002</v>
      </c>
      <c r="C32" s="62">
        <v>-3.3919785999999998</v>
      </c>
      <c r="D32" s="63">
        <v>0</v>
      </c>
      <c r="E32" s="63">
        <v>290.17553615911714</v>
      </c>
      <c r="F32" s="63">
        <v>0</v>
      </c>
      <c r="G32" s="68">
        <f t="shared" si="33"/>
        <v>320.44999122330648</v>
      </c>
      <c r="H32" s="69">
        <f t="shared" si="0"/>
        <v>0</v>
      </c>
      <c r="I32" s="69">
        <f t="shared" si="1"/>
        <v>0</v>
      </c>
      <c r="J32" s="69">
        <f t="shared" si="34"/>
        <v>0</v>
      </c>
      <c r="K32" s="69">
        <f t="shared" si="2"/>
        <v>4178.527720691287</v>
      </c>
      <c r="L32" s="69">
        <f t="shared" si="3"/>
        <v>18597.349603081468</v>
      </c>
      <c r="M32" s="69">
        <f t="shared" si="35"/>
        <v>22775.877323772755</v>
      </c>
      <c r="N32" s="69">
        <f t="shared" si="36"/>
        <v>22775.877323772755</v>
      </c>
      <c r="O32" s="51">
        <f t="shared" si="37"/>
        <v>220.95917187193368</v>
      </c>
      <c r="P32" s="49">
        <f t="shared" si="4"/>
        <v>1845.516409971985</v>
      </c>
      <c r="Q32" s="49">
        <f t="shared" si="5"/>
        <v>3153.2811505107243</v>
      </c>
      <c r="R32" s="49">
        <f t="shared" si="38"/>
        <v>4998.7975604827097</v>
      </c>
      <c r="S32" s="49">
        <f t="shared" si="6"/>
        <v>4178.527720691287</v>
      </c>
      <c r="T32" s="49">
        <f t="shared" si="7"/>
        <v>12823.389233442575</v>
      </c>
      <c r="U32" s="49">
        <f t="shared" si="39"/>
        <v>17001.916954133863</v>
      </c>
      <c r="V32" s="49">
        <f t="shared" si="40"/>
        <v>22000.714514616571</v>
      </c>
      <c r="W32" s="28">
        <f t="shared" si="41"/>
        <v>570.3155839223034</v>
      </c>
      <c r="X32" s="29">
        <f t="shared" si="8"/>
        <v>1845.516409971985</v>
      </c>
      <c r="Y32" s="29">
        <f t="shared" si="9"/>
        <v>6958.3399045131564</v>
      </c>
      <c r="Z32" s="29">
        <f t="shared" si="42"/>
        <v>8803.8563144851414</v>
      </c>
      <c r="AA32" s="29">
        <f t="shared" si="10"/>
        <v>0</v>
      </c>
      <c r="AB32" s="29">
        <f t="shared" si="11"/>
        <v>0</v>
      </c>
      <c r="AC32" s="29">
        <f t="shared" si="43"/>
        <v>0</v>
      </c>
      <c r="AD32" s="29">
        <f t="shared" si="12"/>
        <v>4178.527720691287</v>
      </c>
      <c r="AE32" s="29">
        <f t="shared" si="44"/>
        <v>33098.326068910872</v>
      </c>
      <c r="AF32" s="29">
        <f t="shared" si="45"/>
        <v>37276.853789602159</v>
      </c>
      <c r="AG32" s="29">
        <f t="shared" si="46"/>
        <v>46080.710104087302</v>
      </c>
      <c r="AH32" s="135">
        <f t="shared" si="47"/>
        <v>4178.527720691287</v>
      </c>
      <c r="AI32" s="135">
        <f t="shared" si="48"/>
        <v>18597.349603081471</v>
      </c>
      <c r="AJ32" s="135">
        <f t="shared" si="49"/>
        <v>22775.877323772758</v>
      </c>
      <c r="AK32" s="135">
        <f t="shared" si="50"/>
        <v>0</v>
      </c>
      <c r="AL32" s="135">
        <f t="shared" si="51"/>
        <v>0</v>
      </c>
      <c r="AM32" s="139">
        <f t="shared" si="52"/>
        <v>0</v>
      </c>
      <c r="AN32" s="135">
        <f t="shared" si="53"/>
        <v>22775.877323772758</v>
      </c>
      <c r="AO32" s="137" t="str">
        <f t="shared" si="54"/>
        <v>DrumCo Factory and Warehouse</v>
      </c>
      <c r="AP32" s="65">
        <f t="shared" si="55"/>
        <v>22000.714514616571</v>
      </c>
      <c r="AQ32" s="12"/>
      <c r="AR32" s="70">
        <f t="shared" si="13"/>
        <v>0</v>
      </c>
      <c r="AS32" s="70">
        <f t="shared" si="14"/>
        <v>0</v>
      </c>
      <c r="AT32" s="70">
        <f t="shared" si="15"/>
        <v>290.17553615911714</v>
      </c>
      <c r="AU32" s="70">
        <f t="shared" si="16"/>
        <v>0</v>
      </c>
      <c r="AW32" s="68">
        <f t="shared" si="17"/>
        <v>0</v>
      </c>
      <c r="AX32" s="68">
        <f t="shared" si="18"/>
        <v>0</v>
      </c>
      <c r="AY32" s="68">
        <f t="shared" si="19"/>
        <v>0</v>
      </c>
      <c r="AZ32" s="68">
        <f t="shared" si="56"/>
        <v>0</v>
      </c>
      <c r="BA32" s="68">
        <f t="shared" si="20"/>
        <v>0</v>
      </c>
      <c r="BB32" s="68">
        <f t="shared" si="21"/>
        <v>0</v>
      </c>
      <c r="BC32" s="111">
        <f t="shared" si="22"/>
        <v>0</v>
      </c>
      <c r="BD32" s="111">
        <f t="shared" si="23"/>
        <v>290.17553615911714</v>
      </c>
      <c r="BE32" s="111">
        <f t="shared" si="24"/>
        <v>0</v>
      </c>
      <c r="BF32" s="111" t="str">
        <f t="shared" si="57"/>
        <v>WoodCo</v>
      </c>
      <c r="BG32" s="111">
        <f t="shared" si="25"/>
        <v>12823.389233442575</v>
      </c>
      <c r="BH32" s="111">
        <f t="shared" si="26"/>
        <v>0</v>
      </c>
      <c r="BI32" s="73">
        <f t="shared" si="27"/>
        <v>0</v>
      </c>
      <c r="BJ32" s="73">
        <f t="shared" si="28"/>
        <v>0</v>
      </c>
      <c r="BK32" s="73">
        <f t="shared" si="29"/>
        <v>0</v>
      </c>
      <c r="BL32" s="73">
        <f t="shared" si="30"/>
        <v>0</v>
      </c>
      <c r="BM32" s="73">
        <f t="shared" si="31"/>
        <v>0</v>
      </c>
      <c r="BN32" s="73">
        <f t="shared" si="32"/>
        <v>0</v>
      </c>
    </row>
    <row r="33" spans="1:66" x14ac:dyDescent="0.25">
      <c r="A33" s="61" t="s">
        <v>46</v>
      </c>
      <c r="B33" s="62">
        <v>51.461442750231903</v>
      </c>
      <c r="C33" s="62">
        <v>-3.305332200319</v>
      </c>
      <c r="D33" s="63">
        <v>192.37299556900066</v>
      </c>
      <c r="E33" s="63">
        <v>0</v>
      </c>
      <c r="F33" s="63">
        <v>784.84157374367874</v>
      </c>
      <c r="G33" s="68">
        <f t="shared" si="33"/>
        <v>336.51344428750775</v>
      </c>
      <c r="H33" s="69">
        <f t="shared" si="0"/>
        <v>4991.5924090097969</v>
      </c>
      <c r="I33" s="69">
        <f t="shared" si="1"/>
        <v>8528.7208335372889</v>
      </c>
      <c r="J33" s="69">
        <f t="shared" si="34"/>
        <v>13520.313242547087</v>
      </c>
      <c r="K33" s="69">
        <f t="shared" si="2"/>
        <v>14071.889798102584</v>
      </c>
      <c r="L33" s="69">
        <f t="shared" si="3"/>
        <v>65769.168105468649</v>
      </c>
      <c r="M33" s="69">
        <f t="shared" si="35"/>
        <v>79841.057903571229</v>
      </c>
      <c r="N33" s="69">
        <f t="shared" si="36"/>
        <v>93361.371146118312</v>
      </c>
      <c r="O33" s="51">
        <f t="shared" si="37"/>
        <v>257.21591452155798</v>
      </c>
      <c r="P33" s="49">
        <f t="shared" si="4"/>
        <v>1223.4922518188444</v>
      </c>
      <c r="Q33" s="49">
        <f t="shared" si="5"/>
        <v>2090.4799516330759</v>
      </c>
      <c r="R33" s="49">
        <f t="shared" si="38"/>
        <v>3313.97220345192</v>
      </c>
      <c r="S33" s="49">
        <f t="shared" si="6"/>
        <v>14071.889798102584</v>
      </c>
      <c r="T33" s="49">
        <f t="shared" si="7"/>
        <v>50271.027825910249</v>
      </c>
      <c r="U33" s="49">
        <f t="shared" si="39"/>
        <v>64342.917624012829</v>
      </c>
      <c r="V33" s="49">
        <f t="shared" si="40"/>
        <v>67656.889827464751</v>
      </c>
      <c r="W33" s="28">
        <f t="shared" si="41"/>
        <v>609.09394911461629</v>
      </c>
      <c r="X33" s="29">
        <f t="shared" si="8"/>
        <v>1223.4922518188444</v>
      </c>
      <c r="Y33" s="29">
        <f t="shared" si="9"/>
        <v>4613.0583898860905</v>
      </c>
      <c r="Z33" s="29">
        <f t="shared" si="42"/>
        <v>5836.5506417049346</v>
      </c>
      <c r="AA33" s="29">
        <f t="shared" si="10"/>
        <v>4991.5924090097969</v>
      </c>
      <c r="AB33" s="29">
        <f t="shared" si="11"/>
        <v>13669.450797131662</v>
      </c>
      <c r="AC33" s="29">
        <f t="shared" si="43"/>
        <v>18661.043206141458</v>
      </c>
      <c r="AD33" s="29">
        <f t="shared" si="12"/>
        <v>14071.889798102584</v>
      </c>
      <c r="AE33" s="29">
        <f t="shared" si="44"/>
        <v>119043.09623099976</v>
      </c>
      <c r="AF33" s="29">
        <f t="shared" si="45"/>
        <v>133114.98602910235</v>
      </c>
      <c r="AG33" s="29">
        <f t="shared" si="46"/>
        <v>157612.57987694873</v>
      </c>
      <c r="AH33" s="135">
        <f t="shared" si="47"/>
        <v>2770.1711361936095</v>
      </c>
      <c r="AI33" s="135">
        <f t="shared" si="48"/>
        <v>12947.219865365976</v>
      </c>
      <c r="AJ33" s="135">
        <f t="shared" si="49"/>
        <v>15717.391001559587</v>
      </c>
      <c r="AK33" s="135">
        <f t="shared" si="50"/>
        <v>11301.718661908973</v>
      </c>
      <c r="AL33" s="135">
        <f t="shared" si="51"/>
        <v>40374.748629003821</v>
      </c>
      <c r="AM33" s="139">
        <f t="shared" si="52"/>
        <v>51676.467290912798</v>
      </c>
      <c r="AN33" s="135">
        <f t="shared" si="53"/>
        <v>67393.858292472389</v>
      </c>
      <c r="AO33" s="137" t="str">
        <f t="shared" si="54"/>
        <v>Individual</v>
      </c>
      <c r="AP33" s="65">
        <f t="shared" si="55"/>
        <v>67393.858292472389</v>
      </c>
      <c r="AQ33" s="12">
        <f>SUM(D33:E33)</f>
        <v>192.37299556900066</v>
      </c>
      <c r="AR33" s="70">
        <f t="shared" si="13"/>
        <v>0</v>
      </c>
      <c r="AS33" s="70">
        <f t="shared" si="14"/>
        <v>0</v>
      </c>
      <c r="AT33" s="70">
        <f t="shared" si="15"/>
        <v>0</v>
      </c>
      <c r="AU33" s="70">
        <f t="shared" si="16"/>
        <v>0</v>
      </c>
      <c r="AW33" s="68">
        <f t="shared" si="17"/>
        <v>0</v>
      </c>
      <c r="AX33" s="68">
        <f t="shared" si="18"/>
        <v>0</v>
      </c>
      <c r="AY33" s="68">
        <f t="shared" si="19"/>
        <v>0</v>
      </c>
      <c r="AZ33" s="68">
        <f t="shared" si="56"/>
        <v>0</v>
      </c>
      <c r="BA33" s="68">
        <f t="shared" si="20"/>
        <v>0</v>
      </c>
      <c r="BB33" s="68">
        <f t="shared" si="21"/>
        <v>0</v>
      </c>
      <c r="BC33" s="111">
        <f t="shared" si="22"/>
        <v>0</v>
      </c>
      <c r="BD33" s="111">
        <f t="shared" si="23"/>
        <v>0</v>
      </c>
      <c r="BE33" s="111">
        <f t="shared" si="24"/>
        <v>0</v>
      </c>
      <c r="BF33" s="111">
        <f t="shared" si="57"/>
        <v>0</v>
      </c>
      <c r="BG33" s="111">
        <f t="shared" si="25"/>
        <v>0</v>
      </c>
      <c r="BH33" s="111">
        <f t="shared" si="26"/>
        <v>0</v>
      </c>
      <c r="BI33" s="73">
        <f t="shared" si="27"/>
        <v>0</v>
      </c>
      <c r="BJ33" s="73">
        <f t="shared" si="28"/>
        <v>0</v>
      </c>
      <c r="BK33" s="73">
        <f t="shared" si="29"/>
        <v>0</v>
      </c>
      <c r="BL33" s="73">
        <f t="shared" si="30"/>
        <v>0</v>
      </c>
      <c r="BM33" s="73">
        <f t="shared" si="31"/>
        <v>0</v>
      </c>
      <c r="BN33" s="73">
        <f t="shared" si="32"/>
        <v>0</v>
      </c>
    </row>
    <row r="34" spans="1:66" x14ac:dyDescent="0.25">
      <c r="A34" s="61" t="s">
        <v>42</v>
      </c>
      <c r="B34" s="62">
        <v>53.195566334497798</v>
      </c>
      <c r="C34" s="62">
        <v>-2.9110335005170098</v>
      </c>
      <c r="D34" s="63">
        <v>175.56338070609476</v>
      </c>
      <c r="E34" s="63">
        <v>0</v>
      </c>
      <c r="F34" s="63">
        <v>949.60604047445088</v>
      </c>
      <c r="G34" s="68">
        <f t="shared" si="33"/>
        <v>235.5302803891459</v>
      </c>
      <c r="H34" s="69">
        <f t="shared" si="0"/>
        <v>6039.494417417508</v>
      </c>
      <c r="I34" s="69">
        <f t="shared" si="1"/>
        <v>10319.184268508601</v>
      </c>
      <c r="J34" s="69">
        <f t="shared" si="34"/>
        <v>16358.678685926108</v>
      </c>
      <c r="K34" s="69">
        <f t="shared" si="2"/>
        <v>16202.439664999858</v>
      </c>
      <c r="L34" s="69">
        <f t="shared" si="3"/>
        <v>53002.293851189388</v>
      </c>
      <c r="M34" s="69">
        <f t="shared" si="35"/>
        <v>69204.733516189241</v>
      </c>
      <c r="N34" s="69">
        <f t="shared" si="36"/>
        <v>85563.412202115345</v>
      </c>
      <c r="O34" s="51">
        <f t="shared" si="37"/>
        <v>25.32970935568002</v>
      </c>
      <c r="P34" s="49">
        <f t="shared" si="4"/>
        <v>1116.5831012907627</v>
      </c>
      <c r="Q34" s="49">
        <f t="shared" si="5"/>
        <v>1907.8131341744161</v>
      </c>
      <c r="R34" s="49">
        <f t="shared" si="38"/>
        <v>3024.3962354651785</v>
      </c>
      <c r="S34" s="49">
        <f t="shared" si="6"/>
        <v>16202.439664999858</v>
      </c>
      <c r="T34" s="49">
        <f t="shared" si="7"/>
        <v>5700.0428828803888</v>
      </c>
      <c r="U34" s="49">
        <f t="shared" si="39"/>
        <v>21902.482547880245</v>
      </c>
      <c r="V34" s="49">
        <f t="shared" si="40"/>
        <v>24926.878783345423</v>
      </c>
      <c r="W34" s="28">
        <f t="shared" si="41"/>
        <v>382.01082709950555</v>
      </c>
      <c r="X34" s="29">
        <f t="shared" si="8"/>
        <v>1116.5831012907627</v>
      </c>
      <c r="Y34" s="29">
        <f t="shared" si="9"/>
        <v>4209.9678488009276</v>
      </c>
      <c r="Z34" s="29">
        <f t="shared" si="42"/>
        <v>5326.5509500916905</v>
      </c>
      <c r="AA34" s="29">
        <f t="shared" si="10"/>
        <v>6039.494417417508</v>
      </c>
      <c r="AB34" s="29">
        <f t="shared" si="11"/>
        <v>16539.12519568421</v>
      </c>
      <c r="AC34" s="29">
        <f t="shared" si="43"/>
        <v>22578.619613101717</v>
      </c>
      <c r="AD34" s="29">
        <f t="shared" si="12"/>
        <v>16202.439664999858</v>
      </c>
      <c r="AE34" s="29">
        <f t="shared" si="44"/>
        <v>85965.380242450439</v>
      </c>
      <c r="AF34" s="29">
        <f t="shared" si="45"/>
        <v>102167.81990745029</v>
      </c>
      <c r="AG34" s="29">
        <f t="shared" si="46"/>
        <v>130072.99047064371</v>
      </c>
      <c r="AH34" s="135">
        <f t="shared" si="47"/>
        <v>2528.1126821677644</v>
      </c>
      <c r="AI34" s="135">
        <f t="shared" si="48"/>
        <v>8270.0984567545729</v>
      </c>
      <c r="AJ34" s="135">
        <f t="shared" si="49"/>
        <v>10798.211138922337</v>
      </c>
      <c r="AK34" s="135">
        <f t="shared" si="50"/>
        <v>13674.326982832094</v>
      </c>
      <c r="AL34" s="135">
        <f t="shared" si="51"/>
        <v>4810.6490015231921</v>
      </c>
      <c r="AM34" s="139">
        <f t="shared" si="52"/>
        <v>18484.975984355286</v>
      </c>
      <c r="AN34" s="135">
        <f t="shared" si="53"/>
        <v>29283.187123277625</v>
      </c>
      <c r="AO34" s="137" t="str">
        <f t="shared" si="54"/>
        <v>DrumCo Factory and Warehouse</v>
      </c>
      <c r="AP34" s="65">
        <f t="shared" si="55"/>
        <v>24926.878783345423</v>
      </c>
      <c r="AQ34" s="12"/>
      <c r="AR34" s="70">
        <f t="shared" si="13"/>
        <v>0</v>
      </c>
      <c r="AS34" s="70">
        <f t="shared" si="14"/>
        <v>0</v>
      </c>
      <c r="AT34" s="70">
        <f t="shared" si="15"/>
        <v>175.56338070609476</v>
      </c>
      <c r="AU34" s="70">
        <f t="shared" si="16"/>
        <v>0</v>
      </c>
      <c r="AW34" s="68">
        <f t="shared" si="17"/>
        <v>0</v>
      </c>
      <c r="AX34" s="68">
        <f t="shared" si="18"/>
        <v>0</v>
      </c>
      <c r="AY34" s="68">
        <f t="shared" si="19"/>
        <v>0</v>
      </c>
      <c r="AZ34" s="68">
        <f t="shared" si="56"/>
        <v>0</v>
      </c>
      <c r="BA34" s="68">
        <f t="shared" si="20"/>
        <v>0</v>
      </c>
      <c r="BB34" s="68">
        <f t="shared" si="21"/>
        <v>0</v>
      </c>
      <c r="BC34" s="111">
        <f t="shared" si="22"/>
        <v>175.56338070609476</v>
      </c>
      <c r="BD34" s="111">
        <f t="shared" si="23"/>
        <v>0</v>
      </c>
      <c r="BE34" s="111">
        <f t="shared" si="24"/>
        <v>949.60604047445088</v>
      </c>
      <c r="BF34" s="111" t="str">
        <f t="shared" si="57"/>
        <v>Both</v>
      </c>
      <c r="BG34" s="111">
        <f t="shared" si="25"/>
        <v>889.39388135719639</v>
      </c>
      <c r="BH34" s="111">
        <f t="shared" si="26"/>
        <v>4810.6490015231921</v>
      </c>
      <c r="BI34" s="73">
        <f t="shared" si="27"/>
        <v>0</v>
      </c>
      <c r="BJ34" s="73">
        <f t="shared" si="28"/>
        <v>0</v>
      </c>
      <c r="BK34" s="73">
        <f t="shared" si="29"/>
        <v>0</v>
      </c>
      <c r="BL34" s="73">
        <f t="shared" si="30"/>
        <v>0</v>
      </c>
      <c r="BM34" s="73">
        <f t="shared" si="31"/>
        <v>0</v>
      </c>
      <c r="BN34" s="73">
        <f t="shared" si="32"/>
        <v>0</v>
      </c>
    </row>
    <row r="35" spans="1:66" x14ac:dyDescent="0.25">
      <c r="A35" s="61" t="s">
        <v>24</v>
      </c>
      <c r="B35" s="62">
        <v>53.411689758300781</v>
      </c>
      <c r="C35" s="62">
        <v>-3.0731489658355713</v>
      </c>
      <c r="D35" s="63">
        <v>183.35101080381909</v>
      </c>
      <c r="E35" s="63">
        <v>282.45109954329115</v>
      </c>
      <c r="F35" s="63">
        <v>1019.8527896812444</v>
      </c>
      <c r="G35" s="68">
        <f t="shared" si="33"/>
        <v>253.02798233847403</v>
      </c>
      <c r="H35" s="69">
        <f t="shared" si="0"/>
        <v>6486.2637423727147</v>
      </c>
      <c r="I35" s="69">
        <f t="shared" si="1"/>
        <v>11082.542038396456</v>
      </c>
      <c r="J35" s="69">
        <f t="shared" si="34"/>
        <v>17568.805780769169</v>
      </c>
      <c r="K35" s="69">
        <f t="shared" si="2"/>
        <v>21393.430560408306</v>
      </c>
      <c r="L35" s="69">
        <f t="shared" si="3"/>
        <v>75182.452361088392</v>
      </c>
      <c r="M35" s="69">
        <f t="shared" si="35"/>
        <v>96575.882921496697</v>
      </c>
      <c r="N35" s="69">
        <f t="shared" si="36"/>
        <v>114144.68870226586</v>
      </c>
      <c r="O35" s="51">
        <f t="shared" si="37"/>
        <v>26.668775461694306</v>
      </c>
      <c r="P35" s="49">
        <f t="shared" si="4"/>
        <v>2962.5014218076212</v>
      </c>
      <c r="Q35" s="49">
        <f t="shared" si="5"/>
        <v>5061.780995970119</v>
      </c>
      <c r="R35" s="49">
        <f t="shared" si="38"/>
        <v>8024.2824177777402</v>
      </c>
      <c r="S35" s="49">
        <f t="shared" si="6"/>
        <v>21393.430560408306</v>
      </c>
      <c r="T35" s="49">
        <f t="shared" si="7"/>
        <v>7924.1193884844179</v>
      </c>
      <c r="U35" s="49">
        <f t="shared" si="39"/>
        <v>29317.549948892723</v>
      </c>
      <c r="V35" s="49">
        <f t="shared" si="40"/>
        <v>37341.832366670467</v>
      </c>
      <c r="W35" s="28">
        <f t="shared" si="41"/>
        <v>351.56977680611482</v>
      </c>
      <c r="X35" s="29">
        <f t="shared" si="8"/>
        <v>2962.5014218076212</v>
      </c>
      <c r="Y35" s="29">
        <f t="shared" si="9"/>
        <v>11169.823117884849</v>
      </c>
      <c r="Z35" s="29">
        <f t="shared" si="42"/>
        <v>14132.32453969247</v>
      </c>
      <c r="AA35" s="29">
        <f t="shared" si="10"/>
        <v>6486.2637423727147</v>
      </c>
      <c r="AB35" s="29">
        <f t="shared" si="11"/>
        <v>17762.600753127492</v>
      </c>
      <c r="AC35" s="29">
        <f t="shared" si="43"/>
        <v>24248.864495500206</v>
      </c>
      <c r="AD35" s="29">
        <f t="shared" si="12"/>
        <v>21393.430560408306</v>
      </c>
      <c r="AE35" s="29">
        <f t="shared" si="44"/>
        <v>104462.2723227759</v>
      </c>
      <c r="AF35" s="29">
        <f t="shared" si="45"/>
        <v>125855.7028831842</v>
      </c>
      <c r="AG35" s="29">
        <f t="shared" si="46"/>
        <v>164236.89191837687</v>
      </c>
      <c r="AH35" s="135">
        <f t="shared" si="47"/>
        <v>6707.5503889983875</v>
      </c>
      <c r="AI35" s="135">
        <f t="shared" si="48"/>
        <v>23572.193630026508</v>
      </c>
      <c r="AJ35" s="135">
        <f t="shared" si="49"/>
        <v>30279.744019024896</v>
      </c>
      <c r="AK35" s="135">
        <f t="shared" si="50"/>
        <v>14685.880171409919</v>
      </c>
      <c r="AL35" s="135">
        <f t="shared" si="51"/>
        <v>5439.6450103983316</v>
      </c>
      <c r="AM35" s="139">
        <f t="shared" si="52"/>
        <v>20125.525181808251</v>
      </c>
      <c r="AN35" s="135">
        <f t="shared" si="53"/>
        <v>50405.269200833151</v>
      </c>
      <c r="AO35" s="137" t="str">
        <f t="shared" si="54"/>
        <v>DrumCo Factory and Warehouse</v>
      </c>
      <c r="AP35" s="65">
        <f t="shared" si="55"/>
        <v>37341.832366670467</v>
      </c>
      <c r="AQ35" s="12"/>
      <c r="AR35" s="70">
        <f t="shared" si="13"/>
        <v>0</v>
      </c>
      <c r="AS35" s="70">
        <f t="shared" si="14"/>
        <v>0</v>
      </c>
      <c r="AT35" s="70">
        <f t="shared" si="15"/>
        <v>465.80211034711022</v>
      </c>
      <c r="AU35" s="70">
        <f t="shared" si="16"/>
        <v>0</v>
      </c>
      <c r="AW35" s="68">
        <f t="shared" si="17"/>
        <v>0</v>
      </c>
      <c r="AX35" s="68">
        <f t="shared" si="18"/>
        <v>0</v>
      </c>
      <c r="AY35" s="68">
        <f t="shared" si="19"/>
        <v>0</v>
      </c>
      <c r="AZ35" s="68">
        <f t="shared" si="56"/>
        <v>0</v>
      </c>
      <c r="BA35" s="68">
        <f t="shared" si="20"/>
        <v>0</v>
      </c>
      <c r="BB35" s="68">
        <f t="shared" si="21"/>
        <v>0</v>
      </c>
      <c r="BC35" s="111">
        <f t="shared" si="22"/>
        <v>183.35101080381909</v>
      </c>
      <c r="BD35" s="111">
        <f t="shared" si="23"/>
        <v>282.45109954329115</v>
      </c>
      <c r="BE35" s="111">
        <f t="shared" si="24"/>
        <v>1019.8527896812444</v>
      </c>
      <c r="BF35" s="111" t="str">
        <f t="shared" si="57"/>
        <v>Both</v>
      </c>
      <c r="BG35" s="111">
        <f t="shared" si="25"/>
        <v>2484.4743780860867</v>
      </c>
      <c r="BH35" s="111">
        <f t="shared" si="26"/>
        <v>5439.6450103983307</v>
      </c>
      <c r="BI35" s="73">
        <f t="shared" si="27"/>
        <v>0</v>
      </c>
      <c r="BJ35" s="73">
        <f t="shared" si="28"/>
        <v>0</v>
      </c>
      <c r="BK35" s="73">
        <f t="shared" si="29"/>
        <v>0</v>
      </c>
      <c r="BL35" s="73">
        <f t="shared" si="30"/>
        <v>0</v>
      </c>
      <c r="BM35" s="73">
        <f t="shared" si="31"/>
        <v>0</v>
      </c>
      <c r="BN35" s="73">
        <f t="shared" si="32"/>
        <v>0</v>
      </c>
    </row>
    <row r="36" spans="1:66" x14ac:dyDescent="0.25">
      <c r="A36" s="61" t="s">
        <v>136</v>
      </c>
      <c r="B36" s="62">
        <v>51.723458978911701</v>
      </c>
      <c r="C36" s="62">
        <v>0.41915299647536802</v>
      </c>
      <c r="D36" s="63">
        <v>0</v>
      </c>
      <c r="E36" s="63">
        <v>2628</v>
      </c>
      <c r="F36" s="63">
        <v>0</v>
      </c>
      <c r="G36" s="68">
        <f t="shared" si="33"/>
        <v>168.88599147275059</v>
      </c>
      <c r="H36" s="69">
        <f t="shared" si="0"/>
        <v>0</v>
      </c>
      <c r="I36" s="69">
        <f t="shared" si="1"/>
        <v>0</v>
      </c>
      <c r="J36" s="69">
        <f t="shared" si="34"/>
        <v>0</v>
      </c>
      <c r="K36" s="69">
        <f t="shared" si="2"/>
        <v>37843.200000000004</v>
      </c>
      <c r="L36" s="69">
        <f t="shared" si="3"/>
        <v>88766.477118077717</v>
      </c>
      <c r="M36" s="69">
        <f t="shared" si="35"/>
        <v>126609.67711807773</v>
      </c>
      <c r="N36" s="69">
        <f t="shared" si="36"/>
        <v>126609.67711807773</v>
      </c>
      <c r="O36" s="51">
        <f t="shared" si="37"/>
        <v>337.24513319896249</v>
      </c>
      <c r="P36" s="49">
        <f t="shared" si="4"/>
        <v>16714.080000000002</v>
      </c>
      <c r="Q36" s="49">
        <f t="shared" si="5"/>
        <v>28557.965200064707</v>
      </c>
      <c r="R36" s="49">
        <f t="shared" si="38"/>
        <v>45272.045200064706</v>
      </c>
      <c r="S36" s="49">
        <f t="shared" si="6"/>
        <v>37843.200000000004</v>
      </c>
      <c r="T36" s="49">
        <f t="shared" si="7"/>
        <v>177256.04200937471</v>
      </c>
      <c r="U36" s="49">
        <f t="shared" si="39"/>
        <v>215099.24200937472</v>
      </c>
      <c r="V36" s="49">
        <f t="shared" si="40"/>
        <v>260371.28720943944</v>
      </c>
      <c r="W36" s="28">
        <f t="shared" si="41"/>
        <v>659.18476443860413</v>
      </c>
      <c r="X36" s="29">
        <f t="shared" si="8"/>
        <v>16714.080000000002</v>
      </c>
      <c r="Y36" s="29">
        <f t="shared" si="9"/>
        <v>63018.810996641703</v>
      </c>
      <c r="Z36" s="29">
        <f t="shared" si="42"/>
        <v>79732.890996641712</v>
      </c>
      <c r="AA36" s="29">
        <f t="shared" si="10"/>
        <v>0</v>
      </c>
      <c r="AB36" s="29">
        <f t="shared" si="11"/>
        <v>0</v>
      </c>
      <c r="AC36" s="29">
        <f t="shared" si="43"/>
        <v>0</v>
      </c>
      <c r="AD36" s="29">
        <f t="shared" si="12"/>
        <v>37843.200000000004</v>
      </c>
      <c r="AE36" s="29">
        <f t="shared" si="44"/>
        <v>346467.51218893036</v>
      </c>
      <c r="AF36" s="29">
        <f t="shared" si="45"/>
        <v>384310.71218893037</v>
      </c>
      <c r="AG36" s="29">
        <f t="shared" si="46"/>
        <v>464043.60318557208</v>
      </c>
      <c r="AH36" s="135">
        <f t="shared" si="47"/>
        <v>37843.200000000004</v>
      </c>
      <c r="AI36" s="135">
        <f t="shared" si="48"/>
        <v>88766.477118077717</v>
      </c>
      <c r="AJ36" s="135">
        <f t="shared" si="49"/>
        <v>126609.67711807773</v>
      </c>
      <c r="AK36" s="135">
        <f t="shared" si="50"/>
        <v>0</v>
      </c>
      <c r="AL36" s="135">
        <f t="shared" si="51"/>
        <v>0</v>
      </c>
      <c r="AM36" s="139">
        <f t="shared" si="52"/>
        <v>0</v>
      </c>
      <c r="AN36" s="135">
        <f t="shared" si="53"/>
        <v>126609.67711807773</v>
      </c>
      <c r="AO36" s="137" t="str">
        <f t="shared" si="54"/>
        <v>WoodCo Factory and Warehouse</v>
      </c>
      <c r="AP36" s="65">
        <f t="shared" si="55"/>
        <v>126609.67711807773</v>
      </c>
      <c r="AQ36" s="12"/>
      <c r="AR36" s="70">
        <f t="shared" si="13"/>
        <v>0</v>
      </c>
      <c r="AS36" s="70">
        <f t="shared" si="14"/>
        <v>0</v>
      </c>
      <c r="AT36" s="70">
        <f t="shared" si="15"/>
        <v>0</v>
      </c>
      <c r="AU36" s="70">
        <f t="shared" si="16"/>
        <v>0</v>
      </c>
      <c r="AW36" s="68">
        <f t="shared" si="17"/>
        <v>0</v>
      </c>
      <c r="AX36" s="68">
        <f t="shared" si="18"/>
        <v>2628</v>
      </c>
      <c r="AY36" s="68">
        <f t="shared" si="19"/>
        <v>0</v>
      </c>
      <c r="AZ36" s="68" t="str">
        <f t="shared" si="56"/>
        <v>WoodCo</v>
      </c>
      <c r="BA36" s="68">
        <f t="shared" si="20"/>
        <v>88766.477118077717</v>
      </c>
      <c r="BB36" s="68">
        <f t="shared" si="21"/>
        <v>0</v>
      </c>
      <c r="BC36" s="111">
        <f t="shared" si="22"/>
        <v>0</v>
      </c>
      <c r="BD36" s="111">
        <f t="shared" si="23"/>
        <v>0</v>
      </c>
      <c r="BE36" s="111">
        <f t="shared" si="24"/>
        <v>0</v>
      </c>
      <c r="BF36" s="111">
        <f t="shared" si="57"/>
        <v>0</v>
      </c>
      <c r="BG36" s="111">
        <f t="shared" si="25"/>
        <v>0</v>
      </c>
      <c r="BH36" s="111">
        <f t="shared" si="26"/>
        <v>0</v>
      </c>
      <c r="BI36" s="73">
        <f t="shared" si="27"/>
        <v>0</v>
      </c>
      <c r="BJ36" s="73">
        <f t="shared" si="28"/>
        <v>0</v>
      </c>
      <c r="BK36" s="73">
        <f t="shared" si="29"/>
        <v>0</v>
      </c>
      <c r="BL36" s="73">
        <f t="shared" si="30"/>
        <v>0</v>
      </c>
      <c r="BM36" s="73">
        <f t="shared" si="31"/>
        <v>0</v>
      </c>
      <c r="BN36" s="73">
        <f t="shared" si="32"/>
        <v>0</v>
      </c>
    </row>
    <row r="37" spans="1:66" x14ac:dyDescent="0.25">
      <c r="A37" s="61" t="s">
        <v>123</v>
      </c>
      <c r="B37" s="62">
        <v>51.605028371694701</v>
      </c>
      <c r="C37" s="62">
        <v>0.33953061547649399</v>
      </c>
      <c r="D37" s="63">
        <v>0</v>
      </c>
      <c r="E37" s="63">
        <v>432</v>
      </c>
      <c r="F37" s="63">
        <v>0</v>
      </c>
      <c r="G37" s="68">
        <f t="shared" si="33"/>
        <v>183.31249860218952</v>
      </c>
      <c r="H37" s="69">
        <f t="shared" si="0"/>
        <v>0</v>
      </c>
      <c r="I37" s="69">
        <f t="shared" si="1"/>
        <v>0</v>
      </c>
      <c r="J37" s="69">
        <f t="shared" si="34"/>
        <v>0</v>
      </c>
      <c r="K37" s="69">
        <f t="shared" si="2"/>
        <v>6220.8</v>
      </c>
      <c r="L37" s="69">
        <f t="shared" si="3"/>
        <v>15838.199879229174</v>
      </c>
      <c r="M37" s="69">
        <f t="shared" si="35"/>
        <v>22058.999879229174</v>
      </c>
      <c r="N37" s="69">
        <f t="shared" si="36"/>
        <v>22058.999879229174</v>
      </c>
      <c r="O37" s="51">
        <f t="shared" si="37"/>
        <v>343.17379367403373</v>
      </c>
      <c r="P37" s="49">
        <f t="shared" si="4"/>
        <v>2747.52</v>
      </c>
      <c r="Q37" s="49">
        <f t="shared" si="5"/>
        <v>4694.4600328873485</v>
      </c>
      <c r="R37" s="49">
        <f t="shared" si="38"/>
        <v>7441.980032887348</v>
      </c>
      <c r="S37" s="49">
        <f t="shared" si="6"/>
        <v>6220.8</v>
      </c>
      <c r="T37" s="49">
        <f t="shared" si="7"/>
        <v>29650.215773436517</v>
      </c>
      <c r="U37" s="49">
        <f t="shared" si="39"/>
        <v>35871.01577343652</v>
      </c>
      <c r="V37" s="49">
        <f t="shared" si="40"/>
        <v>43312.995806323866</v>
      </c>
      <c r="W37" s="28">
        <f t="shared" si="41"/>
        <v>670.17408847148874</v>
      </c>
      <c r="X37" s="29">
        <f t="shared" si="8"/>
        <v>2747.52</v>
      </c>
      <c r="Y37" s="29">
        <f t="shared" si="9"/>
        <v>10359.256602187677</v>
      </c>
      <c r="Z37" s="29">
        <f t="shared" si="42"/>
        <v>13106.776602187678</v>
      </c>
      <c r="AA37" s="29">
        <f t="shared" si="10"/>
        <v>0</v>
      </c>
      <c r="AB37" s="29">
        <f t="shared" si="11"/>
        <v>0</v>
      </c>
      <c r="AC37" s="29">
        <f t="shared" si="43"/>
        <v>0</v>
      </c>
      <c r="AD37" s="29">
        <f t="shared" si="12"/>
        <v>6220.8</v>
      </c>
      <c r="AE37" s="29">
        <f t="shared" si="44"/>
        <v>57903.041243936626</v>
      </c>
      <c r="AF37" s="29">
        <f t="shared" si="45"/>
        <v>64123.841243936629</v>
      </c>
      <c r="AG37" s="29">
        <f t="shared" si="46"/>
        <v>77230.617846124311</v>
      </c>
      <c r="AH37" s="135">
        <f t="shared" si="47"/>
        <v>6220.8</v>
      </c>
      <c r="AI37" s="135">
        <f t="shared" si="48"/>
        <v>15838.199879229176</v>
      </c>
      <c r="AJ37" s="135">
        <f t="shared" si="49"/>
        <v>22058.999879229177</v>
      </c>
      <c r="AK37" s="135">
        <f t="shared" si="50"/>
        <v>0</v>
      </c>
      <c r="AL37" s="135">
        <f t="shared" si="51"/>
        <v>0</v>
      </c>
      <c r="AM37" s="139">
        <f t="shared" si="52"/>
        <v>0</v>
      </c>
      <c r="AN37" s="135">
        <f t="shared" si="53"/>
        <v>22058.999879229177</v>
      </c>
      <c r="AO37" s="137" t="str">
        <f t="shared" si="54"/>
        <v>WoodCo Factory and Warehouse</v>
      </c>
      <c r="AP37" s="65">
        <f t="shared" si="55"/>
        <v>22058.999879229174</v>
      </c>
      <c r="AQ37" s="12"/>
      <c r="AR37" s="70">
        <f t="shared" si="13"/>
        <v>0</v>
      </c>
      <c r="AS37" s="70">
        <f t="shared" si="14"/>
        <v>0</v>
      </c>
      <c r="AT37" s="70">
        <f t="shared" si="15"/>
        <v>0</v>
      </c>
      <c r="AU37" s="70">
        <f t="shared" si="16"/>
        <v>0</v>
      </c>
      <c r="AW37" s="68">
        <f t="shared" si="17"/>
        <v>0</v>
      </c>
      <c r="AX37" s="68">
        <f t="shared" si="18"/>
        <v>432</v>
      </c>
      <c r="AY37" s="68">
        <f t="shared" si="19"/>
        <v>0</v>
      </c>
      <c r="AZ37" s="68" t="str">
        <f t="shared" si="56"/>
        <v>WoodCo</v>
      </c>
      <c r="BA37" s="68">
        <f t="shared" si="20"/>
        <v>15838.199879229174</v>
      </c>
      <c r="BB37" s="68">
        <f t="shared" si="21"/>
        <v>0</v>
      </c>
      <c r="BC37" s="111">
        <f t="shared" si="22"/>
        <v>0</v>
      </c>
      <c r="BD37" s="111">
        <f t="shared" si="23"/>
        <v>0</v>
      </c>
      <c r="BE37" s="111">
        <f t="shared" si="24"/>
        <v>0</v>
      </c>
      <c r="BF37" s="111">
        <f t="shared" si="57"/>
        <v>0</v>
      </c>
      <c r="BG37" s="111">
        <f t="shared" si="25"/>
        <v>0</v>
      </c>
      <c r="BH37" s="111">
        <f t="shared" si="26"/>
        <v>0</v>
      </c>
      <c r="BI37" s="73">
        <f t="shared" si="27"/>
        <v>0</v>
      </c>
      <c r="BJ37" s="73">
        <f t="shared" si="28"/>
        <v>0</v>
      </c>
      <c r="BK37" s="73">
        <f t="shared" si="29"/>
        <v>0</v>
      </c>
      <c r="BL37" s="73">
        <f t="shared" si="30"/>
        <v>0</v>
      </c>
      <c r="BM37" s="73">
        <f t="shared" si="31"/>
        <v>0</v>
      </c>
      <c r="BN37" s="73">
        <f t="shared" si="32"/>
        <v>0</v>
      </c>
    </row>
    <row r="38" spans="1:66" x14ac:dyDescent="0.25">
      <c r="A38" s="61" t="s">
        <v>130</v>
      </c>
      <c r="B38" s="62">
        <v>51.577339500000001</v>
      </c>
      <c r="C38" s="62">
        <v>0.34357969999999999</v>
      </c>
      <c r="D38" s="63">
        <v>0</v>
      </c>
      <c r="E38" s="63">
        <v>324</v>
      </c>
      <c r="F38" s="63">
        <v>0</v>
      </c>
      <c r="G38" s="68">
        <f t="shared" si="33"/>
        <v>187.01625838834863</v>
      </c>
      <c r="H38" s="69">
        <f t="shared" si="0"/>
        <v>0</v>
      </c>
      <c r="I38" s="69">
        <f t="shared" si="1"/>
        <v>0</v>
      </c>
      <c r="J38" s="69">
        <f t="shared" si="34"/>
        <v>0</v>
      </c>
      <c r="K38" s="69">
        <f t="shared" si="2"/>
        <v>4665.6000000000004</v>
      </c>
      <c r="L38" s="69">
        <f t="shared" si="3"/>
        <v>12118.653543564993</v>
      </c>
      <c r="M38" s="69">
        <f t="shared" si="35"/>
        <v>16784.253543564992</v>
      </c>
      <c r="N38" s="69">
        <f t="shared" si="36"/>
        <v>16784.253543564992</v>
      </c>
      <c r="O38" s="51">
        <f t="shared" si="37"/>
        <v>345.99913818804362</v>
      </c>
      <c r="P38" s="49">
        <f t="shared" si="4"/>
        <v>2060.6400000000003</v>
      </c>
      <c r="Q38" s="49">
        <f t="shared" si="5"/>
        <v>3520.8450246655116</v>
      </c>
      <c r="R38" s="49">
        <f t="shared" si="38"/>
        <v>5581.4850246655114</v>
      </c>
      <c r="S38" s="49">
        <f t="shared" si="6"/>
        <v>4665.6000000000004</v>
      </c>
      <c r="T38" s="49">
        <f t="shared" si="7"/>
        <v>22420.744154585227</v>
      </c>
      <c r="U38" s="49">
        <f t="shared" si="39"/>
        <v>27086.344154585226</v>
      </c>
      <c r="V38" s="49">
        <f t="shared" si="40"/>
        <v>32667.829179250737</v>
      </c>
      <c r="W38" s="28">
        <f t="shared" si="41"/>
        <v>673.62217401715066</v>
      </c>
      <c r="X38" s="29">
        <f t="shared" si="8"/>
        <v>2060.6400000000003</v>
      </c>
      <c r="Y38" s="29">
        <f t="shared" si="9"/>
        <v>7769.4424516407571</v>
      </c>
      <c r="Z38" s="29">
        <f t="shared" si="42"/>
        <v>9830.0824516407574</v>
      </c>
      <c r="AA38" s="29">
        <f t="shared" si="10"/>
        <v>0</v>
      </c>
      <c r="AB38" s="29">
        <f t="shared" si="11"/>
        <v>0</v>
      </c>
      <c r="AC38" s="29">
        <f t="shared" si="43"/>
        <v>0</v>
      </c>
      <c r="AD38" s="29">
        <f t="shared" si="12"/>
        <v>4665.6000000000004</v>
      </c>
      <c r="AE38" s="29">
        <f t="shared" si="44"/>
        <v>43650.716876311366</v>
      </c>
      <c r="AF38" s="29">
        <f t="shared" si="45"/>
        <v>48316.316876311364</v>
      </c>
      <c r="AG38" s="29">
        <f t="shared" si="46"/>
        <v>58146.399327952124</v>
      </c>
      <c r="AH38" s="135">
        <f t="shared" si="47"/>
        <v>4665.6000000000004</v>
      </c>
      <c r="AI38" s="135">
        <f t="shared" si="48"/>
        <v>12118.653543564993</v>
      </c>
      <c r="AJ38" s="135">
        <f t="shared" si="49"/>
        <v>16784.253543564992</v>
      </c>
      <c r="AK38" s="135">
        <f t="shared" si="50"/>
        <v>0</v>
      </c>
      <c r="AL38" s="135">
        <f t="shared" si="51"/>
        <v>0</v>
      </c>
      <c r="AM38" s="139">
        <f t="shared" si="52"/>
        <v>0</v>
      </c>
      <c r="AN38" s="135">
        <f t="shared" si="53"/>
        <v>16784.253543564992</v>
      </c>
      <c r="AO38" s="137" t="str">
        <f t="shared" si="54"/>
        <v>WoodCo Factory and Warehouse</v>
      </c>
      <c r="AP38" s="65">
        <f t="shared" si="55"/>
        <v>16784.253543564992</v>
      </c>
      <c r="AQ38" s="12"/>
      <c r="AR38" s="70">
        <f t="shared" si="13"/>
        <v>0</v>
      </c>
      <c r="AS38" s="70">
        <f t="shared" si="14"/>
        <v>0</v>
      </c>
      <c r="AT38" s="70">
        <f t="shared" si="15"/>
        <v>0</v>
      </c>
      <c r="AU38" s="70">
        <f t="shared" si="16"/>
        <v>0</v>
      </c>
      <c r="AW38" s="68">
        <f t="shared" si="17"/>
        <v>0</v>
      </c>
      <c r="AX38" s="68">
        <f t="shared" si="18"/>
        <v>324</v>
      </c>
      <c r="AY38" s="68">
        <f t="shared" si="19"/>
        <v>0</v>
      </c>
      <c r="AZ38" s="68" t="str">
        <f t="shared" si="56"/>
        <v>WoodCo</v>
      </c>
      <c r="BA38" s="68">
        <f t="shared" si="20"/>
        <v>12118.653543564993</v>
      </c>
      <c r="BB38" s="68">
        <f t="shared" si="21"/>
        <v>0</v>
      </c>
      <c r="BC38" s="111">
        <f t="shared" si="22"/>
        <v>0</v>
      </c>
      <c r="BD38" s="111">
        <f t="shared" si="23"/>
        <v>0</v>
      </c>
      <c r="BE38" s="111">
        <f t="shared" si="24"/>
        <v>0</v>
      </c>
      <c r="BF38" s="111">
        <f t="shared" si="57"/>
        <v>0</v>
      </c>
      <c r="BG38" s="111">
        <f t="shared" si="25"/>
        <v>0</v>
      </c>
      <c r="BH38" s="111">
        <f t="shared" si="26"/>
        <v>0</v>
      </c>
      <c r="BI38" s="73">
        <f t="shared" si="27"/>
        <v>0</v>
      </c>
      <c r="BJ38" s="73">
        <f t="shared" si="28"/>
        <v>0</v>
      </c>
      <c r="BK38" s="73">
        <f t="shared" si="29"/>
        <v>0</v>
      </c>
      <c r="BL38" s="73">
        <f t="shared" si="30"/>
        <v>0</v>
      </c>
      <c r="BM38" s="73">
        <f t="shared" si="31"/>
        <v>0</v>
      </c>
      <c r="BN38" s="73">
        <f t="shared" si="32"/>
        <v>0</v>
      </c>
    </row>
    <row r="39" spans="1:66" x14ac:dyDescent="0.25">
      <c r="A39" s="61" t="s">
        <v>116</v>
      </c>
      <c r="B39" s="62">
        <v>51.6332482746461</v>
      </c>
      <c r="C39" s="62">
        <v>0.24425561375053101</v>
      </c>
      <c r="D39" s="63">
        <v>0</v>
      </c>
      <c r="E39" s="63">
        <v>8028</v>
      </c>
      <c r="F39" s="63">
        <v>0</v>
      </c>
      <c r="G39" s="68">
        <f t="shared" si="33"/>
        <v>178.56279964890967</v>
      </c>
      <c r="H39" s="69">
        <f t="shared" si="0"/>
        <v>0</v>
      </c>
      <c r="I39" s="69">
        <f t="shared" si="1"/>
        <v>0</v>
      </c>
      <c r="J39" s="69">
        <f t="shared" si="34"/>
        <v>0</v>
      </c>
      <c r="K39" s="69">
        <f t="shared" si="2"/>
        <v>115603.2</v>
      </c>
      <c r="L39" s="69">
        <f t="shared" si="3"/>
        <v>286700.4311162894</v>
      </c>
      <c r="M39" s="69">
        <f t="shared" si="35"/>
        <v>402303.63111628941</v>
      </c>
      <c r="N39" s="69">
        <f t="shared" si="36"/>
        <v>402303.63111628941</v>
      </c>
      <c r="O39" s="51">
        <f t="shared" si="37"/>
        <v>334.90024663207743</v>
      </c>
      <c r="P39" s="49">
        <f t="shared" si="4"/>
        <v>51058.080000000002</v>
      </c>
      <c r="Q39" s="49">
        <f t="shared" si="5"/>
        <v>87238.715611156556</v>
      </c>
      <c r="R39" s="49">
        <f t="shared" si="38"/>
        <v>138296.79561115656</v>
      </c>
      <c r="S39" s="49">
        <f t="shared" si="6"/>
        <v>115603.2</v>
      </c>
      <c r="T39" s="49">
        <f t="shared" si="7"/>
        <v>537715.83599246352</v>
      </c>
      <c r="U39" s="49">
        <f t="shared" si="39"/>
        <v>653319.03599246347</v>
      </c>
      <c r="V39" s="49">
        <f t="shared" si="40"/>
        <v>791615.83160361997</v>
      </c>
      <c r="W39" s="28">
        <f t="shared" si="41"/>
        <v>663.26243156797909</v>
      </c>
      <c r="X39" s="29">
        <f t="shared" si="8"/>
        <v>51058.080000000002</v>
      </c>
      <c r="Y39" s="29">
        <f t="shared" si="9"/>
        <v>192509.51852398767</v>
      </c>
      <c r="Z39" s="29">
        <f t="shared" si="42"/>
        <v>243567.59852398769</v>
      </c>
      <c r="AA39" s="29">
        <f t="shared" si="10"/>
        <v>0</v>
      </c>
      <c r="AB39" s="29">
        <f t="shared" si="11"/>
        <v>0</v>
      </c>
      <c r="AC39" s="29">
        <f t="shared" si="43"/>
        <v>0</v>
      </c>
      <c r="AD39" s="29">
        <f t="shared" si="12"/>
        <v>115603.2</v>
      </c>
      <c r="AE39" s="29">
        <f t="shared" si="44"/>
        <v>1064934.1601255473</v>
      </c>
      <c r="AF39" s="29">
        <f t="shared" si="45"/>
        <v>1180537.3601255473</v>
      </c>
      <c r="AG39" s="29">
        <f t="shared" si="46"/>
        <v>1424104.958649535</v>
      </c>
      <c r="AH39" s="135">
        <f t="shared" si="47"/>
        <v>115603.2</v>
      </c>
      <c r="AI39" s="135">
        <f t="shared" si="48"/>
        <v>286700.4311162894</v>
      </c>
      <c r="AJ39" s="135">
        <f t="shared" si="49"/>
        <v>402303.63111628941</v>
      </c>
      <c r="AK39" s="135">
        <f t="shared" si="50"/>
        <v>0</v>
      </c>
      <c r="AL39" s="135">
        <f t="shared" si="51"/>
        <v>0</v>
      </c>
      <c r="AM39" s="139">
        <f t="shared" si="52"/>
        <v>0</v>
      </c>
      <c r="AN39" s="135">
        <f t="shared" si="53"/>
        <v>402303.63111628941</v>
      </c>
      <c r="AO39" s="137" t="str">
        <f t="shared" si="54"/>
        <v>WoodCo Factory and Warehouse</v>
      </c>
      <c r="AP39" s="65">
        <f t="shared" si="55"/>
        <v>402303.63111628941</v>
      </c>
      <c r="AQ39" s="12"/>
      <c r="AR39" s="70">
        <f t="shared" si="13"/>
        <v>0</v>
      </c>
      <c r="AS39" s="70">
        <f t="shared" si="14"/>
        <v>0</v>
      </c>
      <c r="AT39" s="70">
        <f t="shared" si="15"/>
        <v>0</v>
      </c>
      <c r="AU39" s="70">
        <f t="shared" si="16"/>
        <v>0</v>
      </c>
      <c r="AW39" s="68">
        <f t="shared" si="17"/>
        <v>0</v>
      </c>
      <c r="AX39" s="68">
        <f t="shared" si="18"/>
        <v>8028</v>
      </c>
      <c r="AY39" s="68">
        <f t="shared" si="19"/>
        <v>0</v>
      </c>
      <c r="AZ39" s="68" t="str">
        <f t="shared" si="56"/>
        <v>WoodCo</v>
      </c>
      <c r="BA39" s="68">
        <f t="shared" si="20"/>
        <v>286700.4311162894</v>
      </c>
      <c r="BB39" s="68">
        <f t="shared" si="21"/>
        <v>0</v>
      </c>
      <c r="BC39" s="111">
        <f t="shared" si="22"/>
        <v>0</v>
      </c>
      <c r="BD39" s="111">
        <f t="shared" si="23"/>
        <v>0</v>
      </c>
      <c r="BE39" s="111">
        <f t="shared" si="24"/>
        <v>0</v>
      </c>
      <c r="BF39" s="111">
        <f t="shared" si="57"/>
        <v>0</v>
      </c>
      <c r="BG39" s="111">
        <f t="shared" si="25"/>
        <v>0</v>
      </c>
      <c r="BH39" s="111">
        <f t="shared" si="26"/>
        <v>0</v>
      </c>
      <c r="BI39" s="73">
        <f t="shared" si="27"/>
        <v>0</v>
      </c>
      <c r="BJ39" s="73">
        <f t="shared" si="28"/>
        <v>0</v>
      </c>
      <c r="BK39" s="73">
        <f t="shared" si="29"/>
        <v>0</v>
      </c>
      <c r="BL39" s="73">
        <f t="shared" si="30"/>
        <v>0</v>
      </c>
      <c r="BM39" s="73">
        <f t="shared" si="31"/>
        <v>0</v>
      </c>
      <c r="BN39" s="73">
        <f t="shared" si="32"/>
        <v>0</v>
      </c>
    </row>
    <row r="40" spans="1:66" x14ac:dyDescent="0.25">
      <c r="A40" s="61" t="s">
        <v>37</v>
      </c>
      <c r="B40" s="62">
        <v>51.746240299999997</v>
      </c>
      <c r="C40" s="62">
        <v>0.50919219999999998</v>
      </c>
      <c r="D40" s="63">
        <v>176.68475112677135</v>
      </c>
      <c r="E40" s="63">
        <v>0</v>
      </c>
      <c r="F40" s="63">
        <v>734.57908044652038</v>
      </c>
      <c r="G40" s="68">
        <f t="shared" si="33"/>
        <v>167.56483360167115</v>
      </c>
      <c r="H40" s="69">
        <f t="shared" ref="H40:H71" si="61">F40*$M$2</f>
        <v>4671.92295163987</v>
      </c>
      <c r="I40" s="69">
        <f t="shared" ref="I40:I71" si="62">F40*$H$3*$N$2</f>
        <v>7982.5280883132655</v>
      </c>
      <c r="J40" s="69">
        <f t="shared" si="34"/>
        <v>12654.451039953135</v>
      </c>
      <c r="K40" s="69">
        <f t="shared" ref="K40:K71" si="63">SUM(D40:F40)*$M$3</f>
        <v>13122.199174655401</v>
      </c>
      <c r="L40" s="69">
        <f t="shared" ref="L40:L71" si="64">SUM(D40:F40)*G40*$N$3</f>
        <v>30539.154460959988</v>
      </c>
      <c r="M40" s="69">
        <f t="shared" si="35"/>
        <v>43661.353635615393</v>
      </c>
      <c r="N40" s="69">
        <f t="shared" si="36"/>
        <v>56315.804675568528</v>
      </c>
      <c r="O40" s="51">
        <f t="shared" si="37"/>
        <v>340.86657197342447</v>
      </c>
      <c r="P40" s="49">
        <f t="shared" ref="P40:P71" si="65">SUM(D40:E40)*$M$2</f>
        <v>1123.7150171662659</v>
      </c>
      <c r="Q40" s="49">
        <f t="shared" ref="Q40:Q71" si="66">SUM(D40:E40)*$J$2*$N$2</f>
        <v>1919.9988485770277</v>
      </c>
      <c r="R40" s="49">
        <f t="shared" si="38"/>
        <v>3043.7138657432934</v>
      </c>
      <c r="S40" s="49">
        <f t="shared" ref="S40:S71" si="67">SUM(D40:F40)*$M$3</f>
        <v>13122.199174655401</v>
      </c>
      <c r="T40" s="49">
        <f t="shared" ref="T40:T71" si="68">SUM(D40:F40)*O40*$N$3</f>
        <v>62123.875686351203</v>
      </c>
      <c r="U40" s="49">
        <f t="shared" si="39"/>
        <v>75246.074861006608</v>
      </c>
      <c r="V40" s="49">
        <f t="shared" si="40"/>
        <v>78289.788726749903</v>
      </c>
      <c r="W40" s="28">
        <f t="shared" si="41"/>
        <v>660.03304926633109</v>
      </c>
      <c r="X40" s="29">
        <f t="shared" ref="X40:X71" si="69">SUM(D40:E40)*$M$2</f>
        <v>1123.7150171662659</v>
      </c>
      <c r="Y40" s="29">
        <f t="shared" ref="Y40:Y71" si="70">SUM(D40:E40)*$I$2*$N$2</f>
        <v>4236.8580430923439</v>
      </c>
      <c r="Z40" s="29">
        <f t="shared" si="42"/>
        <v>5360.57306025861</v>
      </c>
      <c r="AA40" s="29">
        <f t="shared" ref="AA40:AA71" si="71">F40*$M$2</f>
        <v>4671.92295163987</v>
      </c>
      <c r="AB40" s="29">
        <f t="shared" ref="AB40:AB71" si="72">F40*$I$3*$N$2</f>
        <v>12794.037590120466</v>
      </c>
      <c r="AC40" s="29">
        <f t="shared" si="43"/>
        <v>17465.960541760338</v>
      </c>
      <c r="AD40" s="29">
        <f t="shared" ref="AD40:AD71" si="73">SUM(D40:F40)*$M$3</f>
        <v>13122.199174655401</v>
      </c>
      <c r="AE40" s="29">
        <f t="shared" ref="AE40:AE71" si="74">SUM(D40:F40)*W40*$N$3</f>
        <v>120292.84908788803</v>
      </c>
      <c r="AF40" s="29">
        <f t="shared" si="45"/>
        <v>133415.04826254342</v>
      </c>
      <c r="AG40" s="29">
        <f t="shared" si="46"/>
        <v>156241.58186456238</v>
      </c>
      <c r="AH40" s="135">
        <f t="shared" si="47"/>
        <v>2544.2604162255075</v>
      </c>
      <c r="AI40" s="135">
        <f t="shared" si="48"/>
        <v>5921.2301845020247</v>
      </c>
      <c r="AJ40" s="135">
        <f t="shared" si="49"/>
        <v>8465.4906007275313</v>
      </c>
      <c r="AK40" s="135">
        <f t="shared" si="50"/>
        <v>10577.938758429893</v>
      </c>
      <c r="AL40" s="135">
        <f t="shared" si="51"/>
        <v>50078.690599039161</v>
      </c>
      <c r="AM40" s="139">
        <f t="shared" si="52"/>
        <v>60656.62935746905</v>
      </c>
      <c r="AN40" s="135">
        <f t="shared" si="53"/>
        <v>69122.119958196577</v>
      </c>
      <c r="AO40" s="137" t="str">
        <f t="shared" si="54"/>
        <v>WoodCo Factory and Warehouse</v>
      </c>
      <c r="AP40" s="65">
        <f t="shared" si="55"/>
        <v>56315.804675568528</v>
      </c>
      <c r="AQ40" s="12"/>
      <c r="AR40" s="70">
        <f t="shared" ref="AR40:AR71" si="75">IF(AO40=$AR$7,F40,0)</f>
        <v>734.57908044652038</v>
      </c>
      <c r="AS40" s="70">
        <f t="shared" ref="AS40:AS71" si="76">IF(AO40=$AS$7,F40,0)</f>
        <v>0</v>
      </c>
      <c r="AT40" s="70">
        <f t="shared" ref="AT40:AT71" si="77">IF(AO40=$AT$7,SUM(D40:E40),0)</f>
        <v>0</v>
      </c>
      <c r="AU40" s="70">
        <f t="shared" ref="AU40:AU71" si="78">IF(AO40=$AU$7,SUM(D40:E40),0)</f>
        <v>0</v>
      </c>
      <c r="AW40" s="68">
        <f t="shared" ref="AW40:AW71" si="79">IF($AO40=$AO$2,D40,0)</f>
        <v>176.68475112677135</v>
      </c>
      <c r="AX40" s="68">
        <f t="shared" ref="AX40:AX71" si="80">IF($AO40=$AO$2,E40,0)</f>
        <v>0</v>
      </c>
      <c r="AY40" s="68">
        <f t="shared" ref="AY40:AY71" si="81">IF($AO40=$AO$2,F40,0)</f>
        <v>734.57908044652038</v>
      </c>
      <c r="AZ40" s="68" t="str">
        <f t="shared" si="56"/>
        <v>Both</v>
      </c>
      <c r="BA40" s="68">
        <f t="shared" ref="BA40:BA71" si="82">IF($AZ40="Both",$L40*(SUM($AW40:$AX40)/SUM($AW40:$AY40)),IF($AZ40=$BA$7,$L40,0))</f>
        <v>5921.2301845020247</v>
      </c>
      <c r="BB40" s="68">
        <f t="shared" ref="BB40:BB71" si="83">IF($AZ40="Both",$L40*(AY40/SUM($AW40:$AY40)),IF($AZ40=$BB$7,$L40,0))</f>
        <v>24617.924276457961</v>
      </c>
      <c r="BC40" s="111">
        <f t="shared" ref="BC40:BC71" si="84">IF($AO40=$AO$4,D40,0)</f>
        <v>0</v>
      </c>
      <c r="BD40" s="111">
        <f t="shared" ref="BD40:BD71" si="85">IF($AO40=$AO$4,E40,0)</f>
        <v>0</v>
      </c>
      <c r="BE40" s="111">
        <f t="shared" ref="BE40:BE71" si="86">IF($AO40=$AO$4,F40,0)</f>
        <v>0</v>
      </c>
      <c r="BF40" s="111">
        <f t="shared" si="57"/>
        <v>0</v>
      </c>
      <c r="BG40" s="111">
        <f t="shared" ref="BG40:BG71" si="87">IF($BF40="Both",$T40*(SUM($BC40:$BD40)/SUM($BC40:$BE40)),IF($BF40=$BG$7,$T40,0))</f>
        <v>0</v>
      </c>
      <c r="BH40" s="111">
        <f t="shared" ref="BH40:BH71" si="88">IF($BF40="Both",$T40*(BE40/SUM($BC40:$BE40)),IF($BF40=$BH$7,$T40,0))</f>
        <v>0</v>
      </c>
      <c r="BI40" s="73">
        <f t="shared" ref="BI40:BI71" si="89">IF($AO40=$AO$3,D40,0)</f>
        <v>0</v>
      </c>
      <c r="BJ40" s="73">
        <f t="shared" ref="BJ40:BJ71" si="90">IF($AO40=$AO$3,E40,0)</f>
        <v>0</v>
      </c>
      <c r="BK40" s="73">
        <f t="shared" ref="BK40:BK71" si="91">IF($AO40=$AO$3,F40,0)</f>
        <v>0</v>
      </c>
      <c r="BL40" s="73">
        <f t="shared" ref="BL40:BL71" si="92">IF(BK40&gt;1,IF(SUM(BI40:BJ40)&gt;1,"Both",$BN$7),IF(SUM(BI40:BJ40)&gt;1,$BM$7,0))</f>
        <v>0</v>
      </c>
      <c r="BM40" s="73">
        <f t="shared" ref="BM40:BM71" si="93">IF($BL40="Both",$AE40*(SUM($BI40:$BJ40)/SUM($BI40:$BK40)),IF($BL40=$BM$7,$AE40,0))</f>
        <v>0</v>
      </c>
      <c r="BN40" s="73">
        <f t="shared" ref="BN40:BN71" si="94">IF($BL40="Both",$AE40*(BK40/SUM($BI40:$BK40)),IF($BL40=$BN$7,$AE40,0))</f>
        <v>0</v>
      </c>
    </row>
    <row r="41" spans="1:66" x14ac:dyDescent="0.25">
      <c r="A41" s="61" t="s">
        <v>141</v>
      </c>
      <c r="B41" s="62">
        <v>51.676730999999997</v>
      </c>
      <c r="C41" s="62">
        <v>0.52457310000000001</v>
      </c>
      <c r="D41" s="63">
        <v>0</v>
      </c>
      <c r="E41" s="63">
        <v>432</v>
      </c>
      <c r="F41" s="63">
        <v>0</v>
      </c>
      <c r="G41" s="68">
        <f t="shared" si="33"/>
        <v>176.87353140190478</v>
      </c>
      <c r="H41" s="69">
        <f t="shared" si="61"/>
        <v>0</v>
      </c>
      <c r="I41" s="69">
        <f t="shared" si="62"/>
        <v>0</v>
      </c>
      <c r="J41" s="69">
        <f t="shared" si="34"/>
        <v>0</v>
      </c>
      <c r="K41" s="69">
        <f t="shared" si="63"/>
        <v>6220.8</v>
      </c>
      <c r="L41" s="69">
        <f t="shared" si="64"/>
        <v>15281.873113124573</v>
      </c>
      <c r="M41" s="69">
        <f t="shared" si="35"/>
        <v>21502.673113124572</v>
      </c>
      <c r="N41" s="69">
        <f t="shared" si="36"/>
        <v>21502.673113124572</v>
      </c>
      <c r="O41" s="51">
        <f t="shared" si="37"/>
        <v>347.90582413225258</v>
      </c>
      <c r="P41" s="49">
        <f t="shared" si="65"/>
        <v>2747.52</v>
      </c>
      <c r="Q41" s="49">
        <f t="shared" si="66"/>
        <v>4694.4600328873485</v>
      </c>
      <c r="R41" s="49">
        <f t="shared" si="38"/>
        <v>7441.980032887348</v>
      </c>
      <c r="S41" s="49">
        <f t="shared" si="67"/>
        <v>6220.8</v>
      </c>
      <c r="T41" s="49">
        <f t="shared" si="68"/>
        <v>30059.063205026621</v>
      </c>
      <c r="U41" s="49">
        <f t="shared" si="39"/>
        <v>36279.863205026624</v>
      </c>
      <c r="V41" s="49">
        <f t="shared" si="40"/>
        <v>43721.84323791397</v>
      </c>
      <c r="W41" s="28">
        <f t="shared" si="41"/>
        <v>668.79405109364359</v>
      </c>
      <c r="X41" s="29">
        <f t="shared" si="69"/>
        <v>2747.52</v>
      </c>
      <c r="Y41" s="29">
        <f t="shared" si="70"/>
        <v>10359.256602187677</v>
      </c>
      <c r="Z41" s="29">
        <f t="shared" si="42"/>
        <v>13106.776602187678</v>
      </c>
      <c r="AA41" s="29">
        <f t="shared" si="71"/>
        <v>0</v>
      </c>
      <c r="AB41" s="29">
        <f t="shared" si="72"/>
        <v>0</v>
      </c>
      <c r="AC41" s="29">
        <f t="shared" si="43"/>
        <v>0</v>
      </c>
      <c r="AD41" s="29">
        <f t="shared" si="73"/>
        <v>6220.8</v>
      </c>
      <c r="AE41" s="29">
        <f t="shared" si="74"/>
        <v>57783.806014490809</v>
      </c>
      <c r="AF41" s="29">
        <f t="shared" si="45"/>
        <v>64004.606014490812</v>
      </c>
      <c r="AG41" s="29">
        <f t="shared" si="46"/>
        <v>77111.382616678486</v>
      </c>
      <c r="AH41" s="135">
        <f t="shared" si="47"/>
        <v>6220.8</v>
      </c>
      <c r="AI41" s="135">
        <f t="shared" si="48"/>
        <v>15281.873113124573</v>
      </c>
      <c r="AJ41" s="135">
        <f t="shared" si="49"/>
        <v>21502.673113124572</v>
      </c>
      <c r="AK41" s="135">
        <f t="shared" si="50"/>
        <v>0</v>
      </c>
      <c r="AL41" s="135">
        <f t="shared" si="51"/>
        <v>0</v>
      </c>
      <c r="AM41" s="139">
        <f t="shared" si="52"/>
        <v>0</v>
      </c>
      <c r="AN41" s="135">
        <f t="shared" si="53"/>
        <v>21502.673113124572</v>
      </c>
      <c r="AO41" s="137" t="str">
        <f t="shared" si="54"/>
        <v>WoodCo Factory and Warehouse</v>
      </c>
      <c r="AP41" s="65">
        <f t="shared" si="55"/>
        <v>21502.673113124572</v>
      </c>
      <c r="AQ41" s="12"/>
      <c r="AR41" s="70">
        <f t="shared" si="75"/>
        <v>0</v>
      </c>
      <c r="AS41" s="70">
        <f t="shared" si="76"/>
        <v>0</v>
      </c>
      <c r="AT41" s="70">
        <f t="shared" si="77"/>
        <v>0</v>
      </c>
      <c r="AU41" s="70">
        <f t="shared" si="78"/>
        <v>0</v>
      </c>
      <c r="AW41" s="68">
        <f t="shared" si="79"/>
        <v>0</v>
      </c>
      <c r="AX41" s="68">
        <f t="shared" si="80"/>
        <v>432</v>
      </c>
      <c r="AY41" s="68">
        <f t="shared" si="81"/>
        <v>0</v>
      </c>
      <c r="AZ41" s="68" t="str">
        <f t="shared" si="56"/>
        <v>WoodCo</v>
      </c>
      <c r="BA41" s="68">
        <f t="shared" si="82"/>
        <v>15281.873113124573</v>
      </c>
      <c r="BB41" s="68">
        <f t="shared" si="83"/>
        <v>0</v>
      </c>
      <c r="BC41" s="111">
        <f t="shared" si="84"/>
        <v>0</v>
      </c>
      <c r="BD41" s="111">
        <f t="shared" si="85"/>
        <v>0</v>
      </c>
      <c r="BE41" s="111">
        <f t="shared" si="86"/>
        <v>0</v>
      </c>
      <c r="BF41" s="111">
        <f t="shared" si="57"/>
        <v>0</v>
      </c>
      <c r="BG41" s="111">
        <f t="shared" si="87"/>
        <v>0</v>
      </c>
      <c r="BH41" s="111">
        <f t="shared" si="88"/>
        <v>0</v>
      </c>
      <c r="BI41" s="73">
        <f t="shared" si="89"/>
        <v>0</v>
      </c>
      <c r="BJ41" s="73">
        <f t="shared" si="90"/>
        <v>0</v>
      </c>
      <c r="BK41" s="73">
        <f t="shared" si="91"/>
        <v>0</v>
      </c>
      <c r="BL41" s="73">
        <f t="shared" si="92"/>
        <v>0</v>
      </c>
      <c r="BM41" s="73">
        <f t="shared" si="93"/>
        <v>0</v>
      </c>
      <c r="BN41" s="73">
        <f t="shared" si="94"/>
        <v>0</v>
      </c>
    </row>
    <row r="42" spans="1:66" x14ac:dyDescent="0.25">
      <c r="A42" s="61" t="s">
        <v>139</v>
      </c>
      <c r="B42" s="62">
        <v>51.785484313964844</v>
      </c>
      <c r="C42" s="62">
        <v>8.8028997182846069E-2</v>
      </c>
      <c r="D42" s="63">
        <v>0</v>
      </c>
      <c r="E42" s="63">
        <v>792</v>
      </c>
      <c r="F42" s="63">
        <v>0</v>
      </c>
      <c r="G42" s="68">
        <f t="shared" si="33"/>
        <v>157.30847777788202</v>
      </c>
      <c r="H42" s="69">
        <f t="shared" si="61"/>
        <v>0</v>
      </c>
      <c r="I42" s="69">
        <f t="shared" si="62"/>
        <v>0</v>
      </c>
      <c r="J42" s="69">
        <f t="shared" si="34"/>
        <v>0</v>
      </c>
      <c r="K42" s="69">
        <f t="shared" si="63"/>
        <v>11404.800000000001</v>
      </c>
      <c r="L42" s="69">
        <f t="shared" si="64"/>
        <v>24917.662880016513</v>
      </c>
      <c r="M42" s="69">
        <f t="shared" si="35"/>
        <v>36322.462880016516</v>
      </c>
      <c r="N42" s="69">
        <f t="shared" si="36"/>
        <v>36322.462880016516</v>
      </c>
      <c r="O42" s="51">
        <f t="shared" si="37"/>
        <v>311.49113059851595</v>
      </c>
      <c r="P42" s="49">
        <f t="shared" si="65"/>
        <v>5037.12</v>
      </c>
      <c r="Q42" s="49">
        <f t="shared" si="66"/>
        <v>8606.5100602934726</v>
      </c>
      <c r="R42" s="49">
        <f t="shared" si="38"/>
        <v>13643.630060293472</v>
      </c>
      <c r="S42" s="49">
        <f t="shared" si="67"/>
        <v>11404.800000000001</v>
      </c>
      <c r="T42" s="49">
        <f t="shared" si="68"/>
        <v>49340.195086804932</v>
      </c>
      <c r="U42" s="49">
        <f t="shared" si="39"/>
        <v>60744.995086804935</v>
      </c>
      <c r="V42" s="49">
        <f t="shared" si="40"/>
        <v>74388.625147098413</v>
      </c>
      <c r="W42" s="28">
        <f t="shared" si="41"/>
        <v>639.32088980485491</v>
      </c>
      <c r="X42" s="29">
        <f t="shared" si="69"/>
        <v>5037.12</v>
      </c>
      <c r="Y42" s="29">
        <f t="shared" si="70"/>
        <v>18991.970437344076</v>
      </c>
      <c r="Z42" s="29">
        <f t="shared" si="42"/>
        <v>24029.090437344075</v>
      </c>
      <c r="AA42" s="29">
        <f t="shared" si="71"/>
        <v>0</v>
      </c>
      <c r="AB42" s="29">
        <f t="shared" si="72"/>
        <v>0</v>
      </c>
      <c r="AC42" s="29">
        <f t="shared" si="43"/>
        <v>0</v>
      </c>
      <c r="AD42" s="29">
        <f t="shared" si="73"/>
        <v>11404.800000000001</v>
      </c>
      <c r="AE42" s="29">
        <f t="shared" si="74"/>
        <v>101268.42894508902</v>
      </c>
      <c r="AF42" s="29">
        <f t="shared" si="45"/>
        <v>112673.22894508902</v>
      </c>
      <c r="AG42" s="29">
        <f t="shared" si="46"/>
        <v>136702.31938243311</v>
      </c>
      <c r="AH42" s="135">
        <f t="shared" si="47"/>
        <v>11404.800000000001</v>
      </c>
      <c r="AI42" s="135">
        <f t="shared" si="48"/>
        <v>24917.662880016513</v>
      </c>
      <c r="AJ42" s="135">
        <f t="shared" si="49"/>
        <v>36322.462880016516</v>
      </c>
      <c r="AK42" s="135">
        <f t="shared" si="50"/>
        <v>0</v>
      </c>
      <c r="AL42" s="135">
        <f t="shared" si="51"/>
        <v>0</v>
      </c>
      <c r="AM42" s="139">
        <f t="shared" si="52"/>
        <v>0</v>
      </c>
      <c r="AN42" s="135">
        <f t="shared" si="53"/>
        <v>36322.462880016516</v>
      </c>
      <c r="AO42" s="137" t="str">
        <f t="shared" si="54"/>
        <v>WoodCo Factory and Warehouse</v>
      </c>
      <c r="AP42" s="65">
        <f t="shared" si="55"/>
        <v>36322.462880016516</v>
      </c>
      <c r="AQ42" s="12"/>
      <c r="AR42" s="70">
        <f t="shared" si="75"/>
        <v>0</v>
      </c>
      <c r="AS42" s="70">
        <f t="shared" si="76"/>
        <v>0</v>
      </c>
      <c r="AT42" s="70">
        <f t="shared" si="77"/>
        <v>0</v>
      </c>
      <c r="AU42" s="70">
        <f t="shared" si="78"/>
        <v>0</v>
      </c>
      <c r="AW42" s="68">
        <f t="shared" si="79"/>
        <v>0</v>
      </c>
      <c r="AX42" s="68">
        <f t="shared" si="80"/>
        <v>792</v>
      </c>
      <c r="AY42" s="68">
        <f t="shared" si="81"/>
        <v>0</v>
      </c>
      <c r="AZ42" s="68" t="str">
        <f t="shared" si="56"/>
        <v>WoodCo</v>
      </c>
      <c r="BA42" s="68">
        <f t="shared" si="82"/>
        <v>24917.662880016513</v>
      </c>
      <c r="BB42" s="68">
        <f t="shared" si="83"/>
        <v>0</v>
      </c>
      <c r="BC42" s="111">
        <f t="shared" si="84"/>
        <v>0</v>
      </c>
      <c r="BD42" s="111">
        <f t="shared" si="85"/>
        <v>0</v>
      </c>
      <c r="BE42" s="111">
        <f t="shared" si="86"/>
        <v>0</v>
      </c>
      <c r="BF42" s="111">
        <f t="shared" si="57"/>
        <v>0</v>
      </c>
      <c r="BG42" s="111">
        <f t="shared" si="87"/>
        <v>0</v>
      </c>
      <c r="BH42" s="111">
        <f t="shared" si="88"/>
        <v>0</v>
      </c>
      <c r="BI42" s="73">
        <f t="shared" si="89"/>
        <v>0</v>
      </c>
      <c r="BJ42" s="73">
        <f t="shared" si="90"/>
        <v>0</v>
      </c>
      <c r="BK42" s="73">
        <f t="shared" si="91"/>
        <v>0</v>
      </c>
      <c r="BL42" s="73">
        <f t="shared" si="92"/>
        <v>0</v>
      </c>
      <c r="BM42" s="73">
        <f t="shared" si="93"/>
        <v>0</v>
      </c>
      <c r="BN42" s="73">
        <f t="shared" si="94"/>
        <v>0</v>
      </c>
    </row>
    <row r="43" spans="1:66" x14ac:dyDescent="0.25">
      <c r="A43" s="61" t="s">
        <v>161</v>
      </c>
      <c r="B43" s="62">
        <v>51.784652700000002</v>
      </c>
      <c r="C43" s="62">
        <v>0.1117954</v>
      </c>
      <c r="D43" s="63">
        <v>286.66296264157558</v>
      </c>
      <c r="E43" s="63">
        <v>0</v>
      </c>
      <c r="F43" s="63">
        <v>0</v>
      </c>
      <c r="G43" s="68">
        <f t="shared" si="33"/>
        <v>157.51732122325578</v>
      </c>
      <c r="H43" s="69">
        <f t="shared" si="61"/>
        <v>0</v>
      </c>
      <c r="I43" s="69">
        <f t="shared" si="62"/>
        <v>0</v>
      </c>
      <c r="J43" s="69">
        <f t="shared" si="34"/>
        <v>0</v>
      </c>
      <c r="K43" s="69">
        <f t="shared" si="63"/>
        <v>4127.9466620386884</v>
      </c>
      <c r="L43" s="69">
        <f t="shared" si="64"/>
        <v>9030.8763938446464</v>
      </c>
      <c r="M43" s="69">
        <f t="shared" si="35"/>
        <v>13158.823055883335</v>
      </c>
      <c r="N43" s="69">
        <f t="shared" si="36"/>
        <v>13158.823055883335</v>
      </c>
      <c r="O43" s="51">
        <f t="shared" si="37"/>
        <v>312.99297028453299</v>
      </c>
      <c r="P43" s="49">
        <f t="shared" si="65"/>
        <v>1823.1764424004207</v>
      </c>
      <c r="Q43" s="49">
        <f t="shared" si="66"/>
        <v>3115.1106968286008</v>
      </c>
      <c r="R43" s="49">
        <f t="shared" si="38"/>
        <v>4938.2871392290217</v>
      </c>
      <c r="S43" s="49">
        <f t="shared" si="67"/>
        <v>4127.9466620386884</v>
      </c>
      <c r="T43" s="49">
        <f t="shared" si="68"/>
        <v>17944.698429550172</v>
      </c>
      <c r="U43" s="49">
        <f t="shared" si="39"/>
        <v>22072.64509158886</v>
      </c>
      <c r="V43" s="49">
        <f t="shared" si="40"/>
        <v>27010.932230817882</v>
      </c>
      <c r="W43" s="28">
        <f t="shared" si="41"/>
        <v>640.29517766658364</v>
      </c>
      <c r="X43" s="29">
        <f t="shared" si="69"/>
        <v>1823.1764424004207</v>
      </c>
      <c r="Y43" s="29">
        <f t="shared" si="70"/>
        <v>6874.1092322856975</v>
      </c>
      <c r="Z43" s="29">
        <f t="shared" si="42"/>
        <v>8697.285674686118</v>
      </c>
      <c r="AA43" s="29">
        <f t="shared" si="71"/>
        <v>0</v>
      </c>
      <c r="AB43" s="29">
        <f t="shared" si="72"/>
        <v>0</v>
      </c>
      <c r="AC43" s="29">
        <f t="shared" si="43"/>
        <v>0</v>
      </c>
      <c r="AD43" s="29">
        <f t="shared" si="73"/>
        <v>4127.9466620386884</v>
      </c>
      <c r="AE43" s="29">
        <f t="shared" si="74"/>
        <v>36709.782519003369</v>
      </c>
      <c r="AF43" s="29">
        <f t="shared" si="45"/>
        <v>40837.729181042057</v>
      </c>
      <c r="AG43" s="29">
        <f t="shared" si="46"/>
        <v>49535.014855728179</v>
      </c>
      <c r="AH43" s="135">
        <f t="shared" si="47"/>
        <v>4127.9466620386884</v>
      </c>
      <c r="AI43" s="135">
        <f t="shared" si="48"/>
        <v>9030.8763938446464</v>
      </c>
      <c r="AJ43" s="135">
        <f t="shared" si="49"/>
        <v>13158.823055883335</v>
      </c>
      <c r="AK43" s="135">
        <f t="shared" si="50"/>
        <v>0</v>
      </c>
      <c r="AL43" s="135">
        <f t="shared" si="51"/>
        <v>0</v>
      </c>
      <c r="AM43" s="139">
        <f t="shared" si="52"/>
        <v>0</v>
      </c>
      <c r="AN43" s="135">
        <f t="shared" si="53"/>
        <v>13158.823055883335</v>
      </c>
      <c r="AO43" s="137" t="str">
        <f t="shared" si="54"/>
        <v>WoodCo Factory and Warehouse</v>
      </c>
      <c r="AP43" s="65">
        <f t="shared" si="55"/>
        <v>13158.823055883335</v>
      </c>
      <c r="AQ43" s="12"/>
      <c r="AR43" s="70">
        <f t="shared" si="75"/>
        <v>0</v>
      </c>
      <c r="AS43" s="70">
        <f t="shared" si="76"/>
        <v>0</v>
      </c>
      <c r="AT43" s="70">
        <f t="shared" si="77"/>
        <v>0</v>
      </c>
      <c r="AU43" s="70">
        <f t="shared" si="78"/>
        <v>0</v>
      </c>
      <c r="AW43" s="68">
        <f t="shared" si="79"/>
        <v>286.66296264157558</v>
      </c>
      <c r="AX43" s="68">
        <f t="shared" si="80"/>
        <v>0</v>
      </c>
      <c r="AY43" s="68">
        <f t="shared" si="81"/>
        <v>0</v>
      </c>
      <c r="AZ43" s="68" t="str">
        <f t="shared" si="56"/>
        <v>WoodCo</v>
      </c>
      <c r="BA43" s="68">
        <f t="shared" si="82"/>
        <v>9030.8763938446464</v>
      </c>
      <c r="BB43" s="68">
        <f t="shared" si="83"/>
        <v>0</v>
      </c>
      <c r="BC43" s="111">
        <f t="shared" si="84"/>
        <v>0</v>
      </c>
      <c r="BD43" s="111">
        <f t="shared" si="85"/>
        <v>0</v>
      </c>
      <c r="BE43" s="111">
        <f t="shared" si="86"/>
        <v>0</v>
      </c>
      <c r="BF43" s="111">
        <f t="shared" si="57"/>
        <v>0</v>
      </c>
      <c r="BG43" s="111">
        <f t="shared" si="87"/>
        <v>0</v>
      </c>
      <c r="BH43" s="111">
        <f t="shared" si="88"/>
        <v>0</v>
      </c>
      <c r="BI43" s="73">
        <f t="shared" si="89"/>
        <v>0</v>
      </c>
      <c r="BJ43" s="73">
        <f t="shared" si="90"/>
        <v>0</v>
      </c>
      <c r="BK43" s="73">
        <f t="shared" si="91"/>
        <v>0</v>
      </c>
      <c r="BL43" s="73">
        <f t="shared" si="92"/>
        <v>0</v>
      </c>
      <c r="BM43" s="73">
        <f t="shared" si="93"/>
        <v>0</v>
      </c>
      <c r="BN43" s="73">
        <f t="shared" si="94"/>
        <v>0</v>
      </c>
    </row>
    <row r="44" spans="1:66" x14ac:dyDescent="0.25">
      <c r="A44" s="61" t="s">
        <v>145</v>
      </c>
      <c r="B44" s="62">
        <v>51.660288799999996</v>
      </c>
      <c r="C44" s="62">
        <v>0.78251990000000005</v>
      </c>
      <c r="D44" s="63">
        <v>0</v>
      </c>
      <c r="E44" s="63">
        <v>540</v>
      </c>
      <c r="F44" s="63">
        <v>0</v>
      </c>
      <c r="G44" s="68">
        <f t="shared" si="33"/>
        <v>185.14590476502846</v>
      </c>
      <c r="H44" s="69">
        <f t="shared" si="61"/>
        <v>0</v>
      </c>
      <c r="I44" s="69">
        <f t="shared" si="62"/>
        <v>0</v>
      </c>
      <c r="J44" s="69">
        <f t="shared" si="34"/>
        <v>0</v>
      </c>
      <c r="K44" s="69">
        <f t="shared" si="63"/>
        <v>7776</v>
      </c>
      <c r="L44" s="69">
        <f t="shared" si="64"/>
        <v>19995.757714623076</v>
      </c>
      <c r="M44" s="69">
        <f t="shared" si="35"/>
        <v>27771.757714623076</v>
      </c>
      <c r="N44" s="69">
        <f t="shared" si="36"/>
        <v>27771.757714623076</v>
      </c>
      <c r="O44" s="51">
        <f t="shared" si="37"/>
        <v>365.54706487426807</v>
      </c>
      <c r="P44" s="49">
        <f t="shared" si="65"/>
        <v>3434.4</v>
      </c>
      <c r="Q44" s="49">
        <f t="shared" si="66"/>
        <v>5868.0750411091858</v>
      </c>
      <c r="R44" s="49">
        <f t="shared" si="38"/>
        <v>9302.4750411091863</v>
      </c>
      <c r="S44" s="49">
        <f t="shared" si="67"/>
        <v>7776</v>
      </c>
      <c r="T44" s="49">
        <f t="shared" si="68"/>
        <v>39479.083006420959</v>
      </c>
      <c r="U44" s="49">
        <f t="shared" si="39"/>
        <v>47255.083006420959</v>
      </c>
      <c r="V44" s="49">
        <f t="shared" si="40"/>
        <v>56557.558047530147</v>
      </c>
      <c r="W44" s="28">
        <f t="shared" si="41"/>
        <v>681.04486839780623</v>
      </c>
      <c r="X44" s="29">
        <f t="shared" si="69"/>
        <v>3434.4</v>
      </c>
      <c r="Y44" s="29">
        <f t="shared" si="70"/>
        <v>12949.070752734597</v>
      </c>
      <c r="Z44" s="29">
        <f t="shared" si="42"/>
        <v>16383.470752734596</v>
      </c>
      <c r="AA44" s="29">
        <f t="shared" si="71"/>
        <v>0</v>
      </c>
      <c r="AB44" s="29">
        <f t="shared" si="72"/>
        <v>0</v>
      </c>
      <c r="AC44" s="29">
        <f t="shared" si="43"/>
        <v>0</v>
      </c>
      <c r="AD44" s="29">
        <f t="shared" si="73"/>
        <v>7776</v>
      </c>
      <c r="AE44" s="29">
        <f t="shared" si="74"/>
        <v>73552.84578696308</v>
      </c>
      <c r="AF44" s="29">
        <f t="shared" si="45"/>
        <v>81328.84578696308</v>
      </c>
      <c r="AG44" s="29">
        <f t="shared" si="46"/>
        <v>97712.316539697669</v>
      </c>
      <c r="AH44" s="135">
        <f t="shared" si="47"/>
        <v>7776</v>
      </c>
      <c r="AI44" s="135">
        <f t="shared" si="48"/>
        <v>19995.757714623072</v>
      </c>
      <c r="AJ44" s="135">
        <f t="shared" si="49"/>
        <v>27771.757714623072</v>
      </c>
      <c r="AK44" s="135">
        <f t="shared" si="50"/>
        <v>0</v>
      </c>
      <c r="AL44" s="135">
        <f t="shared" si="51"/>
        <v>0</v>
      </c>
      <c r="AM44" s="139">
        <f t="shared" si="52"/>
        <v>0</v>
      </c>
      <c r="AN44" s="135">
        <f t="shared" si="53"/>
        <v>27771.757714623072</v>
      </c>
      <c r="AO44" s="137" t="str">
        <f t="shared" si="54"/>
        <v>WoodCo Factory and Warehouse</v>
      </c>
      <c r="AP44" s="65">
        <f t="shared" si="55"/>
        <v>27771.757714623072</v>
      </c>
      <c r="AQ44" s="12"/>
      <c r="AR44" s="70">
        <f t="shared" si="75"/>
        <v>0</v>
      </c>
      <c r="AS44" s="70">
        <f t="shared" si="76"/>
        <v>0</v>
      </c>
      <c r="AT44" s="70">
        <f t="shared" si="77"/>
        <v>0</v>
      </c>
      <c r="AU44" s="70">
        <f t="shared" si="78"/>
        <v>0</v>
      </c>
      <c r="AW44" s="68">
        <f t="shared" si="79"/>
        <v>0</v>
      </c>
      <c r="AX44" s="68">
        <f t="shared" si="80"/>
        <v>540</v>
      </c>
      <c r="AY44" s="68">
        <f t="shared" si="81"/>
        <v>0</v>
      </c>
      <c r="AZ44" s="68" t="str">
        <f t="shared" si="56"/>
        <v>WoodCo</v>
      </c>
      <c r="BA44" s="68">
        <f t="shared" si="82"/>
        <v>19995.757714623076</v>
      </c>
      <c r="BB44" s="68">
        <f t="shared" si="83"/>
        <v>0</v>
      </c>
      <c r="BC44" s="111">
        <f t="shared" si="84"/>
        <v>0</v>
      </c>
      <c r="BD44" s="111">
        <f t="shared" si="85"/>
        <v>0</v>
      </c>
      <c r="BE44" s="111">
        <f t="shared" si="86"/>
        <v>0</v>
      </c>
      <c r="BF44" s="111">
        <f t="shared" si="57"/>
        <v>0</v>
      </c>
      <c r="BG44" s="111">
        <f t="shared" si="87"/>
        <v>0</v>
      </c>
      <c r="BH44" s="111">
        <f t="shared" si="88"/>
        <v>0</v>
      </c>
      <c r="BI44" s="73">
        <f t="shared" si="89"/>
        <v>0</v>
      </c>
      <c r="BJ44" s="73">
        <f t="shared" si="90"/>
        <v>0</v>
      </c>
      <c r="BK44" s="73">
        <f t="shared" si="91"/>
        <v>0</v>
      </c>
      <c r="BL44" s="73">
        <f t="shared" si="92"/>
        <v>0</v>
      </c>
      <c r="BM44" s="73">
        <f t="shared" si="93"/>
        <v>0</v>
      </c>
      <c r="BN44" s="73">
        <f t="shared" si="94"/>
        <v>0</v>
      </c>
    </row>
    <row r="45" spans="1:66" x14ac:dyDescent="0.25">
      <c r="A45" s="61" t="s">
        <v>134</v>
      </c>
      <c r="B45" s="62">
        <v>51.740743435116201</v>
      </c>
      <c r="C45" s="62">
        <v>0.28797961701038499</v>
      </c>
      <c r="D45" s="63">
        <v>0</v>
      </c>
      <c r="E45" s="63">
        <v>432</v>
      </c>
      <c r="F45" s="63">
        <v>0</v>
      </c>
      <c r="G45" s="68">
        <f t="shared" si="33"/>
        <v>164.77822493141448</v>
      </c>
      <c r="H45" s="69">
        <f t="shared" si="61"/>
        <v>0</v>
      </c>
      <c r="I45" s="69">
        <f t="shared" si="62"/>
        <v>0</v>
      </c>
      <c r="J45" s="69">
        <f t="shared" si="34"/>
        <v>0</v>
      </c>
      <c r="K45" s="69">
        <f t="shared" si="63"/>
        <v>6220.8</v>
      </c>
      <c r="L45" s="69">
        <f t="shared" si="64"/>
        <v>14236.838634074213</v>
      </c>
      <c r="M45" s="69">
        <f t="shared" si="35"/>
        <v>20457.638634074214</v>
      </c>
      <c r="N45" s="69">
        <f t="shared" si="36"/>
        <v>20457.638634074214</v>
      </c>
      <c r="O45" s="51">
        <f t="shared" si="37"/>
        <v>327.64518012594147</v>
      </c>
      <c r="P45" s="49">
        <f t="shared" si="65"/>
        <v>2747.52</v>
      </c>
      <c r="Q45" s="49">
        <f t="shared" si="66"/>
        <v>4694.4600328873485</v>
      </c>
      <c r="R45" s="49">
        <f t="shared" si="38"/>
        <v>7441.980032887348</v>
      </c>
      <c r="S45" s="49">
        <f t="shared" si="67"/>
        <v>6220.8</v>
      </c>
      <c r="T45" s="49">
        <f t="shared" si="68"/>
        <v>28308.543562881343</v>
      </c>
      <c r="U45" s="49">
        <f t="shared" si="39"/>
        <v>34529.343562881346</v>
      </c>
      <c r="V45" s="49">
        <f t="shared" si="40"/>
        <v>41971.323595768692</v>
      </c>
      <c r="W45" s="28">
        <f t="shared" si="41"/>
        <v>652.11112102232937</v>
      </c>
      <c r="X45" s="29">
        <f t="shared" si="69"/>
        <v>2747.52</v>
      </c>
      <c r="Y45" s="29">
        <f t="shared" si="70"/>
        <v>10359.256602187677</v>
      </c>
      <c r="Z45" s="29">
        <f t="shared" si="42"/>
        <v>13106.776602187678</v>
      </c>
      <c r="AA45" s="29">
        <f t="shared" si="71"/>
        <v>0</v>
      </c>
      <c r="AB45" s="29">
        <f t="shared" si="72"/>
        <v>0</v>
      </c>
      <c r="AC45" s="29">
        <f t="shared" si="43"/>
        <v>0</v>
      </c>
      <c r="AD45" s="29">
        <f t="shared" si="73"/>
        <v>6220.8</v>
      </c>
      <c r="AE45" s="29">
        <f t="shared" si="74"/>
        <v>56342.400856329259</v>
      </c>
      <c r="AF45" s="29">
        <f t="shared" si="45"/>
        <v>62563.200856329262</v>
      </c>
      <c r="AG45" s="29">
        <f t="shared" si="46"/>
        <v>75669.977458516936</v>
      </c>
      <c r="AH45" s="135">
        <f t="shared" si="47"/>
        <v>6220.8</v>
      </c>
      <c r="AI45" s="135">
        <f t="shared" si="48"/>
        <v>14236.838634074213</v>
      </c>
      <c r="AJ45" s="135">
        <f t="shared" si="49"/>
        <v>20457.638634074214</v>
      </c>
      <c r="AK45" s="135">
        <f t="shared" si="50"/>
        <v>0</v>
      </c>
      <c r="AL45" s="135">
        <f t="shared" si="51"/>
        <v>0</v>
      </c>
      <c r="AM45" s="139">
        <f t="shared" si="52"/>
        <v>0</v>
      </c>
      <c r="AN45" s="135">
        <f t="shared" si="53"/>
        <v>20457.638634074214</v>
      </c>
      <c r="AO45" s="137" t="str">
        <f t="shared" si="54"/>
        <v>WoodCo Factory and Warehouse</v>
      </c>
      <c r="AP45" s="65">
        <f t="shared" si="55"/>
        <v>20457.638634074214</v>
      </c>
      <c r="AQ45" s="12"/>
      <c r="AR45" s="70">
        <f t="shared" si="75"/>
        <v>0</v>
      </c>
      <c r="AS45" s="70">
        <f t="shared" si="76"/>
        <v>0</v>
      </c>
      <c r="AT45" s="70">
        <f t="shared" si="77"/>
        <v>0</v>
      </c>
      <c r="AU45" s="70">
        <f t="shared" si="78"/>
        <v>0</v>
      </c>
      <c r="AW45" s="68">
        <f t="shared" si="79"/>
        <v>0</v>
      </c>
      <c r="AX45" s="68">
        <f t="shared" si="80"/>
        <v>432</v>
      </c>
      <c r="AY45" s="68">
        <f t="shared" si="81"/>
        <v>0</v>
      </c>
      <c r="AZ45" s="68" t="str">
        <f t="shared" si="56"/>
        <v>WoodCo</v>
      </c>
      <c r="BA45" s="68">
        <f t="shared" si="82"/>
        <v>14236.838634074213</v>
      </c>
      <c r="BB45" s="68">
        <f t="shared" si="83"/>
        <v>0</v>
      </c>
      <c r="BC45" s="111">
        <f t="shared" si="84"/>
        <v>0</v>
      </c>
      <c r="BD45" s="111">
        <f t="shared" si="85"/>
        <v>0</v>
      </c>
      <c r="BE45" s="111">
        <f t="shared" si="86"/>
        <v>0</v>
      </c>
      <c r="BF45" s="111">
        <f t="shared" si="57"/>
        <v>0</v>
      </c>
      <c r="BG45" s="111">
        <f t="shared" si="87"/>
        <v>0</v>
      </c>
      <c r="BH45" s="111">
        <f t="shared" si="88"/>
        <v>0</v>
      </c>
      <c r="BI45" s="73">
        <f t="shared" si="89"/>
        <v>0</v>
      </c>
      <c r="BJ45" s="73">
        <f t="shared" si="90"/>
        <v>0</v>
      </c>
      <c r="BK45" s="73">
        <f t="shared" si="91"/>
        <v>0</v>
      </c>
      <c r="BL45" s="73">
        <f t="shared" si="92"/>
        <v>0</v>
      </c>
      <c r="BM45" s="73">
        <f t="shared" si="93"/>
        <v>0</v>
      </c>
      <c r="BN45" s="73">
        <f t="shared" si="94"/>
        <v>0</v>
      </c>
    </row>
    <row r="46" spans="1:66" x14ac:dyDescent="0.25">
      <c r="A46" s="61" t="s">
        <v>122</v>
      </c>
      <c r="B46" s="62">
        <v>52.068798065185547</v>
      </c>
      <c r="C46" s="62">
        <v>0.57214498519897461</v>
      </c>
      <c r="D46" s="63">
        <v>0</v>
      </c>
      <c r="E46" s="63">
        <v>360</v>
      </c>
      <c r="F46" s="63">
        <v>0</v>
      </c>
      <c r="G46" s="68">
        <f t="shared" si="33"/>
        <v>128.01061665690557</v>
      </c>
      <c r="H46" s="69">
        <f t="shared" si="61"/>
        <v>0</v>
      </c>
      <c r="I46" s="69">
        <f t="shared" si="62"/>
        <v>0</v>
      </c>
      <c r="J46" s="69">
        <f t="shared" si="34"/>
        <v>0</v>
      </c>
      <c r="K46" s="69">
        <f t="shared" si="63"/>
        <v>5184</v>
      </c>
      <c r="L46" s="69">
        <f t="shared" si="64"/>
        <v>9216.7643992972007</v>
      </c>
      <c r="M46" s="69">
        <f t="shared" si="35"/>
        <v>14400.764399297201</v>
      </c>
      <c r="N46" s="69">
        <f t="shared" si="36"/>
        <v>14400.764399297201</v>
      </c>
      <c r="O46" s="51">
        <f t="shared" si="37"/>
        <v>318.93417969999183</v>
      </c>
      <c r="P46" s="49">
        <f t="shared" si="65"/>
        <v>2289.6</v>
      </c>
      <c r="Q46" s="49">
        <f t="shared" si="66"/>
        <v>3912.0500274061242</v>
      </c>
      <c r="R46" s="49">
        <f t="shared" si="38"/>
        <v>6201.6500274061236</v>
      </c>
      <c r="S46" s="49">
        <f t="shared" si="67"/>
        <v>5184</v>
      </c>
      <c r="T46" s="49">
        <f t="shared" si="68"/>
        <v>22963.260938399413</v>
      </c>
      <c r="U46" s="49">
        <f t="shared" si="39"/>
        <v>28147.260938399413</v>
      </c>
      <c r="V46" s="49">
        <f t="shared" si="40"/>
        <v>34348.910965805539</v>
      </c>
      <c r="W46" s="28">
        <f t="shared" si="41"/>
        <v>625.21478853739745</v>
      </c>
      <c r="X46" s="29">
        <f t="shared" si="69"/>
        <v>2289.6</v>
      </c>
      <c r="Y46" s="29">
        <f t="shared" si="70"/>
        <v>8632.7138351563972</v>
      </c>
      <c r="Z46" s="29">
        <f t="shared" si="42"/>
        <v>10922.313835156398</v>
      </c>
      <c r="AA46" s="29">
        <f t="shared" si="71"/>
        <v>0</v>
      </c>
      <c r="AB46" s="29">
        <f t="shared" si="72"/>
        <v>0</v>
      </c>
      <c r="AC46" s="29">
        <f t="shared" si="43"/>
        <v>0</v>
      </c>
      <c r="AD46" s="29">
        <f t="shared" si="73"/>
        <v>5184</v>
      </c>
      <c r="AE46" s="29">
        <f t="shared" si="74"/>
        <v>45015.46477469262</v>
      </c>
      <c r="AF46" s="29">
        <f t="shared" si="45"/>
        <v>50199.46477469262</v>
      </c>
      <c r="AG46" s="29">
        <f t="shared" si="46"/>
        <v>61121.778609849018</v>
      </c>
      <c r="AH46" s="135">
        <f t="shared" si="47"/>
        <v>5184</v>
      </c>
      <c r="AI46" s="135">
        <f t="shared" si="48"/>
        <v>9216.7643992972007</v>
      </c>
      <c r="AJ46" s="135">
        <f t="shared" si="49"/>
        <v>14400.764399297201</v>
      </c>
      <c r="AK46" s="135">
        <f t="shared" si="50"/>
        <v>0</v>
      </c>
      <c r="AL46" s="135">
        <f t="shared" si="51"/>
        <v>0</v>
      </c>
      <c r="AM46" s="139">
        <f t="shared" si="52"/>
        <v>0</v>
      </c>
      <c r="AN46" s="135">
        <f t="shared" si="53"/>
        <v>14400.764399297201</v>
      </c>
      <c r="AO46" s="137" t="str">
        <f t="shared" si="54"/>
        <v>WoodCo Factory and Warehouse</v>
      </c>
      <c r="AP46" s="65">
        <f t="shared" si="55"/>
        <v>14400.764399297201</v>
      </c>
      <c r="AQ46" s="12"/>
      <c r="AR46" s="70">
        <f t="shared" si="75"/>
        <v>0</v>
      </c>
      <c r="AS46" s="70">
        <f t="shared" si="76"/>
        <v>0</v>
      </c>
      <c r="AT46" s="70">
        <f t="shared" si="77"/>
        <v>0</v>
      </c>
      <c r="AU46" s="70">
        <f t="shared" si="78"/>
        <v>0</v>
      </c>
      <c r="AW46" s="68">
        <f t="shared" si="79"/>
        <v>0</v>
      </c>
      <c r="AX46" s="68">
        <f t="shared" si="80"/>
        <v>360</v>
      </c>
      <c r="AY46" s="68">
        <f t="shared" si="81"/>
        <v>0</v>
      </c>
      <c r="AZ46" s="68" t="str">
        <f t="shared" si="56"/>
        <v>WoodCo</v>
      </c>
      <c r="BA46" s="68">
        <f t="shared" si="82"/>
        <v>9216.7643992972007</v>
      </c>
      <c r="BB46" s="68">
        <f t="shared" si="83"/>
        <v>0</v>
      </c>
      <c r="BC46" s="111">
        <f t="shared" si="84"/>
        <v>0</v>
      </c>
      <c r="BD46" s="111">
        <f t="shared" si="85"/>
        <v>0</v>
      </c>
      <c r="BE46" s="111">
        <f t="shared" si="86"/>
        <v>0</v>
      </c>
      <c r="BF46" s="111">
        <f t="shared" si="57"/>
        <v>0</v>
      </c>
      <c r="BG46" s="111">
        <f t="shared" si="87"/>
        <v>0</v>
      </c>
      <c r="BH46" s="111">
        <f t="shared" si="88"/>
        <v>0</v>
      </c>
      <c r="BI46" s="73">
        <f t="shared" si="89"/>
        <v>0</v>
      </c>
      <c r="BJ46" s="73">
        <f t="shared" si="90"/>
        <v>0</v>
      </c>
      <c r="BK46" s="73">
        <f t="shared" si="91"/>
        <v>0</v>
      </c>
      <c r="BL46" s="73">
        <f t="shared" si="92"/>
        <v>0</v>
      </c>
      <c r="BM46" s="73">
        <f t="shared" si="93"/>
        <v>0</v>
      </c>
      <c r="BN46" s="73">
        <f t="shared" si="94"/>
        <v>0</v>
      </c>
    </row>
    <row r="47" spans="1:66" x14ac:dyDescent="0.25">
      <c r="A47" s="61" t="s">
        <v>119</v>
      </c>
      <c r="B47" s="62">
        <v>51.910247802734375</v>
      </c>
      <c r="C47" s="62">
        <v>1.143170952796936</v>
      </c>
      <c r="D47" s="63">
        <v>0</v>
      </c>
      <c r="E47" s="63">
        <v>720</v>
      </c>
      <c r="F47" s="63">
        <v>0</v>
      </c>
      <c r="G47" s="68">
        <f t="shared" si="33"/>
        <v>168.39377454701349</v>
      </c>
      <c r="H47" s="69">
        <f t="shared" si="61"/>
        <v>0</v>
      </c>
      <c r="I47" s="69">
        <f t="shared" si="62"/>
        <v>0</v>
      </c>
      <c r="J47" s="69">
        <f t="shared" si="34"/>
        <v>0</v>
      </c>
      <c r="K47" s="69">
        <f t="shared" si="63"/>
        <v>10368</v>
      </c>
      <c r="L47" s="69">
        <f t="shared" si="64"/>
        <v>24248.703534769942</v>
      </c>
      <c r="M47" s="69">
        <f t="shared" si="35"/>
        <v>34616.703534769942</v>
      </c>
      <c r="N47" s="69">
        <f t="shared" si="36"/>
        <v>34616.703534769942</v>
      </c>
      <c r="O47" s="51">
        <f t="shared" si="37"/>
        <v>369.7384552534665</v>
      </c>
      <c r="P47" s="49">
        <f t="shared" si="65"/>
        <v>4579.2</v>
      </c>
      <c r="Q47" s="49">
        <f t="shared" si="66"/>
        <v>7824.1000548122483</v>
      </c>
      <c r="R47" s="49">
        <f t="shared" si="38"/>
        <v>12403.300054812247</v>
      </c>
      <c r="S47" s="49">
        <f t="shared" si="67"/>
        <v>10368</v>
      </c>
      <c r="T47" s="49">
        <f t="shared" si="68"/>
        <v>53242.337556499173</v>
      </c>
      <c r="U47" s="49">
        <f t="shared" si="39"/>
        <v>63610.337556499173</v>
      </c>
      <c r="V47" s="49">
        <f t="shared" si="40"/>
        <v>76013.637611311424</v>
      </c>
      <c r="W47" s="28">
        <f t="shared" si="41"/>
        <v>667.9719287792841</v>
      </c>
      <c r="X47" s="29">
        <f t="shared" si="69"/>
        <v>4579.2</v>
      </c>
      <c r="Y47" s="29">
        <f t="shared" si="70"/>
        <v>17265.427670312794</v>
      </c>
      <c r="Z47" s="29">
        <f t="shared" si="42"/>
        <v>21844.627670312795</v>
      </c>
      <c r="AA47" s="29">
        <f t="shared" si="71"/>
        <v>0</v>
      </c>
      <c r="AB47" s="29">
        <f t="shared" si="72"/>
        <v>0</v>
      </c>
      <c r="AC47" s="29">
        <f t="shared" si="43"/>
        <v>0</v>
      </c>
      <c r="AD47" s="29">
        <f t="shared" si="73"/>
        <v>10368</v>
      </c>
      <c r="AE47" s="29">
        <f t="shared" si="74"/>
        <v>96187.95774421691</v>
      </c>
      <c r="AF47" s="29">
        <f t="shared" si="45"/>
        <v>106555.95774421691</v>
      </c>
      <c r="AG47" s="29">
        <f t="shared" si="46"/>
        <v>128400.58541452971</v>
      </c>
      <c r="AH47" s="135">
        <f t="shared" si="47"/>
        <v>10368</v>
      </c>
      <c r="AI47" s="135">
        <f t="shared" si="48"/>
        <v>24248.703534769942</v>
      </c>
      <c r="AJ47" s="135">
        <f t="shared" si="49"/>
        <v>34616.703534769942</v>
      </c>
      <c r="AK47" s="135">
        <f t="shared" si="50"/>
        <v>0</v>
      </c>
      <c r="AL47" s="135">
        <f t="shared" si="51"/>
        <v>0</v>
      </c>
      <c r="AM47" s="139">
        <f t="shared" si="52"/>
        <v>0</v>
      </c>
      <c r="AN47" s="135">
        <f t="shared" si="53"/>
        <v>34616.703534769942</v>
      </c>
      <c r="AO47" s="137" t="str">
        <f t="shared" si="54"/>
        <v>WoodCo Factory and Warehouse</v>
      </c>
      <c r="AP47" s="65">
        <f t="shared" si="55"/>
        <v>34616.703534769942</v>
      </c>
      <c r="AQ47" s="12"/>
      <c r="AR47" s="70">
        <f t="shared" si="75"/>
        <v>0</v>
      </c>
      <c r="AS47" s="70">
        <f t="shared" si="76"/>
        <v>0</v>
      </c>
      <c r="AT47" s="70">
        <f t="shared" si="77"/>
        <v>0</v>
      </c>
      <c r="AU47" s="70">
        <f t="shared" si="78"/>
        <v>0</v>
      </c>
      <c r="AW47" s="68">
        <f t="shared" si="79"/>
        <v>0</v>
      </c>
      <c r="AX47" s="68">
        <f t="shared" si="80"/>
        <v>720</v>
      </c>
      <c r="AY47" s="68">
        <f t="shared" si="81"/>
        <v>0</v>
      </c>
      <c r="AZ47" s="68" t="str">
        <f t="shared" si="56"/>
        <v>WoodCo</v>
      </c>
      <c r="BA47" s="68">
        <f t="shared" si="82"/>
        <v>24248.703534769942</v>
      </c>
      <c r="BB47" s="68">
        <f t="shared" si="83"/>
        <v>0</v>
      </c>
      <c r="BC47" s="111">
        <f t="shared" si="84"/>
        <v>0</v>
      </c>
      <c r="BD47" s="111">
        <f t="shared" si="85"/>
        <v>0</v>
      </c>
      <c r="BE47" s="111">
        <f t="shared" si="86"/>
        <v>0</v>
      </c>
      <c r="BF47" s="111">
        <f t="shared" si="57"/>
        <v>0</v>
      </c>
      <c r="BG47" s="111">
        <f t="shared" si="87"/>
        <v>0</v>
      </c>
      <c r="BH47" s="111">
        <f t="shared" si="88"/>
        <v>0</v>
      </c>
      <c r="BI47" s="73">
        <f t="shared" si="89"/>
        <v>0</v>
      </c>
      <c r="BJ47" s="73">
        <f t="shared" si="90"/>
        <v>0</v>
      </c>
      <c r="BK47" s="73">
        <f t="shared" si="91"/>
        <v>0</v>
      </c>
      <c r="BL47" s="73">
        <f t="shared" si="92"/>
        <v>0</v>
      </c>
      <c r="BM47" s="73">
        <f t="shared" si="93"/>
        <v>0</v>
      </c>
      <c r="BN47" s="73">
        <f t="shared" si="94"/>
        <v>0</v>
      </c>
    </row>
    <row r="48" spans="1:66" x14ac:dyDescent="0.25">
      <c r="A48" s="61" t="s">
        <v>128</v>
      </c>
      <c r="B48" s="62">
        <v>51.809422791299703</v>
      </c>
      <c r="C48" s="62">
        <v>1.12632820926354</v>
      </c>
      <c r="D48" s="63">
        <v>0</v>
      </c>
      <c r="E48" s="63">
        <v>288</v>
      </c>
      <c r="F48" s="63">
        <v>0</v>
      </c>
      <c r="G48" s="68">
        <f t="shared" si="33"/>
        <v>179.12131583584286</v>
      </c>
      <c r="H48" s="69">
        <f t="shared" si="61"/>
        <v>0</v>
      </c>
      <c r="I48" s="69">
        <f t="shared" si="62"/>
        <v>0</v>
      </c>
      <c r="J48" s="69">
        <f t="shared" si="34"/>
        <v>0</v>
      </c>
      <c r="K48" s="69">
        <f t="shared" si="63"/>
        <v>4147.2</v>
      </c>
      <c r="L48" s="69">
        <f t="shared" si="64"/>
        <v>10317.387792144549</v>
      </c>
      <c r="M48" s="69">
        <f t="shared" si="35"/>
        <v>14464.58779214455</v>
      </c>
      <c r="N48" s="69">
        <f t="shared" si="36"/>
        <v>14464.58779214455</v>
      </c>
      <c r="O48" s="51">
        <f t="shared" si="37"/>
        <v>376.10427060267449</v>
      </c>
      <c r="P48" s="49">
        <f t="shared" si="65"/>
        <v>1831.68</v>
      </c>
      <c r="Q48" s="49">
        <f t="shared" si="66"/>
        <v>3129.640021924899</v>
      </c>
      <c r="R48" s="49">
        <f t="shared" si="38"/>
        <v>4961.3200219248993</v>
      </c>
      <c r="S48" s="49">
        <f t="shared" si="67"/>
        <v>4147.2</v>
      </c>
      <c r="T48" s="49">
        <f t="shared" si="68"/>
        <v>21663.605986714054</v>
      </c>
      <c r="U48" s="49">
        <f t="shared" si="39"/>
        <v>25810.805986714055</v>
      </c>
      <c r="V48" s="49">
        <f t="shared" si="40"/>
        <v>30772.126008638952</v>
      </c>
      <c r="W48" s="28">
        <f t="shared" si="41"/>
        <v>678.56200979028597</v>
      </c>
      <c r="X48" s="29">
        <f t="shared" si="69"/>
        <v>1831.68</v>
      </c>
      <c r="Y48" s="29">
        <f t="shared" si="70"/>
        <v>6906.1710681251179</v>
      </c>
      <c r="Z48" s="29">
        <f t="shared" si="42"/>
        <v>8737.8510681251173</v>
      </c>
      <c r="AA48" s="29">
        <f t="shared" si="71"/>
        <v>0</v>
      </c>
      <c r="AB48" s="29">
        <f t="shared" si="72"/>
        <v>0</v>
      </c>
      <c r="AC48" s="29">
        <f t="shared" si="43"/>
        <v>0</v>
      </c>
      <c r="AD48" s="29">
        <f t="shared" si="73"/>
        <v>4147.2</v>
      </c>
      <c r="AE48" s="29">
        <f t="shared" si="74"/>
        <v>39085.171763920473</v>
      </c>
      <c r="AF48" s="29">
        <f t="shared" si="45"/>
        <v>43232.37176392047</v>
      </c>
      <c r="AG48" s="29">
        <f t="shared" si="46"/>
        <v>51970.222832045591</v>
      </c>
      <c r="AH48" s="135">
        <f t="shared" si="47"/>
        <v>4147.2</v>
      </c>
      <c r="AI48" s="135">
        <f t="shared" si="48"/>
        <v>10317.387792144549</v>
      </c>
      <c r="AJ48" s="135">
        <f t="shared" si="49"/>
        <v>14464.58779214455</v>
      </c>
      <c r="AK48" s="135">
        <f t="shared" si="50"/>
        <v>0</v>
      </c>
      <c r="AL48" s="135">
        <f t="shared" si="51"/>
        <v>0</v>
      </c>
      <c r="AM48" s="139">
        <f t="shared" si="52"/>
        <v>0</v>
      </c>
      <c r="AN48" s="135">
        <f t="shared" si="53"/>
        <v>14464.58779214455</v>
      </c>
      <c r="AO48" s="137" t="str">
        <f t="shared" si="54"/>
        <v>WoodCo Factory and Warehouse</v>
      </c>
      <c r="AP48" s="65">
        <f t="shared" si="55"/>
        <v>14464.58779214455</v>
      </c>
      <c r="AQ48" s="12"/>
      <c r="AR48" s="70">
        <f t="shared" si="75"/>
        <v>0</v>
      </c>
      <c r="AS48" s="70">
        <f t="shared" si="76"/>
        <v>0</v>
      </c>
      <c r="AT48" s="70">
        <f t="shared" si="77"/>
        <v>0</v>
      </c>
      <c r="AU48" s="70">
        <f t="shared" si="78"/>
        <v>0</v>
      </c>
      <c r="AW48" s="68">
        <f t="shared" si="79"/>
        <v>0</v>
      </c>
      <c r="AX48" s="68">
        <f t="shared" si="80"/>
        <v>288</v>
      </c>
      <c r="AY48" s="68">
        <f t="shared" si="81"/>
        <v>0</v>
      </c>
      <c r="AZ48" s="68" t="str">
        <f t="shared" si="56"/>
        <v>WoodCo</v>
      </c>
      <c r="BA48" s="68">
        <f t="shared" si="82"/>
        <v>10317.387792144549</v>
      </c>
      <c r="BB48" s="68">
        <f t="shared" si="83"/>
        <v>0</v>
      </c>
      <c r="BC48" s="111">
        <f t="shared" si="84"/>
        <v>0</v>
      </c>
      <c r="BD48" s="111">
        <f t="shared" si="85"/>
        <v>0</v>
      </c>
      <c r="BE48" s="111">
        <f t="shared" si="86"/>
        <v>0</v>
      </c>
      <c r="BF48" s="111">
        <f t="shared" si="57"/>
        <v>0</v>
      </c>
      <c r="BG48" s="111">
        <f t="shared" si="87"/>
        <v>0</v>
      </c>
      <c r="BH48" s="111">
        <f t="shared" si="88"/>
        <v>0</v>
      </c>
      <c r="BI48" s="73">
        <f t="shared" si="89"/>
        <v>0</v>
      </c>
      <c r="BJ48" s="73">
        <f t="shared" si="90"/>
        <v>0</v>
      </c>
      <c r="BK48" s="73">
        <f t="shared" si="91"/>
        <v>0</v>
      </c>
      <c r="BL48" s="73">
        <f t="shared" si="92"/>
        <v>0</v>
      </c>
      <c r="BM48" s="73">
        <f t="shared" si="93"/>
        <v>0</v>
      </c>
      <c r="BN48" s="73">
        <f t="shared" si="94"/>
        <v>0</v>
      </c>
    </row>
    <row r="49" spans="1:66" x14ac:dyDescent="0.25">
      <c r="A49" s="61" t="s">
        <v>226</v>
      </c>
      <c r="B49" s="62">
        <v>51.880293100475299</v>
      </c>
      <c r="C49" s="62">
        <v>0.92952210008119696</v>
      </c>
      <c r="D49" s="63">
        <v>0</v>
      </c>
      <c r="E49" s="63">
        <v>0</v>
      </c>
      <c r="F49" s="63">
        <v>903.60833367804582</v>
      </c>
      <c r="G49" s="68">
        <f t="shared" si="33"/>
        <v>163.02017325407525</v>
      </c>
      <c r="H49" s="69">
        <f t="shared" si="61"/>
        <v>5746.9490021923721</v>
      </c>
      <c r="I49" s="69">
        <f t="shared" si="62"/>
        <v>9819.3361292488935</v>
      </c>
      <c r="J49" s="69">
        <f t="shared" si="34"/>
        <v>15566.285131441266</v>
      </c>
      <c r="K49" s="69">
        <f t="shared" si="63"/>
        <v>13011.960004963859</v>
      </c>
      <c r="L49" s="69">
        <f t="shared" si="64"/>
        <v>29461.277422004252</v>
      </c>
      <c r="M49" s="69">
        <f t="shared" si="35"/>
        <v>42473.23742696811</v>
      </c>
      <c r="N49" s="69">
        <f t="shared" si="36"/>
        <v>58039.522558409371</v>
      </c>
      <c r="O49" s="51">
        <f t="shared" si="37"/>
        <v>357.38833642339307</v>
      </c>
      <c r="P49" s="49">
        <f t="shared" si="65"/>
        <v>0</v>
      </c>
      <c r="Q49" s="49">
        <f t="shared" si="66"/>
        <v>0</v>
      </c>
      <c r="R49" s="49">
        <f t="shared" si="38"/>
        <v>0</v>
      </c>
      <c r="S49" s="49">
        <f t="shared" si="67"/>
        <v>13011.960004963859</v>
      </c>
      <c r="T49" s="49">
        <f t="shared" si="68"/>
        <v>64587.815830302221</v>
      </c>
      <c r="U49" s="49">
        <f t="shared" si="39"/>
        <v>77599.775835266075</v>
      </c>
      <c r="V49" s="49">
        <f t="shared" si="40"/>
        <v>77599.775835266075</v>
      </c>
      <c r="W49" s="28">
        <f t="shared" si="41"/>
        <v>661.95595966524832</v>
      </c>
      <c r="X49" s="29">
        <f t="shared" si="69"/>
        <v>0</v>
      </c>
      <c r="Y49" s="29">
        <f t="shared" si="70"/>
        <v>0</v>
      </c>
      <c r="Z49" s="29">
        <f t="shared" si="42"/>
        <v>0</v>
      </c>
      <c r="AA49" s="29">
        <f t="shared" si="71"/>
        <v>5746.9490021923721</v>
      </c>
      <c r="AB49" s="29">
        <f t="shared" si="72"/>
        <v>15737.991042156689</v>
      </c>
      <c r="AC49" s="29">
        <f t="shared" si="43"/>
        <v>21484.940044349059</v>
      </c>
      <c r="AD49" s="29">
        <f t="shared" si="73"/>
        <v>13011.960004963859</v>
      </c>
      <c r="AE49" s="29">
        <f t="shared" si="74"/>
        <v>119629.78433627335</v>
      </c>
      <c r="AF49" s="29">
        <f t="shared" si="45"/>
        <v>132641.74434123721</v>
      </c>
      <c r="AG49" s="29">
        <f t="shared" si="46"/>
        <v>154126.68438558627</v>
      </c>
      <c r="AH49" s="135">
        <f t="shared" si="47"/>
        <v>0</v>
      </c>
      <c r="AI49" s="135">
        <f t="shared" si="48"/>
        <v>0</v>
      </c>
      <c r="AJ49" s="135">
        <f t="shared" si="49"/>
        <v>0</v>
      </c>
      <c r="AK49" s="135">
        <f t="shared" si="50"/>
        <v>13011.960004963859</v>
      </c>
      <c r="AL49" s="135">
        <f t="shared" si="51"/>
        <v>64587.815830302214</v>
      </c>
      <c r="AM49" s="139">
        <f t="shared" si="52"/>
        <v>77599.775835266075</v>
      </c>
      <c r="AN49" s="135">
        <f t="shared" si="53"/>
        <v>77599.775835266075</v>
      </c>
      <c r="AO49" s="137" t="str">
        <f t="shared" si="54"/>
        <v>WoodCo Factory and Warehouse</v>
      </c>
      <c r="AP49" s="65">
        <f t="shared" si="55"/>
        <v>58039.522558409371</v>
      </c>
      <c r="AQ49" s="12"/>
      <c r="AR49" s="70">
        <f t="shared" si="75"/>
        <v>903.60833367804582</v>
      </c>
      <c r="AS49" s="70">
        <f t="shared" si="76"/>
        <v>0</v>
      </c>
      <c r="AT49" s="70">
        <f t="shared" si="77"/>
        <v>0</v>
      </c>
      <c r="AU49" s="70">
        <f t="shared" si="78"/>
        <v>0</v>
      </c>
      <c r="AW49" s="68">
        <f t="shared" si="79"/>
        <v>0</v>
      </c>
      <c r="AX49" s="68">
        <f t="shared" si="80"/>
        <v>0</v>
      </c>
      <c r="AY49" s="68">
        <f t="shared" si="81"/>
        <v>903.60833367804582</v>
      </c>
      <c r="AZ49" s="68" t="str">
        <f t="shared" si="56"/>
        <v>DrumCo</v>
      </c>
      <c r="BA49" s="68">
        <f t="shared" si="82"/>
        <v>0</v>
      </c>
      <c r="BB49" s="68">
        <f t="shared" si="83"/>
        <v>29461.277422004252</v>
      </c>
      <c r="BC49" s="111">
        <f t="shared" si="84"/>
        <v>0</v>
      </c>
      <c r="BD49" s="111">
        <f t="shared" si="85"/>
        <v>0</v>
      </c>
      <c r="BE49" s="111">
        <f t="shared" si="86"/>
        <v>0</v>
      </c>
      <c r="BF49" s="111">
        <f t="shared" si="57"/>
        <v>0</v>
      </c>
      <c r="BG49" s="111">
        <f t="shared" si="87"/>
        <v>0</v>
      </c>
      <c r="BH49" s="111">
        <f t="shared" si="88"/>
        <v>0</v>
      </c>
      <c r="BI49" s="73">
        <f t="shared" si="89"/>
        <v>0</v>
      </c>
      <c r="BJ49" s="73">
        <f t="shared" si="90"/>
        <v>0</v>
      </c>
      <c r="BK49" s="73">
        <f t="shared" si="91"/>
        <v>0</v>
      </c>
      <c r="BL49" s="73">
        <f t="shared" si="92"/>
        <v>0</v>
      </c>
      <c r="BM49" s="73">
        <f t="shared" si="93"/>
        <v>0</v>
      </c>
      <c r="BN49" s="73">
        <f t="shared" si="94"/>
        <v>0</v>
      </c>
    </row>
    <row r="50" spans="1:66" x14ac:dyDescent="0.25">
      <c r="A50" s="61" t="s">
        <v>240</v>
      </c>
      <c r="B50" s="62">
        <v>51.3891925</v>
      </c>
      <c r="C50" s="62">
        <v>-0.1346552</v>
      </c>
      <c r="D50" s="63">
        <v>0</v>
      </c>
      <c r="E50" s="63">
        <v>0</v>
      </c>
      <c r="F50" s="63">
        <v>694.29179570380518</v>
      </c>
      <c r="G50" s="68">
        <f t="shared" si="33"/>
        <v>210.32891686958729</v>
      </c>
      <c r="H50" s="69">
        <f t="shared" si="61"/>
        <v>4415.695820676201</v>
      </c>
      <c r="I50" s="69">
        <f t="shared" si="62"/>
        <v>7544.7339955858833</v>
      </c>
      <c r="J50" s="69">
        <f t="shared" si="34"/>
        <v>11960.429816262083</v>
      </c>
      <c r="K50" s="69">
        <f t="shared" si="63"/>
        <v>9997.8018581347951</v>
      </c>
      <c r="L50" s="69">
        <f t="shared" si="64"/>
        <v>29205.928276364426</v>
      </c>
      <c r="M50" s="69">
        <f t="shared" si="35"/>
        <v>39203.730134499223</v>
      </c>
      <c r="N50" s="69">
        <f t="shared" si="36"/>
        <v>51164.159950761306</v>
      </c>
      <c r="O50" s="51">
        <f t="shared" si="37"/>
        <v>338.29788505973499</v>
      </c>
      <c r="P50" s="49">
        <f t="shared" si="65"/>
        <v>0</v>
      </c>
      <c r="Q50" s="49">
        <f t="shared" si="66"/>
        <v>0</v>
      </c>
      <c r="R50" s="49">
        <f t="shared" si="38"/>
        <v>0</v>
      </c>
      <c r="S50" s="49">
        <f t="shared" si="67"/>
        <v>9997.8018581347951</v>
      </c>
      <c r="T50" s="49">
        <f t="shared" si="68"/>
        <v>46975.48922018458</v>
      </c>
      <c r="U50" s="49">
        <f t="shared" si="39"/>
        <v>56973.291078319373</v>
      </c>
      <c r="V50" s="49">
        <f t="shared" si="40"/>
        <v>56973.291078319373</v>
      </c>
      <c r="W50" s="28">
        <f t="shared" si="41"/>
        <v>679.58309358011218</v>
      </c>
      <c r="X50" s="29">
        <f t="shared" si="69"/>
        <v>0</v>
      </c>
      <c r="Y50" s="29">
        <f t="shared" si="70"/>
        <v>0</v>
      </c>
      <c r="Z50" s="29">
        <f t="shared" si="42"/>
        <v>0</v>
      </c>
      <c r="AA50" s="29">
        <f t="shared" si="71"/>
        <v>4415.695820676201</v>
      </c>
      <c r="AB50" s="29">
        <f t="shared" si="72"/>
        <v>12092.360876036977</v>
      </c>
      <c r="AC50" s="29">
        <f t="shared" si="43"/>
        <v>16508.056696713178</v>
      </c>
      <c r="AD50" s="29">
        <f t="shared" si="73"/>
        <v>9997.8018581347951</v>
      </c>
      <c r="AE50" s="29">
        <f t="shared" si="74"/>
        <v>94365.79327433664</v>
      </c>
      <c r="AF50" s="29">
        <f t="shared" si="45"/>
        <v>104363.59513247144</v>
      </c>
      <c r="AG50" s="29">
        <f t="shared" si="46"/>
        <v>120871.65182918462</v>
      </c>
      <c r="AH50" s="135">
        <f t="shared" si="47"/>
        <v>0</v>
      </c>
      <c r="AI50" s="135">
        <f t="shared" si="48"/>
        <v>0</v>
      </c>
      <c r="AJ50" s="135">
        <f t="shared" si="49"/>
        <v>0</v>
      </c>
      <c r="AK50" s="135">
        <f t="shared" si="50"/>
        <v>9997.8018581347951</v>
      </c>
      <c r="AL50" s="135">
        <f t="shared" si="51"/>
        <v>46975.489220184587</v>
      </c>
      <c r="AM50" s="139">
        <f t="shared" si="52"/>
        <v>56973.29107831938</v>
      </c>
      <c r="AN50" s="135">
        <f t="shared" si="53"/>
        <v>56973.29107831938</v>
      </c>
      <c r="AO50" s="137" t="str">
        <f t="shared" si="54"/>
        <v>WoodCo Factory and Warehouse</v>
      </c>
      <c r="AP50" s="65">
        <f t="shared" si="55"/>
        <v>51164.159950761306</v>
      </c>
      <c r="AQ50" s="12"/>
      <c r="AR50" s="70">
        <f t="shared" si="75"/>
        <v>694.29179570380518</v>
      </c>
      <c r="AS50" s="70">
        <f t="shared" si="76"/>
        <v>0</v>
      </c>
      <c r="AT50" s="70">
        <f t="shared" si="77"/>
        <v>0</v>
      </c>
      <c r="AU50" s="70">
        <f t="shared" si="78"/>
        <v>0</v>
      </c>
      <c r="AW50" s="68">
        <f t="shared" si="79"/>
        <v>0</v>
      </c>
      <c r="AX50" s="68">
        <f t="shared" si="80"/>
        <v>0</v>
      </c>
      <c r="AY50" s="68">
        <f t="shared" si="81"/>
        <v>694.29179570380518</v>
      </c>
      <c r="AZ50" s="68" t="str">
        <f t="shared" si="56"/>
        <v>DrumCo</v>
      </c>
      <c r="BA50" s="68">
        <f t="shared" si="82"/>
        <v>0</v>
      </c>
      <c r="BB50" s="68">
        <f t="shared" si="83"/>
        <v>29205.928276364426</v>
      </c>
      <c r="BC50" s="111">
        <f t="shared" si="84"/>
        <v>0</v>
      </c>
      <c r="BD50" s="111">
        <f t="shared" si="85"/>
        <v>0</v>
      </c>
      <c r="BE50" s="111">
        <f t="shared" si="86"/>
        <v>0</v>
      </c>
      <c r="BF50" s="111">
        <f t="shared" si="57"/>
        <v>0</v>
      </c>
      <c r="BG50" s="111">
        <f t="shared" si="87"/>
        <v>0</v>
      </c>
      <c r="BH50" s="111">
        <f t="shared" si="88"/>
        <v>0</v>
      </c>
      <c r="BI50" s="73">
        <f t="shared" si="89"/>
        <v>0</v>
      </c>
      <c r="BJ50" s="73">
        <f t="shared" si="90"/>
        <v>0</v>
      </c>
      <c r="BK50" s="73">
        <f t="shared" si="91"/>
        <v>0</v>
      </c>
      <c r="BL50" s="73">
        <f t="shared" si="92"/>
        <v>0</v>
      </c>
      <c r="BM50" s="73">
        <f t="shared" si="93"/>
        <v>0</v>
      </c>
      <c r="BN50" s="73">
        <f t="shared" si="94"/>
        <v>0</v>
      </c>
    </row>
    <row r="51" spans="1:66" x14ac:dyDescent="0.25">
      <c r="A51" s="61" t="s">
        <v>110</v>
      </c>
      <c r="B51" s="62">
        <v>51.3719058830942</v>
      </c>
      <c r="C51" s="62">
        <v>-0.13155498292811099</v>
      </c>
      <c r="D51" s="63">
        <v>0</v>
      </c>
      <c r="E51" s="63">
        <v>338.69745765573191</v>
      </c>
      <c r="F51" s="63">
        <v>0</v>
      </c>
      <c r="G51" s="68">
        <f t="shared" si="33"/>
        <v>212.61922581046846</v>
      </c>
      <c r="H51" s="69">
        <f t="shared" si="61"/>
        <v>0</v>
      </c>
      <c r="I51" s="69">
        <f t="shared" si="62"/>
        <v>0</v>
      </c>
      <c r="J51" s="69">
        <f t="shared" si="34"/>
        <v>0</v>
      </c>
      <c r="K51" s="69">
        <f t="shared" si="63"/>
        <v>4877.24339024254</v>
      </c>
      <c r="L51" s="69">
        <f t="shared" si="64"/>
        <v>14402.718246147131</v>
      </c>
      <c r="M51" s="69">
        <f t="shared" si="35"/>
        <v>19279.961636389671</v>
      </c>
      <c r="N51" s="69">
        <f t="shared" si="36"/>
        <v>19279.961636389671</v>
      </c>
      <c r="O51" s="51">
        <f t="shared" si="37"/>
        <v>340.27680073181511</v>
      </c>
      <c r="P51" s="49">
        <f t="shared" si="65"/>
        <v>2154.1158306904549</v>
      </c>
      <c r="Q51" s="49">
        <f t="shared" si="66"/>
        <v>3680.5594402902516</v>
      </c>
      <c r="R51" s="49">
        <f t="shared" si="38"/>
        <v>5834.675270980706</v>
      </c>
      <c r="S51" s="49">
        <f t="shared" si="67"/>
        <v>4877.24339024254</v>
      </c>
      <c r="T51" s="49">
        <f t="shared" si="68"/>
        <v>23050.177461418378</v>
      </c>
      <c r="U51" s="49">
        <f t="shared" si="39"/>
        <v>27927.420851660918</v>
      </c>
      <c r="V51" s="49">
        <f t="shared" si="40"/>
        <v>33762.096122641626</v>
      </c>
      <c r="W51" s="28">
        <f t="shared" si="41"/>
        <v>681.80502472179535</v>
      </c>
      <c r="X51" s="29">
        <f t="shared" si="69"/>
        <v>2154.1158306904549</v>
      </c>
      <c r="Y51" s="29">
        <f t="shared" si="70"/>
        <v>8121.88396843593</v>
      </c>
      <c r="Z51" s="29">
        <f t="shared" si="42"/>
        <v>10275.999799126384</v>
      </c>
      <c r="AA51" s="29">
        <f t="shared" si="71"/>
        <v>0</v>
      </c>
      <c r="AB51" s="29">
        <f t="shared" si="72"/>
        <v>0</v>
      </c>
      <c r="AC51" s="29">
        <f t="shared" si="43"/>
        <v>0</v>
      </c>
      <c r="AD51" s="29">
        <f t="shared" si="73"/>
        <v>4877.24339024254</v>
      </c>
      <c r="AE51" s="29">
        <f t="shared" si="74"/>
        <v>46185.12569803511</v>
      </c>
      <c r="AF51" s="29">
        <f t="shared" si="45"/>
        <v>51062.36908827765</v>
      </c>
      <c r="AG51" s="29">
        <f t="shared" si="46"/>
        <v>61338.368887404038</v>
      </c>
      <c r="AH51" s="135">
        <f t="shared" si="47"/>
        <v>4877.24339024254</v>
      </c>
      <c r="AI51" s="135">
        <f t="shared" si="48"/>
        <v>14402.718246147129</v>
      </c>
      <c r="AJ51" s="135">
        <f t="shared" si="49"/>
        <v>19279.961636389671</v>
      </c>
      <c r="AK51" s="135">
        <f t="shared" si="50"/>
        <v>0</v>
      </c>
      <c r="AL51" s="135">
        <f t="shared" si="51"/>
        <v>0</v>
      </c>
      <c r="AM51" s="139">
        <f t="shared" si="52"/>
        <v>0</v>
      </c>
      <c r="AN51" s="135">
        <f t="shared" si="53"/>
        <v>19279.961636389671</v>
      </c>
      <c r="AO51" s="137" t="str">
        <f t="shared" si="54"/>
        <v>WoodCo Factory and Warehouse</v>
      </c>
      <c r="AP51" s="65">
        <f t="shared" si="55"/>
        <v>19279.961636389671</v>
      </c>
      <c r="AQ51" s="12"/>
      <c r="AR51" s="70">
        <f t="shared" si="75"/>
        <v>0</v>
      </c>
      <c r="AS51" s="70">
        <f t="shared" si="76"/>
        <v>0</v>
      </c>
      <c r="AT51" s="70">
        <f t="shared" si="77"/>
        <v>0</v>
      </c>
      <c r="AU51" s="70">
        <f t="shared" si="78"/>
        <v>0</v>
      </c>
      <c r="AW51" s="68">
        <f t="shared" si="79"/>
        <v>0</v>
      </c>
      <c r="AX51" s="68">
        <f t="shared" si="80"/>
        <v>338.69745765573191</v>
      </c>
      <c r="AY51" s="68">
        <f t="shared" si="81"/>
        <v>0</v>
      </c>
      <c r="AZ51" s="68" t="str">
        <f t="shared" si="56"/>
        <v>WoodCo</v>
      </c>
      <c r="BA51" s="68">
        <f t="shared" si="82"/>
        <v>14402.718246147131</v>
      </c>
      <c r="BB51" s="68">
        <f t="shared" si="83"/>
        <v>0</v>
      </c>
      <c r="BC51" s="111">
        <f t="shared" si="84"/>
        <v>0</v>
      </c>
      <c r="BD51" s="111">
        <f t="shared" si="85"/>
        <v>0</v>
      </c>
      <c r="BE51" s="111">
        <f t="shared" si="86"/>
        <v>0</v>
      </c>
      <c r="BF51" s="111">
        <f t="shared" si="57"/>
        <v>0</v>
      </c>
      <c r="BG51" s="111">
        <f t="shared" si="87"/>
        <v>0</v>
      </c>
      <c r="BH51" s="111">
        <f t="shared" si="88"/>
        <v>0</v>
      </c>
      <c r="BI51" s="73">
        <f t="shared" si="89"/>
        <v>0</v>
      </c>
      <c r="BJ51" s="73">
        <f t="shared" si="90"/>
        <v>0</v>
      </c>
      <c r="BK51" s="73">
        <f t="shared" si="91"/>
        <v>0</v>
      </c>
      <c r="BL51" s="73">
        <f t="shared" si="92"/>
        <v>0</v>
      </c>
      <c r="BM51" s="73">
        <f t="shared" si="93"/>
        <v>0</v>
      </c>
      <c r="BN51" s="73">
        <f t="shared" si="94"/>
        <v>0</v>
      </c>
    </row>
    <row r="52" spans="1:66" x14ac:dyDescent="0.25">
      <c r="A52" s="61" t="s">
        <v>156</v>
      </c>
      <c r="B52" s="62">
        <v>51.355554450287698</v>
      </c>
      <c r="C52" s="62">
        <v>1.39946900163197</v>
      </c>
      <c r="D52" s="63">
        <v>218.01508590847286</v>
      </c>
      <c r="E52" s="63">
        <v>0</v>
      </c>
      <c r="F52" s="63">
        <v>0</v>
      </c>
      <c r="G52" s="68">
        <f t="shared" si="33"/>
        <v>243.10047126260085</v>
      </c>
      <c r="H52" s="69">
        <f t="shared" si="61"/>
        <v>0</v>
      </c>
      <c r="I52" s="69">
        <f t="shared" si="62"/>
        <v>0</v>
      </c>
      <c r="J52" s="69">
        <f t="shared" si="34"/>
        <v>0</v>
      </c>
      <c r="K52" s="69">
        <f t="shared" si="63"/>
        <v>3139.4172370820093</v>
      </c>
      <c r="L52" s="69">
        <f t="shared" si="64"/>
        <v>10599.914025341233</v>
      </c>
      <c r="M52" s="69">
        <f t="shared" si="35"/>
        <v>13739.331262423242</v>
      </c>
      <c r="N52" s="69">
        <f t="shared" si="36"/>
        <v>13739.331262423242</v>
      </c>
      <c r="O52" s="51">
        <f t="shared" si="37"/>
        <v>430.93901953262827</v>
      </c>
      <c r="P52" s="49">
        <f t="shared" si="65"/>
        <v>1386.5759463778875</v>
      </c>
      <c r="Q52" s="49">
        <f t="shared" si="66"/>
        <v>2369.1275633421933</v>
      </c>
      <c r="R52" s="49">
        <f t="shared" si="38"/>
        <v>3755.7035097200805</v>
      </c>
      <c r="S52" s="49">
        <f t="shared" si="67"/>
        <v>3139.4172370820093</v>
      </c>
      <c r="T52" s="49">
        <f t="shared" si="68"/>
        <v>18790.241472943802</v>
      </c>
      <c r="U52" s="49">
        <f t="shared" si="39"/>
        <v>21929.658710025811</v>
      </c>
      <c r="V52" s="49">
        <f t="shared" si="40"/>
        <v>25685.36221974589</v>
      </c>
      <c r="W52" s="28">
        <f t="shared" si="41"/>
        <v>742.00953654338161</v>
      </c>
      <c r="X52" s="29">
        <f t="shared" si="69"/>
        <v>1386.5759463778875</v>
      </c>
      <c r="Y52" s="29">
        <f t="shared" si="70"/>
        <v>5227.9495788746781</v>
      </c>
      <c r="Z52" s="29">
        <f t="shared" si="42"/>
        <v>6614.5255252525658</v>
      </c>
      <c r="AA52" s="29">
        <f t="shared" si="71"/>
        <v>0</v>
      </c>
      <c r="AB52" s="29">
        <f t="shared" si="72"/>
        <v>0</v>
      </c>
      <c r="AC52" s="29">
        <f t="shared" si="43"/>
        <v>0</v>
      </c>
      <c r="AD52" s="29">
        <f t="shared" si="73"/>
        <v>3139.4172370820093</v>
      </c>
      <c r="AE52" s="29">
        <f t="shared" si="74"/>
        <v>32353.854570882297</v>
      </c>
      <c r="AF52" s="29">
        <f t="shared" si="45"/>
        <v>35493.271807964309</v>
      </c>
      <c r="AG52" s="29">
        <f t="shared" si="46"/>
        <v>42107.797333216877</v>
      </c>
      <c r="AH52" s="135">
        <f t="shared" si="47"/>
        <v>3139.4172370820093</v>
      </c>
      <c r="AI52" s="135">
        <f t="shared" si="48"/>
        <v>10599.914025341233</v>
      </c>
      <c r="AJ52" s="135">
        <f t="shared" si="49"/>
        <v>13739.331262423242</v>
      </c>
      <c r="AK52" s="135">
        <f t="shared" si="50"/>
        <v>0</v>
      </c>
      <c r="AL52" s="135">
        <f t="shared" si="51"/>
        <v>0</v>
      </c>
      <c r="AM52" s="139">
        <f t="shared" si="52"/>
        <v>0</v>
      </c>
      <c r="AN52" s="135">
        <f t="shared" si="53"/>
        <v>13739.331262423242</v>
      </c>
      <c r="AO52" s="137" t="str">
        <f t="shared" si="54"/>
        <v>WoodCo Factory and Warehouse</v>
      </c>
      <c r="AP52" s="65">
        <f t="shared" si="55"/>
        <v>13739.331262423242</v>
      </c>
      <c r="AQ52" s="12"/>
      <c r="AR52" s="70">
        <f t="shared" si="75"/>
        <v>0</v>
      </c>
      <c r="AS52" s="70">
        <f t="shared" si="76"/>
        <v>0</v>
      </c>
      <c r="AT52" s="70">
        <f t="shared" si="77"/>
        <v>0</v>
      </c>
      <c r="AU52" s="70">
        <f t="shared" si="78"/>
        <v>0</v>
      </c>
      <c r="AW52" s="68">
        <f t="shared" si="79"/>
        <v>218.01508590847286</v>
      </c>
      <c r="AX52" s="68">
        <f t="shared" si="80"/>
        <v>0</v>
      </c>
      <c r="AY52" s="68">
        <f t="shared" si="81"/>
        <v>0</v>
      </c>
      <c r="AZ52" s="68" t="str">
        <f t="shared" si="56"/>
        <v>WoodCo</v>
      </c>
      <c r="BA52" s="68">
        <f t="shared" si="82"/>
        <v>10599.914025341233</v>
      </c>
      <c r="BB52" s="68">
        <f t="shared" si="83"/>
        <v>0</v>
      </c>
      <c r="BC52" s="111">
        <f t="shared" si="84"/>
        <v>0</v>
      </c>
      <c r="BD52" s="111">
        <f t="shared" si="85"/>
        <v>0</v>
      </c>
      <c r="BE52" s="111">
        <f t="shared" si="86"/>
        <v>0</v>
      </c>
      <c r="BF52" s="111">
        <f t="shared" si="57"/>
        <v>0</v>
      </c>
      <c r="BG52" s="111">
        <f t="shared" si="87"/>
        <v>0</v>
      </c>
      <c r="BH52" s="111">
        <f t="shared" si="88"/>
        <v>0</v>
      </c>
      <c r="BI52" s="73">
        <f t="shared" si="89"/>
        <v>0</v>
      </c>
      <c r="BJ52" s="73">
        <f t="shared" si="90"/>
        <v>0</v>
      </c>
      <c r="BK52" s="73">
        <f t="shared" si="91"/>
        <v>0</v>
      </c>
      <c r="BL52" s="73">
        <f t="shared" si="92"/>
        <v>0</v>
      </c>
      <c r="BM52" s="73">
        <f t="shared" si="93"/>
        <v>0</v>
      </c>
      <c r="BN52" s="73">
        <f t="shared" si="94"/>
        <v>0</v>
      </c>
    </row>
    <row r="53" spans="1:66" x14ac:dyDescent="0.25">
      <c r="A53" s="61" t="s">
        <v>152</v>
      </c>
      <c r="B53" s="62">
        <v>51.095253459706797</v>
      </c>
      <c r="C53" s="62">
        <v>1.1603724097878201</v>
      </c>
      <c r="D53" s="63">
        <v>426.92520523812124</v>
      </c>
      <c r="E53" s="63">
        <v>0</v>
      </c>
      <c r="F53" s="63">
        <v>0</v>
      </c>
      <c r="G53" s="68">
        <f t="shared" si="33"/>
        <v>266.76719465826858</v>
      </c>
      <c r="H53" s="69">
        <f t="shared" si="61"/>
        <v>0</v>
      </c>
      <c r="I53" s="69">
        <f t="shared" si="62"/>
        <v>0</v>
      </c>
      <c r="J53" s="69">
        <f t="shared" si="34"/>
        <v>0</v>
      </c>
      <c r="K53" s="69">
        <f t="shared" si="63"/>
        <v>6147.7229554289461</v>
      </c>
      <c r="L53" s="69">
        <f t="shared" si="64"/>
        <v>22777.927866055834</v>
      </c>
      <c r="M53" s="69">
        <f t="shared" si="35"/>
        <v>28925.650821484778</v>
      </c>
      <c r="N53" s="69">
        <f t="shared" si="36"/>
        <v>28925.650821484778</v>
      </c>
      <c r="O53" s="51">
        <f t="shared" si="37"/>
        <v>439.64116699185962</v>
      </c>
      <c r="P53" s="49">
        <f t="shared" si="65"/>
        <v>2715.2443053144511</v>
      </c>
      <c r="Q53" s="49">
        <f t="shared" si="66"/>
        <v>4639.3132245893257</v>
      </c>
      <c r="R53" s="49">
        <f t="shared" si="38"/>
        <v>7354.5575299037773</v>
      </c>
      <c r="S53" s="49">
        <f t="shared" si="67"/>
        <v>6147.7229554289461</v>
      </c>
      <c r="T53" s="49">
        <f t="shared" si="68"/>
        <v>37538.779089825366</v>
      </c>
      <c r="U53" s="49">
        <f t="shared" si="39"/>
        <v>43686.50204525431</v>
      </c>
      <c r="V53" s="49">
        <f t="shared" si="40"/>
        <v>51041.059575158084</v>
      </c>
      <c r="W53" s="28">
        <f t="shared" si="41"/>
        <v>762.23308829052053</v>
      </c>
      <c r="X53" s="29">
        <f t="shared" si="69"/>
        <v>2715.2443053144511</v>
      </c>
      <c r="Y53" s="29">
        <f t="shared" si="70"/>
        <v>10237.56423843365</v>
      </c>
      <c r="Z53" s="29">
        <f t="shared" si="42"/>
        <v>12952.8085437481</v>
      </c>
      <c r="AA53" s="29">
        <f t="shared" si="71"/>
        <v>0</v>
      </c>
      <c r="AB53" s="29">
        <f t="shared" si="72"/>
        <v>0</v>
      </c>
      <c r="AC53" s="29">
        <f t="shared" si="43"/>
        <v>0</v>
      </c>
      <c r="AD53" s="29">
        <f t="shared" si="73"/>
        <v>6147.7229554289461</v>
      </c>
      <c r="AE53" s="29">
        <f t="shared" si="74"/>
        <v>65083.303531543497</v>
      </c>
      <c r="AF53" s="29">
        <f t="shared" si="45"/>
        <v>71231.026486972449</v>
      </c>
      <c r="AG53" s="29">
        <f t="shared" si="46"/>
        <v>84183.835030720555</v>
      </c>
      <c r="AH53" s="135">
        <f t="shared" si="47"/>
        <v>6147.7229554289461</v>
      </c>
      <c r="AI53" s="135">
        <f t="shared" si="48"/>
        <v>22777.927866055834</v>
      </c>
      <c r="AJ53" s="135">
        <f t="shared" si="49"/>
        <v>28925.650821484778</v>
      </c>
      <c r="AK53" s="135">
        <f t="shared" si="50"/>
        <v>0</v>
      </c>
      <c r="AL53" s="135">
        <f t="shared" si="51"/>
        <v>0</v>
      </c>
      <c r="AM53" s="139">
        <f t="shared" si="52"/>
        <v>0</v>
      </c>
      <c r="AN53" s="135">
        <f t="shared" si="53"/>
        <v>28925.650821484778</v>
      </c>
      <c r="AO53" s="137" t="str">
        <f t="shared" si="54"/>
        <v>WoodCo Factory and Warehouse</v>
      </c>
      <c r="AP53" s="65">
        <f t="shared" si="55"/>
        <v>28925.650821484778</v>
      </c>
      <c r="AQ53" s="12"/>
      <c r="AR53" s="70">
        <f t="shared" si="75"/>
        <v>0</v>
      </c>
      <c r="AS53" s="70">
        <f t="shared" si="76"/>
        <v>0</v>
      </c>
      <c r="AT53" s="70">
        <f t="shared" si="77"/>
        <v>0</v>
      </c>
      <c r="AU53" s="70">
        <f t="shared" si="78"/>
        <v>0</v>
      </c>
      <c r="AW53" s="68">
        <f t="shared" si="79"/>
        <v>426.92520523812124</v>
      </c>
      <c r="AX53" s="68">
        <f t="shared" si="80"/>
        <v>0</v>
      </c>
      <c r="AY53" s="68">
        <f t="shared" si="81"/>
        <v>0</v>
      </c>
      <c r="AZ53" s="68" t="str">
        <f t="shared" si="56"/>
        <v>WoodCo</v>
      </c>
      <c r="BA53" s="68">
        <f t="shared" si="82"/>
        <v>22777.927866055834</v>
      </c>
      <c r="BB53" s="68">
        <f t="shared" si="83"/>
        <v>0</v>
      </c>
      <c r="BC53" s="111">
        <f t="shared" si="84"/>
        <v>0</v>
      </c>
      <c r="BD53" s="111">
        <f t="shared" si="85"/>
        <v>0</v>
      </c>
      <c r="BE53" s="111">
        <f t="shared" si="86"/>
        <v>0</v>
      </c>
      <c r="BF53" s="111">
        <f t="shared" si="57"/>
        <v>0</v>
      </c>
      <c r="BG53" s="111">
        <f t="shared" si="87"/>
        <v>0</v>
      </c>
      <c r="BH53" s="111">
        <f t="shared" si="88"/>
        <v>0</v>
      </c>
      <c r="BI53" s="73">
        <f t="shared" si="89"/>
        <v>0</v>
      </c>
      <c r="BJ53" s="73">
        <f t="shared" si="90"/>
        <v>0</v>
      </c>
      <c r="BK53" s="73">
        <f t="shared" si="91"/>
        <v>0</v>
      </c>
      <c r="BL53" s="73">
        <f t="shared" si="92"/>
        <v>0</v>
      </c>
      <c r="BM53" s="73">
        <f t="shared" si="93"/>
        <v>0</v>
      </c>
      <c r="BN53" s="73">
        <f t="shared" si="94"/>
        <v>0</v>
      </c>
    </row>
    <row r="54" spans="1:66" x14ac:dyDescent="0.25">
      <c r="A54" s="61" t="s">
        <v>4</v>
      </c>
      <c r="B54" s="62">
        <v>52.397864350149803</v>
      </c>
      <c r="C54" s="62">
        <v>-1.4388458497414101</v>
      </c>
      <c r="D54" s="63">
        <v>187.04924559375473</v>
      </c>
      <c r="E54" s="63">
        <v>288.36246874166613</v>
      </c>
      <c r="F54" s="63">
        <v>1200.5587512019556</v>
      </c>
      <c r="G54" s="68">
        <f t="shared" si="33"/>
        <v>138.84151278325385</v>
      </c>
      <c r="H54" s="69">
        <f t="shared" si="61"/>
        <v>7635.5536576444383</v>
      </c>
      <c r="I54" s="69">
        <f t="shared" si="62"/>
        <v>13046.238598728532</v>
      </c>
      <c r="J54" s="69">
        <f t="shared" si="34"/>
        <v>20681.79225637297</v>
      </c>
      <c r="K54" s="69">
        <f t="shared" si="63"/>
        <v>24133.974703738222</v>
      </c>
      <c r="L54" s="69">
        <f t="shared" si="64"/>
        <v>46538.854963052712</v>
      </c>
      <c r="M54" s="69">
        <f t="shared" si="35"/>
        <v>70672.829666790931</v>
      </c>
      <c r="N54" s="69">
        <f t="shared" si="36"/>
        <v>91354.621923163897</v>
      </c>
      <c r="O54" s="51">
        <f t="shared" si="37"/>
        <v>166.11760247669875</v>
      </c>
      <c r="P54" s="49">
        <f t="shared" si="65"/>
        <v>3023.6185031732771</v>
      </c>
      <c r="Q54" s="49">
        <f t="shared" si="66"/>
        <v>5166.2066947085432</v>
      </c>
      <c r="R54" s="49">
        <f t="shared" si="38"/>
        <v>8189.8251978818207</v>
      </c>
      <c r="S54" s="49">
        <f t="shared" si="67"/>
        <v>24133.974703738222</v>
      </c>
      <c r="T54" s="49">
        <f t="shared" si="68"/>
        <v>55681.639111365126</v>
      </c>
      <c r="U54" s="49">
        <f t="shared" si="39"/>
        <v>79815.613815103352</v>
      </c>
      <c r="V54" s="49">
        <f t="shared" si="40"/>
        <v>88005.439012985167</v>
      </c>
      <c r="W54" s="28">
        <f t="shared" si="41"/>
        <v>515.04905468918514</v>
      </c>
      <c r="X54" s="29">
        <f t="shared" si="69"/>
        <v>3023.6185031732771</v>
      </c>
      <c r="Y54" s="29">
        <f t="shared" si="70"/>
        <v>11400.259121496692</v>
      </c>
      <c r="Z54" s="29">
        <f t="shared" si="42"/>
        <v>14423.877624669969</v>
      </c>
      <c r="AA54" s="29">
        <f t="shared" si="71"/>
        <v>7635.5536576444383</v>
      </c>
      <c r="AB54" s="29">
        <f t="shared" si="72"/>
        <v>20909.925426530248</v>
      </c>
      <c r="AC54" s="29">
        <f t="shared" si="43"/>
        <v>28545.479084174687</v>
      </c>
      <c r="AD54" s="29">
        <f t="shared" si="73"/>
        <v>24133.974703738222</v>
      </c>
      <c r="AE54" s="29">
        <f t="shared" si="74"/>
        <v>172641.40079240385</v>
      </c>
      <c r="AF54" s="29">
        <f t="shared" si="45"/>
        <v>196775.37549614208</v>
      </c>
      <c r="AG54" s="29">
        <f t="shared" si="46"/>
        <v>239744.73220498674</v>
      </c>
      <c r="AH54" s="135">
        <f t="shared" si="47"/>
        <v>6845.9286864300602</v>
      </c>
      <c r="AI54" s="135">
        <f t="shared" si="48"/>
        <v>13201.376322641992</v>
      </c>
      <c r="AJ54" s="135">
        <f t="shared" si="49"/>
        <v>20047.305009072054</v>
      </c>
      <c r="AK54" s="135">
        <f t="shared" si="50"/>
        <v>17288.046017308163</v>
      </c>
      <c r="AL54" s="135">
        <f t="shared" si="51"/>
        <v>39886.788276417668</v>
      </c>
      <c r="AM54" s="139">
        <f t="shared" si="52"/>
        <v>57174.834293725828</v>
      </c>
      <c r="AN54" s="135">
        <f t="shared" si="53"/>
        <v>77222.139302797877</v>
      </c>
      <c r="AO54" s="137" t="str">
        <f t="shared" si="54"/>
        <v>Individual</v>
      </c>
      <c r="AP54" s="65">
        <f t="shared" si="55"/>
        <v>77222.139302797877</v>
      </c>
      <c r="AQ54" s="12">
        <f>SUM(D54:E54)</f>
        <v>475.41171433542087</v>
      </c>
      <c r="AR54" s="70">
        <f t="shared" si="75"/>
        <v>0</v>
      </c>
      <c r="AS54" s="70">
        <f t="shared" si="76"/>
        <v>0</v>
      </c>
      <c r="AT54" s="70">
        <f t="shared" si="77"/>
        <v>0</v>
      </c>
      <c r="AU54" s="70">
        <f t="shared" si="78"/>
        <v>0</v>
      </c>
      <c r="AW54" s="68">
        <f t="shared" si="79"/>
        <v>0</v>
      </c>
      <c r="AX54" s="68">
        <f t="shared" si="80"/>
        <v>0</v>
      </c>
      <c r="AY54" s="68">
        <f t="shared" si="81"/>
        <v>0</v>
      </c>
      <c r="AZ54" s="68">
        <f t="shared" si="56"/>
        <v>0</v>
      </c>
      <c r="BA54" s="68">
        <f t="shared" si="82"/>
        <v>0</v>
      </c>
      <c r="BB54" s="68">
        <f t="shared" si="83"/>
        <v>0</v>
      </c>
      <c r="BC54" s="111">
        <f t="shared" si="84"/>
        <v>0</v>
      </c>
      <c r="BD54" s="111">
        <f t="shared" si="85"/>
        <v>0</v>
      </c>
      <c r="BE54" s="111">
        <f t="shared" si="86"/>
        <v>0</v>
      </c>
      <c r="BF54" s="111">
        <f t="shared" si="57"/>
        <v>0</v>
      </c>
      <c r="BG54" s="111">
        <f t="shared" si="87"/>
        <v>0</v>
      </c>
      <c r="BH54" s="111">
        <f t="shared" si="88"/>
        <v>0</v>
      </c>
      <c r="BI54" s="73">
        <f t="shared" si="89"/>
        <v>0</v>
      </c>
      <c r="BJ54" s="73">
        <f t="shared" si="90"/>
        <v>0</v>
      </c>
      <c r="BK54" s="73">
        <f t="shared" si="91"/>
        <v>0</v>
      </c>
      <c r="BL54" s="73">
        <f t="shared" si="92"/>
        <v>0</v>
      </c>
      <c r="BM54" s="73">
        <f t="shared" si="93"/>
        <v>0</v>
      </c>
      <c r="BN54" s="73">
        <f t="shared" si="94"/>
        <v>0</v>
      </c>
    </row>
    <row r="55" spans="1:66" x14ac:dyDescent="0.25">
      <c r="A55" s="61" t="s">
        <v>234</v>
      </c>
      <c r="B55" s="62">
        <v>53.0827687001551</v>
      </c>
      <c r="C55" s="62">
        <v>-2.4197903495991802</v>
      </c>
      <c r="D55" s="63">
        <v>0</v>
      </c>
      <c r="E55" s="63">
        <v>0</v>
      </c>
      <c r="F55" s="63">
        <v>945.89008273965021</v>
      </c>
      <c r="G55" s="68">
        <f t="shared" si="33"/>
        <v>195.02089420799641</v>
      </c>
      <c r="H55" s="69">
        <f t="shared" si="61"/>
        <v>6015.8609262241753</v>
      </c>
      <c r="I55" s="69">
        <f t="shared" si="62"/>
        <v>10278.803678068971</v>
      </c>
      <c r="J55" s="69">
        <f t="shared" si="34"/>
        <v>16294.664604293146</v>
      </c>
      <c r="K55" s="69">
        <f t="shared" si="63"/>
        <v>13620.817191450964</v>
      </c>
      <c r="L55" s="69">
        <f t="shared" si="64"/>
        <v>36893.665951672461</v>
      </c>
      <c r="M55" s="69">
        <f t="shared" si="35"/>
        <v>50514.483143123427</v>
      </c>
      <c r="N55" s="69">
        <f t="shared" si="36"/>
        <v>66809.147747416573</v>
      </c>
      <c r="O55" s="51">
        <f t="shared" si="37"/>
        <v>45.331490421283711</v>
      </c>
      <c r="P55" s="49">
        <f t="shared" si="65"/>
        <v>0</v>
      </c>
      <c r="Q55" s="49">
        <f t="shared" si="66"/>
        <v>0</v>
      </c>
      <c r="R55" s="49">
        <f t="shared" si="38"/>
        <v>0</v>
      </c>
      <c r="S55" s="49">
        <f t="shared" si="67"/>
        <v>13620.817191450964</v>
      </c>
      <c r="T55" s="49">
        <f t="shared" si="68"/>
        <v>8575.7214450599422</v>
      </c>
      <c r="U55" s="49">
        <f t="shared" si="39"/>
        <v>22196.538636510908</v>
      </c>
      <c r="V55" s="49">
        <f t="shared" si="40"/>
        <v>22196.538636510908</v>
      </c>
      <c r="W55" s="28">
        <f t="shared" si="41"/>
        <v>404.64294753150222</v>
      </c>
      <c r="X55" s="29">
        <f t="shared" si="69"/>
        <v>0</v>
      </c>
      <c r="Y55" s="29">
        <f t="shared" si="70"/>
        <v>0</v>
      </c>
      <c r="Z55" s="29">
        <f t="shared" si="42"/>
        <v>0</v>
      </c>
      <c r="AA55" s="29">
        <f t="shared" si="71"/>
        <v>6015.8609262241753</v>
      </c>
      <c r="AB55" s="29">
        <f t="shared" si="72"/>
        <v>16474.404998488502</v>
      </c>
      <c r="AC55" s="29">
        <f t="shared" si="43"/>
        <v>22490.265924712679</v>
      </c>
      <c r="AD55" s="29">
        <f t="shared" si="73"/>
        <v>13620.817191450964</v>
      </c>
      <c r="AE55" s="29">
        <f t="shared" si="74"/>
        <v>76549.550224117716</v>
      </c>
      <c r="AF55" s="29">
        <f t="shared" si="45"/>
        <v>90170.367415568675</v>
      </c>
      <c r="AG55" s="29">
        <f t="shared" si="46"/>
        <v>112660.63334028135</v>
      </c>
      <c r="AH55" s="135">
        <f t="shared" si="47"/>
        <v>0</v>
      </c>
      <c r="AI55" s="135">
        <f t="shared" si="48"/>
        <v>0</v>
      </c>
      <c r="AJ55" s="135">
        <f t="shared" si="49"/>
        <v>0</v>
      </c>
      <c r="AK55" s="135">
        <f t="shared" si="50"/>
        <v>13620.817191450964</v>
      </c>
      <c r="AL55" s="135">
        <f t="shared" si="51"/>
        <v>8575.7214450599422</v>
      </c>
      <c r="AM55" s="139">
        <f t="shared" si="52"/>
        <v>22196.538636510908</v>
      </c>
      <c r="AN55" s="135">
        <f t="shared" si="53"/>
        <v>22196.538636510908</v>
      </c>
      <c r="AO55" s="137" t="str">
        <f t="shared" si="54"/>
        <v>DrumCo Factory and Warehouse</v>
      </c>
      <c r="AP55" s="65">
        <f t="shared" si="55"/>
        <v>22196.538636510908</v>
      </c>
      <c r="AQ55" s="12"/>
      <c r="AR55" s="70">
        <f t="shared" si="75"/>
        <v>0</v>
      </c>
      <c r="AS55" s="70">
        <f t="shared" si="76"/>
        <v>0</v>
      </c>
      <c r="AT55" s="70">
        <f t="shared" si="77"/>
        <v>0</v>
      </c>
      <c r="AU55" s="70">
        <f t="shared" si="78"/>
        <v>0</v>
      </c>
      <c r="AW55" s="68">
        <f t="shared" si="79"/>
        <v>0</v>
      </c>
      <c r="AX55" s="68">
        <f t="shared" si="80"/>
        <v>0</v>
      </c>
      <c r="AY55" s="68">
        <f t="shared" si="81"/>
        <v>0</v>
      </c>
      <c r="AZ55" s="68">
        <f t="shared" si="56"/>
        <v>0</v>
      </c>
      <c r="BA55" s="68">
        <f t="shared" si="82"/>
        <v>0</v>
      </c>
      <c r="BB55" s="68">
        <f t="shared" si="83"/>
        <v>0</v>
      </c>
      <c r="BC55" s="111">
        <f t="shared" si="84"/>
        <v>0</v>
      </c>
      <c r="BD55" s="111">
        <f t="shared" si="85"/>
        <v>0</v>
      </c>
      <c r="BE55" s="111">
        <f t="shared" si="86"/>
        <v>945.89008273965021</v>
      </c>
      <c r="BF55" s="111" t="str">
        <f t="shared" si="57"/>
        <v>DrumCo</v>
      </c>
      <c r="BG55" s="111">
        <f t="shared" si="87"/>
        <v>0</v>
      </c>
      <c r="BH55" s="111">
        <f t="shared" si="88"/>
        <v>8575.7214450599422</v>
      </c>
      <c r="BI55" s="73">
        <f t="shared" si="89"/>
        <v>0</v>
      </c>
      <c r="BJ55" s="73">
        <f t="shared" si="90"/>
        <v>0</v>
      </c>
      <c r="BK55" s="73">
        <f t="shared" si="91"/>
        <v>0</v>
      </c>
      <c r="BL55" s="73">
        <f t="shared" si="92"/>
        <v>0</v>
      </c>
      <c r="BM55" s="73">
        <f t="shared" si="93"/>
        <v>0</v>
      </c>
      <c r="BN55" s="73">
        <f t="shared" si="94"/>
        <v>0</v>
      </c>
    </row>
    <row r="56" spans="1:66" x14ac:dyDescent="0.25">
      <c r="A56" s="61" t="s">
        <v>194</v>
      </c>
      <c r="B56" s="62">
        <v>53.163532500000002</v>
      </c>
      <c r="C56" s="62">
        <v>-2.2095969999954002</v>
      </c>
      <c r="D56" s="63">
        <v>176.77854027793879</v>
      </c>
      <c r="E56" s="63">
        <v>0</v>
      </c>
      <c r="F56" s="63">
        <v>0</v>
      </c>
      <c r="G56" s="68">
        <f t="shared" si="33"/>
        <v>179.33581799618975</v>
      </c>
      <c r="H56" s="69">
        <f t="shared" si="61"/>
        <v>0</v>
      </c>
      <c r="I56" s="69">
        <f t="shared" si="62"/>
        <v>0</v>
      </c>
      <c r="J56" s="69">
        <f t="shared" si="34"/>
        <v>0</v>
      </c>
      <c r="K56" s="69">
        <f t="shared" si="63"/>
        <v>2545.6109800023187</v>
      </c>
      <c r="L56" s="69">
        <f t="shared" si="64"/>
        <v>6340.5448249833062</v>
      </c>
      <c r="M56" s="69">
        <f t="shared" si="35"/>
        <v>8886.1558049856249</v>
      </c>
      <c r="N56" s="69">
        <f t="shared" si="36"/>
        <v>8886.1558049856249</v>
      </c>
      <c r="O56" s="51">
        <f t="shared" si="37"/>
        <v>50.402445641779885</v>
      </c>
      <c r="P56" s="49">
        <f t="shared" si="65"/>
        <v>1124.3115161676908</v>
      </c>
      <c r="Q56" s="49">
        <f t="shared" si="66"/>
        <v>1921.0180370531252</v>
      </c>
      <c r="R56" s="49">
        <f t="shared" si="38"/>
        <v>3045.3295532208158</v>
      </c>
      <c r="S56" s="49">
        <f t="shared" si="67"/>
        <v>2545.6109800023187</v>
      </c>
      <c r="T56" s="49">
        <f t="shared" si="68"/>
        <v>1782.014153398401</v>
      </c>
      <c r="U56" s="49">
        <f t="shared" si="39"/>
        <v>4327.6251334007193</v>
      </c>
      <c r="V56" s="49">
        <f t="shared" si="40"/>
        <v>7372.9546866215351</v>
      </c>
      <c r="W56" s="28">
        <f t="shared" si="41"/>
        <v>398.65373492605528</v>
      </c>
      <c r="X56" s="29">
        <f t="shared" si="69"/>
        <v>1124.3115161676908</v>
      </c>
      <c r="Y56" s="29">
        <f t="shared" si="70"/>
        <v>4239.1070844892074</v>
      </c>
      <c r="Z56" s="29">
        <f t="shared" si="42"/>
        <v>5363.418600656898</v>
      </c>
      <c r="AA56" s="29">
        <f t="shared" si="71"/>
        <v>0</v>
      </c>
      <c r="AB56" s="29">
        <f t="shared" si="72"/>
        <v>0</v>
      </c>
      <c r="AC56" s="29">
        <f t="shared" si="43"/>
        <v>0</v>
      </c>
      <c r="AD56" s="29">
        <f t="shared" si="73"/>
        <v>2545.6109800023187</v>
      </c>
      <c r="AE56" s="29">
        <f t="shared" si="74"/>
        <v>14094.68506731528</v>
      </c>
      <c r="AF56" s="29">
        <f t="shared" si="45"/>
        <v>16640.296047317599</v>
      </c>
      <c r="AG56" s="29">
        <f t="shared" si="46"/>
        <v>22003.714647974499</v>
      </c>
      <c r="AH56" s="135">
        <f t="shared" si="47"/>
        <v>2545.6109800023187</v>
      </c>
      <c r="AI56" s="135">
        <f t="shared" si="48"/>
        <v>6340.5448249833053</v>
      </c>
      <c r="AJ56" s="135">
        <f t="shared" si="49"/>
        <v>8886.1558049856249</v>
      </c>
      <c r="AK56" s="135">
        <f t="shared" si="50"/>
        <v>0</v>
      </c>
      <c r="AL56" s="135">
        <f t="shared" si="51"/>
        <v>0</v>
      </c>
      <c r="AM56" s="139">
        <f t="shared" si="52"/>
        <v>0</v>
      </c>
      <c r="AN56" s="135">
        <f t="shared" si="53"/>
        <v>8886.1558049856249</v>
      </c>
      <c r="AO56" s="137" t="str">
        <f t="shared" si="54"/>
        <v>DrumCo Factory and Warehouse</v>
      </c>
      <c r="AP56" s="65">
        <f t="shared" si="55"/>
        <v>7372.9546866215351</v>
      </c>
      <c r="AQ56" s="12"/>
      <c r="AR56" s="70">
        <f t="shared" si="75"/>
        <v>0</v>
      </c>
      <c r="AS56" s="70">
        <f t="shared" si="76"/>
        <v>0</v>
      </c>
      <c r="AT56" s="70">
        <f t="shared" si="77"/>
        <v>176.77854027793879</v>
      </c>
      <c r="AU56" s="70">
        <f t="shared" si="78"/>
        <v>0</v>
      </c>
      <c r="AW56" s="68">
        <f t="shared" si="79"/>
        <v>0</v>
      </c>
      <c r="AX56" s="68">
        <f t="shared" si="80"/>
        <v>0</v>
      </c>
      <c r="AY56" s="68">
        <f t="shared" si="81"/>
        <v>0</v>
      </c>
      <c r="AZ56" s="68">
        <f t="shared" si="56"/>
        <v>0</v>
      </c>
      <c r="BA56" s="68">
        <f t="shared" si="82"/>
        <v>0</v>
      </c>
      <c r="BB56" s="68">
        <f t="shared" si="83"/>
        <v>0</v>
      </c>
      <c r="BC56" s="111">
        <f t="shared" si="84"/>
        <v>176.77854027793879</v>
      </c>
      <c r="BD56" s="111">
        <f t="shared" si="85"/>
        <v>0</v>
      </c>
      <c r="BE56" s="111">
        <f t="shared" si="86"/>
        <v>0</v>
      </c>
      <c r="BF56" s="111" t="str">
        <f t="shared" si="57"/>
        <v>WoodCo</v>
      </c>
      <c r="BG56" s="111">
        <f t="shared" si="87"/>
        <v>1782.014153398401</v>
      </c>
      <c r="BH56" s="111">
        <f t="shared" si="88"/>
        <v>0</v>
      </c>
      <c r="BI56" s="73">
        <f t="shared" si="89"/>
        <v>0</v>
      </c>
      <c r="BJ56" s="73">
        <f t="shared" si="90"/>
        <v>0</v>
      </c>
      <c r="BK56" s="73">
        <f t="shared" si="91"/>
        <v>0</v>
      </c>
      <c r="BL56" s="73">
        <f t="shared" si="92"/>
        <v>0</v>
      </c>
      <c r="BM56" s="73">
        <f t="shared" si="93"/>
        <v>0</v>
      </c>
      <c r="BN56" s="73">
        <f t="shared" si="94"/>
        <v>0</v>
      </c>
    </row>
    <row r="57" spans="1:66" x14ac:dyDescent="0.25">
      <c r="A57" s="61" t="s">
        <v>199</v>
      </c>
      <c r="B57" s="62">
        <v>51.449810399999997</v>
      </c>
      <c r="C57" s="62">
        <v>0.1104695</v>
      </c>
      <c r="D57" s="63">
        <v>234.68103470644354</v>
      </c>
      <c r="E57" s="63">
        <v>0</v>
      </c>
      <c r="F57" s="63">
        <v>0</v>
      </c>
      <c r="G57" s="68">
        <f t="shared" si="33"/>
        <v>202.13723820004546</v>
      </c>
      <c r="H57" s="69">
        <f t="shared" si="61"/>
        <v>0</v>
      </c>
      <c r="I57" s="69">
        <f t="shared" si="62"/>
        <v>0</v>
      </c>
      <c r="J57" s="69">
        <f t="shared" si="34"/>
        <v>0</v>
      </c>
      <c r="K57" s="69">
        <f t="shared" si="63"/>
        <v>3379.4068997727873</v>
      </c>
      <c r="L57" s="69">
        <f t="shared" si="64"/>
        <v>9487.5552426979029</v>
      </c>
      <c r="M57" s="69">
        <f t="shared" si="35"/>
        <v>12866.962142470689</v>
      </c>
      <c r="N57" s="69">
        <f t="shared" si="36"/>
        <v>12866.962142470689</v>
      </c>
      <c r="O57" s="51">
        <f t="shared" si="37"/>
        <v>345.08761704714885</v>
      </c>
      <c r="P57" s="49">
        <f t="shared" si="65"/>
        <v>1492.571380732981</v>
      </c>
      <c r="Q57" s="49">
        <f t="shared" si="66"/>
        <v>2550.2331895973334</v>
      </c>
      <c r="R57" s="49">
        <f t="shared" si="38"/>
        <v>4042.8045703303142</v>
      </c>
      <c r="S57" s="49">
        <f t="shared" si="67"/>
        <v>3379.4068997727873</v>
      </c>
      <c r="T57" s="49">
        <f t="shared" si="68"/>
        <v>16197.103806601168</v>
      </c>
      <c r="U57" s="49">
        <f t="shared" si="39"/>
        <v>19576.510706373956</v>
      </c>
      <c r="V57" s="49">
        <f t="shared" si="40"/>
        <v>23619.31527670427</v>
      </c>
      <c r="W57" s="28">
        <f t="shared" si="41"/>
        <v>680.50725407865764</v>
      </c>
      <c r="X57" s="29">
        <f t="shared" si="69"/>
        <v>1492.571380732981</v>
      </c>
      <c r="Y57" s="29">
        <f t="shared" si="70"/>
        <v>5627.5950421087045</v>
      </c>
      <c r="Z57" s="29">
        <f t="shared" si="42"/>
        <v>7120.1664228416857</v>
      </c>
      <c r="AA57" s="29">
        <f t="shared" si="71"/>
        <v>0</v>
      </c>
      <c r="AB57" s="29">
        <f t="shared" si="72"/>
        <v>0</v>
      </c>
      <c r="AC57" s="29">
        <f t="shared" si="43"/>
        <v>0</v>
      </c>
      <c r="AD57" s="29">
        <f t="shared" si="73"/>
        <v>3379.4068997727873</v>
      </c>
      <c r="AE57" s="29">
        <f t="shared" si="74"/>
        <v>31940.429302484008</v>
      </c>
      <c r="AF57" s="29">
        <f t="shared" si="45"/>
        <v>35319.836202256796</v>
      </c>
      <c r="AG57" s="29">
        <f t="shared" si="46"/>
        <v>42440.002625098481</v>
      </c>
      <c r="AH57" s="135">
        <f t="shared" si="47"/>
        <v>3379.4068997727873</v>
      </c>
      <c r="AI57" s="135">
        <f t="shared" si="48"/>
        <v>9487.5552426979029</v>
      </c>
      <c r="AJ57" s="135">
        <f t="shared" si="49"/>
        <v>12866.962142470689</v>
      </c>
      <c r="AK57" s="135">
        <f t="shared" si="50"/>
        <v>0</v>
      </c>
      <c r="AL57" s="135">
        <f t="shared" si="51"/>
        <v>0</v>
      </c>
      <c r="AM57" s="139">
        <f t="shared" si="52"/>
        <v>0</v>
      </c>
      <c r="AN57" s="135">
        <f t="shared" si="53"/>
        <v>12866.962142470689</v>
      </c>
      <c r="AO57" s="137" t="str">
        <f t="shared" si="54"/>
        <v>WoodCo Factory and Warehouse</v>
      </c>
      <c r="AP57" s="65">
        <f t="shared" si="55"/>
        <v>12866.962142470689</v>
      </c>
      <c r="AQ57" s="12"/>
      <c r="AR57" s="70">
        <f t="shared" si="75"/>
        <v>0</v>
      </c>
      <c r="AS57" s="70">
        <f t="shared" si="76"/>
        <v>0</v>
      </c>
      <c r="AT57" s="70">
        <f t="shared" si="77"/>
        <v>0</v>
      </c>
      <c r="AU57" s="70">
        <f t="shared" si="78"/>
        <v>0</v>
      </c>
      <c r="AW57" s="68">
        <f t="shared" si="79"/>
        <v>234.68103470644354</v>
      </c>
      <c r="AX57" s="68">
        <f t="shared" si="80"/>
        <v>0</v>
      </c>
      <c r="AY57" s="68">
        <f t="shared" si="81"/>
        <v>0</v>
      </c>
      <c r="AZ57" s="68" t="str">
        <f t="shared" si="56"/>
        <v>WoodCo</v>
      </c>
      <c r="BA57" s="68">
        <f t="shared" si="82"/>
        <v>9487.5552426979029</v>
      </c>
      <c r="BB57" s="68">
        <f t="shared" si="83"/>
        <v>0</v>
      </c>
      <c r="BC57" s="111">
        <f t="shared" si="84"/>
        <v>0</v>
      </c>
      <c r="BD57" s="111">
        <f t="shared" si="85"/>
        <v>0</v>
      </c>
      <c r="BE57" s="111">
        <f t="shared" si="86"/>
        <v>0</v>
      </c>
      <c r="BF57" s="111">
        <f t="shared" si="57"/>
        <v>0</v>
      </c>
      <c r="BG57" s="111">
        <f t="shared" si="87"/>
        <v>0</v>
      </c>
      <c r="BH57" s="111">
        <f t="shared" si="88"/>
        <v>0</v>
      </c>
      <c r="BI57" s="73">
        <f t="shared" si="89"/>
        <v>0</v>
      </c>
      <c r="BJ57" s="73">
        <f t="shared" si="90"/>
        <v>0</v>
      </c>
      <c r="BK57" s="73">
        <f t="shared" si="91"/>
        <v>0</v>
      </c>
      <c r="BL57" s="73">
        <f t="shared" si="92"/>
        <v>0</v>
      </c>
      <c r="BM57" s="73">
        <f t="shared" si="93"/>
        <v>0</v>
      </c>
      <c r="BN57" s="73">
        <f t="shared" si="94"/>
        <v>0</v>
      </c>
    </row>
    <row r="58" spans="1:66" x14ac:dyDescent="0.25">
      <c r="A58" s="61" t="s">
        <v>197</v>
      </c>
      <c r="B58" s="62">
        <v>51.491688500000002</v>
      </c>
      <c r="C58" s="62">
        <v>0.16240679999999999</v>
      </c>
      <c r="D58" s="63">
        <v>170.3004641295978</v>
      </c>
      <c r="E58" s="63">
        <v>0</v>
      </c>
      <c r="F58" s="63">
        <v>0</v>
      </c>
      <c r="G58" s="68">
        <f t="shared" si="33"/>
        <v>196.79159777710757</v>
      </c>
      <c r="H58" s="69">
        <f t="shared" si="61"/>
        <v>0</v>
      </c>
      <c r="I58" s="69">
        <f t="shared" si="62"/>
        <v>0</v>
      </c>
      <c r="J58" s="69">
        <f t="shared" si="34"/>
        <v>0</v>
      </c>
      <c r="K58" s="69">
        <f t="shared" si="63"/>
        <v>2452.3266834662086</v>
      </c>
      <c r="L58" s="69">
        <f t="shared" si="64"/>
        <v>6702.7400876493093</v>
      </c>
      <c r="M58" s="69">
        <f t="shared" si="35"/>
        <v>9155.0667711155183</v>
      </c>
      <c r="N58" s="69">
        <f t="shared" si="36"/>
        <v>9155.0667711155183</v>
      </c>
      <c r="O58" s="51">
        <f t="shared" si="37"/>
        <v>343.80612475997629</v>
      </c>
      <c r="P58" s="49">
        <f t="shared" si="65"/>
        <v>1083.110951864242</v>
      </c>
      <c r="Q58" s="49">
        <f t="shared" si="66"/>
        <v>1850.6220426818577</v>
      </c>
      <c r="R58" s="49">
        <f t="shared" si="38"/>
        <v>2933.7329945460997</v>
      </c>
      <c r="S58" s="49">
        <f t="shared" si="67"/>
        <v>2452.3266834662086</v>
      </c>
      <c r="T58" s="49">
        <f t="shared" si="68"/>
        <v>11710.068523444475</v>
      </c>
      <c r="U58" s="49">
        <f t="shared" si="39"/>
        <v>14162.395206910684</v>
      </c>
      <c r="V58" s="49">
        <f t="shared" si="40"/>
        <v>17096.128201456784</v>
      </c>
      <c r="W58" s="28">
        <f t="shared" si="41"/>
        <v>677.27967307133747</v>
      </c>
      <c r="X58" s="29">
        <f t="shared" si="69"/>
        <v>1083.110951864242</v>
      </c>
      <c r="Y58" s="29">
        <f t="shared" si="70"/>
        <v>4083.764368958708</v>
      </c>
      <c r="Z58" s="29">
        <f t="shared" si="42"/>
        <v>5166.87532082295</v>
      </c>
      <c r="AA58" s="29">
        <f t="shared" si="71"/>
        <v>0</v>
      </c>
      <c r="AB58" s="29">
        <f t="shared" si="72"/>
        <v>0</v>
      </c>
      <c r="AC58" s="29">
        <f t="shared" si="43"/>
        <v>0</v>
      </c>
      <c r="AD58" s="29">
        <f t="shared" si="73"/>
        <v>2452.3266834662086</v>
      </c>
      <c r="AE58" s="29">
        <f t="shared" si="74"/>
        <v>23068.208533918209</v>
      </c>
      <c r="AF58" s="29">
        <f t="shared" si="45"/>
        <v>25520.535217384419</v>
      </c>
      <c r="AG58" s="29">
        <f t="shared" si="46"/>
        <v>30687.410538207369</v>
      </c>
      <c r="AH58" s="135">
        <f t="shared" si="47"/>
        <v>2452.3266834662086</v>
      </c>
      <c r="AI58" s="135">
        <f t="shared" si="48"/>
        <v>6702.7400876493093</v>
      </c>
      <c r="AJ58" s="135">
        <f t="shared" si="49"/>
        <v>9155.0667711155183</v>
      </c>
      <c r="AK58" s="135">
        <f t="shared" si="50"/>
        <v>0</v>
      </c>
      <c r="AL58" s="135">
        <f t="shared" si="51"/>
        <v>0</v>
      </c>
      <c r="AM58" s="139">
        <f t="shared" si="52"/>
        <v>0</v>
      </c>
      <c r="AN58" s="135">
        <f t="shared" si="53"/>
        <v>9155.0667711155183</v>
      </c>
      <c r="AO58" s="137" t="str">
        <f t="shared" si="54"/>
        <v>WoodCo Factory and Warehouse</v>
      </c>
      <c r="AP58" s="65">
        <f t="shared" si="55"/>
        <v>9155.0667711155183</v>
      </c>
      <c r="AQ58" s="12"/>
      <c r="AR58" s="70">
        <f t="shared" si="75"/>
        <v>0</v>
      </c>
      <c r="AS58" s="70">
        <f t="shared" si="76"/>
        <v>0</v>
      </c>
      <c r="AT58" s="70">
        <f t="shared" si="77"/>
        <v>0</v>
      </c>
      <c r="AU58" s="70">
        <f t="shared" si="78"/>
        <v>0</v>
      </c>
      <c r="AW58" s="68">
        <f t="shared" si="79"/>
        <v>170.3004641295978</v>
      </c>
      <c r="AX58" s="68">
        <f t="shared" si="80"/>
        <v>0</v>
      </c>
      <c r="AY58" s="68">
        <f t="shared" si="81"/>
        <v>0</v>
      </c>
      <c r="AZ58" s="68" t="str">
        <f t="shared" si="56"/>
        <v>WoodCo</v>
      </c>
      <c r="BA58" s="68">
        <f t="shared" si="82"/>
        <v>6702.7400876493093</v>
      </c>
      <c r="BB58" s="68">
        <f t="shared" si="83"/>
        <v>0</v>
      </c>
      <c r="BC58" s="111">
        <f t="shared" si="84"/>
        <v>0</v>
      </c>
      <c r="BD58" s="111">
        <f t="shared" si="85"/>
        <v>0</v>
      </c>
      <c r="BE58" s="111">
        <f t="shared" si="86"/>
        <v>0</v>
      </c>
      <c r="BF58" s="111">
        <f t="shared" si="57"/>
        <v>0</v>
      </c>
      <c r="BG58" s="111">
        <f t="shared" si="87"/>
        <v>0</v>
      </c>
      <c r="BH58" s="111">
        <f t="shared" si="88"/>
        <v>0</v>
      </c>
      <c r="BI58" s="73">
        <f t="shared" si="89"/>
        <v>0</v>
      </c>
      <c r="BJ58" s="73">
        <f t="shared" si="90"/>
        <v>0</v>
      </c>
      <c r="BK58" s="73">
        <f t="shared" si="91"/>
        <v>0</v>
      </c>
      <c r="BL58" s="73">
        <f t="shared" si="92"/>
        <v>0</v>
      </c>
      <c r="BM58" s="73">
        <f t="shared" si="93"/>
        <v>0</v>
      </c>
      <c r="BN58" s="73">
        <f t="shared" si="94"/>
        <v>0</v>
      </c>
    </row>
    <row r="59" spans="1:66" x14ac:dyDescent="0.25">
      <c r="A59" s="61" t="s">
        <v>133</v>
      </c>
      <c r="B59" s="62">
        <v>51.370026199999998</v>
      </c>
      <c r="C59" s="62">
        <v>0.26630910000000002</v>
      </c>
      <c r="D59" s="63">
        <v>0</v>
      </c>
      <c r="E59" s="63">
        <v>2880</v>
      </c>
      <c r="F59" s="63">
        <v>0</v>
      </c>
      <c r="G59" s="68">
        <f t="shared" si="33"/>
        <v>213.6855906122849</v>
      </c>
      <c r="H59" s="69">
        <f t="shared" si="61"/>
        <v>0</v>
      </c>
      <c r="I59" s="69">
        <f t="shared" si="62"/>
        <v>0</v>
      </c>
      <c r="J59" s="69">
        <f t="shared" si="34"/>
        <v>0</v>
      </c>
      <c r="K59" s="69">
        <f t="shared" si="63"/>
        <v>41472</v>
      </c>
      <c r="L59" s="69">
        <f t="shared" si="64"/>
        <v>123082.90019267611</v>
      </c>
      <c r="M59" s="69">
        <f t="shared" si="35"/>
        <v>164554.90019267611</v>
      </c>
      <c r="N59" s="69">
        <f t="shared" si="36"/>
        <v>164554.90019267611</v>
      </c>
      <c r="O59" s="51">
        <f t="shared" si="37"/>
        <v>361.65338022858242</v>
      </c>
      <c r="P59" s="49">
        <f t="shared" si="65"/>
        <v>18316.8</v>
      </c>
      <c r="Q59" s="49">
        <f t="shared" si="66"/>
        <v>31296.400219248993</v>
      </c>
      <c r="R59" s="49">
        <f t="shared" si="38"/>
        <v>49613.200219248989</v>
      </c>
      <c r="S59" s="49">
        <f t="shared" si="67"/>
        <v>41472</v>
      </c>
      <c r="T59" s="49">
        <f t="shared" si="68"/>
        <v>208312.34701166349</v>
      </c>
      <c r="U59" s="49">
        <f t="shared" si="39"/>
        <v>249784.34701166349</v>
      </c>
      <c r="V59" s="49">
        <f t="shared" si="40"/>
        <v>299397.54723091249</v>
      </c>
      <c r="W59" s="28">
        <f t="shared" si="41"/>
        <v>695.65118517860446</v>
      </c>
      <c r="X59" s="29">
        <f t="shared" si="69"/>
        <v>18316.8</v>
      </c>
      <c r="Y59" s="29">
        <f t="shared" si="70"/>
        <v>69061.710681251177</v>
      </c>
      <c r="Z59" s="29">
        <f t="shared" si="42"/>
        <v>87378.51068125118</v>
      </c>
      <c r="AA59" s="29">
        <f t="shared" si="71"/>
        <v>0</v>
      </c>
      <c r="AB59" s="29">
        <f t="shared" si="72"/>
        <v>0</v>
      </c>
      <c r="AC59" s="29">
        <f t="shared" si="43"/>
        <v>0</v>
      </c>
      <c r="AD59" s="29">
        <f t="shared" si="73"/>
        <v>41472</v>
      </c>
      <c r="AE59" s="29">
        <f t="shared" si="74"/>
        <v>400695.08266287623</v>
      </c>
      <c r="AF59" s="29">
        <f t="shared" si="45"/>
        <v>442167.08266287623</v>
      </c>
      <c r="AG59" s="29">
        <f t="shared" si="46"/>
        <v>529545.59334412741</v>
      </c>
      <c r="AH59" s="135">
        <f t="shared" si="47"/>
        <v>41472</v>
      </c>
      <c r="AI59" s="135">
        <f t="shared" si="48"/>
        <v>123082.90019267611</v>
      </c>
      <c r="AJ59" s="135">
        <f t="shared" si="49"/>
        <v>164554.90019267611</v>
      </c>
      <c r="AK59" s="135">
        <f t="shared" si="50"/>
        <v>0</v>
      </c>
      <c r="AL59" s="135">
        <f t="shared" si="51"/>
        <v>0</v>
      </c>
      <c r="AM59" s="139">
        <f t="shared" si="52"/>
        <v>0</v>
      </c>
      <c r="AN59" s="135">
        <f t="shared" si="53"/>
        <v>164554.90019267611</v>
      </c>
      <c r="AO59" s="137" t="str">
        <f t="shared" si="54"/>
        <v>WoodCo Factory and Warehouse</v>
      </c>
      <c r="AP59" s="65">
        <f t="shared" si="55"/>
        <v>164554.90019267611</v>
      </c>
      <c r="AQ59" s="12"/>
      <c r="AR59" s="70">
        <f t="shared" si="75"/>
        <v>0</v>
      </c>
      <c r="AS59" s="70">
        <f t="shared" si="76"/>
        <v>0</v>
      </c>
      <c r="AT59" s="70">
        <f t="shared" si="77"/>
        <v>0</v>
      </c>
      <c r="AU59" s="70">
        <f t="shared" si="78"/>
        <v>0</v>
      </c>
      <c r="AW59" s="68">
        <f t="shared" si="79"/>
        <v>0</v>
      </c>
      <c r="AX59" s="68">
        <f t="shared" si="80"/>
        <v>2880</v>
      </c>
      <c r="AY59" s="68">
        <f t="shared" si="81"/>
        <v>0</v>
      </c>
      <c r="AZ59" s="68" t="str">
        <f t="shared" si="56"/>
        <v>WoodCo</v>
      </c>
      <c r="BA59" s="68">
        <f t="shared" si="82"/>
        <v>123082.90019267611</v>
      </c>
      <c r="BB59" s="68">
        <f t="shared" si="83"/>
        <v>0</v>
      </c>
      <c r="BC59" s="111">
        <f t="shared" si="84"/>
        <v>0</v>
      </c>
      <c r="BD59" s="111">
        <f t="shared" si="85"/>
        <v>0</v>
      </c>
      <c r="BE59" s="111">
        <f t="shared" si="86"/>
        <v>0</v>
      </c>
      <c r="BF59" s="111">
        <f t="shared" si="57"/>
        <v>0</v>
      </c>
      <c r="BG59" s="111">
        <f t="shared" si="87"/>
        <v>0</v>
      </c>
      <c r="BH59" s="111">
        <f t="shared" si="88"/>
        <v>0</v>
      </c>
      <c r="BI59" s="73">
        <f t="shared" si="89"/>
        <v>0</v>
      </c>
      <c r="BJ59" s="73">
        <f t="shared" si="90"/>
        <v>0</v>
      </c>
      <c r="BK59" s="73">
        <f t="shared" si="91"/>
        <v>0</v>
      </c>
      <c r="BL59" s="73">
        <f t="shared" si="92"/>
        <v>0</v>
      </c>
      <c r="BM59" s="73">
        <f t="shared" si="93"/>
        <v>0</v>
      </c>
      <c r="BN59" s="73">
        <f t="shared" si="94"/>
        <v>0</v>
      </c>
    </row>
    <row r="60" spans="1:66" x14ac:dyDescent="0.25">
      <c r="A60" s="61" t="s">
        <v>202</v>
      </c>
      <c r="B60" s="62">
        <v>56.640898</v>
      </c>
      <c r="C60" s="62">
        <v>-2.9079679999999999</v>
      </c>
      <c r="D60" s="63">
        <v>336.98893941169945</v>
      </c>
      <c r="E60" s="63">
        <v>0</v>
      </c>
      <c r="F60" s="63">
        <v>0</v>
      </c>
      <c r="G60" s="68">
        <f t="shared" si="33"/>
        <v>539.23597297817776</v>
      </c>
      <c r="H60" s="69">
        <f t="shared" si="61"/>
        <v>0</v>
      </c>
      <c r="I60" s="69">
        <f t="shared" si="62"/>
        <v>0</v>
      </c>
      <c r="J60" s="69">
        <f t="shared" si="34"/>
        <v>0</v>
      </c>
      <c r="K60" s="69">
        <f t="shared" si="63"/>
        <v>4852.6407275284719</v>
      </c>
      <c r="L60" s="69">
        <f t="shared" si="64"/>
        <v>36343.311725310392</v>
      </c>
      <c r="M60" s="69">
        <f t="shared" si="35"/>
        <v>41195.952452838865</v>
      </c>
      <c r="N60" s="69">
        <f t="shared" si="36"/>
        <v>41195.952452838865</v>
      </c>
      <c r="O60" s="51">
        <f t="shared" si="37"/>
        <v>438.06866703557256</v>
      </c>
      <c r="P60" s="49">
        <f t="shared" si="65"/>
        <v>2143.2496546584084</v>
      </c>
      <c r="Q60" s="49">
        <f t="shared" si="66"/>
        <v>3661.993304614165</v>
      </c>
      <c r="R60" s="49">
        <f t="shared" si="38"/>
        <v>5805.242959272573</v>
      </c>
      <c r="S60" s="49">
        <f t="shared" si="67"/>
        <v>4852.6407275284719</v>
      </c>
      <c r="T60" s="49">
        <f t="shared" si="68"/>
        <v>29524.859098762903</v>
      </c>
      <c r="U60" s="49">
        <f t="shared" si="39"/>
        <v>34377.499826291372</v>
      </c>
      <c r="V60" s="49">
        <f t="shared" si="40"/>
        <v>40182.742785563947</v>
      </c>
      <c r="W60" s="28">
        <f t="shared" si="41"/>
        <v>102.5994363198875</v>
      </c>
      <c r="X60" s="29">
        <f t="shared" si="69"/>
        <v>2143.2496546584084</v>
      </c>
      <c r="Y60" s="29">
        <f t="shared" si="70"/>
        <v>8080.9141098723858</v>
      </c>
      <c r="Z60" s="29">
        <f t="shared" si="42"/>
        <v>10224.163764530795</v>
      </c>
      <c r="AA60" s="29">
        <f t="shared" si="71"/>
        <v>0</v>
      </c>
      <c r="AB60" s="29">
        <f t="shared" si="72"/>
        <v>0</v>
      </c>
      <c r="AC60" s="29">
        <f t="shared" si="43"/>
        <v>0</v>
      </c>
      <c r="AD60" s="29">
        <f t="shared" si="73"/>
        <v>4852.6407275284719</v>
      </c>
      <c r="AE60" s="29">
        <f t="shared" si="74"/>
        <v>6914.9750459354173</v>
      </c>
      <c r="AF60" s="29">
        <f t="shared" si="45"/>
        <v>11767.615773463889</v>
      </c>
      <c r="AG60" s="29">
        <f t="shared" si="46"/>
        <v>21991.779537994684</v>
      </c>
      <c r="AH60" s="135">
        <f t="shared" si="47"/>
        <v>4852.6407275284719</v>
      </c>
      <c r="AI60" s="135">
        <f t="shared" si="48"/>
        <v>36343.311725310392</v>
      </c>
      <c r="AJ60" s="135">
        <f t="shared" si="49"/>
        <v>41195.952452838865</v>
      </c>
      <c r="AK60" s="135">
        <f t="shared" si="50"/>
        <v>0</v>
      </c>
      <c r="AL60" s="135">
        <f t="shared" si="51"/>
        <v>0</v>
      </c>
      <c r="AM60" s="139">
        <f t="shared" si="52"/>
        <v>0</v>
      </c>
      <c r="AN60" s="135">
        <f t="shared" si="53"/>
        <v>41195.952452838865</v>
      </c>
      <c r="AO60" s="137" t="str">
        <f t="shared" si="54"/>
        <v>WoodCo Warehouse</v>
      </c>
      <c r="AP60" s="65">
        <f t="shared" si="55"/>
        <v>21991.779537994684</v>
      </c>
      <c r="AQ60" s="12"/>
      <c r="AR60" s="70">
        <f t="shared" si="75"/>
        <v>0</v>
      </c>
      <c r="AS60" s="70">
        <f t="shared" si="76"/>
        <v>0</v>
      </c>
      <c r="AT60" s="70">
        <f t="shared" si="77"/>
        <v>0</v>
      </c>
      <c r="AU60" s="70">
        <f t="shared" si="78"/>
        <v>336.98893941169945</v>
      </c>
      <c r="AW60" s="68">
        <f t="shared" si="79"/>
        <v>0</v>
      </c>
      <c r="AX60" s="68">
        <f t="shared" si="80"/>
        <v>0</v>
      </c>
      <c r="AY60" s="68">
        <f t="shared" si="81"/>
        <v>0</v>
      </c>
      <c r="AZ60" s="68">
        <f t="shared" si="56"/>
        <v>0</v>
      </c>
      <c r="BA60" s="68">
        <f t="shared" si="82"/>
        <v>0</v>
      </c>
      <c r="BB60" s="68">
        <f t="shared" si="83"/>
        <v>0</v>
      </c>
      <c r="BC60" s="111">
        <f t="shared" si="84"/>
        <v>0</v>
      </c>
      <c r="BD60" s="111">
        <f t="shared" si="85"/>
        <v>0</v>
      </c>
      <c r="BE60" s="111">
        <f t="shared" si="86"/>
        <v>0</v>
      </c>
      <c r="BF60" s="111">
        <f t="shared" si="57"/>
        <v>0</v>
      </c>
      <c r="BG60" s="111">
        <f t="shared" si="87"/>
        <v>0</v>
      </c>
      <c r="BH60" s="111">
        <f t="shared" si="88"/>
        <v>0</v>
      </c>
      <c r="BI60" s="73">
        <f t="shared" si="89"/>
        <v>336.98893941169945</v>
      </c>
      <c r="BJ60" s="73">
        <f t="shared" si="90"/>
        <v>0</v>
      </c>
      <c r="BK60" s="73">
        <f t="shared" si="91"/>
        <v>0</v>
      </c>
      <c r="BL60" s="73" t="str">
        <f t="shared" si="92"/>
        <v>WoodCo</v>
      </c>
      <c r="BM60" s="73">
        <f t="shared" si="93"/>
        <v>6914.9750459354173</v>
      </c>
      <c r="BN60" s="73">
        <f t="shared" si="94"/>
        <v>0</v>
      </c>
    </row>
    <row r="61" spans="1:66" x14ac:dyDescent="0.25">
      <c r="A61" s="61" t="s">
        <v>237</v>
      </c>
      <c r="B61" s="62">
        <v>52.896177808051199</v>
      </c>
      <c r="C61" s="62">
        <v>-1.47147084054098</v>
      </c>
      <c r="D61" s="63">
        <v>0</v>
      </c>
      <c r="E61" s="63">
        <v>0</v>
      </c>
      <c r="F61" s="63">
        <v>1158.9965676672527</v>
      </c>
      <c r="G61" s="68">
        <f t="shared" si="33"/>
        <v>118.8560189607789</v>
      </c>
      <c r="H61" s="69">
        <f t="shared" si="61"/>
        <v>7371.2181703637279</v>
      </c>
      <c r="I61" s="69">
        <f t="shared" si="62"/>
        <v>12594.590428628555</v>
      </c>
      <c r="J61" s="69">
        <f t="shared" si="34"/>
        <v>19965.808598992284</v>
      </c>
      <c r="K61" s="69">
        <f t="shared" si="63"/>
        <v>16689.55057440844</v>
      </c>
      <c r="L61" s="69">
        <f t="shared" si="64"/>
        <v>27550.743604427335</v>
      </c>
      <c r="M61" s="69">
        <f t="shared" si="35"/>
        <v>44240.294178835771</v>
      </c>
      <c r="N61" s="69">
        <f t="shared" si="36"/>
        <v>64206.102777828055</v>
      </c>
      <c r="O61" s="51">
        <f t="shared" si="37"/>
        <v>119.54582555707302</v>
      </c>
      <c r="P61" s="49">
        <f t="shared" si="65"/>
        <v>0</v>
      </c>
      <c r="Q61" s="49">
        <f t="shared" si="66"/>
        <v>0</v>
      </c>
      <c r="R61" s="49">
        <f t="shared" si="38"/>
        <v>0</v>
      </c>
      <c r="S61" s="49">
        <f t="shared" si="67"/>
        <v>16689.55057440844</v>
      </c>
      <c r="T61" s="49">
        <f t="shared" si="68"/>
        <v>27710.640299919156</v>
      </c>
      <c r="U61" s="49">
        <f t="shared" si="39"/>
        <v>44400.1908743276</v>
      </c>
      <c r="V61" s="49">
        <f t="shared" si="40"/>
        <v>44400.1908743276</v>
      </c>
      <c r="W61" s="28">
        <f t="shared" si="41"/>
        <v>451.86096462811713</v>
      </c>
      <c r="X61" s="29">
        <f t="shared" si="69"/>
        <v>0</v>
      </c>
      <c r="Y61" s="29">
        <f t="shared" si="70"/>
        <v>0</v>
      </c>
      <c r="Z61" s="29">
        <f t="shared" si="42"/>
        <v>0</v>
      </c>
      <c r="AA61" s="29">
        <f t="shared" si="71"/>
        <v>7371.2181703637279</v>
      </c>
      <c r="AB61" s="29">
        <f t="shared" si="72"/>
        <v>20186.044019306883</v>
      </c>
      <c r="AC61" s="29">
        <f t="shared" si="43"/>
        <v>27557.262189670611</v>
      </c>
      <c r="AD61" s="29">
        <f t="shared" si="73"/>
        <v>16689.55057440844</v>
      </c>
      <c r="AE61" s="29">
        <f t="shared" si="74"/>
        <v>104741.06141336034</v>
      </c>
      <c r="AF61" s="29">
        <f t="shared" si="45"/>
        <v>121430.61198776877</v>
      </c>
      <c r="AG61" s="29">
        <f t="shared" si="46"/>
        <v>148987.87417743937</v>
      </c>
      <c r="AH61" s="135">
        <f t="shared" si="47"/>
        <v>0</v>
      </c>
      <c r="AI61" s="135">
        <f t="shared" si="48"/>
        <v>0</v>
      </c>
      <c r="AJ61" s="135">
        <f t="shared" si="49"/>
        <v>0</v>
      </c>
      <c r="AK61" s="135">
        <f t="shared" si="50"/>
        <v>16689.55057440844</v>
      </c>
      <c r="AL61" s="135">
        <f t="shared" si="51"/>
        <v>27710.640299919156</v>
      </c>
      <c r="AM61" s="139">
        <f t="shared" si="52"/>
        <v>44400.1908743276</v>
      </c>
      <c r="AN61" s="135">
        <f t="shared" si="53"/>
        <v>44400.1908743276</v>
      </c>
      <c r="AO61" s="137" t="str">
        <f t="shared" si="54"/>
        <v>DrumCo Factory and Warehouse</v>
      </c>
      <c r="AP61" s="65">
        <f t="shared" si="55"/>
        <v>44400.1908743276</v>
      </c>
      <c r="AQ61" s="12"/>
      <c r="AR61" s="70">
        <f t="shared" si="75"/>
        <v>0</v>
      </c>
      <c r="AS61" s="70">
        <f t="shared" si="76"/>
        <v>0</v>
      </c>
      <c r="AT61" s="70">
        <f t="shared" si="77"/>
        <v>0</v>
      </c>
      <c r="AU61" s="70">
        <f t="shared" si="78"/>
        <v>0</v>
      </c>
      <c r="AW61" s="68">
        <f t="shared" si="79"/>
        <v>0</v>
      </c>
      <c r="AX61" s="68">
        <f t="shared" si="80"/>
        <v>0</v>
      </c>
      <c r="AY61" s="68">
        <f t="shared" si="81"/>
        <v>0</v>
      </c>
      <c r="AZ61" s="68">
        <f t="shared" si="56"/>
        <v>0</v>
      </c>
      <c r="BA61" s="68">
        <f t="shared" si="82"/>
        <v>0</v>
      </c>
      <c r="BB61" s="68">
        <f t="shared" si="83"/>
        <v>0</v>
      </c>
      <c r="BC61" s="111">
        <f t="shared" si="84"/>
        <v>0</v>
      </c>
      <c r="BD61" s="111">
        <f t="shared" si="85"/>
        <v>0</v>
      </c>
      <c r="BE61" s="111">
        <f t="shared" si="86"/>
        <v>1158.9965676672527</v>
      </c>
      <c r="BF61" s="111" t="str">
        <f t="shared" si="57"/>
        <v>DrumCo</v>
      </c>
      <c r="BG61" s="111">
        <f t="shared" si="87"/>
        <v>0</v>
      </c>
      <c r="BH61" s="111">
        <f t="shared" si="88"/>
        <v>27710.640299919156</v>
      </c>
      <c r="BI61" s="73">
        <f t="shared" si="89"/>
        <v>0</v>
      </c>
      <c r="BJ61" s="73">
        <f t="shared" si="90"/>
        <v>0</v>
      </c>
      <c r="BK61" s="73">
        <f t="shared" si="91"/>
        <v>0</v>
      </c>
      <c r="BL61" s="73">
        <f t="shared" si="92"/>
        <v>0</v>
      </c>
      <c r="BM61" s="73">
        <f t="shared" si="93"/>
        <v>0</v>
      </c>
      <c r="BN61" s="73">
        <f t="shared" si="94"/>
        <v>0</v>
      </c>
    </row>
    <row r="62" spans="1:66" x14ac:dyDescent="0.25">
      <c r="A62" s="61" t="s">
        <v>63</v>
      </c>
      <c r="B62" s="62">
        <v>54.524847900024596</v>
      </c>
      <c r="C62" s="62">
        <v>-1.51083629999451</v>
      </c>
      <c r="D62" s="63">
        <v>0</v>
      </c>
      <c r="E62" s="63">
        <v>806.64219081962096</v>
      </c>
      <c r="F62" s="63">
        <v>1436.2277173192729</v>
      </c>
      <c r="G62" s="68">
        <f t="shared" si="33"/>
        <v>240.13587502466308</v>
      </c>
      <c r="H62" s="69">
        <f t="shared" si="61"/>
        <v>9134.4082821505763</v>
      </c>
      <c r="I62" s="69">
        <f t="shared" si="62"/>
        <v>15607.207446945265</v>
      </c>
      <c r="J62" s="69">
        <f t="shared" si="34"/>
        <v>24741.615729095844</v>
      </c>
      <c r="K62" s="69">
        <f t="shared" si="63"/>
        <v>32297.326677200075</v>
      </c>
      <c r="L62" s="69">
        <f t="shared" si="64"/>
        <v>107718.70559148381</v>
      </c>
      <c r="M62" s="69">
        <f t="shared" si="35"/>
        <v>140016.03226868389</v>
      </c>
      <c r="N62" s="69">
        <f t="shared" si="36"/>
        <v>164757.64799777974</v>
      </c>
      <c r="O62" s="51">
        <f t="shared" si="37"/>
        <v>183.47386590176154</v>
      </c>
      <c r="P62" s="49">
        <f t="shared" si="65"/>
        <v>5130.2443336127899</v>
      </c>
      <c r="Q62" s="49">
        <f t="shared" si="66"/>
        <v>8765.6239019523164</v>
      </c>
      <c r="R62" s="49">
        <f t="shared" si="38"/>
        <v>13895.868235565107</v>
      </c>
      <c r="S62" s="49">
        <f t="shared" si="67"/>
        <v>32297.326677200075</v>
      </c>
      <c r="T62" s="49">
        <f t="shared" si="68"/>
        <v>82301.602552194337</v>
      </c>
      <c r="U62" s="49">
        <f t="shared" si="39"/>
        <v>114598.92922939442</v>
      </c>
      <c r="V62" s="49">
        <f t="shared" si="40"/>
        <v>128494.79746495953</v>
      </c>
      <c r="W62" s="28">
        <f t="shared" si="41"/>
        <v>260.92775780241396</v>
      </c>
      <c r="X62" s="29">
        <f t="shared" si="69"/>
        <v>5130.2443336127899</v>
      </c>
      <c r="Y62" s="29">
        <f t="shared" si="70"/>
        <v>19343.086668637246</v>
      </c>
      <c r="Z62" s="29">
        <f t="shared" si="42"/>
        <v>24473.331002250037</v>
      </c>
      <c r="AA62" s="29">
        <f t="shared" si="71"/>
        <v>9134.4082821505763</v>
      </c>
      <c r="AB62" s="29">
        <f t="shared" si="72"/>
        <v>25014.531304357581</v>
      </c>
      <c r="AC62" s="29">
        <f t="shared" si="43"/>
        <v>34148.939586508161</v>
      </c>
      <c r="AD62" s="29">
        <f t="shared" si="73"/>
        <v>32297.326677200075</v>
      </c>
      <c r="AE62" s="29">
        <f t="shared" si="74"/>
        <v>117045.40323463756</v>
      </c>
      <c r="AF62" s="29">
        <f t="shared" si="45"/>
        <v>149342.72991183764</v>
      </c>
      <c r="AG62" s="29">
        <f t="shared" si="46"/>
        <v>207965.00050059584</v>
      </c>
      <c r="AH62" s="135">
        <f t="shared" si="47"/>
        <v>11615.647547802542</v>
      </c>
      <c r="AI62" s="135">
        <f t="shared" si="48"/>
        <v>38740.745664856186</v>
      </c>
      <c r="AJ62" s="135">
        <f t="shared" si="49"/>
        <v>50356.393212658731</v>
      </c>
      <c r="AK62" s="135">
        <f t="shared" si="50"/>
        <v>20681.679129397529</v>
      </c>
      <c r="AL62" s="135">
        <f t="shared" si="51"/>
        <v>52702.050322365867</v>
      </c>
      <c r="AM62" s="139">
        <f t="shared" si="52"/>
        <v>73383.7294517634</v>
      </c>
      <c r="AN62" s="135">
        <f t="shared" si="53"/>
        <v>123740.12266442213</v>
      </c>
      <c r="AO62" s="137" t="str">
        <f t="shared" si="54"/>
        <v>Individual</v>
      </c>
      <c r="AP62" s="65">
        <f t="shared" si="55"/>
        <v>123740.12266442213</v>
      </c>
      <c r="AQ62" s="12">
        <f>SUM(D62:E62)</f>
        <v>806.64219081962096</v>
      </c>
      <c r="AR62" s="70">
        <f t="shared" si="75"/>
        <v>0</v>
      </c>
      <c r="AS62" s="70">
        <f t="shared" si="76"/>
        <v>0</v>
      </c>
      <c r="AT62" s="70">
        <f t="shared" si="77"/>
        <v>0</v>
      </c>
      <c r="AU62" s="70">
        <f t="shared" si="78"/>
        <v>0</v>
      </c>
      <c r="AW62" s="68">
        <f t="shared" si="79"/>
        <v>0</v>
      </c>
      <c r="AX62" s="68">
        <f t="shared" si="80"/>
        <v>0</v>
      </c>
      <c r="AY62" s="68">
        <f t="shared" si="81"/>
        <v>0</v>
      </c>
      <c r="AZ62" s="68">
        <f t="shared" si="56"/>
        <v>0</v>
      </c>
      <c r="BA62" s="68">
        <f t="shared" si="82"/>
        <v>0</v>
      </c>
      <c r="BB62" s="68">
        <f t="shared" si="83"/>
        <v>0</v>
      </c>
      <c r="BC62" s="111">
        <f t="shared" si="84"/>
        <v>0</v>
      </c>
      <c r="BD62" s="111">
        <f t="shared" si="85"/>
        <v>0</v>
      </c>
      <c r="BE62" s="111">
        <f t="shared" si="86"/>
        <v>0</v>
      </c>
      <c r="BF62" s="111">
        <f t="shared" si="57"/>
        <v>0</v>
      </c>
      <c r="BG62" s="111">
        <f t="shared" si="87"/>
        <v>0</v>
      </c>
      <c r="BH62" s="111">
        <f t="shared" si="88"/>
        <v>0</v>
      </c>
      <c r="BI62" s="73">
        <f t="shared" si="89"/>
        <v>0</v>
      </c>
      <c r="BJ62" s="73">
        <f t="shared" si="90"/>
        <v>0</v>
      </c>
      <c r="BK62" s="73">
        <f t="shared" si="91"/>
        <v>0</v>
      </c>
      <c r="BL62" s="73">
        <f t="shared" si="92"/>
        <v>0</v>
      </c>
      <c r="BM62" s="73">
        <f t="shared" si="93"/>
        <v>0</v>
      </c>
      <c r="BN62" s="73">
        <f t="shared" si="94"/>
        <v>0</v>
      </c>
    </row>
    <row r="63" spans="1:66" x14ac:dyDescent="0.25">
      <c r="A63" s="61" t="s">
        <v>243</v>
      </c>
      <c r="B63" s="62">
        <v>53.753269195556641</v>
      </c>
      <c r="C63" s="62">
        <v>-0.84824502468109131</v>
      </c>
      <c r="D63" s="63">
        <v>0</v>
      </c>
      <c r="E63" s="63">
        <v>0</v>
      </c>
      <c r="F63" s="63">
        <v>1581.8930115979604</v>
      </c>
      <c r="G63" s="68">
        <f t="shared" si="33"/>
        <v>125.28889594025007</v>
      </c>
      <c r="H63" s="69">
        <f t="shared" si="61"/>
        <v>10060.839553763028</v>
      </c>
      <c r="I63" s="69">
        <f t="shared" si="62"/>
        <v>17190.123887153768</v>
      </c>
      <c r="J63" s="69">
        <f t="shared" si="34"/>
        <v>27250.963440916796</v>
      </c>
      <c r="K63" s="69">
        <f t="shared" si="63"/>
        <v>22779.259367010629</v>
      </c>
      <c r="L63" s="69">
        <f t="shared" si="64"/>
        <v>39638.725783741131</v>
      </c>
      <c r="M63" s="69">
        <f t="shared" si="35"/>
        <v>62417.98515075176</v>
      </c>
      <c r="N63" s="69">
        <f t="shared" si="36"/>
        <v>89668.948591668552</v>
      </c>
      <c r="O63" s="51">
        <f t="shared" si="37"/>
        <v>159.63573411136684</v>
      </c>
      <c r="P63" s="49">
        <f t="shared" si="65"/>
        <v>0</v>
      </c>
      <c r="Q63" s="49">
        <f t="shared" si="66"/>
        <v>0</v>
      </c>
      <c r="R63" s="49">
        <f t="shared" si="38"/>
        <v>0</v>
      </c>
      <c r="S63" s="49">
        <f t="shared" si="67"/>
        <v>22779.259367010629</v>
      </c>
      <c r="T63" s="49">
        <f t="shared" si="68"/>
        <v>50505.330438416277</v>
      </c>
      <c r="U63" s="49">
        <f t="shared" si="39"/>
        <v>73284.589805426906</v>
      </c>
      <c r="V63" s="49">
        <f t="shared" si="40"/>
        <v>73284.589805426906</v>
      </c>
      <c r="W63" s="28">
        <f t="shared" si="41"/>
        <v>374.34153097833661</v>
      </c>
      <c r="X63" s="29">
        <f t="shared" si="69"/>
        <v>0</v>
      </c>
      <c r="Y63" s="29">
        <f t="shared" si="70"/>
        <v>0</v>
      </c>
      <c r="Z63" s="29">
        <f t="shared" si="42"/>
        <v>0</v>
      </c>
      <c r="AA63" s="29">
        <f t="shared" si="71"/>
        <v>10060.839553763028</v>
      </c>
      <c r="AB63" s="29">
        <f t="shared" si="72"/>
        <v>27551.558698936602</v>
      </c>
      <c r="AC63" s="29">
        <f t="shared" si="43"/>
        <v>37612.398252699626</v>
      </c>
      <c r="AD63" s="29">
        <f t="shared" si="73"/>
        <v>22779.259367010629</v>
      </c>
      <c r="AE63" s="29">
        <f t="shared" si="74"/>
        <v>118433.65036110242</v>
      </c>
      <c r="AF63" s="29">
        <f t="shared" si="45"/>
        <v>141212.90972811304</v>
      </c>
      <c r="AG63" s="29">
        <f t="shared" si="46"/>
        <v>178825.30798081268</v>
      </c>
      <c r="AH63" s="135">
        <f t="shared" si="47"/>
        <v>0</v>
      </c>
      <c r="AI63" s="135">
        <f t="shared" si="48"/>
        <v>0</v>
      </c>
      <c r="AJ63" s="135">
        <f t="shared" si="49"/>
        <v>0</v>
      </c>
      <c r="AK63" s="135">
        <f t="shared" si="50"/>
        <v>22779.259367010629</v>
      </c>
      <c r="AL63" s="135">
        <f t="shared" si="51"/>
        <v>50505.330438416277</v>
      </c>
      <c r="AM63" s="139">
        <f t="shared" si="52"/>
        <v>73284.589805426906</v>
      </c>
      <c r="AN63" s="135">
        <f t="shared" si="53"/>
        <v>73284.589805426906</v>
      </c>
      <c r="AO63" s="137" t="str">
        <f t="shared" si="54"/>
        <v>DrumCo Factory and Warehouse</v>
      </c>
      <c r="AP63" s="65">
        <f t="shared" si="55"/>
        <v>73284.589805426906</v>
      </c>
      <c r="AQ63" s="12"/>
      <c r="AR63" s="70">
        <f t="shared" si="75"/>
        <v>0</v>
      </c>
      <c r="AS63" s="70">
        <f t="shared" si="76"/>
        <v>0</v>
      </c>
      <c r="AT63" s="70">
        <f t="shared" si="77"/>
        <v>0</v>
      </c>
      <c r="AU63" s="70">
        <f t="shared" si="78"/>
        <v>0</v>
      </c>
      <c r="AW63" s="68">
        <f t="shared" si="79"/>
        <v>0</v>
      </c>
      <c r="AX63" s="68">
        <f t="shared" si="80"/>
        <v>0</v>
      </c>
      <c r="AY63" s="68">
        <f t="shared" si="81"/>
        <v>0</v>
      </c>
      <c r="AZ63" s="68">
        <f t="shared" si="56"/>
        <v>0</v>
      </c>
      <c r="BA63" s="68">
        <f t="shared" si="82"/>
        <v>0</v>
      </c>
      <c r="BB63" s="68">
        <f t="shared" si="83"/>
        <v>0</v>
      </c>
      <c r="BC63" s="111">
        <f t="shared" si="84"/>
        <v>0</v>
      </c>
      <c r="BD63" s="111">
        <f t="shared" si="85"/>
        <v>0</v>
      </c>
      <c r="BE63" s="111">
        <f t="shared" si="86"/>
        <v>1581.8930115979604</v>
      </c>
      <c r="BF63" s="111" t="str">
        <f t="shared" si="57"/>
        <v>DrumCo</v>
      </c>
      <c r="BG63" s="111">
        <f t="shared" si="87"/>
        <v>0</v>
      </c>
      <c r="BH63" s="111">
        <f t="shared" si="88"/>
        <v>50505.330438416277</v>
      </c>
      <c r="BI63" s="73">
        <f t="shared" si="89"/>
        <v>0</v>
      </c>
      <c r="BJ63" s="73">
        <f t="shared" si="90"/>
        <v>0</v>
      </c>
      <c r="BK63" s="73">
        <f t="shared" si="91"/>
        <v>0</v>
      </c>
      <c r="BL63" s="73">
        <f t="shared" si="92"/>
        <v>0</v>
      </c>
      <c r="BM63" s="73">
        <f t="shared" si="93"/>
        <v>0</v>
      </c>
      <c r="BN63" s="73">
        <f t="shared" si="94"/>
        <v>0</v>
      </c>
    </row>
    <row r="64" spans="1:66" x14ac:dyDescent="0.25">
      <c r="A64" s="61" t="s">
        <v>207</v>
      </c>
      <c r="B64" s="62">
        <v>53.575838000023502</v>
      </c>
      <c r="C64" s="62">
        <v>-0.62689299997161696</v>
      </c>
      <c r="D64" s="63">
        <v>204.77668279360759</v>
      </c>
      <c r="E64" s="63">
        <v>0</v>
      </c>
      <c r="F64" s="63">
        <v>0</v>
      </c>
      <c r="G64" s="68">
        <f t="shared" si="33"/>
        <v>95.919655211363079</v>
      </c>
      <c r="H64" s="69">
        <f t="shared" si="61"/>
        <v>0</v>
      </c>
      <c r="I64" s="69">
        <f t="shared" si="62"/>
        <v>0</v>
      </c>
      <c r="J64" s="69">
        <f t="shared" si="34"/>
        <v>0</v>
      </c>
      <c r="K64" s="69">
        <f t="shared" si="63"/>
        <v>2948.7842322279494</v>
      </c>
      <c r="L64" s="69">
        <f t="shared" si="64"/>
        <v>3928.4217617779013</v>
      </c>
      <c r="M64" s="69">
        <f t="shared" si="35"/>
        <v>6877.2059940058507</v>
      </c>
      <c r="N64" s="69">
        <f t="shared" si="36"/>
        <v>6877.2059940058507</v>
      </c>
      <c r="O64" s="51">
        <f t="shared" si="37"/>
        <v>171.08232583200302</v>
      </c>
      <c r="P64" s="49">
        <f t="shared" si="65"/>
        <v>1302.3797025673443</v>
      </c>
      <c r="Q64" s="49">
        <f t="shared" si="66"/>
        <v>2225.2684098190771</v>
      </c>
      <c r="R64" s="49">
        <f t="shared" si="38"/>
        <v>3527.6481123864214</v>
      </c>
      <c r="S64" s="49">
        <f t="shared" si="67"/>
        <v>2948.7842322279494</v>
      </c>
      <c r="T64" s="49">
        <f t="shared" si="68"/>
        <v>7006.7342336985403</v>
      </c>
      <c r="U64" s="49">
        <f t="shared" si="39"/>
        <v>9955.5184659264887</v>
      </c>
      <c r="V64" s="49">
        <f t="shared" si="40"/>
        <v>13483.16657831291</v>
      </c>
      <c r="W64" s="28">
        <f t="shared" si="41"/>
        <v>403.77210533588658</v>
      </c>
      <c r="X64" s="29">
        <f t="shared" si="69"/>
        <v>1302.3797025673443</v>
      </c>
      <c r="Y64" s="29">
        <f t="shared" si="70"/>
        <v>4910.4958407494705</v>
      </c>
      <c r="Z64" s="29">
        <f t="shared" si="42"/>
        <v>6212.8755433168153</v>
      </c>
      <c r="AA64" s="29">
        <f t="shared" si="71"/>
        <v>0</v>
      </c>
      <c r="AB64" s="29">
        <f t="shared" si="72"/>
        <v>0</v>
      </c>
      <c r="AC64" s="29">
        <f t="shared" si="43"/>
        <v>0</v>
      </c>
      <c r="AD64" s="29">
        <f t="shared" si="73"/>
        <v>2948.7842322279494</v>
      </c>
      <c r="AE64" s="29">
        <f t="shared" si="74"/>
        <v>16536.622467054793</v>
      </c>
      <c r="AF64" s="29">
        <f t="shared" si="45"/>
        <v>19485.406699282743</v>
      </c>
      <c r="AG64" s="29">
        <f t="shared" si="46"/>
        <v>25698.282242599558</v>
      </c>
      <c r="AH64" s="135">
        <f t="shared" si="47"/>
        <v>2948.7842322279494</v>
      </c>
      <c r="AI64" s="135">
        <f t="shared" si="48"/>
        <v>3928.4217617779013</v>
      </c>
      <c r="AJ64" s="135">
        <f t="shared" si="49"/>
        <v>6877.2059940058507</v>
      </c>
      <c r="AK64" s="135">
        <f t="shared" si="50"/>
        <v>0</v>
      </c>
      <c r="AL64" s="135">
        <f t="shared" si="51"/>
        <v>0</v>
      </c>
      <c r="AM64" s="139">
        <f t="shared" si="52"/>
        <v>0</v>
      </c>
      <c r="AN64" s="135">
        <f t="shared" si="53"/>
        <v>6877.2059940058507</v>
      </c>
      <c r="AO64" s="137" t="str">
        <f t="shared" si="54"/>
        <v>WoodCo Factory and Warehouse</v>
      </c>
      <c r="AP64" s="65">
        <f t="shared" si="55"/>
        <v>6877.2059940058507</v>
      </c>
      <c r="AQ64" s="12"/>
      <c r="AR64" s="70">
        <f t="shared" si="75"/>
        <v>0</v>
      </c>
      <c r="AS64" s="70">
        <f t="shared" si="76"/>
        <v>0</v>
      </c>
      <c r="AT64" s="70">
        <f t="shared" si="77"/>
        <v>0</v>
      </c>
      <c r="AU64" s="70">
        <f t="shared" si="78"/>
        <v>0</v>
      </c>
      <c r="AW64" s="68">
        <f t="shared" si="79"/>
        <v>204.77668279360759</v>
      </c>
      <c r="AX64" s="68">
        <f t="shared" si="80"/>
        <v>0</v>
      </c>
      <c r="AY64" s="68">
        <f t="shared" si="81"/>
        <v>0</v>
      </c>
      <c r="AZ64" s="68" t="str">
        <f t="shared" si="56"/>
        <v>WoodCo</v>
      </c>
      <c r="BA64" s="68">
        <f t="shared" si="82"/>
        <v>3928.4217617779013</v>
      </c>
      <c r="BB64" s="68">
        <f t="shared" si="83"/>
        <v>0</v>
      </c>
      <c r="BC64" s="111">
        <f t="shared" si="84"/>
        <v>0</v>
      </c>
      <c r="BD64" s="111">
        <f t="shared" si="85"/>
        <v>0</v>
      </c>
      <c r="BE64" s="111">
        <f t="shared" si="86"/>
        <v>0</v>
      </c>
      <c r="BF64" s="111">
        <f t="shared" si="57"/>
        <v>0</v>
      </c>
      <c r="BG64" s="111">
        <f t="shared" si="87"/>
        <v>0</v>
      </c>
      <c r="BH64" s="111">
        <f t="shared" si="88"/>
        <v>0</v>
      </c>
      <c r="BI64" s="73">
        <f t="shared" si="89"/>
        <v>0</v>
      </c>
      <c r="BJ64" s="73">
        <f t="shared" si="90"/>
        <v>0</v>
      </c>
      <c r="BK64" s="73">
        <f t="shared" si="91"/>
        <v>0</v>
      </c>
      <c r="BL64" s="73">
        <f t="shared" si="92"/>
        <v>0</v>
      </c>
      <c r="BM64" s="73">
        <f t="shared" si="93"/>
        <v>0</v>
      </c>
      <c r="BN64" s="73">
        <f t="shared" si="94"/>
        <v>0</v>
      </c>
    </row>
    <row r="65" spans="1:66" x14ac:dyDescent="0.25">
      <c r="A65" s="61" t="s">
        <v>241</v>
      </c>
      <c r="B65" s="62">
        <v>53.560291174471601</v>
      </c>
      <c r="C65" s="62">
        <v>-7.8693708513748906E-2</v>
      </c>
      <c r="D65" s="63">
        <v>0</v>
      </c>
      <c r="E65" s="63">
        <v>0</v>
      </c>
      <c r="F65" s="63">
        <v>758.71671251698638</v>
      </c>
      <c r="G65" s="68">
        <f t="shared" si="33"/>
        <v>79.927159619192807</v>
      </c>
      <c r="H65" s="69">
        <f t="shared" si="61"/>
        <v>4825.438291608034</v>
      </c>
      <c r="I65" s="69">
        <f t="shared" si="62"/>
        <v>8244.8270444321133</v>
      </c>
      <c r="J65" s="69">
        <f t="shared" si="34"/>
        <v>13070.265336040147</v>
      </c>
      <c r="K65" s="69">
        <f t="shared" si="63"/>
        <v>10925.520660244603</v>
      </c>
      <c r="L65" s="69">
        <f t="shared" si="64"/>
        <v>12128.414357418878</v>
      </c>
      <c r="M65" s="69">
        <f t="shared" si="35"/>
        <v>23053.935017663483</v>
      </c>
      <c r="N65" s="69">
        <f t="shared" si="36"/>
        <v>36124.200353703629</v>
      </c>
      <c r="O65" s="51">
        <f t="shared" si="37"/>
        <v>213.88804348164084</v>
      </c>
      <c r="P65" s="49">
        <f t="shared" si="65"/>
        <v>0</v>
      </c>
      <c r="Q65" s="49">
        <f t="shared" si="66"/>
        <v>0</v>
      </c>
      <c r="R65" s="49">
        <f t="shared" si="38"/>
        <v>0</v>
      </c>
      <c r="S65" s="49">
        <f t="shared" si="67"/>
        <v>10925.520660244603</v>
      </c>
      <c r="T65" s="49">
        <f t="shared" si="68"/>
        <v>32456.086639416157</v>
      </c>
      <c r="U65" s="49">
        <f t="shared" si="39"/>
        <v>43381.607299660762</v>
      </c>
      <c r="V65" s="49">
        <f t="shared" si="40"/>
        <v>43381.607299660762</v>
      </c>
      <c r="W65" s="28">
        <f t="shared" si="41"/>
        <v>431.57963458499523</v>
      </c>
      <c r="X65" s="29">
        <f t="shared" si="69"/>
        <v>0</v>
      </c>
      <c r="Y65" s="29">
        <f t="shared" si="70"/>
        <v>0</v>
      </c>
      <c r="Z65" s="29">
        <f t="shared" si="42"/>
        <v>0</v>
      </c>
      <c r="AA65" s="29">
        <f t="shared" si="71"/>
        <v>4825.438291608034</v>
      </c>
      <c r="AB65" s="29">
        <f t="shared" si="72"/>
        <v>13214.438579294187</v>
      </c>
      <c r="AC65" s="29">
        <f t="shared" si="43"/>
        <v>18039.876870902219</v>
      </c>
      <c r="AD65" s="29">
        <f t="shared" si="73"/>
        <v>10925.520660244603</v>
      </c>
      <c r="AE65" s="29">
        <f t="shared" si="74"/>
        <v>65489.336308321974</v>
      </c>
      <c r="AF65" s="29">
        <f t="shared" si="45"/>
        <v>76414.856968566572</v>
      </c>
      <c r="AG65" s="29">
        <f t="shared" si="46"/>
        <v>94454.733839468798</v>
      </c>
      <c r="AH65" s="135">
        <f t="shared" si="47"/>
        <v>0</v>
      </c>
      <c r="AI65" s="135">
        <f t="shared" si="48"/>
        <v>0</v>
      </c>
      <c r="AJ65" s="135">
        <f t="shared" si="49"/>
        <v>0</v>
      </c>
      <c r="AK65" s="135">
        <f t="shared" si="50"/>
        <v>10925.520660244603</v>
      </c>
      <c r="AL65" s="135">
        <f t="shared" si="51"/>
        <v>32456.08663941616</v>
      </c>
      <c r="AM65" s="139">
        <f t="shared" si="52"/>
        <v>43381.607299660762</v>
      </c>
      <c r="AN65" s="135">
        <f t="shared" si="53"/>
        <v>43381.607299660762</v>
      </c>
      <c r="AO65" s="137" t="str">
        <f t="shared" si="54"/>
        <v>WoodCo Factory and Warehouse</v>
      </c>
      <c r="AP65" s="65">
        <f t="shared" si="55"/>
        <v>36124.200353703629</v>
      </c>
      <c r="AQ65" s="12"/>
      <c r="AR65" s="70">
        <f t="shared" si="75"/>
        <v>758.71671251698638</v>
      </c>
      <c r="AS65" s="70">
        <f t="shared" si="76"/>
        <v>0</v>
      </c>
      <c r="AT65" s="70">
        <f t="shared" si="77"/>
        <v>0</v>
      </c>
      <c r="AU65" s="70">
        <f t="shared" si="78"/>
        <v>0</v>
      </c>
      <c r="AW65" s="68">
        <f t="shared" si="79"/>
        <v>0</v>
      </c>
      <c r="AX65" s="68">
        <f t="shared" si="80"/>
        <v>0</v>
      </c>
      <c r="AY65" s="68">
        <f t="shared" si="81"/>
        <v>758.71671251698638</v>
      </c>
      <c r="AZ65" s="68" t="str">
        <f t="shared" si="56"/>
        <v>DrumCo</v>
      </c>
      <c r="BA65" s="68">
        <f t="shared" si="82"/>
        <v>0</v>
      </c>
      <c r="BB65" s="68">
        <f t="shared" si="83"/>
        <v>12128.414357418878</v>
      </c>
      <c r="BC65" s="111">
        <f t="shared" si="84"/>
        <v>0</v>
      </c>
      <c r="BD65" s="111">
        <f t="shared" si="85"/>
        <v>0</v>
      </c>
      <c r="BE65" s="111">
        <f t="shared" si="86"/>
        <v>0</v>
      </c>
      <c r="BF65" s="111">
        <f t="shared" si="57"/>
        <v>0</v>
      </c>
      <c r="BG65" s="111">
        <f t="shared" si="87"/>
        <v>0</v>
      </c>
      <c r="BH65" s="111">
        <f t="shared" si="88"/>
        <v>0</v>
      </c>
      <c r="BI65" s="73">
        <f t="shared" si="89"/>
        <v>0</v>
      </c>
      <c r="BJ65" s="73">
        <f t="shared" si="90"/>
        <v>0</v>
      </c>
      <c r="BK65" s="73">
        <f t="shared" si="91"/>
        <v>0</v>
      </c>
      <c r="BL65" s="73">
        <f t="shared" si="92"/>
        <v>0</v>
      </c>
      <c r="BM65" s="73">
        <f t="shared" si="93"/>
        <v>0</v>
      </c>
      <c r="BN65" s="73">
        <f t="shared" si="94"/>
        <v>0</v>
      </c>
    </row>
    <row r="66" spans="1:66" x14ac:dyDescent="0.25">
      <c r="A66" s="61" t="s">
        <v>53</v>
      </c>
      <c r="B66" s="62">
        <v>53.497886299999998</v>
      </c>
      <c r="C66" s="62">
        <v>-1.1173782999999999</v>
      </c>
      <c r="D66" s="63">
        <v>0</v>
      </c>
      <c r="E66" s="63">
        <v>342.51401257566789</v>
      </c>
      <c r="F66" s="63">
        <v>1242.2723929821709</v>
      </c>
      <c r="G66" s="68">
        <f t="shared" si="33"/>
        <v>114.38326998492312</v>
      </c>
      <c r="H66" s="69">
        <f t="shared" si="61"/>
        <v>7900.8524193666071</v>
      </c>
      <c r="I66" s="69">
        <f t="shared" si="62"/>
        <v>13499.532636143813</v>
      </c>
      <c r="J66" s="69">
        <f t="shared" si="34"/>
        <v>21400.385055510422</v>
      </c>
      <c r="K66" s="69">
        <f t="shared" si="63"/>
        <v>22820.92424003288</v>
      </c>
      <c r="L66" s="69">
        <f t="shared" si="64"/>
        <v>36254.610259071625</v>
      </c>
      <c r="M66" s="69">
        <f t="shared" si="35"/>
        <v>59075.534499104506</v>
      </c>
      <c r="N66" s="69">
        <f t="shared" si="36"/>
        <v>80475.919554614928</v>
      </c>
      <c r="O66" s="51">
        <f t="shared" si="37"/>
        <v>131.0982667344623</v>
      </c>
      <c r="P66" s="49">
        <f t="shared" si="65"/>
        <v>2178.3891199812479</v>
      </c>
      <c r="Q66" s="49">
        <f t="shared" si="66"/>
        <v>3722.0332007878419</v>
      </c>
      <c r="R66" s="49">
        <f t="shared" si="38"/>
        <v>5900.4223207690902</v>
      </c>
      <c r="S66" s="49">
        <f t="shared" si="67"/>
        <v>22820.92424003288</v>
      </c>
      <c r="T66" s="49">
        <f t="shared" si="68"/>
        <v>41552.550182594263</v>
      </c>
      <c r="U66" s="49">
        <f t="shared" si="39"/>
        <v>64373.474422627143</v>
      </c>
      <c r="V66" s="49">
        <f t="shared" si="40"/>
        <v>70273.896743396239</v>
      </c>
      <c r="W66" s="28">
        <f t="shared" si="41"/>
        <v>391.743478660986</v>
      </c>
      <c r="X66" s="29">
        <f t="shared" si="69"/>
        <v>2178.3891199812479</v>
      </c>
      <c r="Y66" s="29">
        <f t="shared" si="70"/>
        <v>8213.4040419358353</v>
      </c>
      <c r="Z66" s="29">
        <f t="shared" si="42"/>
        <v>10391.793161917083</v>
      </c>
      <c r="AA66" s="29">
        <f t="shared" si="71"/>
        <v>7900.8524193666071</v>
      </c>
      <c r="AB66" s="29">
        <f t="shared" si="72"/>
        <v>21636.444755984186</v>
      </c>
      <c r="AC66" s="29">
        <f t="shared" si="43"/>
        <v>29537.297175350795</v>
      </c>
      <c r="AD66" s="29">
        <f t="shared" si="73"/>
        <v>22820.92424003288</v>
      </c>
      <c r="AE66" s="29">
        <f t="shared" si="74"/>
        <v>124165.9478895736</v>
      </c>
      <c r="AF66" s="29">
        <f t="shared" si="45"/>
        <v>146986.87212960649</v>
      </c>
      <c r="AG66" s="29">
        <f t="shared" si="46"/>
        <v>186915.96246687436</v>
      </c>
      <c r="AH66" s="135">
        <f t="shared" si="47"/>
        <v>4932.2017810896177</v>
      </c>
      <c r="AI66" s="135">
        <f t="shared" si="48"/>
        <v>7835.574554812395</v>
      </c>
      <c r="AJ66" s="135">
        <f t="shared" si="49"/>
        <v>12767.776335902014</v>
      </c>
      <c r="AK66" s="135">
        <f t="shared" si="50"/>
        <v>17888.722458943263</v>
      </c>
      <c r="AL66" s="135">
        <f t="shared" si="51"/>
        <v>32571.951506407084</v>
      </c>
      <c r="AM66" s="139">
        <f t="shared" si="52"/>
        <v>50460.673965350346</v>
      </c>
      <c r="AN66" s="135">
        <f t="shared" si="53"/>
        <v>63228.450301252364</v>
      </c>
      <c r="AO66" s="137" t="str">
        <f t="shared" si="54"/>
        <v>Individual</v>
      </c>
      <c r="AP66" s="65">
        <f t="shared" si="55"/>
        <v>63228.450301252364</v>
      </c>
      <c r="AQ66" s="12">
        <f>SUM(D66:E66)</f>
        <v>342.51401257566789</v>
      </c>
      <c r="AR66" s="70">
        <f t="shared" si="75"/>
        <v>0</v>
      </c>
      <c r="AS66" s="70">
        <f t="shared" si="76"/>
        <v>0</v>
      </c>
      <c r="AT66" s="70">
        <f t="shared" si="77"/>
        <v>0</v>
      </c>
      <c r="AU66" s="70">
        <f t="shared" si="78"/>
        <v>0</v>
      </c>
      <c r="AW66" s="68">
        <f t="shared" si="79"/>
        <v>0</v>
      </c>
      <c r="AX66" s="68">
        <f t="shared" si="80"/>
        <v>0</v>
      </c>
      <c r="AY66" s="68">
        <f t="shared" si="81"/>
        <v>0</v>
      </c>
      <c r="AZ66" s="68">
        <f t="shared" si="56"/>
        <v>0</v>
      </c>
      <c r="BA66" s="68">
        <f t="shared" si="82"/>
        <v>0</v>
      </c>
      <c r="BB66" s="68">
        <f t="shared" si="83"/>
        <v>0</v>
      </c>
      <c r="BC66" s="111">
        <f t="shared" si="84"/>
        <v>0</v>
      </c>
      <c r="BD66" s="111">
        <f t="shared" si="85"/>
        <v>0</v>
      </c>
      <c r="BE66" s="111">
        <f t="shared" si="86"/>
        <v>0</v>
      </c>
      <c r="BF66" s="111">
        <f t="shared" si="57"/>
        <v>0</v>
      </c>
      <c r="BG66" s="111">
        <f t="shared" si="87"/>
        <v>0</v>
      </c>
      <c r="BH66" s="111">
        <f t="shared" si="88"/>
        <v>0</v>
      </c>
      <c r="BI66" s="73">
        <f t="shared" si="89"/>
        <v>0</v>
      </c>
      <c r="BJ66" s="73">
        <f t="shared" si="90"/>
        <v>0</v>
      </c>
      <c r="BK66" s="73">
        <f t="shared" si="91"/>
        <v>0</v>
      </c>
      <c r="BL66" s="73">
        <f t="shared" si="92"/>
        <v>0</v>
      </c>
      <c r="BM66" s="73">
        <f t="shared" si="93"/>
        <v>0</v>
      </c>
      <c r="BN66" s="73">
        <f t="shared" si="94"/>
        <v>0</v>
      </c>
    </row>
    <row r="67" spans="1:66" x14ac:dyDescent="0.25">
      <c r="A67" s="61" t="s">
        <v>184</v>
      </c>
      <c r="B67" s="62">
        <v>50.768505096435547</v>
      </c>
      <c r="C67" s="62">
        <v>-2.3949980735778809</v>
      </c>
      <c r="D67" s="63">
        <v>239.55412182515147</v>
      </c>
      <c r="E67" s="63">
        <v>0</v>
      </c>
      <c r="F67" s="63">
        <v>0</v>
      </c>
      <c r="G67" s="68">
        <f t="shared" si="33"/>
        <v>353.18588375336196</v>
      </c>
      <c r="H67" s="69">
        <f t="shared" si="61"/>
        <v>0</v>
      </c>
      <c r="I67" s="69">
        <f t="shared" si="62"/>
        <v>0</v>
      </c>
      <c r="J67" s="69">
        <f t="shared" si="34"/>
        <v>0</v>
      </c>
      <c r="K67" s="69">
        <f t="shared" si="63"/>
        <v>3449.5793542821812</v>
      </c>
      <c r="L67" s="69">
        <f t="shared" si="64"/>
        <v>16921.42684471533</v>
      </c>
      <c r="M67" s="69">
        <f t="shared" si="35"/>
        <v>20371.006198997511</v>
      </c>
      <c r="N67" s="69">
        <f t="shared" si="36"/>
        <v>20371.006198997511</v>
      </c>
      <c r="O67" s="51">
        <f t="shared" si="37"/>
        <v>346.89681409036928</v>
      </c>
      <c r="P67" s="49">
        <f t="shared" si="65"/>
        <v>1523.5642148079635</v>
      </c>
      <c r="Q67" s="49">
        <f t="shared" si="66"/>
        <v>2603.1880801425937</v>
      </c>
      <c r="R67" s="49">
        <f t="shared" si="38"/>
        <v>4126.7522949505574</v>
      </c>
      <c r="S67" s="49">
        <f t="shared" si="67"/>
        <v>3449.5793542821812</v>
      </c>
      <c r="T67" s="49">
        <f t="shared" si="68"/>
        <v>16620.112332672248</v>
      </c>
      <c r="U67" s="49">
        <f t="shared" si="39"/>
        <v>20069.691686954429</v>
      </c>
      <c r="V67" s="49">
        <f t="shared" si="40"/>
        <v>24196.443981904988</v>
      </c>
      <c r="W67" s="28">
        <f t="shared" si="41"/>
        <v>708.56685821196652</v>
      </c>
      <c r="X67" s="29">
        <f t="shared" si="69"/>
        <v>1523.5642148079635</v>
      </c>
      <c r="Y67" s="29">
        <f t="shared" si="70"/>
        <v>5744.4505048575729</v>
      </c>
      <c r="Z67" s="29">
        <f t="shared" si="42"/>
        <v>7268.0147196655362</v>
      </c>
      <c r="AA67" s="29">
        <f t="shared" si="71"/>
        <v>0</v>
      </c>
      <c r="AB67" s="29">
        <f t="shared" si="72"/>
        <v>0</v>
      </c>
      <c r="AC67" s="29">
        <f t="shared" si="43"/>
        <v>0</v>
      </c>
      <c r="AD67" s="29">
        <f t="shared" si="73"/>
        <v>3449.5793542821812</v>
      </c>
      <c r="AE67" s="29">
        <f t="shared" si="74"/>
        <v>33948.022294674847</v>
      </c>
      <c r="AF67" s="29">
        <f t="shared" si="45"/>
        <v>37397.601648957032</v>
      </c>
      <c r="AG67" s="29">
        <f t="shared" si="46"/>
        <v>44665.61636862257</v>
      </c>
      <c r="AH67" s="135">
        <f t="shared" si="47"/>
        <v>3449.5793542821812</v>
      </c>
      <c r="AI67" s="135">
        <f t="shared" si="48"/>
        <v>16921.426844715334</v>
      </c>
      <c r="AJ67" s="135">
        <f t="shared" si="49"/>
        <v>20371.006198997515</v>
      </c>
      <c r="AK67" s="135">
        <f t="shared" si="50"/>
        <v>0</v>
      </c>
      <c r="AL67" s="135">
        <f t="shared" si="51"/>
        <v>0</v>
      </c>
      <c r="AM67" s="139">
        <f t="shared" si="52"/>
        <v>0</v>
      </c>
      <c r="AN67" s="135">
        <f t="shared" si="53"/>
        <v>20371.006198997515</v>
      </c>
      <c r="AO67" s="137" t="str">
        <f t="shared" si="54"/>
        <v>WoodCo Factory and Warehouse</v>
      </c>
      <c r="AP67" s="65">
        <f t="shared" si="55"/>
        <v>20371.006198997511</v>
      </c>
      <c r="AQ67" s="12"/>
      <c r="AR67" s="70">
        <f t="shared" si="75"/>
        <v>0</v>
      </c>
      <c r="AS67" s="70">
        <f t="shared" si="76"/>
        <v>0</v>
      </c>
      <c r="AT67" s="70">
        <f t="shared" si="77"/>
        <v>0</v>
      </c>
      <c r="AU67" s="70">
        <f t="shared" si="78"/>
        <v>0</v>
      </c>
      <c r="AW67" s="68">
        <f t="shared" si="79"/>
        <v>239.55412182515147</v>
      </c>
      <c r="AX67" s="68">
        <f t="shared" si="80"/>
        <v>0</v>
      </c>
      <c r="AY67" s="68">
        <f t="shared" si="81"/>
        <v>0</v>
      </c>
      <c r="AZ67" s="68" t="str">
        <f t="shared" si="56"/>
        <v>WoodCo</v>
      </c>
      <c r="BA67" s="68">
        <f t="shared" si="82"/>
        <v>16921.42684471533</v>
      </c>
      <c r="BB67" s="68">
        <f t="shared" si="83"/>
        <v>0</v>
      </c>
      <c r="BC67" s="111">
        <f t="shared" si="84"/>
        <v>0</v>
      </c>
      <c r="BD67" s="111">
        <f t="shared" si="85"/>
        <v>0</v>
      </c>
      <c r="BE67" s="111">
        <f t="shared" si="86"/>
        <v>0</v>
      </c>
      <c r="BF67" s="111">
        <f t="shared" si="57"/>
        <v>0</v>
      </c>
      <c r="BG67" s="111">
        <f t="shared" si="87"/>
        <v>0</v>
      </c>
      <c r="BH67" s="111">
        <f t="shared" si="88"/>
        <v>0</v>
      </c>
      <c r="BI67" s="73">
        <f t="shared" si="89"/>
        <v>0</v>
      </c>
      <c r="BJ67" s="73">
        <f t="shared" si="90"/>
        <v>0</v>
      </c>
      <c r="BK67" s="73">
        <f t="shared" si="91"/>
        <v>0</v>
      </c>
      <c r="BL67" s="73">
        <f t="shared" si="92"/>
        <v>0</v>
      </c>
      <c r="BM67" s="73">
        <f t="shared" si="93"/>
        <v>0</v>
      </c>
      <c r="BN67" s="73">
        <f t="shared" si="94"/>
        <v>0</v>
      </c>
    </row>
    <row r="68" spans="1:66" x14ac:dyDescent="0.25">
      <c r="A68" s="61" t="s">
        <v>39</v>
      </c>
      <c r="B68" s="62">
        <v>52.382179260253906</v>
      </c>
      <c r="C68" s="62">
        <v>-2.2480230331420898</v>
      </c>
      <c r="D68" s="63">
        <v>178.45108840823514</v>
      </c>
      <c r="E68" s="63">
        <v>0</v>
      </c>
      <c r="F68" s="63">
        <v>1170.0150197801477</v>
      </c>
      <c r="G68" s="68">
        <f t="shared" si="33"/>
        <v>197.8652393051818</v>
      </c>
      <c r="H68" s="69">
        <f t="shared" si="61"/>
        <v>7441.2955258017391</v>
      </c>
      <c r="I68" s="69">
        <f t="shared" si="62"/>
        <v>12714.325806101398</v>
      </c>
      <c r="J68" s="69">
        <f t="shared" si="34"/>
        <v>20155.621331903138</v>
      </c>
      <c r="K68" s="69">
        <f t="shared" si="63"/>
        <v>19417.911957912715</v>
      </c>
      <c r="L68" s="69">
        <f t="shared" si="64"/>
        <v>53362.913838324312</v>
      </c>
      <c r="M68" s="69">
        <f t="shared" si="35"/>
        <v>72780.825796237026</v>
      </c>
      <c r="N68" s="69">
        <f t="shared" si="36"/>
        <v>92936.447128140164</v>
      </c>
      <c r="O68" s="51">
        <f t="shared" si="37"/>
        <v>136.47716476804229</v>
      </c>
      <c r="P68" s="49">
        <f t="shared" si="65"/>
        <v>1134.9489222763755</v>
      </c>
      <c r="Q68" s="49">
        <f t="shared" si="66"/>
        <v>1939.1932924946914</v>
      </c>
      <c r="R68" s="49">
        <f t="shared" si="38"/>
        <v>3074.1422147710668</v>
      </c>
      <c r="S68" s="49">
        <f t="shared" si="67"/>
        <v>19417.911957912715</v>
      </c>
      <c r="T68" s="49">
        <f t="shared" si="68"/>
        <v>36806.96624626933</v>
      </c>
      <c r="U68" s="49">
        <f t="shared" si="39"/>
        <v>56224.878204182045</v>
      </c>
      <c r="V68" s="49">
        <f t="shared" si="40"/>
        <v>59299.020418953114</v>
      </c>
      <c r="W68" s="28">
        <f t="shared" si="41"/>
        <v>498.80843666038749</v>
      </c>
      <c r="X68" s="29">
        <f t="shared" si="69"/>
        <v>1134.9489222763755</v>
      </c>
      <c r="Y68" s="29">
        <f t="shared" si="70"/>
        <v>4279.2143883346907</v>
      </c>
      <c r="Z68" s="29">
        <f t="shared" si="42"/>
        <v>5414.1633106110658</v>
      </c>
      <c r="AA68" s="29">
        <f t="shared" si="71"/>
        <v>7441.2955258017391</v>
      </c>
      <c r="AB68" s="29">
        <f t="shared" si="72"/>
        <v>20377.950505987159</v>
      </c>
      <c r="AC68" s="29">
        <f t="shared" si="43"/>
        <v>27819.246031788898</v>
      </c>
      <c r="AD68" s="29">
        <f t="shared" si="73"/>
        <v>19417.911957912715</v>
      </c>
      <c r="AE68" s="29">
        <f t="shared" si="74"/>
        <v>134525.25426299285</v>
      </c>
      <c r="AF68" s="29">
        <f t="shared" si="45"/>
        <v>153943.16622090555</v>
      </c>
      <c r="AG68" s="29">
        <f t="shared" si="46"/>
        <v>187176.57556330552</v>
      </c>
      <c r="AH68" s="135">
        <f t="shared" si="47"/>
        <v>2569.695673078586</v>
      </c>
      <c r="AI68" s="135">
        <f t="shared" si="48"/>
        <v>7061.8534624331205</v>
      </c>
      <c r="AJ68" s="135">
        <f t="shared" si="49"/>
        <v>9631.5491355117065</v>
      </c>
      <c r="AK68" s="135">
        <f t="shared" si="50"/>
        <v>16848.216284834129</v>
      </c>
      <c r="AL68" s="135">
        <f t="shared" si="51"/>
        <v>31936.066527123894</v>
      </c>
      <c r="AM68" s="139">
        <f t="shared" si="52"/>
        <v>48784.282811958023</v>
      </c>
      <c r="AN68" s="135">
        <f t="shared" si="53"/>
        <v>58415.831947469727</v>
      </c>
      <c r="AO68" s="137" t="str">
        <f t="shared" si="54"/>
        <v>Individual</v>
      </c>
      <c r="AP68" s="65">
        <f t="shared" si="55"/>
        <v>58415.831947469727</v>
      </c>
      <c r="AQ68" s="12">
        <f>SUM(D68:E68)</f>
        <v>178.45108840823514</v>
      </c>
      <c r="AR68" s="70">
        <f t="shared" si="75"/>
        <v>0</v>
      </c>
      <c r="AS68" s="70">
        <f t="shared" si="76"/>
        <v>0</v>
      </c>
      <c r="AT68" s="70">
        <f t="shared" si="77"/>
        <v>0</v>
      </c>
      <c r="AU68" s="70">
        <f t="shared" si="78"/>
        <v>0</v>
      </c>
      <c r="AW68" s="68">
        <f t="shared" si="79"/>
        <v>0</v>
      </c>
      <c r="AX68" s="68">
        <f t="shared" si="80"/>
        <v>0</v>
      </c>
      <c r="AY68" s="68">
        <f t="shared" si="81"/>
        <v>0</v>
      </c>
      <c r="AZ68" s="68">
        <f t="shared" si="56"/>
        <v>0</v>
      </c>
      <c r="BA68" s="68">
        <f t="shared" si="82"/>
        <v>0</v>
      </c>
      <c r="BB68" s="68">
        <f t="shared" si="83"/>
        <v>0</v>
      </c>
      <c r="BC68" s="111">
        <f t="shared" si="84"/>
        <v>0</v>
      </c>
      <c r="BD68" s="111">
        <f t="shared" si="85"/>
        <v>0</v>
      </c>
      <c r="BE68" s="111">
        <f t="shared" si="86"/>
        <v>0</v>
      </c>
      <c r="BF68" s="111">
        <f t="shared" si="57"/>
        <v>0</v>
      </c>
      <c r="BG68" s="111">
        <f t="shared" si="87"/>
        <v>0</v>
      </c>
      <c r="BH68" s="111">
        <f t="shared" si="88"/>
        <v>0</v>
      </c>
      <c r="BI68" s="73">
        <f t="shared" si="89"/>
        <v>0</v>
      </c>
      <c r="BJ68" s="73">
        <f t="shared" si="90"/>
        <v>0</v>
      </c>
      <c r="BK68" s="73">
        <f t="shared" si="91"/>
        <v>0</v>
      </c>
      <c r="BL68" s="73">
        <f t="shared" si="92"/>
        <v>0</v>
      </c>
      <c r="BM68" s="73">
        <f t="shared" si="93"/>
        <v>0</v>
      </c>
      <c r="BN68" s="73">
        <f t="shared" si="94"/>
        <v>0</v>
      </c>
    </row>
    <row r="69" spans="1:66" x14ac:dyDescent="0.25">
      <c r="A69" s="61" t="s">
        <v>167</v>
      </c>
      <c r="B69" s="62">
        <v>51.592866700000002</v>
      </c>
      <c r="C69" s="62">
        <v>-2.4204000000000001E-3</v>
      </c>
      <c r="D69" s="63">
        <v>210.29487468211127</v>
      </c>
      <c r="E69" s="63">
        <v>0</v>
      </c>
      <c r="F69" s="63">
        <v>0</v>
      </c>
      <c r="G69" s="68">
        <f t="shared" si="33"/>
        <v>182.85463601890442</v>
      </c>
      <c r="H69" s="69">
        <f t="shared" si="61"/>
        <v>0</v>
      </c>
      <c r="I69" s="69">
        <f t="shared" si="62"/>
        <v>0</v>
      </c>
      <c r="J69" s="69">
        <f t="shared" si="34"/>
        <v>0</v>
      </c>
      <c r="K69" s="69">
        <f t="shared" si="63"/>
        <v>3028.2461954224023</v>
      </c>
      <c r="L69" s="69">
        <f t="shared" si="64"/>
        <v>7690.6785533277143</v>
      </c>
      <c r="M69" s="69">
        <f t="shared" si="35"/>
        <v>10718.924748750116</v>
      </c>
      <c r="N69" s="69">
        <f t="shared" si="36"/>
        <v>10718.924748750116</v>
      </c>
      <c r="O69" s="51">
        <f t="shared" si="37"/>
        <v>324.61314010946529</v>
      </c>
      <c r="P69" s="49">
        <f t="shared" si="65"/>
        <v>1337.4754029782277</v>
      </c>
      <c r="Q69" s="49">
        <f t="shared" si="66"/>
        <v>2285.2335285097802</v>
      </c>
      <c r="R69" s="49">
        <f t="shared" si="38"/>
        <v>3622.7089314880077</v>
      </c>
      <c r="S69" s="49">
        <f t="shared" si="67"/>
        <v>3028.2461954224023</v>
      </c>
      <c r="T69" s="49">
        <f t="shared" si="68"/>
        <v>13652.895923897328</v>
      </c>
      <c r="U69" s="49">
        <f t="shared" si="39"/>
        <v>16681.142119319731</v>
      </c>
      <c r="V69" s="49">
        <f t="shared" si="40"/>
        <v>20303.851050807738</v>
      </c>
      <c r="W69" s="28">
        <f t="shared" si="41"/>
        <v>659.24687568109618</v>
      </c>
      <c r="X69" s="29">
        <f t="shared" si="69"/>
        <v>1337.4754029782277</v>
      </c>
      <c r="Y69" s="29">
        <f t="shared" si="70"/>
        <v>5042.820761474286</v>
      </c>
      <c r="Z69" s="29">
        <f t="shared" si="42"/>
        <v>6380.2961644525139</v>
      </c>
      <c r="AA69" s="29">
        <f t="shared" si="71"/>
        <v>0</v>
      </c>
      <c r="AB69" s="29">
        <f t="shared" si="72"/>
        <v>0</v>
      </c>
      <c r="AC69" s="29">
        <f t="shared" si="43"/>
        <v>0</v>
      </c>
      <c r="AD69" s="29">
        <f t="shared" si="73"/>
        <v>3028.2461954224023</v>
      </c>
      <c r="AE69" s="29">
        <f t="shared" si="74"/>
        <v>27727.247821185902</v>
      </c>
      <c r="AF69" s="29">
        <f t="shared" si="45"/>
        <v>30755.494016608303</v>
      </c>
      <c r="AG69" s="29">
        <f t="shared" si="46"/>
        <v>37135.790181060816</v>
      </c>
      <c r="AH69" s="135">
        <f t="shared" si="47"/>
        <v>3028.2461954224023</v>
      </c>
      <c r="AI69" s="135">
        <f t="shared" si="48"/>
        <v>7690.6785533277143</v>
      </c>
      <c r="AJ69" s="135">
        <f t="shared" si="49"/>
        <v>10718.924748750116</v>
      </c>
      <c r="AK69" s="135">
        <f t="shared" si="50"/>
        <v>0</v>
      </c>
      <c r="AL69" s="135">
        <f t="shared" si="51"/>
        <v>0</v>
      </c>
      <c r="AM69" s="139">
        <f t="shared" si="52"/>
        <v>0</v>
      </c>
      <c r="AN69" s="135">
        <f t="shared" si="53"/>
        <v>10718.924748750116</v>
      </c>
      <c r="AO69" s="137" t="str">
        <f t="shared" si="54"/>
        <v>WoodCo Factory and Warehouse</v>
      </c>
      <c r="AP69" s="65">
        <f t="shared" si="55"/>
        <v>10718.924748750116</v>
      </c>
      <c r="AQ69" s="12"/>
      <c r="AR69" s="70">
        <f t="shared" si="75"/>
        <v>0</v>
      </c>
      <c r="AS69" s="70">
        <f t="shared" si="76"/>
        <v>0</v>
      </c>
      <c r="AT69" s="70">
        <f t="shared" si="77"/>
        <v>0</v>
      </c>
      <c r="AU69" s="70">
        <f t="shared" si="78"/>
        <v>0</v>
      </c>
      <c r="AW69" s="68">
        <f t="shared" si="79"/>
        <v>210.29487468211127</v>
      </c>
      <c r="AX69" s="68">
        <f t="shared" si="80"/>
        <v>0</v>
      </c>
      <c r="AY69" s="68">
        <f t="shared" si="81"/>
        <v>0</v>
      </c>
      <c r="AZ69" s="68" t="str">
        <f t="shared" si="56"/>
        <v>WoodCo</v>
      </c>
      <c r="BA69" s="68">
        <f t="shared" si="82"/>
        <v>7690.6785533277143</v>
      </c>
      <c r="BB69" s="68">
        <f t="shared" si="83"/>
        <v>0</v>
      </c>
      <c r="BC69" s="111">
        <f t="shared" si="84"/>
        <v>0</v>
      </c>
      <c r="BD69" s="111">
        <f t="shared" si="85"/>
        <v>0</v>
      </c>
      <c r="BE69" s="111">
        <f t="shared" si="86"/>
        <v>0</v>
      </c>
      <c r="BF69" s="111">
        <f t="shared" si="57"/>
        <v>0</v>
      </c>
      <c r="BG69" s="111">
        <f t="shared" si="87"/>
        <v>0</v>
      </c>
      <c r="BH69" s="111">
        <f t="shared" si="88"/>
        <v>0</v>
      </c>
      <c r="BI69" s="73">
        <f t="shared" si="89"/>
        <v>0</v>
      </c>
      <c r="BJ69" s="73">
        <f t="shared" si="90"/>
        <v>0</v>
      </c>
      <c r="BK69" s="73">
        <f t="shared" si="91"/>
        <v>0</v>
      </c>
      <c r="BL69" s="73">
        <f t="shared" si="92"/>
        <v>0</v>
      </c>
      <c r="BM69" s="73">
        <f t="shared" si="93"/>
        <v>0</v>
      </c>
      <c r="BN69" s="73">
        <f t="shared" si="94"/>
        <v>0</v>
      </c>
    </row>
    <row r="70" spans="1:66" x14ac:dyDescent="0.25">
      <c r="A70" s="61" t="s">
        <v>239</v>
      </c>
      <c r="B70" s="62">
        <v>51.609700804728902</v>
      </c>
      <c r="C70" s="62">
        <v>-3.0375930507597401E-2</v>
      </c>
      <c r="D70" s="63">
        <v>0</v>
      </c>
      <c r="E70" s="63">
        <v>0</v>
      </c>
      <c r="F70" s="63">
        <v>822.92065159092863</v>
      </c>
      <c r="G70" s="68">
        <f t="shared" si="33"/>
        <v>180.62742841110463</v>
      </c>
      <c r="H70" s="69">
        <f t="shared" si="61"/>
        <v>5233.7753441183067</v>
      </c>
      <c r="I70" s="69">
        <f t="shared" si="62"/>
        <v>8942.5187711371036</v>
      </c>
      <c r="J70" s="69">
        <f t="shared" si="34"/>
        <v>14176.29411525541</v>
      </c>
      <c r="K70" s="69">
        <f t="shared" si="63"/>
        <v>11850.057382909372</v>
      </c>
      <c r="L70" s="69">
        <f t="shared" si="64"/>
        <v>29728.408216652009</v>
      </c>
      <c r="M70" s="69">
        <f t="shared" si="35"/>
        <v>41578.465599561379</v>
      </c>
      <c r="N70" s="69">
        <f t="shared" si="36"/>
        <v>55754.759714816792</v>
      </c>
      <c r="O70" s="51">
        <f t="shared" si="37"/>
        <v>321.39218799666202</v>
      </c>
      <c r="P70" s="49">
        <f t="shared" si="65"/>
        <v>0</v>
      </c>
      <c r="Q70" s="49">
        <f t="shared" si="66"/>
        <v>0</v>
      </c>
      <c r="R70" s="49">
        <f t="shared" si="38"/>
        <v>0</v>
      </c>
      <c r="S70" s="49">
        <f t="shared" si="67"/>
        <v>11850.057382909372</v>
      </c>
      <c r="T70" s="49">
        <f t="shared" si="68"/>
        <v>52896.053752489475</v>
      </c>
      <c r="U70" s="49">
        <f t="shared" si="39"/>
        <v>64746.111135398845</v>
      </c>
      <c r="V70" s="49">
        <f t="shared" si="40"/>
        <v>64746.111135398845</v>
      </c>
      <c r="W70" s="28">
        <f t="shared" si="41"/>
        <v>656.23434229883912</v>
      </c>
      <c r="X70" s="29">
        <f t="shared" si="69"/>
        <v>0</v>
      </c>
      <c r="Y70" s="29">
        <f t="shared" si="70"/>
        <v>0</v>
      </c>
      <c r="Z70" s="29">
        <f t="shared" si="42"/>
        <v>0</v>
      </c>
      <c r="AA70" s="29">
        <f t="shared" si="71"/>
        <v>5233.7753441183067</v>
      </c>
      <c r="AB70" s="29">
        <f t="shared" si="72"/>
        <v>14332.66755124709</v>
      </c>
      <c r="AC70" s="29">
        <f t="shared" si="43"/>
        <v>19566.442895365399</v>
      </c>
      <c r="AD70" s="29">
        <f t="shared" si="73"/>
        <v>11850.057382909372</v>
      </c>
      <c r="AE70" s="29">
        <f t="shared" si="74"/>
        <v>108005.75851218106</v>
      </c>
      <c r="AF70" s="29">
        <f t="shared" si="45"/>
        <v>119855.81589509043</v>
      </c>
      <c r="AG70" s="29">
        <f t="shared" si="46"/>
        <v>139422.25879045582</v>
      </c>
      <c r="AH70" s="135">
        <f t="shared" si="47"/>
        <v>0</v>
      </c>
      <c r="AI70" s="135">
        <f t="shared" si="48"/>
        <v>0</v>
      </c>
      <c r="AJ70" s="135">
        <f t="shared" si="49"/>
        <v>0</v>
      </c>
      <c r="AK70" s="135">
        <f t="shared" si="50"/>
        <v>11850.057382909372</v>
      </c>
      <c r="AL70" s="135">
        <f t="shared" si="51"/>
        <v>52896.053752489468</v>
      </c>
      <c r="AM70" s="139">
        <f t="shared" si="52"/>
        <v>64746.111135398838</v>
      </c>
      <c r="AN70" s="135">
        <f t="shared" si="53"/>
        <v>64746.111135398838</v>
      </c>
      <c r="AO70" s="137" t="str">
        <f t="shared" si="54"/>
        <v>WoodCo Factory and Warehouse</v>
      </c>
      <c r="AP70" s="65">
        <f t="shared" si="55"/>
        <v>55754.759714816792</v>
      </c>
      <c r="AQ70" s="12"/>
      <c r="AR70" s="70">
        <f t="shared" si="75"/>
        <v>822.92065159092863</v>
      </c>
      <c r="AS70" s="70">
        <f t="shared" si="76"/>
        <v>0</v>
      </c>
      <c r="AT70" s="70">
        <f t="shared" si="77"/>
        <v>0</v>
      </c>
      <c r="AU70" s="70">
        <f t="shared" si="78"/>
        <v>0</v>
      </c>
      <c r="AW70" s="68">
        <f t="shared" si="79"/>
        <v>0</v>
      </c>
      <c r="AX70" s="68">
        <f t="shared" si="80"/>
        <v>0</v>
      </c>
      <c r="AY70" s="68">
        <f t="shared" si="81"/>
        <v>822.92065159092863</v>
      </c>
      <c r="AZ70" s="68" t="str">
        <f t="shared" si="56"/>
        <v>DrumCo</v>
      </c>
      <c r="BA70" s="68">
        <f t="shared" si="82"/>
        <v>0</v>
      </c>
      <c r="BB70" s="68">
        <f t="shared" si="83"/>
        <v>29728.408216652009</v>
      </c>
      <c r="BC70" s="111">
        <f t="shared" si="84"/>
        <v>0</v>
      </c>
      <c r="BD70" s="111">
        <f t="shared" si="85"/>
        <v>0</v>
      </c>
      <c r="BE70" s="111">
        <f t="shared" si="86"/>
        <v>0</v>
      </c>
      <c r="BF70" s="111">
        <f t="shared" si="57"/>
        <v>0</v>
      </c>
      <c r="BG70" s="111">
        <f t="shared" si="87"/>
        <v>0</v>
      </c>
      <c r="BH70" s="111">
        <f t="shared" si="88"/>
        <v>0</v>
      </c>
      <c r="BI70" s="73">
        <f t="shared" si="89"/>
        <v>0</v>
      </c>
      <c r="BJ70" s="73">
        <f t="shared" si="90"/>
        <v>0</v>
      </c>
      <c r="BK70" s="73">
        <f t="shared" si="91"/>
        <v>0</v>
      </c>
      <c r="BL70" s="73">
        <f t="shared" si="92"/>
        <v>0</v>
      </c>
      <c r="BM70" s="73">
        <f t="shared" si="93"/>
        <v>0</v>
      </c>
      <c r="BN70" s="73">
        <f t="shared" si="94"/>
        <v>0</v>
      </c>
    </row>
    <row r="71" spans="1:66" x14ac:dyDescent="0.25">
      <c r="A71" s="61" t="s">
        <v>6</v>
      </c>
      <c r="B71" s="62">
        <v>51.521022796630859</v>
      </c>
      <c r="C71" s="62">
        <v>7.067599892616272E-2</v>
      </c>
      <c r="D71" s="63">
        <v>0</v>
      </c>
      <c r="E71" s="63">
        <v>498.58691221671262</v>
      </c>
      <c r="F71" s="63">
        <v>1016.171644341485</v>
      </c>
      <c r="G71" s="68">
        <f t="shared" si="33"/>
        <v>192.52230245616988</v>
      </c>
      <c r="H71" s="69">
        <f t="shared" si="61"/>
        <v>6462.8516580118448</v>
      </c>
      <c r="I71" s="69">
        <f t="shared" si="62"/>
        <v>11042.539747487313</v>
      </c>
      <c r="J71" s="69">
        <f t="shared" si="34"/>
        <v>17505.391405499158</v>
      </c>
      <c r="K71" s="69">
        <f t="shared" si="63"/>
        <v>21812.523214438046</v>
      </c>
      <c r="L71" s="69">
        <f t="shared" si="64"/>
        <v>58324.960994753732</v>
      </c>
      <c r="M71" s="69">
        <f t="shared" si="35"/>
        <v>80137.484209191782</v>
      </c>
      <c r="N71" s="69">
        <f t="shared" si="36"/>
        <v>97642.875614690944</v>
      </c>
      <c r="O71" s="51">
        <f t="shared" si="37"/>
        <v>335.78911424795962</v>
      </c>
      <c r="P71" s="49">
        <f t="shared" si="65"/>
        <v>3171.0127616982923</v>
      </c>
      <c r="Q71" s="49">
        <f t="shared" si="66"/>
        <v>5418.0470655603485</v>
      </c>
      <c r="R71" s="49">
        <f t="shared" si="38"/>
        <v>8589.0598272586412</v>
      </c>
      <c r="S71" s="49">
        <f t="shared" si="67"/>
        <v>21812.523214438046</v>
      </c>
      <c r="T71" s="49">
        <f t="shared" si="68"/>
        <v>101727.886801239</v>
      </c>
      <c r="U71" s="49">
        <f t="shared" si="39"/>
        <v>123540.41001567704</v>
      </c>
      <c r="V71" s="49">
        <f t="shared" si="40"/>
        <v>132129.46984293568</v>
      </c>
      <c r="W71" s="28">
        <f t="shared" si="41"/>
        <v>670.49672249521927</v>
      </c>
      <c r="X71" s="29">
        <f t="shared" si="69"/>
        <v>3171.0127616982923</v>
      </c>
      <c r="Y71" s="29">
        <f t="shared" si="70"/>
        <v>11955.994819780897</v>
      </c>
      <c r="Z71" s="29">
        <f t="shared" si="42"/>
        <v>15127.007581479189</v>
      </c>
      <c r="AA71" s="29">
        <f t="shared" si="71"/>
        <v>6462.8516580118448</v>
      </c>
      <c r="AB71" s="29">
        <f t="shared" si="72"/>
        <v>17698.486877432922</v>
      </c>
      <c r="AC71" s="29">
        <f t="shared" si="43"/>
        <v>24161.338535444767</v>
      </c>
      <c r="AD71" s="29">
        <f t="shared" si="73"/>
        <v>21812.523214438046</v>
      </c>
      <c r="AE71" s="29">
        <f t="shared" si="74"/>
        <v>203128.12950877217</v>
      </c>
      <c r="AF71" s="29">
        <f t="shared" si="45"/>
        <v>224940.65272321022</v>
      </c>
      <c r="AG71" s="29">
        <f t="shared" si="46"/>
        <v>264228.99884013418</v>
      </c>
      <c r="AH71" s="135">
        <f t="shared" si="47"/>
        <v>7179.6515359206614</v>
      </c>
      <c r="AI71" s="135">
        <f t="shared" si="48"/>
        <v>19197.820062894756</v>
      </c>
      <c r="AJ71" s="135">
        <f t="shared" si="49"/>
        <v>26377.471598815417</v>
      </c>
      <c r="AK71" s="135">
        <f t="shared" si="50"/>
        <v>14632.871678517386</v>
      </c>
      <c r="AL71" s="135">
        <f t="shared" si="51"/>
        <v>68243.875275463986</v>
      </c>
      <c r="AM71" s="139">
        <f t="shared" si="52"/>
        <v>82876.746953981376</v>
      </c>
      <c r="AN71" s="135">
        <f t="shared" si="53"/>
        <v>109254.2185527968</v>
      </c>
      <c r="AO71" s="137" t="str">
        <f t="shared" si="54"/>
        <v>WoodCo Factory and Warehouse</v>
      </c>
      <c r="AP71" s="65">
        <f t="shared" si="55"/>
        <v>97642.875614690944</v>
      </c>
      <c r="AQ71" s="12"/>
      <c r="AR71" s="70">
        <f t="shared" si="75"/>
        <v>1016.171644341485</v>
      </c>
      <c r="AS71" s="70">
        <f t="shared" si="76"/>
        <v>0</v>
      </c>
      <c r="AT71" s="70">
        <f t="shared" si="77"/>
        <v>0</v>
      </c>
      <c r="AU71" s="70">
        <f t="shared" si="78"/>
        <v>0</v>
      </c>
      <c r="AW71" s="68">
        <f t="shared" si="79"/>
        <v>0</v>
      </c>
      <c r="AX71" s="68">
        <f t="shared" si="80"/>
        <v>498.58691221671262</v>
      </c>
      <c r="AY71" s="68">
        <f t="shared" si="81"/>
        <v>1016.171644341485</v>
      </c>
      <c r="AZ71" s="68" t="str">
        <f t="shared" si="56"/>
        <v>Both</v>
      </c>
      <c r="BA71" s="68">
        <f t="shared" si="82"/>
        <v>19197.820062894756</v>
      </c>
      <c r="BB71" s="68">
        <f t="shared" si="83"/>
        <v>39127.140931858979</v>
      </c>
      <c r="BC71" s="111">
        <f t="shared" si="84"/>
        <v>0</v>
      </c>
      <c r="BD71" s="111">
        <f t="shared" si="85"/>
        <v>0</v>
      </c>
      <c r="BE71" s="111">
        <f t="shared" si="86"/>
        <v>0</v>
      </c>
      <c r="BF71" s="111">
        <f t="shared" si="57"/>
        <v>0</v>
      </c>
      <c r="BG71" s="111">
        <f t="shared" si="87"/>
        <v>0</v>
      </c>
      <c r="BH71" s="111">
        <f t="shared" si="88"/>
        <v>0</v>
      </c>
      <c r="BI71" s="73">
        <f t="shared" si="89"/>
        <v>0</v>
      </c>
      <c r="BJ71" s="73">
        <f t="shared" si="90"/>
        <v>0</v>
      </c>
      <c r="BK71" s="73">
        <f t="shared" si="91"/>
        <v>0</v>
      </c>
      <c r="BL71" s="73">
        <f t="shared" si="92"/>
        <v>0</v>
      </c>
      <c r="BM71" s="73">
        <f t="shared" si="93"/>
        <v>0</v>
      </c>
      <c r="BN71" s="73">
        <f t="shared" si="94"/>
        <v>0</v>
      </c>
    </row>
    <row r="72" spans="1:66" x14ac:dyDescent="0.25">
      <c r="A72" s="61" t="s">
        <v>66</v>
      </c>
      <c r="B72" s="62">
        <v>55.925625699999998</v>
      </c>
      <c r="C72" s="62">
        <v>-3.3063978999999999</v>
      </c>
      <c r="D72" s="63">
        <v>179.04617501484711</v>
      </c>
      <c r="E72" s="63">
        <v>356.89067046741758</v>
      </c>
      <c r="F72" s="63">
        <v>1152.7561038512424</v>
      </c>
      <c r="G72" s="68">
        <f t="shared" si="33"/>
        <v>471.20409376144482</v>
      </c>
      <c r="H72" s="69">
        <f t="shared" ref="H72:H103" si="95">F72*$M$2</f>
        <v>7331.5288204939025</v>
      </c>
      <c r="I72" s="69">
        <f t="shared" ref="I72:I103" si="96">F72*$H$3*$N$2</f>
        <v>12526.776521288415</v>
      </c>
      <c r="J72" s="69">
        <f t="shared" si="34"/>
        <v>19858.305341782318</v>
      </c>
      <c r="K72" s="69">
        <f t="shared" ref="K72:K103" si="97">SUM(D72:F72)*$M$3</f>
        <v>24317.178470402505</v>
      </c>
      <c r="L72" s="69">
        <f t="shared" ref="L72:L103" si="98">SUM(D72:F72)*G72*$N$3</f>
        <v>159143.80616640736</v>
      </c>
      <c r="M72" s="69">
        <f t="shared" si="35"/>
        <v>183460.98463680985</v>
      </c>
      <c r="N72" s="69">
        <f t="shared" si="36"/>
        <v>203319.28997859216</v>
      </c>
      <c r="O72" s="51">
        <f t="shared" si="37"/>
        <v>345.14289260180914</v>
      </c>
      <c r="P72" s="49">
        <f t="shared" ref="P72:P103" si="99">SUM(D72:E72)*$M$2</f>
        <v>3408.558337267204</v>
      </c>
      <c r="Q72" s="49">
        <f t="shared" ref="Q72:Q103" si="100">SUM(D72:E72)*$J$2*$N$2</f>
        <v>5823.92153071346</v>
      </c>
      <c r="R72" s="49">
        <f t="shared" si="38"/>
        <v>9232.4798679806645</v>
      </c>
      <c r="S72" s="49">
        <f t="shared" ref="S72:S103" si="101">SUM(D72:F72)*$M$3</f>
        <v>24317.178470402505</v>
      </c>
      <c r="T72" s="49">
        <f t="shared" ref="T72:T103" si="102">SUM(D72:F72)*O72*$N$3</f>
        <v>116568.0738498494</v>
      </c>
      <c r="U72" s="49">
        <f t="shared" si="39"/>
        <v>140885.25232025189</v>
      </c>
      <c r="V72" s="49">
        <f t="shared" si="40"/>
        <v>150117.73218823256</v>
      </c>
      <c r="W72" s="28">
        <f t="shared" si="41"/>
        <v>33.659260198733001</v>
      </c>
      <c r="X72" s="29">
        <f t="shared" ref="X72:X103" si="103">SUM(D72:E72)*$M$2</f>
        <v>3408.558337267204</v>
      </c>
      <c r="Y72" s="29">
        <f t="shared" ref="Y72:Y103" si="104">SUM(D72:E72)*$I$2*$N$2</f>
        <v>12851.637279902288</v>
      </c>
      <c r="Z72" s="29">
        <f t="shared" si="42"/>
        <v>16260.195617169493</v>
      </c>
      <c r="AA72" s="29">
        <f t="shared" ref="AA72:AA103" si="105">F72*$M$2</f>
        <v>7331.5288204939025</v>
      </c>
      <c r="AB72" s="29">
        <f t="shared" ref="AB72:AB103" si="106">F72*$I$3*$N$2</f>
        <v>20077.354933588173</v>
      </c>
      <c r="AC72" s="29">
        <f t="shared" si="43"/>
        <v>27408.883754082075</v>
      </c>
      <c r="AD72" s="29">
        <f t="shared" ref="AD72:AD103" si="107">SUM(D72:F72)*$M$3</f>
        <v>24317.178470402505</v>
      </c>
      <c r="AE72" s="29">
        <f t="shared" ref="AE72:AE103" si="108">SUM(D72:F72)*W72*$N$3</f>
        <v>11368.031075476472</v>
      </c>
      <c r="AF72" s="29">
        <f t="shared" si="45"/>
        <v>35685.209545878977</v>
      </c>
      <c r="AG72" s="29">
        <f t="shared" si="46"/>
        <v>79354.288917130543</v>
      </c>
      <c r="AH72" s="135">
        <f t="shared" si="47"/>
        <v>7717.4905749446125</v>
      </c>
      <c r="AI72" s="135">
        <f t="shared" si="48"/>
        <v>50507.12711776761</v>
      </c>
      <c r="AJ72" s="135">
        <f t="shared" si="49"/>
        <v>58224.617692712221</v>
      </c>
      <c r="AK72" s="135">
        <f t="shared" si="50"/>
        <v>16599.68789545789</v>
      </c>
      <c r="AL72" s="135">
        <f t="shared" si="51"/>
        <v>79573.115229521864</v>
      </c>
      <c r="AM72" s="139">
        <f t="shared" si="52"/>
        <v>96172.80312497975</v>
      </c>
      <c r="AN72" s="135">
        <f t="shared" si="53"/>
        <v>154397.42081769198</v>
      </c>
      <c r="AO72" s="137" t="str">
        <f t="shared" si="54"/>
        <v>WoodCo Warehouse</v>
      </c>
      <c r="AP72" s="65">
        <f t="shared" si="55"/>
        <v>79354.288917130543</v>
      </c>
      <c r="AQ72" s="12"/>
      <c r="AR72" s="70">
        <f t="shared" ref="AR72:AR103" si="109">IF(AO72=$AR$7,F72,0)</f>
        <v>0</v>
      </c>
      <c r="AS72" s="70">
        <f t="shared" ref="AS72:AS103" si="110">IF(AO72=$AS$7,F72,0)</f>
        <v>1152.7561038512424</v>
      </c>
      <c r="AT72" s="70">
        <f t="shared" ref="AT72:AT103" si="111">IF(AO72=$AT$7,SUM(D72:E72),0)</f>
        <v>0</v>
      </c>
      <c r="AU72" s="70">
        <f t="shared" ref="AU72:AU103" si="112">IF(AO72=$AU$7,SUM(D72:E72),0)</f>
        <v>535.93684548226474</v>
      </c>
      <c r="AW72" s="68">
        <f t="shared" ref="AW72:AW103" si="113">IF($AO72=$AO$2,D72,0)</f>
        <v>0</v>
      </c>
      <c r="AX72" s="68">
        <f t="shared" ref="AX72:AX103" si="114">IF($AO72=$AO$2,E72,0)</f>
        <v>0</v>
      </c>
      <c r="AY72" s="68">
        <f t="shared" ref="AY72:AY103" si="115">IF($AO72=$AO$2,F72,0)</f>
        <v>0</v>
      </c>
      <c r="AZ72" s="68">
        <f t="shared" si="56"/>
        <v>0</v>
      </c>
      <c r="BA72" s="68">
        <f t="shared" ref="BA72:BA103" si="116">IF($AZ72="Both",$L72*(SUM($AW72:$AX72)/SUM($AW72:$AY72)),IF($AZ72=$BA$7,$L72,0))</f>
        <v>0</v>
      </c>
      <c r="BB72" s="68">
        <f t="shared" ref="BB72:BB103" si="117">IF($AZ72="Both",$L72*(AY72/SUM($AW72:$AY72)),IF($AZ72=$BB$7,$L72,0))</f>
        <v>0</v>
      </c>
      <c r="BC72" s="111">
        <f t="shared" ref="BC72:BC103" si="118">IF($AO72=$AO$4,D72,0)</f>
        <v>0</v>
      </c>
      <c r="BD72" s="111">
        <f t="shared" ref="BD72:BD103" si="119">IF($AO72=$AO$4,E72,0)</f>
        <v>0</v>
      </c>
      <c r="BE72" s="111">
        <f t="shared" ref="BE72:BE103" si="120">IF($AO72=$AO$4,F72,0)</f>
        <v>0</v>
      </c>
      <c r="BF72" s="111">
        <f t="shared" si="57"/>
        <v>0</v>
      </c>
      <c r="BG72" s="111">
        <f t="shared" ref="BG72:BG103" si="121">IF($BF72="Both",$T72*(SUM($BC72:$BD72)/SUM($BC72:$BE72)),IF($BF72=$BG$7,$T72,0))</f>
        <v>0</v>
      </c>
      <c r="BH72" s="111">
        <f t="shared" ref="BH72:BH103" si="122">IF($BF72="Both",$T72*(BE72/SUM($BC72:$BE72)),IF($BF72=$BH$7,$T72,0))</f>
        <v>0</v>
      </c>
      <c r="BI72" s="73">
        <f t="shared" ref="BI72:BI103" si="123">IF($AO72=$AO$3,D72,0)</f>
        <v>179.04617501484711</v>
      </c>
      <c r="BJ72" s="73">
        <f t="shared" ref="BJ72:BJ103" si="124">IF($AO72=$AO$3,E72,0)</f>
        <v>356.89067046741758</v>
      </c>
      <c r="BK72" s="73">
        <f t="shared" ref="BK72:BK103" si="125">IF($AO72=$AO$3,F72,0)</f>
        <v>1152.7561038512424</v>
      </c>
      <c r="BL72" s="73" t="str">
        <f t="shared" ref="BL72:BL103" si="126">IF(BK72&gt;1,IF(SUM(BI72:BJ72)&gt;1,"Both",$BN$7),IF(SUM(BI72:BJ72)&gt;1,$BM$7,0))</f>
        <v>Both</v>
      </c>
      <c r="BM72" s="73">
        <f t="shared" ref="BM72:BM103" si="127">IF($BL72="Both",$AE72*(SUM($BI72:$BJ72)/SUM($BI72:$BK72)),IF($BL72=$BM$7,$AE72,0))</f>
        <v>3607.8475464351427</v>
      </c>
      <c r="BN72" s="73">
        <f t="shared" ref="BN72:BN103" si="128">IF($BL72="Both",$AE72*(BK72/SUM($BI72:$BK72)),IF($BL72=$BN$7,$AE72,0))</f>
        <v>7760.1835290413301</v>
      </c>
    </row>
    <row r="73" spans="1:66" x14ac:dyDescent="0.25">
      <c r="A73" s="61" t="s">
        <v>5</v>
      </c>
      <c r="B73" s="62">
        <v>55.931925800000002</v>
      </c>
      <c r="C73" s="62">
        <v>-3.0983201999999999</v>
      </c>
      <c r="D73" s="63">
        <v>203.93777862066918</v>
      </c>
      <c r="E73" s="63">
        <v>401.03334639433399</v>
      </c>
      <c r="F73" s="63">
        <v>1141.8276456517217</v>
      </c>
      <c r="G73" s="68">
        <f t="shared" ref="G73:G136" si="129">ACOS(SIN(RADIANS($B73))*SIN(RADIANS($C$2))+COS(RADIANS($B73))*COS(RADIANS($C$2))*COS(RADIANS($D$2)-RADIANS($C73)))*6371*1.2</f>
        <v>463.33146230121878</v>
      </c>
      <c r="H73" s="69">
        <f t="shared" si="95"/>
        <v>7262.0238263449501</v>
      </c>
      <c r="I73" s="69">
        <f t="shared" si="96"/>
        <v>12408.019090180245</v>
      </c>
      <c r="J73" s="69">
        <f t="shared" ref="J73:J136" si="130">SUM(H73:I73)</f>
        <v>19670.042916525195</v>
      </c>
      <c r="K73" s="69">
        <f t="shared" si="97"/>
        <v>25153.902297600842</v>
      </c>
      <c r="L73" s="69">
        <f t="shared" si="98"/>
        <v>161869.36575179701</v>
      </c>
      <c r="M73" s="69">
        <f t="shared" ref="M73:M136" si="131">SUM(K73:L73)</f>
        <v>187023.26804939786</v>
      </c>
      <c r="N73" s="69">
        <f t="shared" ref="N73:N136" si="132">M73+J73</f>
        <v>206693.31096592304</v>
      </c>
      <c r="O73" s="51">
        <f t="shared" ref="O73:O136" si="133">ACOS(SIN(RADIANS($B73))*SIN(RADIANS($C$4))+COS(RADIANS($B73))*COS(RADIANS($C$4))*COS(RADIANS($D$4)-RADIANS($C73)))*6371*1.2</f>
        <v>344.3523353927028</v>
      </c>
      <c r="P73" s="49">
        <f t="shared" si="99"/>
        <v>3847.6163550954202</v>
      </c>
      <c r="Q73" s="49">
        <f t="shared" si="100"/>
        <v>6574.1036283190469</v>
      </c>
      <c r="R73" s="49">
        <f t="shared" ref="R73:R136" si="134">SUM(P73:Q73)</f>
        <v>10421.719983414467</v>
      </c>
      <c r="S73" s="49">
        <f t="shared" si="101"/>
        <v>25153.902297600842</v>
      </c>
      <c r="T73" s="49">
        <f t="shared" si="102"/>
        <v>120302.8472280378</v>
      </c>
      <c r="U73" s="49">
        <f t="shared" ref="U73:U136" si="135">T73+S73</f>
        <v>145456.74952563865</v>
      </c>
      <c r="V73" s="49">
        <f t="shared" ref="V73:V136" si="136">U73+R73</f>
        <v>155878.4695090531</v>
      </c>
      <c r="W73" s="28">
        <f t="shared" ref="W73:W136" si="137">ACOS(SIN(RADIANS($B73))*SIN(RADIANS($C$3))+COS(RADIANS($B73))*COS(RADIANS($C$3))*COS(RADIANS($D$3)-RADIANS($C73)))*6371*1.2</f>
        <v>48.21252701403602</v>
      </c>
      <c r="X73" s="29">
        <f t="shared" si="103"/>
        <v>3847.6163550954202</v>
      </c>
      <c r="Y73" s="29">
        <f t="shared" si="104"/>
        <v>14507.062779964301</v>
      </c>
      <c r="Z73" s="29">
        <f t="shared" ref="Z73:Z136" si="138">X73+Y73</f>
        <v>18354.67913505972</v>
      </c>
      <c r="AA73" s="29">
        <f t="shared" si="105"/>
        <v>7262.0238263449501</v>
      </c>
      <c r="AB73" s="29">
        <f t="shared" si="106"/>
        <v>19887.015855429647</v>
      </c>
      <c r="AC73" s="29">
        <f t="shared" ref="AC73:AC136" si="139">AA73+AB73</f>
        <v>27149.039681774597</v>
      </c>
      <c r="AD73" s="29">
        <f t="shared" si="107"/>
        <v>25153.902297600842</v>
      </c>
      <c r="AE73" s="29">
        <f t="shared" si="108"/>
        <v>16843.516583770877</v>
      </c>
      <c r="AF73" s="29">
        <f t="shared" ref="AF73:AF136" si="140">AD73+AE73</f>
        <v>41997.418881371719</v>
      </c>
      <c r="AG73" s="29">
        <f t="shared" ref="AG73:AG136" si="141">Z73+AC73+AF73</f>
        <v>87501.137698206032</v>
      </c>
      <c r="AH73" s="135">
        <f t="shared" ref="AH73:AH136" si="142">$M$3*SUM(D73:E73)</f>
        <v>8711.5842002160462</v>
      </c>
      <c r="AI73" s="135">
        <f t="shared" ref="AI73:AI136" si="143">$N$3*G73*SUM(D73:E73)</f>
        <v>56060.431200642975</v>
      </c>
      <c r="AJ73" s="135">
        <f t="shared" ref="AJ73:AJ136" si="144">AH73+AI73</f>
        <v>64772.015400859018</v>
      </c>
      <c r="AK73" s="135">
        <f t="shared" ref="AK73:AK136" si="145">$M$3*F73</f>
        <v>16442.318097384792</v>
      </c>
      <c r="AL73" s="135">
        <f t="shared" ref="AL73:AL136" si="146">$N$3*O73*F73</f>
        <v>78638.20327922437</v>
      </c>
      <c r="AM73" s="139">
        <f t="shared" ref="AM73:AM136" si="147">AK73+AL73</f>
        <v>95080.521376609162</v>
      </c>
      <c r="AN73" s="135">
        <f t="shared" ref="AN73:AN136" si="148">AM73+AJ73</f>
        <v>159852.53677746817</v>
      </c>
      <c r="AO73" s="137" t="str">
        <f t="shared" ref="AO73:AO136" si="149">IF(AP73=AG73,$A$3,IF(AP73=V73,$A$4,IF(AP73=N73,$A$2,$AH$5)))</f>
        <v>WoodCo Warehouse</v>
      </c>
      <c r="AP73" s="65">
        <f t="shared" ref="AP73:AP136" si="150">MIN(N73,V73,AG73,AN73)</f>
        <v>87501.137698206032</v>
      </c>
      <c r="AQ73" s="12"/>
      <c r="AR73" s="70">
        <f t="shared" si="109"/>
        <v>0</v>
      </c>
      <c r="AS73" s="70">
        <f t="shared" si="110"/>
        <v>1141.8276456517217</v>
      </c>
      <c r="AT73" s="70">
        <f t="shared" si="111"/>
        <v>0</v>
      </c>
      <c r="AU73" s="70">
        <f t="shared" si="112"/>
        <v>604.97112501500317</v>
      </c>
      <c r="AW73" s="68">
        <f t="shared" si="113"/>
        <v>0</v>
      </c>
      <c r="AX73" s="68">
        <f t="shared" si="114"/>
        <v>0</v>
      </c>
      <c r="AY73" s="68">
        <f t="shared" si="115"/>
        <v>0</v>
      </c>
      <c r="AZ73" s="68">
        <f t="shared" ref="AZ73:AZ136" si="151">IF(AY73&gt;1,IF(SUM(AW73:AX73)&gt;1,"Both",$BB$7),IF(SUM(AW73:AX73)&gt;1,$BA$7,0))</f>
        <v>0</v>
      </c>
      <c r="BA73" s="68">
        <f t="shared" si="116"/>
        <v>0</v>
      </c>
      <c r="BB73" s="68">
        <f t="shared" si="117"/>
        <v>0</v>
      </c>
      <c r="BC73" s="111">
        <f t="shared" si="118"/>
        <v>0</v>
      </c>
      <c r="BD73" s="111">
        <f t="shared" si="119"/>
        <v>0</v>
      </c>
      <c r="BE73" s="111">
        <f t="shared" si="120"/>
        <v>0</v>
      </c>
      <c r="BF73" s="111">
        <f t="shared" ref="BF73:BF136" si="152">IF(BE73&gt;1,IF(SUM(BC73:BD73)&gt;1,"Both",$BH$7),IF(SUM(BC73:BD73)&gt;1,$BG$7,0))</f>
        <v>0</v>
      </c>
      <c r="BG73" s="111">
        <f t="shared" si="121"/>
        <v>0</v>
      </c>
      <c r="BH73" s="111">
        <f t="shared" si="122"/>
        <v>0</v>
      </c>
      <c r="BI73" s="73">
        <f t="shared" si="123"/>
        <v>203.93777862066918</v>
      </c>
      <c r="BJ73" s="73">
        <f t="shared" si="124"/>
        <v>401.03334639433399</v>
      </c>
      <c r="BK73" s="73">
        <f t="shared" si="125"/>
        <v>1141.8276456517217</v>
      </c>
      <c r="BL73" s="73" t="str">
        <f t="shared" si="126"/>
        <v>Both</v>
      </c>
      <c r="BM73" s="73">
        <f t="shared" si="127"/>
        <v>5833.4373414995207</v>
      </c>
      <c r="BN73" s="73">
        <f t="shared" si="128"/>
        <v>11010.079242271357</v>
      </c>
    </row>
    <row r="74" spans="1:66" x14ac:dyDescent="0.25">
      <c r="A74" s="61" t="s">
        <v>111</v>
      </c>
      <c r="B74" s="62">
        <v>51.649074250344803</v>
      </c>
      <c r="C74" s="62">
        <v>-5.57292498959698E-2</v>
      </c>
      <c r="D74" s="63">
        <v>0</v>
      </c>
      <c r="E74" s="63">
        <v>337.85070108908343</v>
      </c>
      <c r="F74" s="63">
        <v>0</v>
      </c>
      <c r="G74" s="68">
        <f t="shared" si="129"/>
        <v>175.41763438733304</v>
      </c>
      <c r="H74" s="69">
        <f t="shared" si="95"/>
        <v>0</v>
      </c>
      <c r="I74" s="69">
        <f t="shared" si="96"/>
        <v>0</v>
      </c>
      <c r="J74" s="69">
        <f t="shared" si="130"/>
        <v>0</v>
      </c>
      <c r="K74" s="69">
        <f t="shared" si="97"/>
        <v>4865.0500956828018</v>
      </c>
      <c r="L74" s="69">
        <f t="shared" si="98"/>
        <v>11852.994152229796</v>
      </c>
      <c r="M74" s="69">
        <f t="shared" si="131"/>
        <v>16718.0442479126</v>
      </c>
      <c r="N74" s="69">
        <f t="shared" si="132"/>
        <v>16718.0442479126</v>
      </c>
      <c r="O74" s="51">
        <f t="shared" si="133"/>
        <v>316.10165404068249</v>
      </c>
      <c r="P74" s="49">
        <f t="shared" si="99"/>
        <v>2148.7304589265709</v>
      </c>
      <c r="Q74" s="49">
        <f t="shared" si="100"/>
        <v>3671.3579012631308</v>
      </c>
      <c r="R74" s="49">
        <f t="shared" si="134"/>
        <v>5820.0883601897021</v>
      </c>
      <c r="S74" s="49">
        <f t="shared" si="101"/>
        <v>4865.0500956828018</v>
      </c>
      <c r="T74" s="49">
        <f t="shared" si="102"/>
        <v>21359.033086612697</v>
      </c>
      <c r="U74" s="49">
        <f t="shared" si="135"/>
        <v>26224.083182295501</v>
      </c>
      <c r="V74" s="49">
        <f t="shared" si="136"/>
        <v>32044.171542485201</v>
      </c>
      <c r="W74" s="28">
        <f t="shared" si="137"/>
        <v>650.58459292180862</v>
      </c>
      <c r="X74" s="29">
        <f t="shared" si="103"/>
        <v>2148.7304589265709</v>
      </c>
      <c r="Y74" s="29">
        <f t="shared" si="104"/>
        <v>8101.5789486361646</v>
      </c>
      <c r="Z74" s="29">
        <f t="shared" si="138"/>
        <v>10250.309407562736</v>
      </c>
      <c r="AA74" s="29">
        <f t="shared" si="105"/>
        <v>0</v>
      </c>
      <c r="AB74" s="29">
        <f t="shared" si="106"/>
        <v>0</v>
      </c>
      <c r="AC74" s="29">
        <f t="shared" si="139"/>
        <v>0</v>
      </c>
      <c r="AD74" s="29">
        <f t="shared" si="107"/>
        <v>4865.0500956828018</v>
      </c>
      <c r="AE74" s="29">
        <f t="shared" si="108"/>
        <v>43960.092167277799</v>
      </c>
      <c r="AF74" s="29">
        <f t="shared" si="140"/>
        <v>48825.142262960602</v>
      </c>
      <c r="AG74" s="29">
        <f t="shared" si="141"/>
        <v>59075.45167052334</v>
      </c>
      <c r="AH74" s="135">
        <f t="shared" si="142"/>
        <v>4865.0500956828018</v>
      </c>
      <c r="AI74" s="135">
        <f t="shared" si="143"/>
        <v>11852.994152229796</v>
      </c>
      <c r="AJ74" s="135">
        <f t="shared" si="144"/>
        <v>16718.0442479126</v>
      </c>
      <c r="AK74" s="135">
        <f t="shared" si="145"/>
        <v>0</v>
      </c>
      <c r="AL74" s="135">
        <f t="shared" si="146"/>
        <v>0</v>
      </c>
      <c r="AM74" s="139">
        <f t="shared" si="147"/>
        <v>0</v>
      </c>
      <c r="AN74" s="135">
        <f t="shared" si="148"/>
        <v>16718.0442479126</v>
      </c>
      <c r="AO74" s="137" t="str">
        <f t="shared" si="149"/>
        <v>WoodCo Factory and Warehouse</v>
      </c>
      <c r="AP74" s="65">
        <f t="shared" si="150"/>
        <v>16718.0442479126</v>
      </c>
      <c r="AQ74" s="12"/>
      <c r="AR74" s="70">
        <f t="shared" si="109"/>
        <v>0</v>
      </c>
      <c r="AS74" s="70">
        <f t="shared" si="110"/>
        <v>0</v>
      </c>
      <c r="AT74" s="70">
        <f t="shared" si="111"/>
        <v>0</v>
      </c>
      <c r="AU74" s="70">
        <f t="shared" si="112"/>
        <v>0</v>
      </c>
      <c r="AW74" s="68">
        <f t="shared" si="113"/>
        <v>0</v>
      </c>
      <c r="AX74" s="68">
        <f t="shared" si="114"/>
        <v>337.85070108908343</v>
      </c>
      <c r="AY74" s="68">
        <f t="shared" si="115"/>
        <v>0</v>
      </c>
      <c r="AZ74" s="68" t="str">
        <f t="shared" si="151"/>
        <v>WoodCo</v>
      </c>
      <c r="BA74" s="68">
        <f t="shared" si="116"/>
        <v>11852.994152229796</v>
      </c>
      <c r="BB74" s="68">
        <f t="shared" si="117"/>
        <v>0</v>
      </c>
      <c r="BC74" s="111">
        <f t="shared" si="118"/>
        <v>0</v>
      </c>
      <c r="BD74" s="111">
        <f t="shared" si="119"/>
        <v>0</v>
      </c>
      <c r="BE74" s="111">
        <f t="shared" si="120"/>
        <v>0</v>
      </c>
      <c r="BF74" s="111">
        <f t="shared" si="152"/>
        <v>0</v>
      </c>
      <c r="BG74" s="111">
        <f t="shared" si="121"/>
        <v>0</v>
      </c>
      <c r="BH74" s="111">
        <f t="shared" si="122"/>
        <v>0</v>
      </c>
      <c r="BI74" s="73">
        <f t="shared" si="123"/>
        <v>0</v>
      </c>
      <c r="BJ74" s="73">
        <f t="shared" si="124"/>
        <v>0</v>
      </c>
      <c r="BK74" s="73">
        <f t="shared" si="125"/>
        <v>0</v>
      </c>
      <c r="BL74" s="73">
        <f t="shared" si="126"/>
        <v>0</v>
      </c>
      <c r="BM74" s="73">
        <f t="shared" si="127"/>
        <v>0</v>
      </c>
      <c r="BN74" s="73">
        <f t="shared" si="128"/>
        <v>0</v>
      </c>
    </row>
    <row r="75" spans="1:66" x14ac:dyDescent="0.25">
      <c r="A75" s="61" t="s">
        <v>29</v>
      </c>
      <c r="B75" s="62">
        <v>50.725673499999999</v>
      </c>
      <c r="C75" s="62">
        <v>-3.4674520000000002</v>
      </c>
      <c r="D75" s="63">
        <v>201.92120182744048</v>
      </c>
      <c r="E75" s="63">
        <v>0</v>
      </c>
      <c r="F75" s="63">
        <v>781.20864177026579</v>
      </c>
      <c r="G75" s="68">
        <f t="shared" si="129"/>
        <v>413.36160894551193</v>
      </c>
      <c r="H75" s="69">
        <f t="shared" si="95"/>
        <v>4968.4869616588903</v>
      </c>
      <c r="I75" s="69">
        <f t="shared" si="96"/>
        <v>8489.24246790908</v>
      </c>
      <c r="J75" s="69">
        <f t="shared" si="130"/>
        <v>13457.729429567971</v>
      </c>
      <c r="K75" s="69">
        <f t="shared" si="97"/>
        <v>14157.069747806971</v>
      </c>
      <c r="L75" s="69">
        <f t="shared" si="98"/>
        <v>81277.626790379465</v>
      </c>
      <c r="M75" s="69">
        <f t="shared" si="131"/>
        <v>95434.696538186428</v>
      </c>
      <c r="N75" s="69">
        <f t="shared" si="132"/>
        <v>108892.4259677544</v>
      </c>
      <c r="O75" s="51">
        <f t="shared" si="133"/>
        <v>356.28604484160479</v>
      </c>
      <c r="P75" s="49">
        <f t="shared" si="99"/>
        <v>1284.2188436225215</v>
      </c>
      <c r="Q75" s="49">
        <f t="shared" si="100"/>
        <v>2194.2384531747666</v>
      </c>
      <c r="R75" s="49">
        <f t="shared" si="134"/>
        <v>3478.4572967972881</v>
      </c>
      <c r="S75" s="49">
        <f t="shared" si="101"/>
        <v>14157.069747806971</v>
      </c>
      <c r="T75" s="49">
        <f t="shared" si="102"/>
        <v>70055.088708234456</v>
      </c>
      <c r="U75" s="49">
        <f t="shared" si="135"/>
        <v>84212.158456041419</v>
      </c>
      <c r="V75" s="49">
        <f t="shared" si="136"/>
        <v>87690.615752838712</v>
      </c>
      <c r="W75" s="28">
        <f t="shared" si="137"/>
        <v>706.66902576913583</v>
      </c>
      <c r="X75" s="29">
        <f t="shared" si="103"/>
        <v>1284.2188436225215</v>
      </c>
      <c r="Y75" s="29">
        <f t="shared" si="104"/>
        <v>4842.0220906309796</v>
      </c>
      <c r="Z75" s="29">
        <f t="shared" si="138"/>
        <v>6126.2409342535011</v>
      </c>
      <c r="AA75" s="29">
        <f t="shared" si="105"/>
        <v>4968.4869616588903</v>
      </c>
      <c r="AB75" s="29">
        <f t="shared" si="106"/>
        <v>13606.17664535219</v>
      </c>
      <c r="AC75" s="29">
        <f t="shared" si="139"/>
        <v>18574.66360701108</v>
      </c>
      <c r="AD75" s="29">
        <f t="shared" si="107"/>
        <v>14157.069747806971</v>
      </c>
      <c r="AE75" s="29">
        <f t="shared" si="108"/>
        <v>138949.48175595081</v>
      </c>
      <c r="AF75" s="29">
        <f t="shared" si="140"/>
        <v>153106.55150375777</v>
      </c>
      <c r="AG75" s="29">
        <f t="shared" si="141"/>
        <v>177807.45604502235</v>
      </c>
      <c r="AH75" s="135">
        <f t="shared" si="142"/>
        <v>2907.665306315143</v>
      </c>
      <c r="AI75" s="135">
        <f t="shared" si="143"/>
        <v>16693.294573520452</v>
      </c>
      <c r="AJ75" s="135">
        <f t="shared" si="144"/>
        <v>19600.959879835595</v>
      </c>
      <c r="AK75" s="135">
        <f t="shared" si="145"/>
        <v>11249.404441491828</v>
      </c>
      <c r="AL75" s="135">
        <f t="shared" si="146"/>
        <v>55666.747434482022</v>
      </c>
      <c r="AM75" s="139">
        <f t="shared" si="147"/>
        <v>66916.151875973854</v>
      </c>
      <c r="AN75" s="135">
        <f t="shared" si="148"/>
        <v>86517.111755809456</v>
      </c>
      <c r="AO75" s="137" t="str">
        <f t="shared" si="149"/>
        <v>Individual</v>
      </c>
      <c r="AP75" s="65">
        <f t="shared" si="150"/>
        <v>86517.111755809456</v>
      </c>
      <c r="AQ75" s="12">
        <f>SUM(D75:E75)</f>
        <v>201.92120182744048</v>
      </c>
      <c r="AR75" s="70">
        <f t="shared" si="109"/>
        <v>0</v>
      </c>
      <c r="AS75" s="70">
        <f t="shared" si="110"/>
        <v>0</v>
      </c>
      <c r="AT75" s="70">
        <f t="shared" si="111"/>
        <v>0</v>
      </c>
      <c r="AU75" s="70">
        <f t="shared" si="112"/>
        <v>0</v>
      </c>
      <c r="AW75" s="68">
        <f t="shared" si="113"/>
        <v>0</v>
      </c>
      <c r="AX75" s="68">
        <f t="shared" si="114"/>
        <v>0</v>
      </c>
      <c r="AY75" s="68">
        <f t="shared" si="115"/>
        <v>0</v>
      </c>
      <c r="AZ75" s="68">
        <f t="shared" si="151"/>
        <v>0</v>
      </c>
      <c r="BA75" s="68">
        <f t="shared" si="116"/>
        <v>0</v>
      </c>
      <c r="BB75" s="68">
        <f t="shared" si="117"/>
        <v>0</v>
      </c>
      <c r="BC75" s="111">
        <f t="shared" si="118"/>
        <v>0</v>
      </c>
      <c r="BD75" s="111">
        <f t="shared" si="119"/>
        <v>0</v>
      </c>
      <c r="BE75" s="111">
        <f t="shared" si="120"/>
        <v>0</v>
      </c>
      <c r="BF75" s="111">
        <f t="shared" si="152"/>
        <v>0</v>
      </c>
      <c r="BG75" s="111">
        <f t="shared" si="121"/>
        <v>0</v>
      </c>
      <c r="BH75" s="111">
        <f t="shared" si="122"/>
        <v>0</v>
      </c>
      <c r="BI75" s="73">
        <f t="shared" si="123"/>
        <v>0</v>
      </c>
      <c r="BJ75" s="73">
        <f t="shared" si="124"/>
        <v>0</v>
      </c>
      <c r="BK75" s="73">
        <f t="shared" si="125"/>
        <v>0</v>
      </c>
      <c r="BL75" s="73">
        <f t="shared" si="126"/>
        <v>0</v>
      </c>
      <c r="BM75" s="73">
        <f t="shared" si="127"/>
        <v>0</v>
      </c>
      <c r="BN75" s="73">
        <f t="shared" si="128"/>
        <v>0</v>
      </c>
    </row>
    <row r="76" spans="1:66" x14ac:dyDescent="0.25">
      <c r="A76" s="61" t="s">
        <v>196</v>
      </c>
      <c r="B76" s="62">
        <v>51.073136350439498</v>
      </c>
      <c r="C76" s="62">
        <v>-4.0241749976786698</v>
      </c>
      <c r="D76" s="63">
        <v>181.48023561509811</v>
      </c>
      <c r="E76" s="63">
        <v>0</v>
      </c>
      <c r="F76" s="63">
        <v>0</v>
      </c>
      <c r="G76" s="68">
        <f t="shared" si="129"/>
        <v>415.72900664817558</v>
      </c>
      <c r="H76" s="69">
        <f t="shared" si="95"/>
        <v>0</v>
      </c>
      <c r="I76" s="69">
        <f t="shared" si="96"/>
        <v>0</v>
      </c>
      <c r="J76" s="69">
        <f t="shared" si="130"/>
        <v>0</v>
      </c>
      <c r="K76" s="69">
        <f t="shared" si="97"/>
        <v>2613.3153928574129</v>
      </c>
      <c r="L76" s="69">
        <f t="shared" si="98"/>
        <v>15089.319615708318</v>
      </c>
      <c r="M76" s="69">
        <f t="shared" si="131"/>
        <v>17702.635008565732</v>
      </c>
      <c r="N76" s="69">
        <f t="shared" si="132"/>
        <v>17702.635008565732</v>
      </c>
      <c r="O76" s="51">
        <f t="shared" si="133"/>
        <v>322.31293578839507</v>
      </c>
      <c r="P76" s="49">
        <f t="shared" si="99"/>
        <v>1154.214298512024</v>
      </c>
      <c r="Q76" s="49">
        <f t="shared" si="100"/>
        <v>1972.1104464214291</v>
      </c>
      <c r="R76" s="49">
        <f t="shared" si="134"/>
        <v>3126.3247449334531</v>
      </c>
      <c r="S76" s="49">
        <f t="shared" si="101"/>
        <v>2613.3153928574129</v>
      </c>
      <c r="T76" s="49">
        <f t="shared" si="102"/>
        <v>11698.685505734386</v>
      </c>
      <c r="U76" s="49">
        <f t="shared" si="135"/>
        <v>14312.000898591799</v>
      </c>
      <c r="V76" s="49">
        <f t="shared" si="136"/>
        <v>17438.325643525252</v>
      </c>
      <c r="W76" s="28">
        <f t="shared" si="137"/>
        <v>660.43485026403368</v>
      </c>
      <c r="X76" s="29">
        <f t="shared" si="103"/>
        <v>1154.214298512024</v>
      </c>
      <c r="Y76" s="29">
        <f t="shared" si="104"/>
        <v>4351.8526133386122</v>
      </c>
      <c r="Z76" s="29">
        <f t="shared" si="138"/>
        <v>5506.0669118506357</v>
      </c>
      <c r="AA76" s="29">
        <f t="shared" si="105"/>
        <v>0</v>
      </c>
      <c r="AB76" s="29">
        <f t="shared" si="106"/>
        <v>0</v>
      </c>
      <c r="AC76" s="29">
        <f t="shared" si="139"/>
        <v>0</v>
      </c>
      <c r="AD76" s="29">
        <f t="shared" si="107"/>
        <v>2613.3153928574129</v>
      </c>
      <c r="AE76" s="29">
        <f t="shared" si="108"/>
        <v>23971.174446867779</v>
      </c>
      <c r="AF76" s="29">
        <f t="shared" si="140"/>
        <v>26584.489839725193</v>
      </c>
      <c r="AG76" s="29">
        <f t="shared" si="141"/>
        <v>32090.55675157583</v>
      </c>
      <c r="AH76" s="135">
        <f t="shared" si="142"/>
        <v>2613.3153928574129</v>
      </c>
      <c r="AI76" s="135">
        <f t="shared" si="143"/>
        <v>15089.319615708318</v>
      </c>
      <c r="AJ76" s="135">
        <f t="shared" si="144"/>
        <v>17702.635008565732</v>
      </c>
      <c r="AK76" s="135">
        <f t="shared" si="145"/>
        <v>0</v>
      </c>
      <c r="AL76" s="135">
        <f t="shared" si="146"/>
        <v>0</v>
      </c>
      <c r="AM76" s="139">
        <f t="shared" si="147"/>
        <v>0</v>
      </c>
      <c r="AN76" s="135">
        <f t="shared" si="148"/>
        <v>17702.635008565732</v>
      </c>
      <c r="AO76" s="137" t="str">
        <f t="shared" si="149"/>
        <v>DrumCo Factory and Warehouse</v>
      </c>
      <c r="AP76" s="65">
        <f t="shared" si="150"/>
        <v>17438.325643525252</v>
      </c>
      <c r="AQ76" s="12"/>
      <c r="AR76" s="70">
        <f t="shared" si="109"/>
        <v>0</v>
      </c>
      <c r="AS76" s="70">
        <f t="shared" si="110"/>
        <v>0</v>
      </c>
      <c r="AT76" s="70">
        <f t="shared" si="111"/>
        <v>181.48023561509811</v>
      </c>
      <c r="AU76" s="70">
        <f t="shared" si="112"/>
        <v>0</v>
      </c>
      <c r="AW76" s="68">
        <f t="shared" si="113"/>
        <v>0</v>
      </c>
      <c r="AX76" s="68">
        <f t="shared" si="114"/>
        <v>0</v>
      </c>
      <c r="AY76" s="68">
        <f t="shared" si="115"/>
        <v>0</v>
      </c>
      <c r="AZ76" s="68">
        <f t="shared" si="151"/>
        <v>0</v>
      </c>
      <c r="BA76" s="68">
        <f t="shared" si="116"/>
        <v>0</v>
      </c>
      <c r="BB76" s="68">
        <f t="shared" si="117"/>
        <v>0</v>
      </c>
      <c r="BC76" s="111">
        <f t="shared" si="118"/>
        <v>181.48023561509811</v>
      </c>
      <c r="BD76" s="111">
        <f t="shared" si="119"/>
        <v>0</v>
      </c>
      <c r="BE76" s="111">
        <f t="shared" si="120"/>
        <v>0</v>
      </c>
      <c r="BF76" s="111" t="str">
        <f t="shared" si="152"/>
        <v>WoodCo</v>
      </c>
      <c r="BG76" s="111">
        <f t="shared" si="121"/>
        <v>11698.685505734386</v>
      </c>
      <c r="BH76" s="111">
        <f t="shared" si="122"/>
        <v>0</v>
      </c>
      <c r="BI76" s="73">
        <f t="shared" si="123"/>
        <v>0</v>
      </c>
      <c r="BJ76" s="73">
        <f t="shared" si="124"/>
        <v>0</v>
      </c>
      <c r="BK76" s="73">
        <f t="shared" si="125"/>
        <v>0</v>
      </c>
      <c r="BL76" s="73">
        <f t="shared" si="126"/>
        <v>0</v>
      </c>
      <c r="BM76" s="73">
        <f t="shared" si="127"/>
        <v>0</v>
      </c>
      <c r="BN76" s="73">
        <f t="shared" si="128"/>
        <v>0</v>
      </c>
    </row>
    <row r="77" spans="1:66" x14ac:dyDescent="0.25">
      <c r="A77" s="61" t="s">
        <v>204</v>
      </c>
      <c r="B77" s="62">
        <v>50.707228600000001</v>
      </c>
      <c r="C77" s="62">
        <v>-3.4151962999999999</v>
      </c>
      <c r="D77" s="63">
        <v>265.82100000000003</v>
      </c>
      <c r="E77" s="63">
        <v>0</v>
      </c>
      <c r="F77" s="63">
        <v>0</v>
      </c>
      <c r="G77" s="68">
        <f t="shared" si="129"/>
        <v>412.22841210760242</v>
      </c>
      <c r="H77" s="69">
        <f t="shared" si="95"/>
        <v>0</v>
      </c>
      <c r="I77" s="69">
        <f t="shared" si="96"/>
        <v>0</v>
      </c>
      <c r="J77" s="69">
        <f t="shared" si="130"/>
        <v>0</v>
      </c>
      <c r="K77" s="69">
        <f t="shared" si="97"/>
        <v>3827.8224000000005</v>
      </c>
      <c r="L77" s="69">
        <f t="shared" si="98"/>
        <v>21915.793746971001</v>
      </c>
      <c r="M77" s="69">
        <f t="shared" si="131"/>
        <v>25743.616146971002</v>
      </c>
      <c r="N77" s="69">
        <f t="shared" si="132"/>
        <v>25743.616146971002</v>
      </c>
      <c r="O77" s="51">
        <f t="shared" si="133"/>
        <v>358.0368545543879</v>
      </c>
      <c r="P77" s="49">
        <f t="shared" si="99"/>
        <v>1690.6215600000003</v>
      </c>
      <c r="Q77" s="49">
        <f t="shared" si="100"/>
        <v>2888.6251398197874</v>
      </c>
      <c r="R77" s="49">
        <f t="shared" si="134"/>
        <v>4579.2466998197879</v>
      </c>
      <c r="S77" s="49">
        <f t="shared" si="101"/>
        <v>3827.8224000000005</v>
      </c>
      <c r="T77" s="49">
        <f t="shared" si="102"/>
        <v>19034.742942900393</v>
      </c>
      <c r="U77" s="49">
        <f t="shared" si="135"/>
        <v>22862.565342900394</v>
      </c>
      <c r="V77" s="49">
        <f t="shared" si="136"/>
        <v>27441.812042720183</v>
      </c>
      <c r="W77" s="28">
        <f t="shared" si="137"/>
        <v>709.26112187713136</v>
      </c>
      <c r="X77" s="29">
        <f t="shared" si="103"/>
        <v>1690.6215600000003</v>
      </c>
      <c r="Y77" s="29">
        <f t="shared" si="104"/>
        <v>6374.3239565975255</v>
      </c>
      <c r="Z77" s="29">
        <f t="shared" si="138"/>
        <v>8064.945516597526</v>
      </c>
      <c r="AA77" s="29">
        <f t="shared" si="105"/>
        <v>0</v>
      </c>
      <c r="AB77" s="29">
        <f t="shared" si="106"/>
        <v>0</v>
      </c>
      <c r="AC77" s="29">
        <f t="shared" si="139"/>
        <v>0</v>
      </c>
      <c r="AD77" s="29">
        <f t="shared" si="107"/>
        <v>3827.8224000000005</v>
      </c>
      <c r="AE77" s="29">
        <f t="shared" si="108"/>
        <v>37707.300135700192</v>
      </c>
      <c r="AF77" s="29">
        <f t="shared" si="140"/>
        <v>41535.122535700189</v>
      </c>
      <c r="AG77" s="29">
        <f t="shared" si="141"/>
        <v>49600.068052297713</v>
      </c>
      <c r="AH77" s="135">
        <f t="shared" si="142"/>
        <v>3827.8224000000005</v>
      </c>
      <c r="AI77" s="135">
        <f t="shared" si="143"/>
        <v>21915.793746971001</v>
      </c>
      <c r="AJ77" s="135">
        <f t="shared" si="144"/>
        <v>25743.616146971002</v>
      </c>
      <c r="AK77" s="135">
        <f t="shared" si="145"/>
        <v>0</v>
      </c>
      <c r="AL77" s="135">
        <f t="shared" si="146"/>
        <v>0</v>
      </c>
      <c r="AM77" s="139">
        <f t="shared" si="147"/>
        <v>0</v>
      </c>
      <c r="AN77" s="135">
        <f t="shared" si="148"/>
        <v>25743.616146971002</v>
      </c>
      <c r="AO77" s="137" t="str">
        <f t="shared" si="149"/>
        <v>WoodCo Factory and Warehouse</v>
      </c>
      <c r="AP77" s="65">
        <f t="shared" si="150"/>
        <v>25743.616146971002</v>
      </c>
      <c r="AQ77" s="12"/>
      <c r="AR77" s="70">
        <f t="shared" si="109"/>
        <v>0</v>
      </c>
      <c r="AS77" s="70">
        <f t="shared" si="110"/>
        <v>0</v>
      </c>
      <c r="AT77" s="70">
        <f t="shared" si="111"/>
        <v>0</v>
      </c>
      <c r="AU77" s="70">
        <f t="shared" si="112"/>
        <v>0</v>
      </c>
      <c r="AW77" s="68">
        <f t="shared" si="113"/>
        <v>265.82100000000003</v>
      </c>
      <c r="AX77" s="68">
        <f t="shared" si="114"/>
        <v>0</v>
      </c>
      <c r="AY77" s="68">
        <f t="shared" si="115"/>
        <v>0</v>
      </c>
      <c r="AZ77" s="68" t="str">
        <f t="shared" si="151"/>
        <v>WoodCo</v>
      </c>
      <c r="BA77" s="68">
        <f t="shared" si="116"/>
        <v>21915.793746971001</v>
      </c>
      <c r="BB77" s="68">
        <f t="shared" si="117"/>
        <v>0</v>
      </c>
      <c r="BC77" s="111">
        <f t="shared" si="118"/>
        <v>0</v>
      </c>
      <c r="BD77" s="111">
        <f t="shared" si="119"/>
        <v>0</v>
      </c>
      <c r="BE77" s="111">
        <f t="shared" si="120"/>
        <v>0</v>
      </c>
      <c r="BF77" s="111">
        <f t="shared" si="152"/>
        <v>0</v>
      </c>
      <c r="BG77" s="111">
        <f t="shared" si="121"/>
        <v>0</v>
      </c>
      <c r="BH77" s="111">
        <f t="shared" si="122"/>
        <v>0</v>
      </c>
      <c r="BI77" s="73">
        <f t="shared" si="123"/>
        <v>0</v>
      </c>
      <c r="BJ77" s="73">
        <f t="shared" si="124"/>
        <v>0</v>
      </c>
      <c r="BK77" s="73">
        <f t="shared" si="125"/>
        <v>0</v>
      </c>
      <c r="BL77" s="73">
        <f t="shared" si="126"/>
        <v>0</v>
      </c>
      <c r="BM77" s="73">
        <f t="shared" si="127"/>
        <v>0</v>
      </c>
      <c r="BN77" s="73">
        <f t="shared" si="128"/>
        <v>0</v>
      </c>
    </row>
    <row r="78" spans="1:66" x14ac:dyDescent="0.25">
      <c r="A78" s="61" t="s">
        <v>180</v>
      </c>
      <c r="B78" s="62">
        <v>56.009135150577102</v>
      </c>
      <c r="C78" s="62">
        <v>-3.7330483018687901</v>
      </c>
      <c r="D78" s="63">
        <v>355.73633701341623</v>
      </c>
      <c r="E78" s="63">
        <v>0</v>
      </c>
      <c r="F78" s="63">
        <v>0</v>
      </c>
      <c r="G78" s="68">
        <f t="shared" si="129"/>
        <v>498.84342044437574</v>
      </c>
      <c r="H78" s="69">
        <f t="shared" si="95"/>
        <v>0</v>
      </c>
      <c r="I78" s="69">
        <f t="shared" si="96"/>
        <v>0</v>
      </c>
      <c r="J78" s="69">
        <f t="shared" si="130"/>
        <v>0</v>
      </c>
      <c r="K78" s="69">
        <f t="shared" si="97"/>
        <v>5122.6032529931936</v>
      </c>
      <c r="L78" s="69">
        <f t="shared" si="98"/>
        <v>35491.34622642515</v>
      </c>
      <c r="M78" s="69">
        <f t="shared" si="131"/>
        <v>40613.949479418341</v>
      </c>
      <c r="N78" s="69">
        <f t="shared" si="132"/>
        <v>40613.949479418341</v>
      </c>
      <c r="O78" s="51">
        <f t="shared" si="133"/>
        <v>361.63474665633584</v>
      </c>
      <c r="P78" s="49">
        <f t="shared" si="99"/>
        <v>2262.4831034053273</v>
      </c>
      <c r="Q78" s="49">
        <f t="shared" si="100"/>
        <v>3865.7176304519144</v>
      </c>
      <c r="R78" s="49">
        <f t="shared" si="134"/>
        <v>6128.2007338572421</v>
      </c>
      <c r="S78" s="49">
        <f t="shared" si="101"/>
        <v>5122.6032529931936</v>
      </c>
      <c r="T78" s="49">
        <f t="shared" si="102"/>
        <v>25729.324022459939</v>
      </c>
      <c r="U78" s="49">
        <f t="shared" si="135"/>
        <v>30851.927275453134</v>
      </c>
      <c r="V78" s="49">
        <f t="shared" si="136"/>
        <v>36980.128009310378</v>
      </c>
      <c r="W78" s="28">
        <f t="shared" si="137"/>
        <v>1.5106425007929882</v>
      </c>
      <c r="X78" s="29">
        <f t="shared" si="103"/>
        <v>2262.4831034053273</v>
      </c>
      <c r="Y78" s="29">
        <f t="shared" si="104"/>
        <v>8530.4722172321599</v>
      </c>
      <c r="Z78" s="29">
        <f t="shared" si="138"/>
        <v>10792.955320637488</v>
      </c>
      <c r="AA78" s="29">
        <f t="shared" si="105"/>
        <v>0</v>
      </c>
      <c r="AB78" s="29">
        <f t="shared" si="106"/>
        <v>0</v>
      </c>
      <c r="AC78" s="29">
        <f t="shared" si="139"/>
        <v>0</v>
      </c>
      <c r="AD78" s="29">
        <f t="shared" si="107"/>
        <v>5122.6032529931936</v>
      </c>
      <c r="AE78" s="29">
        <f t="shared" si="108"/>
        <v>107.47808595377688</v>
      </c>
      <c r="AF78" s="29">
        <f t="shared" si="140"/>
        <v>5230.0813389469704</v>
      </c>
      <c r="AG78" s="29">
        <f t="shared" si="141"/>
        <v>16023.036659584457</v>
      </c>
      <c r="AH78" s="135">
        <f t="shared" si="142"/>
        <v>5122.6032529931936</v>
      </c>
      <c r="AI78" s="135">
        <f t="shared" si="143"/>
        <v>35491.34622642515</v>
      </c>
      <c r="AJ78" s="135">
        <f t="shared" si="144"/>
        <v>40613.949479418341</v>
      </c>
      <c r="AK78" s="135">
        <f t="shared" si="145"/>
        <v>0</v>
      </c>
      <c r="AL78" s="135">
        <f t="shared" si="146"/>
        <v>0</v>
      </c>
      <c r="AM78" s="139">
        <f t="shared" si="147"/>
        <v>0</v>
      </c>
      <c r="AN78" s="135">
        <f t="shared" si="148"/>
        <v>40613.949479418341</v>
      </c>
      <c r="AO78" s="137" t="str">
        <f t="shared" si="149"/>
        <v>WoodCo Warehouse</v>
      </c>
      <c r="AP78" s="65">
        <f t="shared" si="150"/>
        <v>16023.036659584457</v>
      </c>
      <c r="AQ78" s="12"/>
      <c r="AR78" s="70">
        <f t="shared" si="109"/>
        <v>0</v>
      </c>
      <c r="AS78" s="70">
        <f t="shared" si="110"/>
        <v>0</v>
      </c>
      <c r="AT78" s="70">
        <f t="shared" si="111"/>
        <v>0</v>
      </c>
      <c r="AU78" s="70">
        <f t="shared" si="112"/>
        <v>355.73633701341623</v>
      </c>
      <c r="AW78" s="68">
        <f t="shared" si="113"/>
        <v>0</v>
      </c>
      <c r="AX78" s="68">
        <f t="shared" si="114"/>
        <v>0</v>
      </c>
      <c r="AY78" s="68">
        <f t="shared" si="115"/>
        <v>0</v>
      </c>
      <c r="AZ78" s="68">
        <f t="shared" si="151"/>
        <v>0</v>
      </c>
      <c r="BA78" s="68">
        <f t="shared" si="116"/>
        <v>0</v>
      </c>
      <c r="BB78" s="68">
        <f t="shared" si="117"/>
        <v>0</v>
      </c>
      <c r="BC78" s="111">
        <f t="shared" si="118"/>
        <v>0</v>
      </c>
      <c r="BD78" s="111">
        <f t="shared" si="119"/>
        <v>0</v>
      </c>
      <c r="BE78" s="111">
        <f t="shared" si="120"/>
        <v>0</v>
      </c>
      <c r="BF78" s="111">
        <f t="shared" si="152"/>
        <v>0</v>
      </c>
      <c r="BG78" s="111">
        <f t="shared" si="121"/>
        <v>0</v>
      </c>
      <c r="BH78" s="111">
        <f t="shared" si="122"/>
        <v>0</v>
      </c>
      <c r="BI78" s="73">
        <f t="shared" si="123"/>
        <v>355.73633701341623</v>
      </c>
      <c r="BJ78" s="73">
        <f t="shared" si="124"/>
        <v>0</v>
      </c>
      <c r="BK78" s="73">
        <f t="shared" si="125"/>
        <v>0</v>
      </c>
      <c r="BL78" s="73" t="str">
        <f t="shared" si="126"/>
        <v>WoodCo</v>
      </c>
      <c r="BM78" s="73">
        <f t="shared" si="127"/>
        <v>107.47808595377688</v>
      </c>
      <c r="BN78" s="73">
        <f t="shared" si="128"/>
        <v>0</v>
      </c>
    </row>
    <row r="79" spans="1:66" x14ac:dyDescent="0.25">
      <c r="A79" s="61" t="s">
        <v>190</v>
      </c>
      <c r="B79" s="62">
        <v>56.005211899999999</v>
      </c>
      <c r="C79" s="62">
        <v>-3.7462816999999999</v>
      </c>
      <c r="D79" s="63">
        <v>715.29320464620491</v>
      </c>
      <c r="E79" s="63">
        <v>0</v>
      </c>
      <c r="F79" s="63">
        <v>0</v>
      </c>
      <c r="G79" s="68">
        <f t="shared" si="129"/>
        <v>499.02074581685707</v>
      </c>
      <c r="H79" s="69">
        <f t="shared" si="95"/>
        <v>0</v>
      </c>
      <c r="I79" s="69">
        <f t="shared" si="96"/>
        <v>0</v>
      </c>
      <c r="J79" s="69">
        <f t="shared" si="130"/>
        <v>0</v>
      </c>
      <c r="K79" s="69">
        <f t="shared" si="97"/>
        <v>10300.222146905351</v>
      </c>
      <c r="L79" s="69">
        <f t="shared" si="98"/>
        <v>71389.229692055786</v>
      </c>
      <c r="M79" s="69">
        <f t="shared" si="131"/>
        <v>81689.451838961133</v>
      </c>
      <c r="N79" s="69">
        <f t="shared" si="132"/>
        <v>81689.451838961133</v>
      </c>
      <c r="O79" s="51">
        <f t="shared" si="133"/>
        <v>361.33919183374775</v>
      </c>
      <c r="P79" s="49">
        <f t="shared" si="99"/>
        <v>4549.2647815498631</v>
      </c>
      <c r="Q79" s="49">
        <f t="shared" si="100"/>
        <v>7772.9522245544449</v>
      </c>
      <c r="R79" s="49">
        <f t="shared" si="134"/>
        <v>12322.217006104307</v>
      </c>
      <c r="S79" s="49">
        <f t="shared" si="101"/>
        <v>10300.222146905351</v>
      </c>
      <c r="T79" s="49">
        <f t="shared" si="102"/>
        <v>51692.693698206247</v>
      </c>
      <c r="U79" s="49">
        <f t="shared" si="135"/>
        <v>61992.915845111595</v>
      </c>
      <c r="V79" s="49">
        <f t="shared" si="136"/>
        <v>74315.132851215894</v>
      </c>
      <c r="W79" s="28">
        <f t="shared" si="137"/>
        <v>2.4874464345036946</v>
      </c>
      <c r="X79" s="29">
        <f t="shared" si="103"/>
        <v>4549.2647815498631</v>
      </c>
      <c r="Y79" s="29">
        <f t="shared" si="104"/>
        <v>17152.559844285137</v>
      </c>
      <c r="Z79" s="29">
        <f t="shared" si="138"/>
        <v>21701.824625835001</v>
      </c>
      <c r="AA79" s="29">
        <f t="shared" si="105"/>
        <v>0</v>
      </c>
      <c r="AB79" s="29">
        <f t="shared" si="106"/>
        <v>0</v>
      </c>
      <c r="AC79" s="29">
        <f t="shared" si="139"/>
        <v>0</v>
      </c>
      <c r="AD79" s="29">
        <f t="shared" si="107"/>
        <v>10300.222146905351</v>
      </c>
      <c r="AE79" s="29">
        <f t="shared" si="108"/>
        <v>355.85070630438486</v>
      </c>
      <c r="AF79" s="29">
        <f t="shared" si="140"/>
        <v>10656.072853209736</v>
      </c>
      <c r="AG79" s="29">
        <f t="shared" si="141"/>
        <v>32357.897479044739</v>
      </c>
      <c r="AH79" s="135">
        <f t="shared" si="142"/>
        <v>10300.222146905351</v>
      </c>
      <c r="AI79" s="135">
        <f t="shared" si="143"/>
        <v>71389.2296920558</v>
      </c>
      <c r="AJ79" s="135">
        <f t="shared" si="144"/>
        <v>81689.451838961148</v>
      </c>
      <c r="AK79" s="135">
        <f t="shared" si="145"/>
        <v>0</v>
      </c>
      <c r="AL79" s="135">
        <f t="shared" si="146"/>
        <v>0</v>
      </c>
      <c r="AM79" s="139">
        <f t="shared" si="147"/>
        <v>0</v>
      </c>
      <c r="AN79" s="135">
        <f t="shared" si="148"/>
        <v>81689.451838961148</v>
      </c>
      <c r="AO79" s="137" t="str">
        <f t="shared" si="149"/>
        <v>WoodCo Warehouse</v>
      </c>
      <c r="AP79" s="65">
        <f t="shared" si="150"/>
        <v>32357.897479044739</v>
      </c>
      <c r="AQ79" s="12"/>
      <c r="AR79" s="70">
        <f t="shared" si="109"/>
        <v>0</v>
      </c>
      <c r="AS79" s="70">
        <f t="shared" si="110"/>
        <v>0</v>
      </c>
      <c r="AT79" s="70">
        <f t="shared" si="111"/>
        <v>0</v>
      </c>
      <c r="AU79" s="70">
        <f t="shared" si="112"/>
        <v>715.29320464620491</v>
      </c>
      <c r="AW79" s="68">
        <f t="shared" si="113"/>
        <v>0</v>
      </c>
      <c r="AX79" s="68">
        <f t="shared" si="114"/>
        <v>0</v>
      </c>
      <c r="AY79" s="68">
        <f t="shared" si="115"/>
        <v>0</v>
      </c>
      <c r="AZ79" s="68">
        <f t="shared" si="151"/>
        <v>0</v>
      </c>
      <c r="BA79" s="68">
        <f t="shared" si="116"/>
        <v>0</v>
      </c>
      <c r="BB79" s="68">
        <f t="shared" si="117"/>
        <v>0</v>
      </c>
      <c r="BC79" s="111">
        <f t="shared" si="118"/>
        <v>0</v>
      </c>
      <c r="BD79" s="111">
        <f t="shared" si="119"/>
        <v>0</v>
      </c>
      <c r="BE79" s="111">
        <f t="shared" si="120"/>
        <v>0</v>
      </c>
      <c r="BF79" s="111">
        <f t="shared" si="152"/>
        <v>0</v>
      </c>
      <c r="BG79" s="111">
        <f t="shared" si="121"/>
        <v>0</v>
      </c>
      <c r="BH79" s="111">
        <f t="shared" si="122"/>
        <v>0</v>
      </c>
      <c r="BI79" s="73">
        <f t="shared" si="123"/>
        <v>715.29320464620491</v>
      </c>
      <c r="BJ79" s="73">
        <f t="shared" si="124"/>
        <v>0</v>
      </c>
      <c r="BK79" s="73">
        <f t="shared" si="125"/>
        <v>0</v>
      </c>
      <c r="BL79" s="73" t="str">
        <f t="shared" si="126"/>
        <v>WoodCo</v>
      </c>
      <c r="BM79" s="73">
        <f t="shared" si="127"/>
        <v>355.85070630438486</v>
      </c>
      <c r="BN79" s="73">
        <f t="shared" si="128"/>
        <v>0</v>
      </c>
    </row>
    <row r="80" spans="1:66" x14ac:dyDescent="0.25">
      <c r="A80" s="61" t="s">
        <v>11</v>
      </c>
      <c r="B80" s="62">
        <v>55.904820999999998</v>
      </c>
      <c r="C80" s="62">
        <v>-4.3789812000000001</v>
      </c>
      <c r="D80" s="63">
        <v>171.57111031358599</v>
      </c>
      <c r="E80" s="63">
        <v>296.8491366828444</v>
      </c>
      <c r="F80" s="63">
        <v>837.44169102284661</v>
      </c>
      <c r="G80" s="68">
        <f t="shared" si="129"/>
        <v>519.09521174812653</v>
      </c>
      <c r="H80" s="69">
        <f t="shared" si="95"/>
        <v>5326.1291549053049</v>
      </c>
      <c r="I80" s="69">
        <f t="shared" si="96"/>
        <v>9100.3160842137713</v>
      </c>
      <c r="J80" s="69">
        <f t="shared" si="130"/>
        <v>14426.445239119075</v>
      </c>
      <c r="K80" s="69">
        <f t="shared" si="97"/>
        <v>18804.411907477588</v>
      </c>
      <c r="L80" s="69">
        <f t="shared" si="98"/>
        <v>135573.33584598711</v>
      </c>
      <c r="M80" s="69">
        <f t="shared" si="131"/>
        <v>154377.7477534647</v>
      </c>
      <c r="N80" s="69">
        <f t="shared" si="132"/>
        <v>168804.19299258379</v>
      </c>
      <c r="O80" s="51">
        <f t="shared" si="133"/>
        <v>362.21362540345535</v>
      </c>
      <c r="P80" s="49">
        <f t="shared" si="99"/>
        <v>2979.1527708972972</v>
      </c>
      <c r="Q80" s="49">
        <f t="shared" si="100"/>
        <v>5090.2317780554686</v>
      </c>
      <c r="R80" s="49">
        <f t="shared" si="134"/>
        <v>8069.3845489527657</v>
      </c>
      <c r="S80" s="49">
        <f t="shared" si="101"/>
        <v>18804.411907477588</v>
      </c>
      <c r="T80" s="49">
        <f t="shared" si="102"/>
        <v>94600.197369268921</v>
      </c>
      <c r="U80" s="49">
        <f t="shared" si="135"/>
        <v>113404.60927674652</v>
      </c>
      <c r="V80" s="49">
        <f t="shared" si="136"/>
        <v>121473.99382569928</v>
      </c>
      <c r="W80" s="28">
        <f t="shared" si="137"/>
        <v>51.197401629040549</v>
      </c>
      <c r="X80" s="29">
        <f t="shared" si="103"/>
        <v>2979.1527708972972</v>
      </c>
      <c r="Y80" s="29">
        <f t="shared" si="104"/>
        <v>11232.605408092948</v>
      </c>
      <c r="Z80" s="29">
        <f t="shared" si="138"/>
        <v>14211.758178990245</v>
      </c>
      <c r="AA80" s="29">
        <f t="shared" si="105"/>
        <v>5326.1291549053049</v>
      </c>
      <c r="AB80" s="29">
        <f t="shared" si="106"/>
        <v>14585.577999264002</v>
      </c>
      <c r="AC80" s="29">
        <f t="shared" si="139"/>
        <v>19911.707154169308</v>
      </c>
      <c r="AD80" s="29">
        <f t="shared" si="107"/>
        <v>18804.411907477588</v>
      </c>
      <c r="AE80" s="29">
        <f t="shared" si="108"/>
        <v>13371.347622570036</v>
      </c>
      <c r="AF80" s="29">
        <f t="shared" si="140"/>
        <v>32175.759530047624</v>
      </c>
      <c r="AG80" s="29">
        <f t="shared" si="141"/>
        <v>66299.224863207171</v>
      </c>
      <c r="AH80" s="135">
        <f t="shared" si="142"/>
        <v>6745.2515567485971</v>
      </c>
      <c r="AI80" s="135">
        <f t="shared" si="143"/>
        <v>48630.941460344351</v>
      </c>
      <c r="AJ80" s="135">
        <f t="shared" si="144"/>
        <v>55376.193017092948</v>
      </c>
      <c r="AK80" s="135">
        <f t="shared" si="145"/>
        <v>12059.160350728991</v>
      </c>
      <c r="AL80" s="135">
        <f t="shared" si="146"/>
        <v>60666.558193877114</v>
      </c>
      <c r="AM80" s="139">
        <f t="shared" si="147"/>
        <v>72725.718544606105</v>
      </c>
      <c r="AN80" s="135">
        <f t="shared" si="148"/>
        <v>128101.91156169906</v>
      </c>
      <c r="AO80" s="137" t="str">
        <f t="shared" si="149"/>
        <v>WoodCo Warehouse</v>
      </c>
      <c r="AP80" s="65">
        <f t="shared" si="150"/>
        <v>66299.224863207171</v>
      </c>
      <c r="AQ80" s="12"/>
      <c r="AR80" s="70">
        <f t="shared" si="109"/>
        <v>0</v>
      </c>
      <c r="AS80" s="70">
        <f t="shared" si="110"/>
        <v>837.44169102284661</v>
      </c>
      <c r="AT80" s="70">
        <f t="shared" si="111"/>
        <v>0</v>
      </c>
      <c r="AU80" s="70">
        <f t="shared" si="112"/>
        <v>468.42024699643036</v>
      </c>
      <c r="AW80" s="68">
        <f t="shared" si="113"/>
        <v>0</v>
      </c>
      <c r="AX80" s="68">
        <f t="shared" si="114"/>
        <v>0</v>
      </c>
      <c r="AY80" s="68">
        <f t="shared" si="115"/>
        <v>0</v>
      </c>
      <c r="AZ80" s="68">
        <f t="shared" si="151"/>
        <v>0</v>
      </c>
      <c r="BA80" s="68">
        <f t="shared" si="116"/>
        <v>0</v>
      </c>
      <c r="BB80" s="68">
        <f t="shared" si="117"/>
        <v>0</v>
      </c>
      <c r="BC80" s="111">
        <f t="shared" si="118"/>
        <v>0</v>
      </c>
      <c r="BD80" s="111">
        <f t="shared" si="119"/>
        <v>0</v>
      </c>
      <c r="BE80" s="111">
        <f t="shared" si="120"/>
        <v>0</v>
      </c>
      <c r="BF80" s="111">
        <f t="shared" si="152"/>
        <v>0</v>
      </c>
      <c r="BG80" s="111">
        <f t="shared" si="121"/>
        <v>0</v>
      </c>
      <c r="BH80" s="111">
        <f t="shared" si="122"/>
        <v>0</v>
      </c>
      <c r="BI80" s="73">
        <f t="shared" si="123"/>
        <v>171.57111031358599</v>
      </c>
      <c r="BJ80" s="73">
        <f t="shared" si="124"/>
        <v>296.8491366828444</v>
      </c>
      <c r="BK80" s="73">
        <f t="shared" si="125"/>
        <v>837.44169102284661</v>
      </c>
      <c r="BL80" s="73" t="str">
        <f t="shared" si="126"/>
        <v>Both</v>
      </c>
      <c r="BM80" s="73">
        <f t="shared" si="127"/>
        <v>4796.3799033301239</v>
      </c>
      <c r="BN80" s="73">
        <f t="shared" si="128"/>
        <v>8574.9677192399122</v>
      </c>
    </row>
    <row r="81" spans="1:66" x14ac:dyDescent="0.25">
      <c r="A81" s="61" t="s">
        <v>38</v>
      </c>
      <c r="B81" s="62">
        <v>55.854444750004397</v>
      </c>
      <c r="C81" s="62">
        <v>-4.2150770000634203</v>
      </c>
      <c r="D81" s="63">
        <v>0</v>
      </c>
      <c r="E81" s="63">
        <v>296.16270136877961</v>
      </c>
      <c r="F81" s="63">
        <v>729.9995449215794</v>
      </c>
      <c r="G81" s="68">
        <f t="shared" si="129"/>
        <v>505.86061109665059</v>
      </c>
      <c r="H81" s="69">
        <f t="shared" si="95"/>
        <v>4642.7971057012455</v>
      </c>
      <c r="I81" s="69">
        <f t="shared" si="96"/>
        <v>7932.7631658803411</v>
      </c>
      <c r="J81" s="69">
        <f t="shared" si="130"/>
        <v>12575.560271581588</v>
      </c>
      <c r="K81" s="69">
        <f t="shared" si="97"/>
        <v>14776.73634658117</v>
      </c>
      <c r="L81" s="69">
        <f t="shared" si="98"/>
        <v>103819.01219855054</v>
      </c>
      <c r="M81" s="69">
        <f t="shared" si="131"/>
        <v>118595.7485451317</v>
      </c>
      <c r="N81" s="69">
        <f t="shared" si="132"/>
        <v>131171.30881671328</v>
      </c>
      <c r="O81" s="51">
        <f t="shared" si="133"/>
        <v>351.67023169874363</v>
      </c>
      <c r="P81" s="49">
        <f t="shared" si="99"/>
        <v>1883.5947807054383</v>
      </c>
      <c r="Q81" s="49">
        <f t="shared" si="100"/>
        <v>3218.3425111289057</v>
      </c>
      <c r="R81" s="49">
        <f t="shared" si="134"/>
        <v>5101.9372918343443</v>
      </c>
      <c r="S81" s="49">
        <f t="shared" si="101"/>
        <v>14776.73634658117</v>
      </c>
      <c r="T81" s="49">
        <f t="shared" si="102"/>
        <v>72174.142982686753</v>
      </c>
      <c r="U81" s="49">
        <f t="shared" si="135"/>
        <v>86950.879329267918</v>
      </c>
      <c r="V81" s="49">
        <f t="shared" si="136"/>
        <v>92052.816621102262</v>
      </c>
      <c r="W81" s="28">
        <f t="shared" si="137"/>
        <v>42.748541779307111</v>
      </c>
      <c r="X81" s="29">
        <f t="shared" si="103"/>
        <v>1883.5947807054383</v>
      </c>
      <c r="Y81" s="29">
        <f t="shared" si="104"/>
        <v>7101.9106932321019</v>
      </c>
      <c r="Z81" s="29">
        <f t="shared" si="138"/>
        <v>8985.505473937541</v>
      </c>
      <c r="AA81" s="29">
        <f t="shared" si="105"/>
        <v>4642.7971057012455</v>
      </c>
      <c r="AB81" s="29">
        <f t="shared" si="106"/>
        <v>12714.276606979249</v>
      </c>
      <c r="AC81" s="29">
        <f t="shared" si="139"/>
        <v>17357.073712680496</v>
      </c>
      <c r="AD81" s="29">
        <f t="shared" si="107"/>
        <v>14776.73634658117</v>
      </c>
      <c r="AE81" s="29">
        <f t="shared" si="108"/>
        <v>8773.3879315782087</v>
      </c>
      <c r="AF81" s="29">
        <f t="shared" si="140"/>
        <v>23550.124278159379</v>
      </c>
      <c r="AG81" s="29">
        <f t="shared" si="141"/>
        <v>49892.703464777413</v>
      </c>
      <c r="AH81" s="135">
        <f t="shared" si="142"/>
        <v>4264.7428997104262</v>
      </c>
      <c r="AI81" s="135">
        <f t="shared" si="143"/>
        <v>29963.409019689137</v>
      </c>
      <c r="AJ81" s="135">
        <f t="shared" si="144"/>
        <v>34228.151919399563</v>
      </c>
      <c r="AK81" s="135">
        <f t="shared" si="145"/>
        <v>10511.993446870743</v>
      </c>
      <c r="AL81" s="135">
        <f t="shared" si="146"/>
        <v>51343.821820509846</v>
      </c>
      <c r="AM81" s="139">
        <f t="shared" si="147"/>
        <v>61855.815267380589</v>
      </c>
      <c r="AN81" s="135">
        <f t="shared" si="148"/>
        <v>96083.967186780152</v>
      </c>
      <c r="AO81" s="137" t="str">
        <f t="shared" si="149"/>
        <v>WoodCo Warehouse</v>
      </c>
      <c r="AP81" s="65">
        <f t="shared" si="150"/>
        <v>49892.703464777413</v>
      </c>
      <c r="AQ81" s="12"/>
      <c r="AR81" s="70">
        <f t="shared" si="109"/>
        <v>0</v>
      </c>
      <c r="AS81" s="70">
        <f t="shared" si="110"/>
        <v>729.9995449215794</v>
      </c>
      <c r="AT81" s="70">
        <f t="shared" si="111"/>
        <v>0</v>
      </c>
      <c r="AU81" s="70">
        <f t="shared" si="112"/>
        <v>296.16270136877961</v>
      </c>
      <c r="AW81" s="68">
        <f t="shared" si="113"/>
        <v>0</v>
      </c>
      <c r="AX81" s="68">
        <f t="shared" si="114"/>
        <v>0</v>
      </c>
      <c r="AY81" s="68">
        <f t="shared" si="115"/>
        <v>0</v>
      </c>
      <c r="AZ81" s="68">
        <f t="shared" si="151"/>
        <v>0</v>
      </c>
      <c r="BA81" s="68">
        <f t="shared" si="116"/>
        <v>0</v>
      </c>
      <c r="BB81" s="68">
        <f t="shared" si="117"/>
        <v>0</v>
      </c>
      <c r="BC81" s="111">
        <f t="shared" si="118"/>
        <v>0</v>
      </c>
      <c r="BD81" s="111">
        <f t="shared" si="119"/>
        <v>0</v>
      </c>
      <c r="BE81" s="111">
        <f t="shared" si="120"/>
        <v>0</v>
      </c>
      <c r="BF81" s="111">
        <f t="shared" si="152"/>
        <v>0</v>
      </c>
      <c r="BG81" s="111">
        <f t="shared" si="121"/>
        <v>0</v>
      </c>
      <c r="BH81" s="111">
        <f t="shared" si="122"/>
        <v>0</v>
      </c>
      <c r="BI81" s="73">
        <f t="shared" si="123"/>
        <v>0</v>
      </c>
      <c r="BJ81" s="73">
        <f t="shared" si="124"/>
        <v>296.16270136877961</v>
      </c>
      <c r="BK81" s="73">
        <f t="shared" si="125"/>
        <v>729.9995449215794</v>
      </c>
      <c r="BL81" s="73" t="str">
        <f t="shared" si="126"/>
        <v>Both</v>
      </c>
      <c r="BM81" s="73">
        <f t="shared" si="127"/>
        <v>2532.1047225871462</v>
      </c>
      <c r="BN81" s="73">
        <f t="shared" si="128"/>
        <v>6241.2832089910626</v>
      </c>
    </row>
    <row r="82" spans="1:66" x14ac:dyDescent="0.25">
      <c r="A82" s="61" t="s">
        <v>216</v>
      </c>
      <c r="B82" s="62">
        <v>55.810279902500397</v>
      </c>
      <c r="C82" s="62">
        <v>-4.3535887065179804</v>
      </c>
      <c r="D82" s="63">
        <v>0</v>
      </c>
      <c r="E82" s="63">
        <v>0</v>
      </c>
      <c r="F82" s="63">
        <v>1056.3517476917923</v>
      </c>
      <c r="G82" s="68">
        <f t="shared" si="129"/>
        <v>508.583720057329</v>
      </c>
      <c r="H82" s="69">
        <f t="shared" si="95"/>
        <v>6718.397115319799</v>
      </c>
      <c r="I82" s="69">
        <f t="shared" si="96"/>
        <v>11479.169120856062</v>
      </c>
      <c r="J82" s="69">
        <f t="shared" si="130"/>
        <v>18197.566236175862</v>
      </c>
      <c r="K82" s="69">
        <f t="shared" si="97"/>
        <v>15211.465166761809</v>
      </c>
      <c r="L82" s="69">
        <f t="shared" si="98"/>
        <v>107448.66030603054</v>
      </c>
      <c r="M82" s="69">
        <f t="shared" si="131"/>
        <v>122660.12547279234</v>
      </c>
      <c r="N82" s="69">
        <f t="shared" si="132"/>
        <v>140857.6917089682</v>
      </c>
      <c r="O82" s="51">
        <f t="shared" si="133"/>
        <v>349.76492346763496</v>
      </c>
      <c r="P82" s="49">
        <f t="shared" si="99"/>
        <v>0</v>
      </c>
      <c r="Q82" s="49">
        <f t="shared" si="100"/>
        <v>0</v>
      </c>
      <c r="R82" s="49">
        <f t="shared" si="134"/>
        <v>0</v>
      </c>
      <c r="S82" s="49">
        <f t="shared" si="101"/>
        <v>15211.465166761809</v>
      </c>
      <c r="T82" s="49">
        <f t="shared" si="102"/>
        <v>73894.957637264437</v>
      </c>
      <c r="U82" s="49">
        <f t="shared" si="135"/>
        <v>89106.422804026253</v>
      </c>
      <c r="V82" s="49">
        <f t="shared" si="136"/>
        <v>89106.422804026253</v>
      </c>
      <c r="W82" s="28">
        <f t="shared" si="137"/>
        <v>54.680616867529835</v>
      </c>
      <c r="X82" s="29">
        <f t="shared" si="103"/>
        <v>0</v>
      </c>
      <c r="Y82" s="29">
        <f t="shared" si="104"/>
        <v>0</v>
      </c>
      <c r="Z82" s="29">
        <f t="shared" si="138"/>
        <v>0</v>
      </c>
      <c r="AA82" s="29">
        <f t="shared" si="105"/>
        <v>6718.397115319799</v>
      </c>
      <c r="AB82" s="29">
        <f t="shared" si="106"/>
        <v>18398.29683162639</v>
      </c>
      <c r="AC82" s="29">
        <f t="shared" si="139"/>
        <v>25116.69394694619</v>
      </c>
      <c r="AD82" s="29">
        <f t="shared" si="107"/>
        <v>15211.465166761809</v>
      </c>
      <c r="AE82" s="29">
        <f t="shared" si="108"/>
        <v>11552.393038576089</v>
      </c>
      <c r="AF82" s="29">
        <f t="shared" si="140"/>
        <v>26763.8582053379</v>
      </c>
      <c r="AG82" s="29">
        <f t="shared" si="141"/>
        <v>51880.552152284086</v>
      </c>
      <c r="AH82" s="135">
        <f t="shared" si="142"/>
        <v>0</v>
      </c>
      <c r="AI82" s="135">
        <f t="shared" si="143"/>
        <v>0</v>
      </c>
      <c r="AJ82" s="135">
        <f t="shared" si="144"/>
        <v>0</v>
      </c>
      <c r="AK82" s="135">
        <f t="shared" si="145"/>
        <v>15211.465166761809</v>
      </c>
      <c r="AL82" s="135">
        <f t="shared" si="146"/>
        <v>73894.957637264437</v>
      </c>
      <c r="AM82" s="139">
        <f t="shared" si="147"/>
        <v>89106.422804026253</v>
      </c>
      <c r="AN82" s="135">
        <f t="shared" si="148"/>
        <v>89106.422804026253</v>
      </c>
      <c r="AO82" s="137" t="str">
        <f t="shared" si="149"/>
        <v>WoodCo Warehouse</v>
      </c>
      <c r="AP82" s="65">
        <f t="shared" si="150"/>
        <v>51880.552152284086</v>
      </c>
      <c r="AQ82" s="12"/>
      <c r="AR82" s="70">
        <f t="shared" si="109"/>
        <v>0</v>
      </c>
      <c r="AS82" s="70">
        <f t="shared" si="110"/>
        <v>1056.3517476917923</v>
      </c>
      <c r="AT82" s="70">
        <f t="shared" si="111"/>
        <v>0</v>
      </c>
      <c r="AU82" s="70">
        <f t="shared" si="112"/>
        <v>0</v>
      </c>
      <c r="AW82" s="68">
        <f t="shared" si="113"/>
        <v>0</v>
      </c>
      <c r="AX82" s="68">
        <f t="shared" si="114"/>
        <v>0</v>
      </c>
      <c r="AY82" s="68">
        <f t="shared" si="115"/>
        <v>0</v>
      </c>
      <c r="AZ82" s="68">
        <f t="shared" si="151"/>
        <v>0</v>
      </c>
      <c r="BA82" s="68">
        <f t="shared" si="116"/>
        <v>0</v>
      </c>
      <c r="BB82" s="68">
        <f t="shared" si="117"/>
        <v>0</v>
      </c>
      <c r="BC82" s="111">
        <f t="shared" si="118"/>
        <v>0</v>
      </c>
      <c r="BD82" s="111">
        <f t="shared" si="119"/>
        <v>0</v>
      </c>
      <c r="BE82" s="111">
        <f t="shared" si="120"/>
        <v>0</v>
      </c>
      <c r="BF82" s="111">
        <f t="shared" si="152"/>
        <v>0</v>
      </c>
      <c r="BG82" s="111">
        <f t="shared" si="121"/>
        <v>0</v>
      </c>
      <c r="BH82" s="111">
        <f t="shared" si="122"/>
        <v>0</v>
      </c>
      <c r="BI82" s="73">
        <f t="shared" si="123"/>
        <v>0</v>
      </c>
      <c r="BJ82" s="73">
        <f t="shared" si="124"/>
        <v>0</v>
      </c>
      <c r="BK82" s="73">
        <f t="shared" si="125"/>
        <v>1056.3517476917923</v>
      </c>
      <c r="BL82" s="73" t="str">
        <f t="shared" si="126"/>
        <v>DrumCo</v>
      </c>
      <c r="BM82" s="73">
        <f t="shared" si="127"/>
        <v>0</v>
      </c>
      <c r="BN82" s="73">
        <f t="shared" si="128"/>
        <v>11552.393038576089</v>
      </c>
    </row>
    <row r="83" spans="1:66" x14ac:dyDescent="0.25">
      <c r="A83" s="61" t="s">
        <v>57</v>
      </c>
      <c r="B83" s="62">
        <v>55.781528472900391</v>
      </c>
      <c r="C83" s="62">
        <v>-4.1663098335266113</v>
      </c>
      <c r="D83" s="63">
        <v>0</v>
      </c>
      <c r="E83" s="63">
        <v>276.50296694923918</v>
      </c>
      <c r="F83" s="63">
        <v>869.46701259983479</v>
      </c>
      <c r="G83" s="68">
        <f t="shared" si="129"/>
        <v>496.20103824538353</v>
      </c>
      <c r="H83" s="69">
        <f t="shared" si="95"/>
        <v>5529.8102001349498</v>
      </c>
      <c r="I83" s="69">
        <f t="shared" si="96"/>
        <v>9448.3290290830682</v>
      </c>
      <c r="J83" s="69">
        <f t="shared" si="130"/>
        <v>14978.139229218017</v>
      </c>
      <c r="K83" s="69">
        <f t="shared" si="97"/>
        <v>16501.967705506664</v>
      </c>
      <c r="L83" s="69">
        <f t="shared" si="98"/>
        <v>113726.2987300583</v>
      </c>
      <c r="M83" s="69">
        <f t="shared" si="131"/>
        <v>130228.26643556496</v>
      </c>
      <c r="N83" s="69">
        <f t="shared" si="132"/>
        <v>145206.40566478297</v>
      </c>
      <c r="O83" s="51">
        <f t="shared" si="133"/>
        <v>341.27901554099668</v>
      </c>
      <c r="P83" s="49">
        <f t="shared" si="99"/>
        <v>1758.5588697971614</v>
      </c>
      <c r="Q83" s="49">
        <f t="shared" si="100"/>
        <v>3004.7039984212383</v>
      </c>
      <c r="R83" s="49">
        <f t="shared" si="134"/>
        <v>4763.2628682183995</v>
      </c>
      <c r="S83" s="49">
        <f t="shared" si="101"/>
        <v>16501.967705506664</v>
      </c>
      <c r="T83" s="49">
        <f t="shared" si="102"/>
        <v>78219.101292008811</v>
      </c>
      <c r="U83" s="49">
        <f t="shared" si="135"/>
        <v>94721.068997515482</v>
      </c>
      <c r="V83" s="49">
        <f t="shared" si="136"/>
        <v>99484.331865733882</v>
      </c>
      <c r="W83" s="28">
        <f t="shared" si="137"/>
        <v>45.813293612316606</v>
      </c>
      <c r="X83" s="29">
        <f t="shared" si="103"/>
        <v>1758.5588697971614</v>
      </c>
      <c r="Y83" s="29">
        <f t="shared" si="104"/>
        <v>6630.4749673458036</v>
      </c>
      <c r="Z83" s="29">
        <f t="shared" si="138"/>
        <v>8389.0338371429643</v>
      </c>
      <c r="AA83" s="29">
        <f t="shared" si="105"/>
        <v>5529.8102001349498</v>
      </c>
      <c r="AB83" s="29">
        <f t="shared" si="106"/>
        <v>15143.357520895115</v>
      </c>
      <c r="AC83" s="29">
        <f t="shared" si="139"/>
        <v>20673.167721030066</v>
      </c>
      <c r="AD83" s="29">
        <f t="shared" si="107"/>
        <v>16501.967705506664</v>
      </c>
      <c r="AE83" s="29">
        <f t="shared" si="108"/>
        <v>10500.131828796437</v>
      </c>
      <c r="AF83" s="29">
        <f t="shared" si="140"/>
        <v>27002.099534303103</v>
      </c>
      <c r="AG83" s="29">
        <f t="shared" si="141"/>
        <v>56064.301092476133</v>
      </c>
      <c r="AH83" s="135">
        <f t="shared" si="142"/>
        <v>3981.6427240690441</v>
      </c>
      <c r="AI83" s="135">
        <f t="shared" si="143"/>
        <v>27440.211855628291</v>
      </c>
      <c r="AJ83" s="135">
        <f t="shared" si="144"/>
        <v>31421.854579697334</v>
      </c>
      <c r="AK83" s="135">
        <f t="shared" si="145"/>
        <v>12520.324981437621</v>
      </c>
      <c r="AL83" s="135">
        <f t="shared" si="146"/>
        <v>59346.169221088603</v>
      </c>
      <c r="AM83" s="139">
        <f t="shared" si="147"/>
        <v>71866.494202526228</v>
      </c>
      <c r="AN83" s="135">
        <f t="shared" si="148"/>
        <v>103288.34878222356</v>
      </c>
      <c r="AO83" s="137" t="str">
        <f t="shared" si="149"/>
        <v>WoodCo Warehouse</v>
      </c>
      <c r="AP83" s="65">
        <f t="shared" si="150"/>
        <v>56064.301092476133</v>
      </c>
      <c r="AQ83" s="12"/>
      <c r="AR83" s="70">
        <f t="shared" si="109"/>
        <v>0</v>
      </c>
      <c r="AS83" s="70">
        <f t="shared" si="110"/>
        <v>869.46701259983479</v>
      </c>
      <c r="AT83" s="70">
        <f t="shared" si="111"/>
        <v>0</v>
      </c>
      <c r="AU83" s="70">
        <f t="shared" si="112"/>
        <v>276.50296694923918</v>
      </c>
      <c r="AW83" s="68">
        <f t="shared" si="113"/>
        <v>0</v>
      </c>
      <c r="AX83" s="68">
        <f t="shared" si="114"/>
        <v>0</v>
      </c>
      <c r="AY83" s="68">
        <f t="shared" si="115"/>
        <v>0</v>
      </c>
      <c r="AZ83" s="68">
        <f t="shared" si="151"/>
        <v>0</v>
      </c>
      <c r="BA83" s="68">
        <f t="shared" si="116"/>
        <v>0</v>
      </c>
      <c r="BB83" s="68">
        <f t="shared" si="117"/>
        <v>0</v>
      </c>
      <c r="BC83" s="111">
        <f t="shared" si="118"/>
        <v>0</v>
      </c>
      <c r="BD83" s="111">
        <f t="shared" si="119"/>
        <v>0</v>
      </c>
      <c r="BE83" s="111">
        <f t="shared" si="120"/>
        <v>0</v>
      </c>
      <c r="BF83" s="111">
        <f t="shared" si="152"/>
        <v>0</v>
      </c>
      <c r="BG83" s="111">
        <f t="shared" si="121"/>
        <v>0</v>
      </c>
      <c r="BH83" s="111">
        <f t="shared" si="122"/>
        <v>0</v>
      </c>
      <c r="BI83" s="73">
        <f t="shared" si="123"/>
        <v>0</v>
      </c>
      <c r="BJ83" s="73">
        <f t="shared" si="124"/>
        <v>276.50296694923918</v>
      </c>
      <c r="BK83" s="73">
        <f t="shared" si="125"/>
        <v>869.46701259983479</v>
      </c>
      <c r="BL83" s="73" t="str">
        <f t="shared" si="126"/>
        <v>Both</v>
      </c>
      <c r="BM83" s="73">
        <f t="shared" si="127"/>
        <v>2533.5023219044342</v>
      </c>
      <c r="BN83" s="73">
        <f t="shared" si="128"/>
        <v>7966.6295068920026</v>
      </c>
    </row>
    <row r="84" spans="1:66" x14ac:dyDescent="0.25">
      <c r="A84" s="61" t="s">
        <v>58</v>
      </c>
      <c r="B84" s="62">
        <v>51.869744848024403</v>
      </c>
      <c r="C84" s="62">
        <v>-2.2530738692197398</v>
      </c>
      <c r="D84" s="63">
        <v>180.1259303321863</v>
      </c>
      <c r="E84" s="63">
        <v>0</v>
      </c>
      <c r="F84" s="63">
        <v>1042.7735064369576</v>
      </c>
      <c r="G84" s="68">
        <f t="shared" si="129"/>
        <v>234.44448629349867</v>
      </c>
      <c r="H84" s="69">
        <f t="shared" si="95"/>
        <v>6632.0395009390513</v>
      </c>
      <c r="I84" s="69">
        <f t="shared" si="96"/>
        <v>11331.617012319666</v>
      </c>
      <c r="J84" s="69">
        <f t="shared" si="130"/>
        <v>17963.656513258717</v>
      </c>
      <c r="K84" s="69">
        <f t="shared" si="97"/>
        <v>17609.751889475672</v>
      </c>
      <c r="L84" s="69">
        <f t="shared" si="98"/>
        <v>57340.40604839017</v>
      </c>
      <c r="M84" s="69">
        <f t="shared" si="131"/>
        <v>74950.15793786585</v>
      </c>
      <c r="N84" s="69">
        <f t="shared" si="132"/>
        <v>92913.814451124563</v>
      </c>
      <c r="O84" s="51">
        <f t="shared" si="133"/>
        <v>202.76500968051172</v>
      </c>
      <c r="P84" s="49">
        <f t="shared" si="99"/>
        <v>1145.6009169127049</v>
      </c>
      <c r="Q84" s="49">
        <f t="shared" si="100"/>
        <v>1957.3934741460637</v>
      </c>
      <c r="R84" s="49">
        <f t="shared" si="134"/>
        <v>3102.9943910587685</v>
      </c>
      <c r="S84" s="49">
        <f t="shared" si="101"/>
        <v>17609.751889475672</v>
      </c>
      <c r="T84" s="49">
        <f t="shared" si="102"/>
        <v>49592.243226957566</v>
      </c>
      <c r="U84" s="49">
        <f t="shared" si="135"/>
        <v>67201.995116433245</v>
      </c>
      <c r="V84" s="49">
        <f t="shared" si="136"/>
        <v>70304.98950749202</v>
      </c>
      <c r="W84" s="28">
        <f t="shared" si="137"/>
        <v>565.61545875162176</v>
      </c>
      <c r="X84" s="29">
        <f t="shared" si="103"/>
        <v>1145.6009169127049</v>
      </c>
      <c r="Y84" s="29">
        <f t="shared" si="104"/>
        <v>4319.3766968030059</v>
      </c>
      <c r="Z84" s="29">
        <f t="shared" si="138"/>
        <v>5464.9776137157105</v>
      </c>
      <c r="AA84" s="29">
        <f t="shared" si="105"/>
        <v>6632.0395009390513</v>
      </c>
      <c r="AB84" s="29">
        <f t="shared" si="106"/>
        <v>18161.806937418565</v>
      </c>
      <c r="AC84" s="29">
        <f t="shared" si="139"/>
        <v>24793.846438357617</v>
      </c>
      <c r="AD84" s="29">
        <f t="shared" si="107"/>
        <v>17609.751889475672</v>
      </c>
      <c r="AE84" s="29">
        <f t="shared" si="108"/>
        <v>138338.16518705586</v>
      </c>
      <c r="AF84" s="29">
        <f t="shared" si="140"/>
        <v>155947.91707653154</v>
      </c>
      <c r="AG84" s="29">
        <f t="shared" si="141"/>
        <v>186206.74112860486</v>
      </c>
      <c r="AH84" s="135">
        <f t="shared" si="142"/>
        <v>2593.8133967834829</v>
      </c>
      <c r="AI84" s="135">
        <f t="shared" si="143"/>
        <v>8445.9062409735889</v>
      </c>
      <c r="AJ84" s="135">
        <f t="shared" si="144"/>
        <v>11039.719637757073</v>
      </c>
      <c r="AK84" s="135">
        <f t="shared" si="145"/>
        <v>15015.93849269219</v>
      </c>
      <c r="AL84" s="135">
        <f t="shared" si="146"/>
        <v>42287.596025454179</v>
      </c>
      <c r="AM84" s="139">
        <f t="shared" si="147"/>
        <v>57303.534518146371</v>
      </c>
      <c r="AN84" s="135">
        <f t="shared" si="148"/>
        <v>68343.254155903443</v>
      </c>
      <c r="AO84" s="137" t="str">
        <f t="shared" si="149"/>
        <v>Individual</v>
      </c>
      <c r="AP84" s="65">
        <f t="shared" si="150"/>
        <v>68343.254155903443</v>
      </c>
      <c r="AQ84" s="12">
        <f>SUM(D84:E84)</f>
        <v>180.1259303321863</v>
      </c>
      <c r="AR84" s="70">
        <f t="shared" si="109"/>
        <v>0</v>
      </c>
      <c r="AS84" s="70">
        <f t="shared" si="110"/>
        <v>0</v>
      </c>
      <c r="AT84" s="70">
        <f t="shared" si="111"/>
        <v>0</v>
      </c>
      <c r="AU84" s="70">
        <f t="shared" si="112"/>
        <v>0</v>
      </c>
      <c r="AW84" s="68">
        <f t="shared" si="113"/>
        <v>0</v>
      </c>
      <c r="AX84" s="68">
        <f t="shared" si="114"/>
        <v>0</v>
      </c>
      <c r="AY84" s="68">
        <f t="shared" si="115"/>
        <v>0</v>
      </c>
      <c r="AZ84" s="68">
        <f t="shared" si="151"/>
        <v>0</v>
      </c>
      <c r="BA84" s="68">
        <f t="shared" si="116"/>
        <v>0</v>
      </c>
      <c r="BB84" s="68">
        <f t="shared" si="117"/>
        <v>0</v>
      </c>
      <c r="BC84" s="111">
        <f t="shared" si="118"/>
        <v>0</v>
      </c>
      <c r="BD84" s="111">
        <f t="shared" si="119"/>
        <v>0</v>
      </c>
      <c r="BE84" s="111">
        <f t="shared" si="120"/>
        <v>0</v>
      </c>
      <c r="BF84" s="111">
        <f t="shared" si="152"/>
        <v>0</v>
      </c>
      <c r="BG84" s="111">
        <f t="shared" si="121"/>
        <v>0</v>
      </c>
      <c r="BH84" s="111">
        <f t="shared" si="122"/>
        <v>0</v>
      </c>
      <c r="BI84" s="73">
        <f t="shared" si="123"/>
        <v>0</v>
      </c>
      <c r="BJ84" s="73">
        <f t="shared" si="124"/>
        <v>0</v>
      </c>
      <c r="BK84" s="73">
        <f t="shared" si="125"/>
        <v>0</v>
      </c>
      <c r="BL84" s="73">
        <f t="shared" si="126"/>
        <v>0</v>
      </c>
      <c r="BM84" s="73">
        <f t="shared" si="127"/>
        <v>0</v>
      </c>
      <c r="BN84" s="73">
        <f t="shared" si="128"/>
        <v>0</v>
      </c>
    </row>
    <row r="85" spans="1:66" x14ac:dyDescent="0.25">
      <c r="A85" s="61" t="s">
        <v>52</v>
      </c>
      <c r="B85" s="62">
        <v>51.290731398174302</v>
      </c>
      <c r="C85" s="62">
        <v>-0.76116353492126898</v>
      </c>
      <c r="D85" s="63">
        <v>313.47874317331167</v>
      </c>
      <c r="E85" s="63">
        <v>328.032090967371</v>
      </c>
      <c r="F85" s="63">
        <v>1451.1974982120696</v>
      </c>
      <c r="G85" s="68">
        <f t="shared" si="129"/>
        <v>231.75792738880403</v>
      </c>
      <c r="H85" s="69">
        <f t="shared" si="95"/>
        <v>9229.6160886287635</v>
      </c>
      <c r="I85" s="69">
        <f t="shared" si="96"/>
        <v>15769.881146256181</v>
      </c>
      <c r="J85" s="69">
        <f t="shared" si="130"/>
        <v>24999.497234884944</v>
      </c>
      <c r="K85" s="69">
        <f t="shared" si="97"/>
        <v>30134.999985879633</v>
      </c>
      <c r="L85" s="69">
        <f t="shared" si="98"/>
        <v>97000.349147070869</v>
      </c>
      <c r="M85" s="69">
        <f t="shared" si="131"/>
        <v>127135.34913295051</v>
      </c>
      <c r="N85" s="69">
        <f t="shared" si="132"/>
        <v>152134.84636783545</v>
      </c>
      <c r="O85" s="51">
        <f t="shared" si="133"/>
        <v>320.08708729937791</v>
      </c>
      <c r="P85" s="49">
        <f t="shared" si="99"/>
        <v>4080.0089051347418</v>
      </c>
      <c r="Q85" s="49">
        <f t="shared" si="100"/>
        <v>6971.1735452260637</v>
      </c>
      <c r="R85" s="49">
        <f t="shared" si="134"/>
        <v>11051.182450360806</v>
      </c>
      <c r="S85" s="49">
        <f t="shared" si="101"/>
        <v>30134.999985879633</v>
      </c>
      <c r="T85" s="49">
        <f t="shared" si="102"/>
        <v>133969.78293398619</v>
      </c>
      <c r="U85" s="49">
        <f t="shared" si="135"/>
        <v>164104.78291986583</v>
      </c>
      <c r="V85" s="49">
        <f t="shared" si="136"/>
        <v>175155.96537022662</v>
      </c>
      <c r="W85" s="28">
        <f t="shared" si="137"/>
        <v>672.93672865877215</v>
      </c>
      <c r="X85" s="29">
        <f t="shared" si="103"/>
        <v>4080.0089051347418</v>
      </c>
      <c r="Y85" s="29">
        <f t="shared" si="104"/>
        <v>15383.276259136088</v>
      </c>
      <c r="Z85" s="29">
        <f t="shared" si="138"/>
        <v>19463.28516427083</v>
      </c>
      <c r="AA85" s="29">
        <f t="shared" si="105"/>
        <v>9229.6160886287635</v>
      </c>
      <c r="AB85" s="29">
        <f t="shared" si="106"/>
        <v>25275.257405272252</v>
      </c>
      <c r="AC85" s="29">
        <f t="shared" si="139"/>
        <v>34504.873493901017</v>
      </c>
      <c r="AD85" s="29">
        <f t="shared" si="107"/>
        <v>30134.999985879633</v>
      </c>
      <c r="AE85" s="29">
        <f t="shared" si="108"/>
        <v>281652.05984208314</v>
      </c>
      <c r="AF85" s="29">
        <f t="shared" si="140"/>
        <v>311787.05982796277</v>
      </c>
      <c r="AG85" s="29">
        <f t="shared" si="141"/>
        <v>365755.2184861346</v>
      </c>
      <c r="AH85" s="135">
        <f t="shared" si="142"/>
        <v>9237.7560116258301</v>
      </c>
      <c r="AI85" s="135">
        <f t="shared" si="143"/>
        <v>29735.044263581487</v>
      </c>
      <c r="AJ85" s="135">
        <f t="shared" si="144"/>
        <v>38972.800275207315</v>
      </c>
      <c r="AK85" s="135">
        <f t="shared" si="145"/>
        <v>20897.243974253804</v>
      </c>
      <c r="AL85" s="135">
        <f t="shared" si="146"/>
        <v>92901.916059769123</v>
      </c>
      <c r="AM85" s="139">
        <f t="shared" si="147"/>
        <v>113799.16003402293</v>
      </c>
      <c r="AN85" s="135">
        <f t="shared" si="148"/>
        <v>152771.96030923026</v>
      </c>
      <c r="AO85" s="137" t="str">
        <f t="shared" si="149"/>
        <v>WoodCo Factory and Warehouse</v>
      </c>
      <c r="AP85" s="65">
        <f t="shared" si="150"/>
        <v>152134.84636783545</v>
      </c>
      <c r="AQ85" s="12"/>
      <c r="AR85" s="70">
        <f t="shared" si="109"/>
        <v>1451.1974982120696</v>
      </c>
      <c r="AS85" s="70">
        <f t="shared" si="110"/>
        <v>0</v>
      </c>
      <c r="AT85" s="70">
        <f t="shared" si="111"/>
        <v>0</v>
      </c>
      <c r="AU85" s="70">
        <f t="shared" si="112"/>
        <v>0</v>
      </c>
      <c r="AW85" s="68">
        <f t="shared" si="113"/>
        <v>313.47874317331167</v>
      </c>
      <c r="AX85" s="68">
        <f t="shared" si="114"/>
        <v>328.032090967371</v>
      </c>
      <c r="AY85" s="68">
        <f t="shared" si="115"/>
        <v>1451.1974982120696</v>
      </c>
      <c r="AZ85" s="68" t="str">
        <f t="shared" si="151"/>
        <v>Both</v>
      </c>
      <c r="BA85" s="68">
        <f t="shared" si="116"/>
        <v>29735.044263581487</v>
      </c>
      <c r="BB85" s="68">
        <f t="shared" si="117"/>
        <v>67265.304883489385</v>
      </c>
      <c r="BC85" s="111">
        <f t="shared" si="118"/>
        <v>0</v>
      </c>
      <c r="BD85" s="111">
        <f t="shared" si="119"/>
        <v>0</v>
      </c>
      <c r="BE85" s="111">
        <f t="shared" si="120"/>
        <v>0</v>
      </c>
      <c r="BF85" s="111">
        <f t="shared" si="152"/>
        <v>0</v>
      </c>
      <c r="BG85" s="111">
        <f t="shared" si="121"/>
        <v>0</v>
      </c>
      <c r="BH85" s="111">
        <f t="shared" si="122"/>
        <v>0</v>
      </c>
      <c r="BI85" s="73">
        <f t="shared" si="123"/>
        <v>0</v>
      </c>
      <c r="BJ85" s="73">
        <f t="shared" si="124"/>
        <v>0</v>
      </c>
      <c r="BK85" s="73">
        <f t="shared" si="125"/>
        <v>0</v>
      </c>
      <c r="BL85" s="73">
        <f t="shared" si="126"/>
        <v>0</v>
      </c>
      <c r="BM85" s="73">
        <f t="shared" si="127"/>
        <v>0</v>
      </c>
      <c r="BN85" s="73">
        <f t="shared" si="128"/>
        <v>0</v>
      </c>
    </row>
    <row r="86" spans="1:66" x14ac:dyDescent="0.25">
      <c r="A86" s="61" t="s">
        <v>146</v>
      </c>
      <c r="B86" s="62">
        <v>51.85198974609375</v>
      </c>
      <c r="C86" s="62">
        <v>-0.87122797966003418</v>
      </c>
      <c r="D86" s="63">
        <v>0</v>
      </c>
      <c r="E86" s="63">
        <v>574.125</v>
      </c>
      <c r="F86" s="63">
        <v>0</v>
      </c>
      <c r="G86" s="68">
        <f t="shared" si="129"/>
        <v>164.43433862996943</v>
      </c>
      <c r="H86" s="69">
        <f t="shared" si="95"/>
        <v>0</v>
      </c>
      <c r="I86" s="69">
        <f t="shared" si="96"/>
        <v>0</v>
      </c>
      <c r="J86" s="69">
        <f t="shared" si="130"/>
        <v>0</v>
      </c>
      <c r="K86" s="69">
        <f t="shared" si="97"/>
        <v>8267.4</v>
      </c>
      <c r="L86" s="69">
        <f t="shared" si="98"/>
        <v>18881.172933186241</v>
      </c>
      <c r="M86" s="69">
        <f t="shared" si="131"/>
        <v>27148.572933186239</v>
      </c>
      <c r="N86" s="69">
        <f t="shared" si="132"/>
        <v>27148.572933186239</v>
      </c>
      <c r="O86" s="51">
        <f t="shared" si="133"/>
        <v>252.2040788829591</v>
      </c>
      <c r="P86" s="49">
        <f t="shared" si="99"/>
        <v>3651.4350000000004</v>
      </c>
      <c r="Q86" s="49">
        <f t="shared" si="100"/>
        <v>6238.9047832903916</v>
      </c>
      <c r="R86" s="49">
        <f t="shared" si="134"/>
        <v>9890.339783290392</v>
      </c>
      <c r="S86" s="49">
        <f t="shared" si="101"/>
        <v>8267.4</v>
      </c>
      <c r="T86" s="49">
        <f t="shared" si="102"/>
        <v>28959.333357735777</v>
      </c>
      <c r="U86" s="49">
        <f t="shared" si="135"/>
        <v>37226.733357735779</v>
      </c>
      <c r="V86" s="49">
        <f t="shared" si="136"/>
        <v>47117.073141026172</v>
      </c>
      <c r="W86" s="28">
        <f t="shared" si="137"/>
        <v>599.43366608967756</v>
      </c>
      <c r="X86" s="29">
        <f t="shared" si="103"/>
        <v>3651.4350000000004</v>
      </c>
      <c r="Y86" s="29">
        <f t="shared" si="104"/>
        <v>13767.380085025463</v>
      </c>
      <c r="Z86" s="29">
        <f t="shared" si="138"/>
        <v>17418.815085025464</v>
      </c>
      <c r="AA86" s="29">
        <f t="shared" si="105"/>
        <v>0</v>
      </c>
      <c r="AB86" s="29">
        <f t="shared" si="106"/>
        <v>0</v>
      </c>
      <c r="AC86" s="29">
        <f t="shared" si="139"/>
        <v>0</v>
      </c>
      <c r="AD86" s="29">
        <f t="shared" si="107"/>
        <v>8267.4</v>
      </c>
      <c r="AE86" s="29">
        <f t="shared" si="108"/>
        <v>68829.970708747234</v>
      </c>
      <c r="AF86" s="29">
        <f t="shared" si="140"/>
        <v>77097.370708747228</v>
      </c>
      <c r="AG86" s="29">
        <f t="shared" si="141"/>
        <v>94516.185793772689</v>
      </c>
      <c r="AH86" s="135">
        <f t="shared" si="142"/>
        <v>8267.4</v>
      </c>
      <c r="AI86" s="135">
        <f t="shared" si="143"/>
        <v>18881.172933186241</v>
      </c>
      <c r="AJ86" s="135">
        <f t="shared" si="144"/>
        <v>27148.572933186239</v>
      </c>
      <c r="AK86" s="135">
        <f t="shared" si="145"/>
        <v>0</v>
      </c>
      <c r="AL86" s="135">
        <f t="shared" si="146"/>
        <v>0</v>
      </c>
      <c r="AM86" s="139">
        <f t="shared" si="147"/>
        <v>0</v>
      </c>
      <c r="AN86" s="135">
        <f t="shared" si="148"/>
        <v>27148.572933186239</v>
      </c>
      <c r="AO86" s="137" t="str">
        <f t="shared" si="149"/>
        <v>WoodCo Factory and Warehouse</v>
      </c>
      <c r="AP86" s="65">
        <f t="shared" si="150"/>
        <v>27148.572933186239</v>
      </c>
      <c r="AQ86" s="12"/>
      <c r="AR86" s="70">
        <f t="shared" si="109"/>
        <v>0</v>
      </c>
      <c r="AS86" s="70">
        <f t="shared" si="110"/>
        <v>0</v>
      </c>
      <c r="AT86" s="70">
        <f t="shared" si="111"/>
        <v>0</v>
      </c>
      <c r="AU86" s="70">
        <f t="shared" si="112"/>
        <v>0</v>
      </c>
      <c r="AW86" s="68">
        <f t="shared" si="113"/>
        <v>0</v>
      </c>
      <c r="AX86" s="68">
        <f t="shared" si="114"/>
        <v>574.125</v>
      </c>
      <c r="AY86" s="68">
        <f t="shared" si="115"/>
        <v>0</v>
      </c>
      <c r="AZ86" s="68" t="str">
        <f t="shared" si="151"/>
        <v>WoodCo</v>
      </c>
      <c r="BA86" s="68">
        <f t="shared" si="116"/>
        <v>18881.172933186241</v>
      </c>
      <c r="BB86" s="68">
        <f t="shared" si="117"/>
        <v>0</v>
      </c>
      <c r="BC86" s="111">
        <f t="shared" si="118"/>
        <v>0</v>
      </c>
      <c r="BD86" s="111">
        <f t="shared" si="119"/>
        <v>0</v>
      </c>
      <c r="BE86" s="111">
        <f t="shared" si="120"/>
        <v>0</v>
      </c>
      <c r="BF86" s="111">
        <f t="shared" si="152"/>
        <v>0</v>
      </c>
      <c r="BG86" s="111">
        <f t="shared" si="121"/>
        <v>0</v>
      </c>
      <c r="BH86" s="111">
        <f t="shared" si="122"/>
        <v>0</v>
      </c>
      <c r="BI86" s="73">
        <f t="shared" si="123"/>
        <v>0</v>
      </c>
      <c r="BJ86" s="73">
        <f t="shared" si="124"/>
        <v>0</v>
      </c>
      <c r="BK86" s="73">
        <f t="shared" si="125"/>
        <v>0</v>
      </c>
      <c r="BL86" s="73">
        <f t="shared" si="126"/>
        <v>0</v>
      </c>
      <c r="BM86" s="73">
        <f t="shared" si="127"/>
        <v>0</v>
      </c>
      <c r="BN86" s="73">
        <f t="shared" si="128"/>
        <v>0</v>
      </c>
    </row>
    <row r="87" spans="1:66" x14ac:dyDescent="0.25">
      <c r="A87" s="61" t="s">
        <v>172</v>
      </c>
      <c r="B87" s="62">
        <v>51.624263572278799</v>
      </c>
      <c r="C87" s="62">
        <v>-0.56892174670962903</v>
      </c>
      <c r="D87" s="63">
        <v>0</v>
      </c>
      <c r="E87" s="63">
        <v>481.5</v>
      </c>
      <c r="F87" s="63">
        <v>0</v>
      </c>
      <c r="G87" s="68">
        <f t="shared" si="129"/>
        <v>184.63987018914426</v>
      </c>
      <c r="H87" s="69">
        <f t="shared" si="95"/>
        <v>0</v>
      </c>
      <c r="I87" s="69">
        <f t="shared" si="96"/>
        <v>0</v>
      </c>
      <c r="J87" s="69">
        <f t="shared" si="130"/>
        <v>0</v>
      </c>
      <c r="K87" s="69">
        <f t="shared" si="97"/>
        <v>6933.6</v>
      </c>
      <c r="L87" s="69">
        <f t="shared" si="98"/>
        <v>17780.819499214595</v>
      </c>
      <c r="M87" s="69">
        <f t="shared" si="131"/>
        <v>24714.419499214593</v>
      </c>
      <c r="N87" s="69">
        <f t="shared" si="132"/>
        <v>24714.419499214593</v>
      </c>
      <c r="O87" s="51">
        <f t="shared" si="133"/>
        <v>291.48815580183339</v>
      </c>
      <c r="P87" s="49">
        <f t="shared" si="99"/>
        <v>3062.34</v>
      </c>
      <c r="Q87" s="49">
        <f t="shared" si="100"/>
        <v>5232.3669116556912</v>
      </c>
      <c r="R87" s="49">
        <f t="shared" si="134"/>
        <v>8294.7069116556922</v>
      </c>
      <c r="S87" s="49">
        <f t="shared" si="101"/>
        <v>6933.6</v>
      </c>
      <c r="T87" s="49">
        <f t="shared" si="102"/>
        <v>28070.309403716557</v>
      </c>
      <c r="U87" s="49">
        <f t="shared" si="135"/>
        <v>35003.909403716556</v>
      </c>
      <c r="V87" s="49">
        <f t="shared" si="136"/>
        <v>43298.616315372245</v>
      </c>
      <c r="W87" s="28">
        <f t="shared" si="137"/>
        <v>636.81075536676553</v>
      </c>
      <c r="X87" s="29">
        <f t="shared" si="103"/>
        <v>3062.34</v>
      </c>
      <c r="Y87" s="29">
        <f t="shared" si="104"/>
        <v>11546.254754521682</v>
      </c>
      <c r="Z87" s="29">
        <f t="shared" si="138"/>
        <v>14608.594754521682</v>
      </c>
      <c r="AA87" s="29">
        <f t="shared" si="105"/>
        <v>0</v>
      </c>
      <c r="AB87" s="29">
        <f t="shared" si="106"/>
        <v>0</v>
      </c>
      <c r="AC87" s="29">
        <f t="shared" si="139"/>
        <v>0</v>
      </c>
      <c r="AD87" s="29">
        <f t="shared" si="107"/>
        <v>6933.6</v>
      </c>
      <c r="AE87" s="29">
        <f t="shared" si="108"/>
        <v>61324.875741819531</v>
      </c>
      <c r="AF87" s="29">
        <f t="shared" si="140"/>
        <v>68258.475741819537</v>
      </c>
      <c r="AG87" s="29">
        <f t="shared" si="141"/>
        <v>82867.070496341214</v>
      </c>
      <c r="AH87" s="135">
        <f t="shared" si="142"/>
        <v>6933.6</v>
      </c>
      <c r="AI87" s="135">
        <f t="shared" si="143"/>
        <v>17780.819499214595</v>
      </c>
      <c r="AJ87" s="135">
        <f t="shared" si="144"/>
        <v>24714.419499214593</v>
      </c>
      <c r="AK87" s="135">
        <f t="shared" si="145"/>
        <v>0</v>
      </c>
      <c r="AL87" s="135">
        <f t="shared" si="146"/>
        <v>0</v>
      </c>
      <c r="AM87" s="139">
        <f t="shared" si="147"/>
        <v>0</v>
      </c>
      <c r="AN87" s="135">
        <f t="shared" si="148"/>
        <v>24714.419499214593</v>
      </c>
      <c r="AO87" s="137" t="str">
        <f t="shared" si="149"/>
        <v>WoodCo Factory and Warehouse</v>
      </c>
      <c r="AP87" s="65">
        <f t="shared" si="150"/>
        <v>24714.419499214593</v>
      </c>
      <c r="AQ87" s="12"/>
      <c r="AR87" s="70">
        <f t="shared" si="109"/>
        <v>0</v>
      </c>
      <c r="AS87" s="70">
        <f t="shared" si="110"/>
        <v>0</v>
      </c>
      <c r="AT87" s="70">
        <f t="shared" si="111"/>
        <v>0</v>
      </c>
      <c r="AU87" s="70">
        <f t="shared" si="112"/>
        <v>0</v>
      </c>
      <c r="AW87" s="68">
        <f t="shared" si="113"/>
        <v>0</v>
      </c>
      <c r="AX87" s="68">
        <f t="shared" si="114"/>
        <v>481.5</v>
      </c>
      <c r="AY87" s="68">
        <f t="shared" si="115"/>
        <v>0</v>
      </c>
      <c r="AZ87" s="68" t="str">
        <f t="shared" si="151"/>
        <v>WoodCo</v>
      </c>
      <c r="BA87" s="68">
        <f t="shared" si="116"/>
        <v>17780.819499214595</v>
      </c>
      <c r="BB87" s="68">
        <f t="shared" si="117"/>
        <v>0</v>
      </c>
      <c r="BC87" s="111">
        <f t="shared" si="118"/>
        <v>0</v>
      </c>
      <c r="BD87" s="111">
        <f t="shared" si="119"/>
        <v>0</v>
      </c>
      <c r="BE87" s="111">
        <f t="shared" si="120"/>
        <v>0</v>
      </c>
      <c r="BF87" s="111">
        <f t="shared" si="152"/>
        <v>0</v>
      </c>
      <c r="BG87" s="111">
        <f t="shared" si="121"/>
        <v>0</v>
      </c>
      <c r="BH87" s="111">
        <f t="shared" si="122"/>
        <v>0</v>
      </c>
      <c r="BI87" s="73">
        <f t="shared" si="123"/>
        <v>0</v>
      </c>
      <c r="BJ87" s="73">
        <f t="shared" si="124"/>
        <v>0</v>
      </c>
      <c r="BK87" s="73">
        <f t="shared" si="125"/>
        <v>0</v>
      </c>
      <c r="BL87" s="73">
        <f t="shared" si="126"/>
        <v>0</v>
      </c>
      <c r="BM87" s="73">
        <f t="shared" si="127"/>
        <v>0</v>
      </c>
      <c r="BN87" s="73">
        <f t="shared" si="128"/>
        <v>0</v>
      </c>
    </row>
    <row r="88" spans="1:66" x14ac:dyDescent="0.25">
      <c r="A88" s="61" t="s">
        <v>41</v>
      </c>
      <c r="B88" s="62">
        <v>53.725913329432501</v>
      </c>
      <c r="C88" s="62">
        <v>-0.38622112665209202</v>
      </c>
      <c r="D88" s="63">
        <v>0</v>
      </c>
      <c r="E88" s="63">
        <v>282.18626473437831</v>
      </c>
      <c r="F88" s="63">
        <v>881.14867537462737</v>
      </c>
      <c r="G88" s="68">
        <f t="shared" si="129"/>
        <v>106.36269911973208</v>
      </c>
      <c r="H88" s="69">
        <f t="shared" si="95"/>
        <v>5604.1055753826304</v>
      </c>
      <c r="I88" s="69">
        <f t="shared" si="96"/>
        <v>9575.2713879116145</v>
      </c>
      <c r="J88" s="69">
        <f t="shared" si="130"/>
        <v>15179.376963294246</v>
      </c>
      <c r="K88" s="69">
        <f t="shared" si="97"/>
        <v>16752.023137569682</v>
      </c>
      <c r="L88" s="69">
        <f t="shared" si="98"/>
        <v>24747.088842057143</v>
      </c>
      <c r="M88" s="69">
        <f t="shared" si="131"/>
        <v>41499.111979626825</v>
      </c>
      <c r="N88" s="69">
        <f t="shared" si="132"/>
        <v>56678.488942921074</v>
      </c>
      <c r="O88" s="51">
        <f t="shared" si="133"/>
        <v>193.68726050056387</v>
      </c>
      <c r="P88" s="49">
        <f t="shared" si="99"/>
        <v>1794.7046437106462</v>
      </c>
      <c r="Q88" s="49">
        <f t="shared" si="100"/>
        <v>3066.4632907993232</v>
      </c>
      <c r="R88" s="49">
        <f t="shared" si="134"/>
        <v>4861.1679345099692</v>
      </c>
      <c r="S88" s="49">
        <f t="shared" si="101"/>
        <v>16752.023137569682</v>
      </c>
      <c r="T88" s="49">
        <f t="shared" si="102"/>
        <v>45064.631518860173</v>
      </c>
      <c r="U88" s="49">
        <f t="shared" si="135"/>
        <v>61816.654656429855</v>
      </c>
      <c r="V88" s="49">
        <f t="shared" si="136"/>
        <v>66677.822590939817</v>
      </c>
      <c r="W88" s="28">
        <f t="shared" si="137"/>
        <v>399.11155951206348</v>
      </c>
      <c r="X88" s="29">
        <f t="shared" si="103"/>
        <v>1794.7046437106462</v>
      </c>
      <c r="Y88" s="29">
        <f t="shared" si="104"/>
        <v>6766.7590879543714</v>
      </c>
      <c r="Z88" s="29">
        <f t="shared" si="138"/>
        <v>8561.4637316650169</v>
      </c>
      <c r="AA88" s="29">
        <f t="shared" si="105"/>
        <v>5604.1055753826304</v>
      </c>
      <c r="AB88" s="29">
        <f t="shared" si="106"/>
        <v>15346.815033685922</v>
      </c>
      <c r="AC88" s="29">
        <f t="shared" si="139"/>
        <v>20950.920609068551</v>
      </c>
      <c r="AD88" s="29">
        <f t="shared" si="107"/>
        <v>16752.023137569682</v>
      </c>
      <c r="AE88" s="29">
        <f t="shared" si="108"/>
        <v>92860.084436355639</v>
      </c>
      <c r="AF88" s="29">
        <f t="shared" si="140"/>
        <v>109612.10757392531</v>
      </c>
      <c r="AG88" s="29">
        <f t="shared" si="141"/>
        <v>139124.49191465887</v>
      </c>
      <c r="AH88" s="135">
        <f t="shared" si="142"/>
        <v>4063.4822121750476</v>
      </c>
      <c r="AI88" s="135">
        <f t="shared" si="143"/>
        <v>6002.818554332749</v>
      </c>
      <c r="AJ88" s="135">
        <f t="shared" si="144"/>
        <v>10066.300766507797</v>
      </c>
      <c r="AK88" s="135">
        <f t="shared" si="145"/>
        <v>12688.540925394635</v>
      </c>
      <c r="AL88" s="135">
        <f t="shared" si="146"/>
        <v>34133.454605402447</v>
      </c>
      <c r="AM88" s="139">
        <f t="shared" si="147"/>
        <v>46821.995530797081</v>
      </c>
      <c r="AN88" s="135">
        <f t="shared" si="148"/>
        <v>56888.296297304878</v>
      </c>
      <c r="AO88" s="137" t="str">
        <f t="shared" si="149"/>
        <v>WoodCo Factory and Warehouse</v>
      </c>
      <c r="AP88" s="65">
        <f t="shared" si="150"/>
        <v>56678.488942921074</v>
      </c>
      <c r="AQ88" s="12"/>
      <c r="AR88" s="70">
        <f t="shared" si="109"/>
        <v>881.14867537462737</v>
      </c>
      <c r="AS88" s="70">
        <f t="shared" si="110"/>
        <v>0</v>
      </c>
      <c r="AT88" s="70">
        <f t="shared" si="111"/>
        <v>0</v>
      </c>
      <c r="AU88" s="70">
        <f t="shared" si="112"/>
        <v>0</v>
      </c>
      <c r="AW88" s="68">
        <f t="shared" si="113"/>
        <v>0</v>
      </c>
      <c r="AX88" s="68">
        <f t="shared" si="114"/>
        <v>282.18626473437831</v>
      </c>
      <c r="AY88" s="68">
        <f t="shared" si="115"/>
        <v>881.14867537462737</v>
      </c>
      <c r="AZ88" s="68" t="str">
        <f t="shared" si="151"/>
        <v>Both</v>
      </c>
      <c r="BA88" s="68">
        <f t="shared" si="116"/>
        <v>6002.818554332749</v>
      </c>
      <c r="BB88" s="68">
        <f t="shared" si="117"/>
        <v>18744.270287724394</v>
      </c>
      <c r="BC88" s="111">
        <f t="shared" si="118"/>
        <v>0</v>
      </c>
      <c r="BD88" s="111">
        <f t="shared" si="119"/>
        <v>0</v>
      </c>
      <c r="BE88" s="111">
        <f t="shared" si="120"/>
        <v>0</v>
      </c>
      <c r="BF88" s="111">
        <f t="shared" si="152"/>
        <v>0</v>
      </c>
      <c r="BG88" s="111">
        <f t="shared" si="121"/>
        <v>0</v>
      </c>
      <c r="BH88" s="111">
        <f t="shared" si="122"/>
        <v>0</v>
      </c>
      <c r="BI88" s="73">
        <f t="shared" si="123"/>
        <v>0</v>
      </c>
      <c r="BJ88" s="73">
        <f t="shared" si="124"/>
        <v>0</v>
      </c>
      <c r="BK88" s="73">
        <f t="shared" si="125"/>
        <v>0</v>
      </c>
      <c r="BL88" s="73">
        <f t="shared" si="126"/>
        <v>0</v>
      </c>
      <c r="BM88" s="73">
        <f t="shared" si="127"/>
        <v>0</v>
      </c>
      <c r="BN88" s="73">
        <f t="shared" si="128"/>
        <v>0</v>
      </c>
    </row>
    <row r="89" spans="1:66" x14ac:dyDescent="0.25">
      <c r="A89" s="61" t="s">
        <v>181</v>
      </c>
      <c r="B89" s="62">
        <v>53.748972799999997</v>
      </c>
      <c r="C89" s="62">
        <v>-0.3040793</v>
      </c>
      <c r="D89" s="63">
        <v>205.38943246586277</v>
      </c>
      <c r="E89" s="63">
        <v>0</v>
      </c>
      <c r="F89" s="63">
        <v>0</v>
      </c>
      <c r="G89" s="68">
        <f t="shared" si="129"/>
        <v>107.640549911666</v>
      </c>
      <c r="H89" s="69">
        <f t="shared" si="95"/>
        <v>0</v>
      </c>
      <c r="I89" s="69">
        <f t="shared" si="96"/>
        <v>0</v>
      </c>
      <c r="J89" s="69">
        <f t="shared" si="130"/>
        <v>0</v>
      </c>
      <c r="K89" s="69">
        <f t="shared" si="97"/>
        <v>2957.6078275084237</v>
      </c>
      <c r="L89" s="69">
        <f t="shared" si="98"/>
        <v>4421.6462913340911</v>
      </c>
      <c r="M89" s="69">
        <f t="shared" si="131"/>
        <v>7379.2541188425148</v>
      </c>
      <c r="N89" s="69">
        <f t="shared" si="132"/>
        <v>7379.2541188425148</v>
      </c>
      <c r="O89" s="51">
        <f t="shared" si="133"/>
        <v>200.71858645295427</v>
      </c>
      <c r="P89" s="49">
        <f t="shared" si="99"/>
        <v>1306.2767904828872</v>
      </c>
      <c r="Q89" s="49">
        <f t="shared" si="100"/>
        <v>2231.9270414083521</v>
      </c>
      <c r="R89" s="49">
        <f t="shared" si="134"/>
        <v>3538.2038318912391</v>
      </c>
      <c r="S89" s="49">
        <f t="shared" si="101"/>
        <v>2957.6078275084237</v>
      </c>
      <c r="T89" s="49">
        <f t="shared" si="102"/>
        <v>8245.0953113844989</v>
      </c>
      <c r="U89" s="49">
        <f t="shared" si="135"/>
        <v>11202.703138892923</v>
      </c>
      <c r="V89" s="49">
        <f t="shared" si="136"/>
        <v>14740.906970784163</v>
      </c>
      <c r="W89" s="28">
        <f t="shared" si="137"/>
        <v>400.80740469928475</v>
      </c>
      <c r="X89" s="29">
        <f t="shared" si="103"/>
        <v>1306.2767904828872</v>
      </c>
      <c r="Y89" s="29">
        <f t="shared" si="104"/>
        <v>4925.1894312304839</v>
      </c>
      <c r="Z89" s="29">
        <f t="shared" si="138"/>
        <v>6231.4662217133709</v>
      </c>
      <c r="AA89" s="29">
        <f t="shared" si="105"/>
        <v>0</v>
      </c>
      <c r="AB89" s="29">
        <f t="shared" si="106"/>
        <v>0</v>
      </c>
      <c r="AC89" s="29">
        <f t="shared" si="139"/>
        <v>0</v>
      </c>
      <c r="AD89" s="29">
        <f t="shared" si="107"/>
        <v>2957.6078275084237</v>
      </c>
      <c r="AE89" s="29">
        <f t="shared" si="108"/>
        <v>16464.321075860295</v>
      </c>
      <c r="AF89" s="29">
        <f t="shared" si="140"/>
        <v>19421.928903368716</v>
      </c>
      <c r="AG89" s="29">
        <f t="shared" si="141"/>
        <v>25653.395125082086</v>
      </c>
      <c r="AH89" s="135">
        <f t="shared" si="142"/>
        <v>2957.6078275084237</v>
      </c>
      <c r="AI89" s="135">
        <f t="shared" si="143"/>
        <v>4421.6462913340911</v>
      </c>
      <c r="AJ89" s="135">
        <f t="shared" si="144"/>
        <v>7379.2541188425148</v>
      </c>
      <c r="AK89" s="135">
        <f t="shared" si="145"/>
        <v>0</v>
      </c>
      <c r="AL89" s="135">
        <f t="shared" si="146"/>
        <v>0</v>
      </c>
      <c r="AM89" s="139">
        <f t="shared" si="147"/>
        <v>0</v>
      </c>
      <c r="AN89" s="135">
        <f t="shared" si="148"/>
        <v>7379.2541188425148</v>
      </c>
      <c r="AO89" s="137" t="str">
        <f t="shared" si="149"/>
        <v>WoodCo Factory and Warehouse</v>
      </c>
      <c r="AP89" s="65">
        <f t="shared" si="150"/>
        <v>7379.2541188425148</v>
      </c>
      <c r="AQ89" s="12"/>
      <c r="AR89" s="70">
        <f t="shared" si="109"/>
        <v>0</v>
      </c>
      <c r="AS89" s="70">
        <f t="shared" si="110"/>
        <v>0</v>
      </c>
      <c r="AT89" s="70">
        <f t="shared" si="111"/>
        <v>0</v>
      </c>
      <c r="AU89" s="70">
        <f t="shared" si="112"/>
        <v>0</v>
      </c>
      <c r="AW89" s="68">
        <f t="shared" si="113"/>
        <v>205.38943246586277</v>
      </c>
      <c r="AX89" s="68">
        <f t="shared" si="114"/>
        <v>0</v>
      </c>
      <c r="AY89" s="68">
        <f t="shared" si="115"/>
        <v>0</v>
      </c>
      <c r="AZ89" s="68" t="str">
        <f t="shared" si="151"/>
        <v>WoodCo</v>
      </c>
      <c r="BA89" s="68">
        <f t="shared" si="116"/>
        <v>4421.6462913340911</v>
      </c>
      <c r="BB89" s="68">
        <f t="shared" si="117"/>
        <v>0</v>
      </c>
      <c r="BC89" s="111">
        <f t="shared" si="118"/>
        <v>0</v>
      </c>
      <c r="BD89" s="111">
        <f t="shared" si="119"/>
        <v>0</v>
      </c>
      <c r="BE89" s="111">
        <f t="shared" si="120"/>
        <v>0</v>
      </c>
      <c r="BF89" s="111">
        <f t="shared" si="152"/>
        <v>0</v>
      </c>
      <c r="BG89" s="111">
        <f t="shared" si="121"/>
        <v>0</v>
      </c>
      <c r="BH89" s="111">
        <f t="shared" si="122"/>
        <v>0</v>
      </c>
      <c r="BI89" s="73">
        <f t="shared" si="123"/>
        <v>0</v>
      </c>
      <c r="BJ89" s="73">
        <f t="shared" si="124"/>
        <v>0</v>
      </c>
      <c r="BK89" s="73">
        <f t="shared" si="125"/>
        <v>0</v>
      </c>
      <c r="BL89" s="73">
        <f t="shared" si="126"/>
        <v>0</v>
      </c>
      <c r="BM89" s="73">
        <f t="shared" si="127"/>
        <v>0</v>
      </c>
      <c r="BN89" s="73">
        <f t="shared" si="128"/>
        <v>0</v>
      </c>
    </row>
    <row r="90" spans="1:66" x14ac:dyDescent="0.25">
      <c r="A90" s="61" t="s">
        <v>230</v>
      </c>
      <c r="B90" s="62">
        <v>53.744686700000003</v>
      </c>
      <c r="C90" s="62">
        <v>-0.25904660000000002</v>
      </c>
      <c r="D90" s="63">
        <v>0</v>
      </c>
      <c r="E90" s="63">
        <v>0</v>
      </c>
      <c r="F90" s="63">
        <v>1831.2842713768537</v>
      </c>
      <c r="G90" s="68">
        <f t="shared" si="129"/>
        <v>106.32469860462528</v>
      </c>
      <c r="H90" s="69">
        <f t="shared" si="95"/>
        <v>11646.96796595679</v>
      </c>
      <c r="I90" s="69">
        <f t="shared" si="96"/>
        <v>19900.210233411733</v>
      </c>
      <c r="J90" s="69">
        <f t="shared" si="130"/>
        <v>31547.178199368522</v>
      </c>
      <c r="K90" s="69">
        <f t="shared" si="97"/>
        <v>26370.493507826694</v>
      </c>
      <c r="L90" s="69">
        <f t="shared" si="98"/>
        <v>38942.149642706958</v>
      </c>
      <c r="M90" s="69">
        <f t="shared" si="131"/>
        <v>65312.643150533651</v>
      </c>
      <c r="N90" s="69">
        <f t="shared" si="132"/>
        <v>96859.821349902166</v>
      </c>
      <c r="O90" s="51">
        <f t="shared" si="133"/>
        <v>204.03257400263774</v>
      </c>
      <c r="P90" s="49">
        <f t="shared" si="99"/>
        <v>0</v>
      </c>
      <c r="Q90" s="49">
        <f t="shared" si="100"/>
        <v>0</v>
      </c>
      <c r="R90" s="49">
        <f t="shared" si="134"/>
        <v>0</v>
      </c>
      <c r="S90" s="49">
        <f t="shared" si="101"/>
        <v>26370.493507826694</v>
      </c>
      <c r="T90" s="49">
        <f t="shared" si="102"/>
        <v>74728.328723912884</v>
      </c>
      <c r="U90" s="49">
        <f t="shared" si="135"/>
        <v>101098.82223173958</v>
      </c>
      <c r="V90" s="49">
        <f t="shared" si="136"/>
        <v>101098.82223173958</v>
      </c>
      <c r="W90" s="28">
        <f t="shared" si="137"/>
        <v>403.51619045324736</v>
      </c>
      <c r="X90" s="29">
        <f t="shared" si="103"/>
        <v>0</v>
      </c>
      <c r="Y90" s="29">
        <f t="shared" si="104"/>
        <v>0</v>
      </c>
      <c r="Z90" s="29">
        <f t="shared" si="138"/>
        <v>0</v>
      </c>
      <c r="AA90" s="29">
        <f t="shared" si="105"/>
        <v>11646.96796595679</v>
      </c>
      <c r="AB90" s="29">
        <f t="shared" si="106"/>
        <v>31895.163406981308</v>
      </c>
      <c r="AC90" s="29">
        <f t="shared" si="139"/>
        <v>43542.1313729381</v>
      </c>
      <c r="AD90" s="29">
        <f t="shared" si="107"/>
        <v>26370.493507826694</v>
      </c>
      <c r="AE90" s="29">
        <f t="shared" si="108"/>
        <v>147790.57056458778</v>
      </c>
      <c r="AF90" s="29">
        <f t="shared" si="140"/>
        <v>174161.06407241448</v>
      </c>
      <c r="AG90" s="29">
        <f t="shared" si="141"/>
        <v>217703.19544535258</v>
      </c>
      <c r="AH90" s="135">
        <f t="shared" si="142"/>
        <v>0</v>
      </c>
      <c r="AI90" s="135">
        <f t="shared" si="143"/>
        <v>0</v>
      </c>
      <c r="AJ90" s="135">
        <f t="shared" si="144"/>
        <v>0</v>
      </c>
      <c r="AK90" s="135">
        <f t="shared" si="145"/>
        <v>26370.493507826694</v>
      </c>
      <c r="AL90" s="135">
        <f t="shared" si="146"/>
        <v>74728.328723912899</v>
      </c>
      <c r="AM90" s="139">
        <f t="shared" si="147"/>
        <v>101098.82223173958</v>
      </c>
      <c r="AN90" s="135">
        <f t="shared" si="148"/>
        <v>101098.82223173958</v>
      </c>
      <c r="AO90" s="137" t="str">
        <f t="shared" si="149"/>
        <v>WoodCo Factory and Warehouse</v>
      </c>
      <c r="AP90" s="65">
        <f t="shared" si="150"/>
        <v>96859.821349902166</v>
      </c>
      <c r="AQ90" s="12"/>
      <c r="AR90" s="70">
        <f t="shared" si="109"/>
        <v>1831.2842713768537</v>
      </c>
      <c r="AS90" s="70">
        <f t="shared" si="110"/>
        <v>0</v>
      </c>
      <c r="AT90" s="70">
        <f t="shared" si="111"/>
        <v>0</v>
      </c>
      <c r="AU90" s="70">
        <f t="shared" si="112"/>
        <v>0</v>
      </c>
      <c r="AW90" s="68">
        <f t="shared" si="113"/>
        <v>0</v>
      </c>
      <c r="AX90" s="68">
        <f t="shared" si="114"/>
        <v>0</v>
      </c>
      <c r="AY90" s="68">
        <f t="shared" si="115"/>
        <v>1831.2842713768537</v>
      </c>
      <c r="AZ90" s="68" t="str">
        <f t="shared" si="151"/>
        <v>DrumCo</v>
      </c>
      <c r="BA90" s="68">
        <f t="shared" si="116"/>
        <v>0</v>
      </c>
      <c r="BB90" s="68">
        <f t="shared" si="117"/>
        <v>38942.149642706958</v>
      </c>
      <c r="BC90" s="111">
        <f t="shared" si="118"/>
        <v>0</v>
      </c>
      <c r="BD90" s="111">
        <f t="shared" si="119"/>
        <v>0</v>
      </c>
      <c r="BE90" s="111">
        <f t="shared" si="120"/>
        <v>0</v>
      </c>
      <c r="BF90" s="111">
        <f t="shared" si="152"/>
        <v>0</v>
      </c>
      <c r="BG90" s="111">
        <f t="shared" si="121"/>
        <v>0</v>
      </c>
      <c r="BH90" s="111">
        <f t="shared" si="122"/>
        <v>0</v>
      </c>
      <c r="BI90" s="73">
        <f t="shared" si="123"/>
        <v>0</v>
      </c>
      <c r="BJ90" s="73">
        <f t="shared" si="124"/>
        <v>0</v>
      </c>
      <c r="BK90" s="73">
        <f t="shared" si="125"/>
        <v>0</v>
      </c>
      <c r="BL90" s="73">
        <f t="shared" si="126"/>
        <v>0</v>
      </c>
      <c r="BM90" s="73">
        <f t="shared" si="127"/>
        <v>0</v>
      </c>
      <c r="BN90" s="73">
        <f t="shared" si="128"/>
        <v>0</v>
      </c>
    </row>
    <row r="91" spans="1:66" x14ac:dyDescent="0.25">
      <c r="A91" s="61" t="s">
        <v>238</v>
      </c>
      <c r="B91" s="62">
        <v>51.539012908935547</v>
      </c>
      <c r="C91" s="62">
        <v>6.8420998752117157E-2</v>
      </c>
      <c r="D91" s="63">
        <v>0</v>
      </c>
      <c r="E91" s="63">
        <v>0</v>
      </c>
      <c r="F91" s="63">
        <v>691.19757336821613</v>
      </c>
      <c r="G91" s="68">
        <f t="shared" si="129"/>
        <v>190.11746912934379</v>
      </c>
      <c r="H91" s="69">
        <f t="shared" si="95"/>
        <v>4396.0165666218545</v>
      </c>
      <c r="I91" s="69">
        <f t="shared" si="96"/>
        <v>7511.1096828838226</v>
      </c>
      <c r="J91" s="69">
        <f t="shared" si="130"/>
        <v>11907.126249505676</v>
      </c>
      <c r="K91" s="69">
        <f t="shared" si="97"/>
        <v>9953.2450565023119</v>
      </c>
      <c r="L91" s="69">
        <f t="shared" si="98"/>
        <v>26281.746663421836</v>
      </c>
      <c r="M91" s="69">
        <f t="shared" si="131"/>
        <v>36234.991719924146</v>
      </c>
      <c r="N91" s="69">
        <f t="shared" si="132"/>
        <v>48142.117969429819</v>
      </c>
      <c r="O91" s="51">
        <f t="shared" si="133"/>
        <v>333.88261274245383</v>
      </c>
      <c r="P91" s="49">
        <f t="shared" si="99"/>
        <v>0</v>
      </c>
      <c r="Q91" s="49">
        <f t="shared" si="100"/>
        <v>0</v>
      </c>
      <c r="R91" s="49">
        <f t="shared" si="134"/>
        <v>0</v>
      </c>
      <c r="S91" s="49">
        <f t="shared" si="101"/>
        <v>9953.2450565023119</v>
      </c>
      <c r="T91" s="49">
        <f t="shared" si="102"/>
        <v>46155.770343484786</v>
      </c>
      <c r="U91" s="49">
        <f t="shared" si="135"/>
        <v>56109.015399987096</v>
      </c>
      <c r="V91" s="49">
        <f t="shared" si="136"/>
        <v>56109.015399987096</v>
      </c>
      <c r="W91" s="28">
        <f t="shared" si="137"/>
        <v>668.24236810151365</v>
      </c>
      <c r="X91" s="29">
        <f t="shared" si="103"/>
        <v>0</v>
      </c>
      <c r="Y91" s="29">
        <f t="shared" si="104"/>
        <v>0</v>
      </c>
      <c r="Z91" s="29">
        <f t="shared" si="138"/>
        <v>0</v>
      </c>
      <c r="AA91" s="29">
        <f t="shared" si="105"/>
        <v>4396.0165666218545</v>
      </c>
      <c r="AB91" s="29">
        <f t="shared" si="106"/>
        <v>12038.469337430062</v>
      </c>
      <c r="AC91" s="29">
        <f t="shared" si="139"/>
        <v>16434.485904051915</v>
      </c>
      <c r="AD91" s="29">
        <f t="shared" si="107"/>
        <v>9953.2450565023119</v>
      </c>
      <c r="AE91" s="29">
        <f t="shared" si="108"/>
        <v>92377.500650719303</v>
      </c>
      <c r="AF91" s="29">
        <f t="shared" si="140"/>
        <v>102330.74570722162</v>
      </c>
      <c r="AG91" s="29">
        <f t="shared" si="141"/>
        <v>118765.23161127354</v>
      </c>
      <c r="AH91" s="135">
        <f t="shared" si="142"/>
        <v>0</v>
      </c>
      <c r="AI91" s="135">
        <f t="shared" si="143"/>
        <v>0</v>
      </c>
      <c r="AJ91" s="135">
        <f t="shared" si="144"/>
        <v>0</v>
      </c>
      <c r="AK91" s="135">
        <f t="shared" si="145"/>
        <v>9953.2450565023119</v>
      </c>
      <c r="AL91" s="135">
        <f t="shared" si="146"/>
        <v>46155.770343484794</v>
      </c>
      <c r="AM91" s="139">
        <f t="shared" si="147"/>
        <v>56109.015399987104</v>
      </c>
      <c r="AN91" s="135">
        <f t="shared" si="148"/>
        <v>56109.015399987104</v>
      </c>
      <c r="AO91" s="137" t="str">
        <f t="shared" si="149"/>
        <v>WoodCo Factory and Warehouse</v>
      </c>
      <c r="AP91" s="65">
        <f t="shared" si="150"/>
        <v>48142.117969429819</v>
      </c>
      <c r="AQ91" s="12"/>
      <c r="AR91" s="70">
        <f t="shared" si="109"/>
        <v>691.19757336821613</v>
      </c>
      <c r="AS91" s="70">
        <f t="shared" si="110"/>
        <v>0</v>
      </c>
      <c r="AT91" s="70">
        <f t="shared" si="111"/>
        <v>0</v>
      </c>
      <c r="AU91" s="70">
        <f t="shared" si="112"/>
        <v>0</v>
      </c>
      <c r="AW91" s="68">
        <f t="shared" si="113"/>
        <v>0</v>
      </c>
      <c r="AX91" s="68">
        <f t="shared" si="114"/>
        <v>0</v>
      </c>
      <c r="AY91" s="68">
        <f t="shared" si="115"/>
        <v>691.19757336821613</v>
      </c>
      <c r="AZ91" s="68" t="str">
        <f t="shared" si="151"/>
        <v>DrumCo</v>
      </c>
      <c r="BA91" s="68">
        <f t="shared" si="116"/>
        <v>0</v>
      </c>
      <c r="BB91" s="68">
        <f t="shared" si="117"/>
        <v>26281.746663421836</v>
      </c>
      <c r="BC91" s="111">
        <f t="shared" si="118"/>
        <v>0</v>
      </c>
      <c r="BD91" s="111">
        <f t="shared" si="119"/>
        <v>0</v>
      </c>
      <c r="BE91" s="111">
        <f t="shared" si="120"/>
        <v>0</v>
      </c>
      <c r="BF91" s="111">
        <f t="shared" si="152"/>
        <v>0</v>
      </c>
      <c r="BG91" s="111">
        <f t="shared" si="121"/>
        <v>0</v>
      </c>
      <c r="BH91" s="111">
        <f t="shared" si="122"/>
        <v>0</v>
      </c>
      <c r="BI91" s="73">
        <f t="shared" si="123"/>
        <v>0</v>
      </c>
      <c r="BJ91" s="73">
        <f t="shared" si="124"/>
        <v>0</v>
      </c>
      <c r="BK91" s="73">
        <f t="shared" si="125"/>
        <v>0</v>
      </c>
      <c r="BL91" s="73">
        <f t="shared" si="126"/>
        <v>0</v>
      </c>
      <c r="BM91" s="73">
        <f t="shared" si="127"/>
        <v>0</v>
      </c>
      <c r="BN91" s="73">
        <f t="shared" si="128"/>
        <v>0</v>
      </c>
    </row>
    <row r="92" spans="1:66" x14ac:dyDescent="0.25">
      <c r="A92" s="61" t="s">
        <v>55</v>
      </c>
      <c r="B92" s="62">
        <v>52.032610000059996</v>
      </c>
      <c r="C92" s="62">
        <v>1.2043899999121701</v>
      </c>
      <c r="D92" s="63">
        <v>206.58002066123697</v>
      </c>
      <c r="E92" s="63">
        <v>0</v>
      </c>
      <c r="F92" s="63">
        <v>956.97986499290278</v>
      </c>
      <c r="G92" s="68">
        <f t="shared" si="129"/>
        <v>157.98052514851514</v>
      </c>
      <c r="H92" s="69">
        <f t="shared" si="95"/>
        <v>6086.391941354862</v>
      </c>
      <c r="I92" s="69">
        <f t="shared" si="96"/>
        <v>10399.31418631276</v>
      </c>
      <c r="J92" s="69">
        <f t="shared" si="130"/>
        <v>16485.706127667621</v>
      </c>
      <c r="K92" s="69">
        <f t="shared" si="97"/>
        <v>16755.26235341961</v>
      </c>
      <c r="L92" s="69">
        <f t="shared" si="98"/>
        <v>36763.960355477444</v>
      </c>
      <c r="M92" s="69">
        <f t="shared" si="131"/>
        <v>53519.222708897054</v>
      </c>
      <c r="N92" s="69">
        <f t="shared" si="132"/>
        <v>70004.928836564679</v>
      </c>
      <c r="O92" s="51">
        <f t="shared" si="133"/>
        <v>365.41296423231114</v>
      </c>
      <c r="P92" s="49">
        <f t="shared" si="99"/>
        <v>1313.8489314054673</v>
      </c>
      <c r="Q92" s="49">
        <f t="shared" si="100"/>
        <v>2244.8649319148603</v>
      </c>
      <c r="R92" s="49">
        <f t="shared" si="134"/>
        <v>3558.7138633203276</v>
      </c>
      <c r="S92" s="49">
        <f t="shared" si="101"/>
        <v>16755.26235341961</v>
      </c>
      <c r="T92" s="49">
        <f t="shared" si="102"/>
        <v>85035.973375737638</v>
      </c>
      <c r="U92" s="49">
        <f t="shared" si="135"/>
        <v>101791.23572915726</v>
      </c>
      <c r="V92" s="49">
        <f t="shared" si="136"/>
        <v>105349.94959247758</v>
      </c>
      <c r="W92" s="28">
        <f t="shared" si="137"/>
        <v>657.12699166830737</v>
      </c>
      <c r="X92" s="29">
        <f t="shared" si="103"/>
        <v>1313.8489314054673</v>
      </c>
      <c r="Y92" s="29">
        <f t="shared" si="104"/>
        <v>4953.7394511920966</v>
      </c>
      <c r="Z92" s="29">
        <f t="shared" si="138"/>
        <v>6267.5883825975634</v>
      </c>
      <c r="AA92" s="29">
        <f t="shared" si="105"/>
        <v>6086.391941354862</v>
      </c>
      <c r="AB92" s="29">
        <f t="shared" si="106"/>
        <v>16667.55382996369</v>
      </c>
      <c r="AC92" s="29">
        <f t="shared" si="139"/>
        <v>22753.945771318551</v>
      </c>
      <c r="AD92" s="29">
        <f t="shared" si="107"/>
        <v>16755.26235341961</v>
      </c>
      <c r="AE92" s="29">
        <f t="shared" si="108"/>
        <v>152921.32145716492</v>
      </c>
      <c r="AF92" s="29">
        <f t="shared" si="140"/>
        <v>169676.58381058453</v>
      </c>
      <c r="AG92" s="29">
        <f t="shared" si="141"/>
        <v>198698.11796450065</v>
      </c>
      <c r="AH92" s="135">
        <f t="shared" si="142"/>
        <v>2974.7522975218126</v>
      </c>
      <c r="AI92" s="135">
        <f t="shared" si="143"/>
        <v>6527.1240298506655</v>
      </c>
      <c r="AJ92" s="135">
        <f t="shared" si="144"/>
        <v>9501.876327372478</v>
      </c>
      <c r="AK92" s="135">
        <f t="shared" si="145"/>
        <v>13780.510055897801</v>
      </c>
      <c r="AL92" s="135">
        <f t="shared" si="146"/>
        <v>69938.569835538714</v>
      </c>
      <c r="AM92" s="139">
        <f t="shared" si="147"/>
        <v>83719.079891436515</v>
      </c>
      <c r="AN92" s="135">
        <f t="shared" si="148"/>
        <v>93220.956218808991</v>
      </c>
      <c r="AO92" s="137" t="str">
        <f t="shared" si="149"/>
        <v>WoodCo Factory and Warehouse</v>
      </c>
      <c r="AP92" s="65">
        <f t="shared" si="150"/>
        <v>70004.928836564679</v>
      </c>
      <c r="AQ92" s="12"/>
      <c r="AR92" s="70">
        <f t="shared" si="109"/>
        <v>956.97986499290278</v>
      </c>
      <c r="AS92" s="70">
        <f t="shared" si="110"/>
        <v>0</v>
      </c>
      <c r="AT92" s="70">
        <f t="shared" si="111"/>
        <v>0</v>
      </c>
      <c r="AU92" s="70">
        <f t="shared" si="112"/>
        <v>0</v>
      </c>
      <c r="AW92" s="68">
        <f t="shared" si="113"/>
        <v>206.58002066123697</v>
      </c>
      <c r="AX92" s="68">
        <f t="shared" si="114"/>
        <v>0</v>
      </c>
      <c r="AY92" s="68">
        <f t="shared" si="115"/>
        <v>956.97986499290278</v>
      </c>
      <c r="AZ92" s="68" t="str">
        <f t="shared" si="151"/>
        <v>Both</v>
      </c>
      <c r="BA92" s="68">
        <f t="shared" si="116"/>
        <v>6527.1240298506655</v>
      </c>
      <c r="BB92" s="68">
        <f t="shared" si="117"/>
        <v>30236.836325626784</v>
      </c>
      <c r="BC92" s="111">
        <f t="shared" si="118"/>
        <v>0</v>
      </c>
      <c r="BD92" s="111">
        <f t="shared" si="119"/>
        <v>0</v>
      </c>
      <c r="BE92" s="111">
        <f t="shared" si="120"/>
        <v>0</v>
      </c>
      <c r="BF92" s="111">
        <f t="shared" si="152"/>
        <v>0</v>
      </c>
      <c r="BG92" s="111">
        <f t="shared" si="121"/>
        <v>0</v>
      </c>
      <c r="BH92" s="111">
        <f t="shared" si="122"/>
        <v>0</v>
      </c>
      <c r="BI92" s="73">
        <f t="shared" si="123"/>
        <v>0</v>
      </c>
      <c r="BJ92" s="73">
        <f t="shared" si="124"/>
        <v>0</v>
      </c>
      <c r="BK92" s="73">
        <f t="shared" si="125"/>
        <v>0</v>
      </c>
      <c r="BL92" s="73">
        <f t="shared" si="126"/>
        <v>0</v>
      </c>
      <c r="BM92" s="73">
        <f t="shared" si="127"/>
        <v>0</v>
      </c>
      <c r="BN92" s="73">
        <f t="shared" si="128"/>
        <v>0</v>
      </c>
    </row>
    <row r="93" spans="1:66" x14ac:dyDescent="0.25">
      <c r="A93" s="61" t="s">
        <v>174</v>
      </c>
      <c r="B93" s="62">
        <v>52.303108703464702</v>
      </c>
      <c r="C93" s="62">
        <v>0.93823751000641498</v>
      </c>
      <c r="D93" s="63">
        <v>0</v>
      </c>
      <c r="E93" s="63">
        <v>443.34099120000002</v>
      </c>
      <c r="F93" s="63">
        <v>0</v>
      </c>
      <c r="G93" s="68">
        <f t="shared" si="129"/>
        <v>116.21598731993149</v>
      </c>
      <c r="H93" s="69">
        <f t="shared" si="95"/>
        <v>0</v>
      </c>
      <c r="I93" s="69">
        <f t="shared" si="96"/>
        <v>0</v>
      </c>
      <c r="J93" s="69">
        <f t="shared" si="130"/>
        <v>0</v>
      </c>
      <c r="K93" s="69">
        <f t="shared" si="97"/>
        <v>6384.11027328</v>
      </c>
      <c r="L93" s="69">
        <f t="shared" si="98"/>
        <v>10304.662202341013</v>
      </c>
      <c r="M93" s="69">
        <f t="shared" si="131"/>
        <v>16688.772475621012</v>
      </c>
      <c r="N93" s="69">
        <f t="shared" si="132"/>
        <v>16688.772475621012</v>
      </c>
      <c r="O93" s="51">
        <f t="shared" si="133"/>
        <v>328.96632238203978</v>
      </c>
      <c r="P93" s="49">
        <f t="shared" si="99"/>
        <v>2819.6487040320003</v>
      </c>
      <c r="Q93" s="49">
        <f t="shared" si="100"/>
        <v>4817.7003799283839</v>
      </c>
      <c r="R93" s="49">
        <f t="shared" si="134"/>
        <v>7637.3490839603837</v>
      </c>
      <c r="S93" s="49">
        <f t="shared" si="101"/>
        <v>6384.11027328</v>
      </c>
      <c r="T93" s="49">
        <f t="shared" si="102"/>
        <v>29168.851087254458</v>
      </c>
      <c r="U93" s="49">
        <f t="shared" si="135"/>
        <v>35552.961360534457</v>
      </c>
      <c r="V93" s="49">
        <f t="shared" si="136"/>
        <v>43190.31044449484</v>
      </c>
      <c r="W93" s="28">
        <f t="shared" si="137"/>
        <v>615.03201366736835</v>
      </c>
      <c r="X93" s="29">
        <f t="shared" si="103"/>
        <v>2819.6487040320003</v>
      </c>
      <c r="Y93" s="29">
        <f t="shared" si="104"/>
        <v>10631.210856733864</v>
      </c>
      <c r="Z93" s="29">
        <f t="shared" si="138"/>
        <v>13450.859560765864</v>
      </c>
      <c r="AA93" s="29">
        <f t="shared" si="105"/>
        <v>0</v>
      </c>
      <c r="AB93" s="29">
        <f t="shared" si="106"/>
        <v>0</v>
      </c>
      <c r="AC93" s="29">
        <f t="shared" si="139"/>
        <v>0</v>
      </c>
      <c r="AD93" s="29">
        <f t="shared" si="107"/>
        <v>6384.11027328</v>
      </c>
      <c r="AE93" s="29">
        <f t="shared" si="108"/>
        <v>54533.780511804616</v>
      </c>
      <c r="AF93" s="29">
        <f t="shared" si="140"/>
        <v>60917.890785084615</v>
      </c>
      <c r="AG93" s="29">
        <f t="shared" si="141"/>
        <v>74368.75034585048</v>
      </c>
      <c r="AH93" s="135">
        <f t="shared" si="142"/>
        <v>6384.11027328</v>
      </c>
      <c r="AI93" s="135">
        <f t="shared" si="143"/>
        <v>10304.662202341013</v>
      </c>
      <c r="AJ93" s="135">
        <f t="shared" si="144"/>
        <v>16688.772475621012</v>
      </c>
      <c r="AK93" s="135">
        <f t="shared" si="145"/>
        <v>0</v>
      </c>
      <c r="AL93" s="135">
        <f t="shared" si="146"/>
        <v>0</v>
      </c>
      <c r="AM93" s="139">
        <f t="shared" si="147"/>
        <v>0</v>
      </c>
      <c r="AN93" s="135">
        <f t="shared" si="148"/>
        <v>16688.772475621012</v>
      </c>
      <c r="AO93" s="137" t="str">
        <f t="shared" si="149"/>
        <v>WoodCo Factory and Warehouse</v>
      </c>
      <c r="AP93" s="65">
        <f t="shared" si="150"/>
        <v>16688.772475621012</v>
      </c>
      <c r="AQ93" s="12"/>
      <c r="AR93" s="70">
        <f t="shared" si="109"/>
        <v>0</v>
      </c>
      <c r="AS93" s="70">
        <f t="shared" si="110"/>
        <v>0</v>
      </c>
      <c r="AT93" s="70">
        <f t="shared" si="111"/>
        <v>0</v>
      </c>
      <c r="AU93" s="70">
        <f t="shared" si="112"/>
        <v>0</v>
      </c>
      <c r="AW93" s="68">
        <f t="shared" si="113"/>
        <v>0</v>
      </c>
      <c r="AX93" s="68">
        <f t="shared" si="114"/>
        <v>443.34099120000002</v>
      </c>
      <c r="AY93" s="68">
        <f t="shared" si="115"/>
        <v>0</v>
      </c>
      <c r="AZ93" s="68" t="str">
        <f t="shared" si="151"/>
        <v>WoodCo</v>
      </c>
      <c r="BA93" s="68">
        <f t="shared" si="116"/>
        <v>10304.662202341013</v>
      </c>
      <c r="BB93" s="68">
        <f t="shared" si="117"/>
        <v>0</v>
      </c>
      <c r="BC93" s="111">
        <f t="shared" si="118"/>
        <v>0</v>
      </c>
      <c r="BD93" s="111">
        <f t="shared" si="119"/>
        <v>0</v>
      </c>
      <c r="BE93" s="111">
        <f t="shared" si="120"/>
        <v>0</v>
      </c>
      <c r="BF93" s="111">
        <f t="shared" si="152"/>
        <v>0</v>
      </c>
      <c r="BG93" s="111">
        <f t="shared" si="121"/>
        <v>0</v>
      </c>
      <c r="BH93" s="111">
        <f t="shared" si="122"/>
        <v>0</v>
      </c>
      <c r="BI93" s="73">
        <f t="shared" si="123"/>
        <v>0</v>
      </c>
      <c r="BJ93" s="73">
        <f t="shared" si="124"/>
        <v>0</v>
      </c>
      <c r="BK93" s="73">
        <f t="shared" si="125"/>
        <v>0</v>
      </c>
      <c r="BL93" s="73">
        <f t="shared" si="126"/>
        <v>0</v>
      </c>
      <c r="BM93" s="73">
        <f t="shared" si="127"/>
        <v>0</v>
      </c>
      <c r="BN93" s="73">
        <f t="shared" si="128"/>
        <v>0</v>
      </c>
    </row>
    <row r="94" spans="1:66" x14ac:dyDescent="0.25">
      <c r="A94" s="61" t="s">
        <v>200</v>
      </c>
      <c r="B94" s="62">
        <v>57.490503599999997</v>
      </c>
      <c r="C94" s="62">
        <v>-4.2160140000000004</v>
      </c>
      <c r="D94" s="63">
        <v>177.44160899635253</v>
      </c>
      <c r="E94" s="63">
        <v>0</v>
      </c>
      <c r="F94" s="63">
        <v>0</v>
      </c>
      <c r="G94" s="68">
        <f t="shared" si="129"/>
        <v>683.77463446134232</v>
      </c>
      <c r="H94" s="69">
        <f t="shared" si="95"/>
        <v>0</v>
      </c>
      <c r="I94" s="69">
        <f t="shared" si="96"/>
        <v>0</v>
      </c>
      <c r="J94" s="69">
        <f t="shared" si="130"/>
        <v>0</v>
      </c>
      <c r="K94" s="69">
        <f t="shared" si="97"/>
        <v>2555.1591695474763</v>
      </c>
      <c r="L94" s="69">
        <f t="shared" si="98"/>
        <v>24266.014265942678</v>
      </c>
      <c r="M94" s="69">
        <f t="shared" si="131"/>
        <v>26821.173435490156</v>
      </c>
      <c r="N94" s="69">
        <f t="shared" si="132"/>
        <v>26821.173435490156</v>
      </c>
      <c r="O94" s="51">
        <f t="shared" si="133"/>
        <v>562.30110320513052</v>
      </c>
      <c r="P94" s="49">
        <f t="shared" si="99"/>
        <v>1128.5286332168021</v>
      </c>
      <c r="Q94" s="49">
        <f t="shared" si="100"/>
        <v>1928.2234759365767</v>
      </c>
      <c r="R94" s="49">
        <f t="shared" si="134"/>
        <v>3056.752109153379</v>
      </c>
      <c r="S94" s="49">
        <f t="shared" si="101"/>
        <v>2555.1591695474763</v>
      </c>
      <c r="T94" s="49">
        <f t="shared" si="102"/>
        <v>19955.122498628491</v>
      </c>
      <c r="U94" s="49">
        <f t="shared" si="135"/>
        <v>22510.281668175965</v>
      </c>
      <c r="V94" s="49">
        <f t="shared" si="136"/>
        <v>25567.033777329343</v>
      </c>
      <c r="W94" s="28">
        <f t="shared" si="137"/>
        <v>199.54466798153101</v>
      </c>
      <c r="X94" s="29">
        <f t="shared" si="103"/>
        <v>1128.5286332168021</v>
      </c>
      <c r="Y94" s="29">
        <f t="shared" si="104"/>
        <v>4255.0073136534011</v>
      </c>
      <c r="Z94" s="29">
        <f t="shared" si="138"/>
        <v>5383.5359468702027</v>
      </c>
      <c r="AA94" s="29">
        <f t="shared" si="105"/>
        <v>0</v>
      </c>
      <c r="AB94" s="29">
        <f t="shared" si="106"/>
        <v>0</v>
      </c>
      <c r="AC94" s="29">
        <f t="shared" si="139"/>
        <v>0</v>
      </c>
      <c r="AD94" s="29">
        <f t="shared" si="107"/>
        <v>2555.1591695474763</v>
      </c>
      <c r="AE94" s="29">
        <f t="shared" si="108"/>
        <v>7081.505390657162</v>
      </c>
      <c r="AF94" s="29">
        <f t="shared" si="140"/>
        <v>9636.6645602046374</v>
      </c>
      <c r="AG94" s="29">
        <f t="shared" si="141"/>
        <v>15020.20050707484</v>
      </c>
      <c r="AH94" s="135">
        <f t="shared" si="142"/>
        <v>2555.1591695474763</v>
      </c>
      <c r="AI94" s="135">
        <f t="shared" si="143"/>
        <v>24266.014265942675</v>
      </c>
      <c r="AJ94" s="135">
        <f t="shared" si="144"/>
        <v>26821.173435490149</v>
      </c>
      <c r="AK94" s="135">
        <f t="shared" si="145"/>
        <v>0</v>
      </c>
      <c r="AL94" s="135">
        <f t="shared" si="146"/>
        <v>0</v>
      </c>
      <c r="AM94" s="139">
        <f t="shared" si="147"/>
        <v>0</v>
      </c>
      <c r="AN94" s="135">
        <f t="shared" si="148"/>
        <v>26821.173435490149</v>
      </c>
      <c r="AO94" s="137" t="str">
        <f t="shared" si="149"/>
        <v>WoodCo Warehouse</v>
      </c>
      <c r="AP94" s="65">
        <f t="shared" si="150"/>
        <v>15020.20050707484</v>
      </c>
      <c r="AQ94" s="12"/>
      <c r="AR94" s="70">
        <f t="shared" si="109"/>
        <v>0</v>
      </c>
      <c r="AS94" s="70">
        <f t="shared" si="110"/>
        <v>0</v>
      </c>
      <c r="AT94" s="70">
        <f t="shared" si="111"/>
        <v>0</v>
      </c>
      <c r="AU94" s="70">
        <f t="shared" si="112"/>
        <v>177.44160899635253</v>
      </c>
      <c r="AW94" s="68">
        <f t="shared" si="113"/>
        <v>0</v>
      </c>
      <c r="AX94" s="68">
        <f t="shared" si="114"/>
        <v>0</v>
      </c>
      <c r="AY94" s="68">
        <f t="shared" si="115"/>
        <v>0</v>
      </c>
      <c r="AZ94" s="68">
        <f t="shared" si="151"/>
        <v>0</v>
      </c>
      <c r="BA94" s="68">
        <f t="shared" si="116"/>
        <v>0</v>
      </c>
      <c r="BB94" s="68">
        <f t="shared" si="117"/>
        <v>0</v>
      </c>
      <c r="BC94" s="111">
        <f t="shared" si="118"/>
        <v>0</v>
      </c>
      <c r="BD94" s="111">
        <f t="shared" si="119"/>
        <v>0</v>
      </c>
      <c r="BE94" s="111">
        <f t="shared" si="120"/>
        <v>0</v>
      </c>
      <c r="BF94" s="111">
        <f t="shared" si="152"/>
        <v>0</v>
      </c>
      <c r="BG94" s="111">
        <f t="shared" si="121"/>
        <v>0</v>
      </c>
      <c r="BH94" s="111">
        <f t="shared" si="122"/>
        <v>0</v>
      </c>
      <c r="BI94" s="73">
        <f t="shared" si="123"/>
        <v>177.44160899635253</v>
      </c>
      <c r="BJ94" s="73">
        <f t="shared" si="124"/>
        <v>0</v>
      </c>
      <c r="BK94" s="73">
        <f t="shared" si="125"/>
        <v>0</v>
      </c>
      <c r="BL94" s="73" t="str">
        <f t="shared" si="126"/>
        <v>WoodCo</v>
      </c>
      <c r="BM94" s="73">
        <f t="shared" si="127"/>
        <v>7081.505390657162</v>
      </c>
      <c r="BN94" s="73">
        <f t="shared" si="128"/>
        <v>0</v>
      </c>
    </row>
    <row r="95" spans="1:66" x14ac:dyDescent="0.25">
      <c r="A95" s="61" t="s">
        <v>151</v>
      </c>
      <c r="B95" s="62">
        <v>51.293127699999999</v>
      </c>
      <c r="C95" s="62">
        <v>-0.23242560000000001</v>
      </c>
      <c r="D95" s="63">
        <v>0</v>
      </c>
      <c r="E95" s="63">
        <v>504</v>
      </c>
      <c r="F95" s="63">
        <v>0</v>
      </c>
      <c r="G95" s="68">
        <f t="shared" si="129"/>
        <v>223.67551514207005</v>
      </c>
      <c r="H95" s="69">
        <f t="shared" si="95"/>
        <v>0</v>
      </c>
      <c r="I95" s="69">
        <f t="shared" si="96"/>
        <v>0</v>
      </c>
      <c r="J95" s="69">
        <f t="shared" si="130"/>
        <v>0</v>
      </c>
      <c r="K95" s="69">
        <f t="shared" si="97"/>
        <v>7257.6</v>
      </c>
      <c r="L95" s="69">
        <f t="shared" si="98"/>
        <v>22546.491926320665</v>
      </c>
      <c r="M95" s="69">
        <f t="shared" si="131"/>
        <v>29804.091926320667</v>
      </c>
      <c r="N95" s="69">
        <f t="shared" si="132"/>
        <v>29804.091926320667</v>
      </c>
      <c r="O95" s="51">
        <f t="shared" si="133"/>
        <v>343.67144835503814</v>
      </c>
      <c r="P95" s="49">
        <f t="shared" si="99"/>
        <v>3205.44</v>
      </c>
      <c r="Q95" s="49">
        <f t="shared" si="100"/>
        <v>5476.8700383685737</v>
      </c>
      <c r="R95" s="49">
        <f t="shared" si="134"/>
        <v>8682.3100383685742</v>
      </c>
      <c r="S95" s="49">
        <f t="shared" si="101"/>
        <v>7257.6</v>
      </c>
      <c r="T95" s="49">
        <f t="shared" si="102"/>
        <v>34642.081994187844</v>
      </c>
      <c r="U95" s="49">
        <f t="shared" si="135"/>
        <v>41899.681994187842</v>
      </c>
      <c r="V95" s="49">
        <f t="shared" si="136"/>
        <v>50581.992032556416</v>
      </c>
      <c r="W95" s="28">
        <f t="shared" si="137"/>
        <v>688.25598577747451</v>
      </c>
      <c r="X95" s="29">
        <f t="shared" si="103"/>
        <v>3205.44</v>
      </c>
      <c r="Y95" s="29">
        <f t="shared" si="104"/>
        <v>12085.799369218956</v>
      </c>
      <c r="Z95" s="29">
        <f t="shared" si="138"/>
        <v>15291.239369218956</v>
      </c>
      <c r="AA95" s="29">
        <f t="shared" si="105"/>
        <v>0</v>
      </c>
      <c r="AB95" s="29">
        <f t="shared" si="106"/>
        <v>0</v>
      </c>
      <c r="AC95" s="29">
        <f t="shared" si="139"/>
        <v>0</v>
      </c>
      <c r="AD95" s="29">
        <f t="shared" si="107"/>
        <v>7257.6</v>
      </c>
      <c r="AE95" s="29">
        <f t="shared" si="108"/>
        <v>69376.203366369431</v>
      </c>
      <c r="AF95" s="29">
        <f t="shared" si="140"/>
        <v>76633.803366369437</v>
      </c>
      <c r="AG95" s="29">
        <f t="shared" si="141"/>
        <v>91925.042735588388</v>
      </c>
      <c r="AH95" s="135">
        <f t="shared" si="142"/>
        <v>7257.6</v>
      </c>
      <c r="AI95" s="135">
        <f t="shared" si="143"/>
        <v>22546.491926320665</v>
      </c>
      <c r="AJ95" s="135">
        <f t="shared" si="144"/>
        <v>29804.091926320667</v>
      </c>
      <c r="AK95" s="135">
        <f t="shared" si="145"/>
        <v>0</v>
      </c>
      <c r="AL95" s="135">
        <f t="shared" si="146"/>
        <v>0</v>
      </c>
      <c r="AM95" s="139">
        <f t="shared" si="147"/>
        <v>0</v>
      </c>
      <c r="AN95" s="135">
        <f t="shared" si="148"/>
        <v>29804.091926320667</v>
      </c>
      <c r="AO95" s="137" t="str">
        <f t="shared" si="149"/>
        <v>WoodCo Factory and Warehouse</v>
      </c>
      <c r="AP95" s="65">
        <f t="shared" si="150"/>
        <v>29804.091926320667</v>
      </c>
      <c r="AQ95" s="12"/>
      <c r="AR95" s="70">
        <f t="shared" si="109"/>
        <v>0</v>
      </c>
      <c r="AS95" s="70">
        <f t="shared" si="110"/>
        <v>0</v>
      </c>
      <c r="AT95" s="70">
        <f t="shared" si="111"/>
        <v>0</v>
      </c>
      <c r="AU95" s="70">
        <f t="shared" si="112"/>
        <v>0</v>
      </c>
      <c r="AW95" s="68">
        <f t="shared" si="113"/>
        <v>0</v>
      </c>
      <c r="AX95" s="68">
        <f t="shared" si="114"/>
        <v>504</v>
      </c>
      <c r="AY95" s="68">
        <f t="shared" si="115"/>
        <v>0</v>
      </c>
      <c r="AZ95" s="68" t="str">
        <f t="shared" si="151"/>
        <v>WoodCo</v>
      </c>
      <c r="BA95" s="68">
        <f t="shared" si="116"/>
        <v>22546.491926320665</v>
      </c>
      <c r="BB95" s="68">
        <f t="shared" si="117"/>
        <v>0</v>
      </c>
      <c r="BC95" s="111">
        <f t="shared" si="118"/>
        <v>0</v>
      </c>
      <c r="BD95" s="111">
        <f t="shared" si="119"/>
        <v>0</v>
      </c>
      <c r="BE95" s="111">
        <f t="shared" si="120"/>
        <v>0</v>
      </c>
      <c r="BF95" s="111">
        <f t="shared" si="152"/>
        <v>0</v>
      </c>
      <c r="BG95" s="111">
        <f t="shared" si="121"/>
        <v>0</v>
      </c>
      <c r="BH95" s="111">
        <f t="shared" si="122"/>
        <v>0</v>
      </c>
      <c r="BI95" s="73">
        <f t="shared" si="123"/>
        <v>0</v>
      </c>
      <c r="BJ95" s="73">
        <f t="shared" si="124"/>
        <v>0</v>
      </c>
      <c r="BK95" s="73">
        <f t="shared" si="125"/>
        <v>0</v>
      </c>
      <c r="BL95" s="73">
        <f t="shared" si="126"/>
        <v>0</v>
      </c>
      <c r="BM95" s="73">
        <f t="shared" si="127"/>
        <v>0</v>
      </c>
      <c r="BN95" s="73">
        <f t="shared" si="128"/>
        <v>0</v>
      </c>
    </row>
    <row r="96" spans="1:66" x14ac:dyDescent="0.25">
      <c r="A96" s="61" t="s">
        <v>68</v>
      </c>
      <c r="B96" s="62">
        <v>51.4003789</v>
      </c>
      <c r="C96" s="62">
        <v>-0.24465609999999999</v>
      </c>
      <c r="D96" s="63">
        <v>176.25185751385439</v>
      </c>
      <c r="E96" s="63">
        <v>355.36608031123478</v>
      </c>
      <c r="F96" s="63">
        <v>796.84823269696074</v>
      </c>
      <c r="G96" s="68">
        <f t="shared" si="129"/>
        <v>209.51294347084536</v>
      </c>
      <c r="H96" s="69">
        <f t="shared" si="95"/>
        <v>5067.9547599526704</v>
      </c>
      <c r="I96" s="69">
        <f t="shared" si="96"/>
        <v>8659.1948626685189</v>
      </c>
      <c r="J96" s="69">
        <f t="shared" si="130"/>
        <v>13727.149622621189</v>
      </c>
      <c r="K96" s="69">
        <f t="shared" si="97"/>
        <v>19129.912855517519</v>
      </c>
      <c r="L96" s="69">
        <f t="shared" si="98"/>
        <v>55666.171537503338</v>
      </c>
      <c r="M96" s="69">
        <f t="shared" si="131"/>
        <v>74796.084393020865</v>
      </c>
      <c r="N96" s="69">
        <f t="shared" si="132"/>
        <v>88523.234015642054</v>
      </c>
      <c r="O96" s="51">
        <f t="shared" si="133"/>
        <v>331.53885547136855</v>
      </c>
      <c r="P96" s="49">
        <f t="shared" si="99"/>
        <v>3381.0900845675669</v>
      </c>
      <c r="Q96" s="49">
        <f t="shared" si="100"/>
        <v>5776.9888006617421</v>
      </c>
      <c r="R96" s="49">
        <f t="shared" si="134"/>
        <v>9158.0788852293081</v>
      </c>
      <c r="S96" s="49">
        <f t="shared" si="101"/>
        <v>19129.912855517519</v>
      </c>
      <c r="T96" s="49">
        <f t="shared" si="102"/>
        <v>88087.630741462475</v>
      </c>
      <c r="U96" s="49">
        <f t="shared" si="135"/>
        <v>107217.54359697999</v>
      </c>
      <c r="V96" s="49">
        <f t="shared" si="136"/>
        <v>116375.62248220929</v>
      </c>
      <c r="W96" s="28">
        <f t="shared" si="137"/>
        <v>674.64011386852872</v>
      </c>
      <c r="X96" s="29">
        <f t="shared" si="103"/>
        <v>3381.0900845675669</v>
      </c>
      <c r="Y96" s="29">
        <f t="shared" si="104"/>
        <v>12748.070907999891</v>
      </c>
      <c r="Z96" s="29">
        <f t="shared" si="138"/>
        <v>16129.160992567457</v>
      </c>
      <c r="AA96" s="29">
        <f t="shared" si="105"/>
        <v>5067.9547599526704</v>
      </c>
      <c r="AB96" s="29">
        <f t="shared" si="106"/>
        <v>13878.568712505279</v>
      </c>
      <c r="AC96" s="29">
        <f t="shared" si="139"/>
        <v>18946.52347245795</v>
      </c>
      <c r="AD96" s="29">
        <f t="shared" si="107"/>
        <v>19129.912855517519</v>
      </c>
      <c r="AE96" s="29">
        <f t="shared" si="108"/>
        <v>179247.31371029682</v>
      </c>
      <c r="AF96" s="29">
        <f t="shared" si="140"/>
        <v>198377.22656581434</v>
      </c>
      <c r="AG96" s="29">
        <f t="shared" si="141"/>
        <v>233452.91103083975</v>
      </c>
      <c r="AH96" s="135">
        <f t="shared" si="142"/>
        <v>7655.2983046812842</v>
      </c>
      <c r="AI96" s="135">
        <f t="shared" si="143"/>
        <v>22276.16779112706</v>
      </c>
      <c r="AJ96" s="135">
        <f t="shared" si="144"/>
        <v>29931.466095808344</v>
      </c>
      <c r="AK96" s="135">
        <f t="shared" si="145"/>
        <v>11474.614550836235</v>
      </c>
      <c r="AL96" s="135">
        <f t="shared" si="146"/>
        <v>52837.23021054663</v>
      </c>
      <c r="AM96" s="139">
        <f t="shared" si="147"/>
        <v>64311.844761382861</v>
      </c>
      <c r="AN96" s="135">
        <f t="shared" si="148"/>
        <v>94243.310857191202</v>
      </c>
      <c r="AO96" s="137" t="str">
        <f t="shared" si="149"/>
        <v>WoodCo Factory and Warehouse</v>
      </c>
      <c r="AP96" s="65">
        <f t="shared" si="150"/>
        <v>88523.234015642054</v>
      </c>
      <c r="AQ96" s="12"/>
      <c r="AR96" s="70">
        <f t="shared" si="109"/>
        <v>796.84823269696074</v>
      </c>
      <c r="AS96" s="70">
        <f t="shared" si="110"/>
        <v>0</v>
      </c>
      <c r="AT96" s="70">
        <f t="shared" si="111"/>
        <v>0</v>
      </c>
      <c r="AU96" s="70">
        <f t="shared" si="112"/>
        <v>0</v>
      </c>
      <c r="AW96" s="68">
        <f t="shared" si="113"/>
        <v>176.25185751385439</v>
      </c>
      <c r="AX96" s="68">
        <f t="shared" si="114"/>
        <v>355.36608031123478</v>
      </c>
      <c r="AY96" s="68">
        <f t="shared" si="115"/>
        <v>796.84823269696074</v>
      </c>
      <c r="AZ96" s="68" t="str">
        <f t="shared" si="151"/>
        <v>Both</v>
      </c>
      <c r="BA96" s="68">
        <f t="shared" si="116"/>
        <v>22276.16779112706</v>
      </c>
      <c r="BB96" s="68">
        <f t="shared" si="117"/>
        <v>33390.003746376278</v>
      </c>
      <c r="BC96" s="111">
        <f t="shared" si="118"/>
        <v>0</v>
      </c>
      <c r="BD96" s="111">
        <f t="shared" si="119"/>
        <v>0</v>
      </c>
      <c r="BE96" s="111">
        <f t="shared" si="120"/>
        <v>0</v>
      </c>
      <c r="BF96" s="111">
        <f t="shared" si="152"/>
        <v>0</v>
      </c>
      <c r="BG96" s="111">
        <f t="shared" si="121"/>
        <v>0</v>
      </c>
      <c r="BH96" s="111">
        <f t="shared" si="122"/>
        <v>0</v>
      </c>
      <c r="BI96" s="73">
        <f t="shared" si="123"/>
        <v>0</v>
      </c>
      <c r="BJ96" s="73">
        <f t="shared" si="124"/>
        <v>0</v>
      </c>
      <c r="BK96" s="73">
        <f t="shared" si="125"/>
        <v>0</v>
      </c>
      <c r="BL96" s="73">
        <f t="shared" si="126"/>
        <v>0</v>
      </c>
      <c r="BM96" s="73">
        <f t="shared" si="127"/>
        <v>0</v>
      </c>
      <c r="BN96" s="73">
        <f t="shared" si="128"/>
        <v>0</v>
      </c>
    </row>
    <row r="97" spans="1:66" x14ac:dyDescent="0.25">
      <c r="A97" s="61" t="s">
        <v>192</v>
      </c>
      <c r="B97" s="62">
        <v>58.440167600000002</v>
      </c>
      <c r="C97" s="62">
        <v>-3.0907746999999999</v>
      </c>
      <c r="D97" s="63">
        <v>178.24369389751854</v>
      </c>
      <c r="E97" s="63">
        <v>0</v>
      </c>
      <c r="F97" s="63">
        <v>0</v>
      </c>
      <c r="G97" s="68">
        <f t="shared" si="129"/>
        <v>766.70999966602926</v>
      </c>
      <c r="H97" s="69">
        <f t="shared" si="95"/>
        <v>0</v>
      </c>
      <c r="I97" s="69">
        <f t="shared" si="96"/>
        <v>0</v>
      </c>
      <c r="J97" s="69">
        <f t="shared" si="130"/>
        <v>0</v>
      </c>
      <c r="K97" s="69">
        <f t="shared" si="97"/>
        <v>2566.7091921242672</v>
      </c>
      <c r="L97" s="69">
        <f t="shared" si="98"/>
        <v>27332.244497727657</v>
      </c>
      <c r="M97" s="69">
        <f t="shared" si="131"/>
        <v>29898.953689851925</v>
      </c>
      <c r="N97" s="69">
        <f t="shared" si="132"/>
        <v>29898.953689851925</v>
      </c>
      <c r="O97" s="51">
        <f t="shared" si="133"/>
        <v>678.46255489285193</v>
      </c>
      <c r="P97" s="49">
        <f t="shared" si="99"/>
        <v>1133.6298931882179</v>
      </c>
      <c r="Q97" s="49">
        <f t="shared" si="100"/>
        <v>1936.9395766576558</v>
      </c>
      <c r="R97" s="49">
        <f t="shared" si="134"/>
        <v>3070.5694698458738</v>
      </c>
      <c r="S97" s="49">
        <f t="shared" si="101"/>
        <v>2566.7091921242672</v>
      </c>
      <c r="T97" s="49">
        <f t="shared" si="102"/>
        <v>24186.334391049975</v>
      </c>
      <c r="U97" s="49">
        <f t="shared" si="135"/>
        <v>26753.043583174243</v>
      </c>
      <c r="V97" s="49">
        <f t="shared" si="136"/>
        <v>29823.613053020119</v>
      </c>
      <c r="W97" s="28">
        <f t="shared" si="137"/>
        <v>326.22784102172903</v>
      </c>
      <c r="X97" s="29">
        <f t="shared" si="103"/>
        <v>1133.6298931882179</v>
      </c>
      <c r="Y97" s="29">
        <f t="shared" si="104"/>
        <v>4274.2411176069172</v>
      </c>
      <c r="Z97" s="29">
        <f t="shared" si="138"/>
        <v>5407.8710107951356</v>
      </c>
      <c r="AA97" s="29">
        <f t="shared" si="105"/>
        <v>0</v>
      </c>
      <c r="AB97" s="29">
        <f t="shared" si="106"/>
        <v>0</v>
      </c>
      <c r="AC97" s="29">
        <f t="shared" si="139"/>
        <v>0</v>
      </c>
      <c r="AD97" s="29">
        <f t="shared" si="107"/>
        <v>2566.7091921242672</v>
      </c>
      <c r="AE97" s="29">
        <f t="shared" si="108"/>
        <v>11629.611087185083</v>
      </c>
      <c r="AF97" s="29">
        <f t="shared" si="140"/>
        <v>14196.320279309351</v>
      </c>
      <c r="AG97" s="29">
        <f t="shared" si="141"/>
        <v>19604.191290104485</v>
      </c>
      <c r="AH97" s="135">
        <f t="shared" si="142"/>
        <v>2566.7091921242672</v>
      </c>
      <c r="AI97" s="135">
        <f t="shared" si="143"/>
        <v>27332.244497727654</v>
      </c>
      <c r="AJ97" s="135">
        <f t="shared" si="144"/>
        <v>29898.953689851922</v>
      </c>
      <c r="AK97" s="135">
        <f t="shared" si="145"/>
        <v>0</v>
      </c>
      <c r="AL97" s="135">
        <f t="shared" si="146"/>
        <v>0</v>
      </c>
      <c r="AM97" s="139">
        <f t="shared" si="147"/>
        <v>0</v>
      </c>
      <c r="AN97" s="135">
        <f t="shared" si="148"/>
        <v>29898.953689851922</v>
      </c>
      <c r="AO97" s="137" t="str">
        <f t="shared" si="149"/>
        <v>WoodCo Warehouse</v>
      </c>
      <c r="AP97" s="65">
        <f t="shared" si="150"/>
        <v>19604.191290104485</v>
      </c>
      <c r="AQ97" s="12"/>
      <c r="AR97" s="70">
        <f t="shared" si="109"/>
        <v>0</v>
      </c>
      <c r="AS97" s="70">
        <f t="shared" si="110"/>
        <v>0</v>
      </c>
      <c r="AT97" s="70">
        <f t="shared" si="111"/>
        <v>0</v>
      </c>
      <c r="AU97" s="70">
        <f t="shared" si="112"/>
        <v>178.24369389751854</v>
      </c>
      <c r="AW97" s="68">
        <f t="shared" si="113"/>
        <v>0</v>
      </c>
      <c r="AX97" s="68">
        <f t="shared" si="114"/>
        <v>0</v>
      </c>
      <c r="AY97" s="68">
        <f t="shared" si="115"/>
        <v>0</v>
      </c>
      <c r="AZ97" s="68">
        <f t="shared" si="151"/>
        <v>0</v>
      </c>
      <c r="BA97" s="68">
        <f t="shared" si="116"/>
        <v>0</v>
      </c>
      <c r="BB97" s="68">
        <f t="shared" si="117"/>
        <v>0</v>
      </c>
      <c r="BC97" s="111">
        <f t="shared" si="118"/>
        <v>0</v>
      </c>
      <c r="BD97" s="111">
        <f t="shared" si="119"/>
        <v>0</v>
      </c>
      <c r="BE97" s="111">
        <f t="shared" si="120"/>
        <v>0</v>
      </c>
      <c r="BF97" s="111">
        <f t="shared" si="152"/>
        <v>0</v>
      </c>
      <c r="BG97" s="111">
        <f t="shared" si="121"/>
        <v>0</v>
      </c>
      <c r="BH97" s="111">
        <f t="shared" si="122"/>
        <v>0</v>
      </c>
      <c r="BI97" s="73">
        <f t="shared" si="123"/>
        <v>178.24369389751854</v>
      </c>
      <c r="BJ97" s="73">
        <f t="shared" si="124"/>
        <v>0</v>
      </c>
      <c r="BK97" s="73">
        <f t="shared" si="125"/>
        <v>0</v>
      </c>
      <c r="BL97" s="73" t="str">
        <f t="shared" si="126"/>
        <v>WoodCo</v>
      </c>
      <c r="BM97" s="73">
        <f t="shared" si="127"/>
        <v>11629.611087185083</v>
      </c>
      <c r="BN97" s="73">
        <f t="shared" si="128"/>
        <v>0</v>
      </c>
    </row>
    <row r="98" spans="1:66" x14ac:dyDescent="0.25">
      <c r="A98" s="61" t="s">
        <v>219</v>
      </c>
      <c r="B98" s="62">
        <v>53.349782300000001</v>
      </c>
      <c r="C98" s="62">
        <v>-2.8734149000000002</v>
      </c>
      <c r="D98" s="63">
        <v>0</v>
      </c>
      <c r="E98" s="63">
        <v>0</v>
      </c>
      <c r="F98" s="63">
        <v>842.55467116969646</v>
      </c>
      <c r="G98" s="68">
        <f t="shared" si="129"/>
        <v>235.76279965420662</v>
      </c>
      <c r="H98" s="69">
        <f t="shared" si="95"/>
        <v>5358.6477086392697</v>
      </c>
      <c r="I98" s="69">
        <f t="shared" si="96"/>
        <v>9155.8778456682467</v>
      </c>
      <c r="J98" s="69">
        <f t="shared" si="130"/>
        <v>14514.525554307516</v>
      </c>
      <c r="K98" s="69">
        <f t="shared" si="97"/>
        <v>12132.78726484363</v>
      </c>
      <c r="L98" s="69">
        <f t="shared" si="98"/>
        <v>39728.609627339421</v>
      </c>
      <c r="M98" s="69">
        <f t="shared" si="131"/>
        <v>51861.396892183053</v>
      </c>
      <c r="N98" s="69">
        <f t="shared" si="132"/>
        <v>66375.922446490571</v>
      </c>
      <c r="O98" s="51">
        <f t="shared" si="133"/>
        <v>9.9193202308818069</v>
      </c>
      <c r="P98" s="49">
        <f t="shared" si="99"/>
        <v>0</v>
      </c>
      <c r="Q98" s="49">
        <f t="shared" si="100"/>
        <v>0</v>
      </c>
      <c r="R98" s="49">
        <f t="shared" si="134"/>
        <v>0</v>
      </c>
      <c r="S98" s="49">
        <f t="shared" si="101"/>
        <v>12132.78726484363</v>
      </c>
      <c r="T98" s="49">
        <f t="shared" si="102"/>
        <v>1671.5139190715076</v>
      </c>
      <c r="U98" s="49">
        <f t="shared" si="135"/>
        <v>13804.301183915137</v>
      </c>
      <c r="V98" s="49">
        <f t="shared" si="136"/>
        <v>13804.301183915137</v>
      </c>
      <c r="W98" s="28">
        <f t="shared" si="137"/>
        <v>362.22368702651721</v>
      </c>
      <c r="X98" s="29">
        <f t="shared" si="103"/>
        <v>0</v>
      </c>
      <c r="Y98" s="29">
        <f t="shared" si="104"/>
        <v>0</v>
      </c>
      <c r="Z98" s="29">
        <f t="shared" si="138"/>
        <v>0</v>
      </c>
      <c r="AA98" s="29">
        <f t="shared" si="105"/>
        <v>5358.6477086392697</v>
      </c>
      <c r="AB98" s="29">
        <f t="shared" si="106"/>
        <v>14674.629895700495</v>
      </c>
      <c r="AC98" s="29">
        <f t="shared" si="139"/>
        <v>20033.277604339764</v>
      </c>
      <c r="AD98" s="29">
        <f t="shared" si="107"/>
        <v>12132.78726484363</v>
      </c>
      <c r="AE98" s="29">
        <f t="shared" si="108"/>
        <v>61038.651902500453</v>
      </c>
      <c r="AF98" s="29">
        <f t="shared" si="140"/>
        <v>73171.439167344084</v>
      </c>
      <c r="AG98" s="29">
        <f t="shared" si="141"/>
        <v>93204.716771683845</v>
      </c>
      <c r="AH98" s="135">
        <f t="shared" si="142"/>
        <v>0</v>
      </c>
      <c r="AI98" s="135">
        <f t="shared" si="143"/>
        <v>0</v>
      </c>
      <c r="AJ98" s="135">
        <f t="shared" si="144"/>
        <v>0</v>
      </c>
      <c r="AK98" s="135">
        <f t="shared" si="145"/>
        <v>12132.78726484363</v>
      </c>
      <c r="AL98" s="135">
        <f t="shared" si="146"/>
        <v>1671.5139190715079</v>
      </c>
      <c r="AM98" s="139">
        <f t="shared" si="147"/>
        <v>13804.301183915137</v>
      </c>
      <c r="AN98" s="135">
        <f t="shared" si="148"/>
        <v>13804.301183915137</v>
      </c>
      <c r="AO98" s="137" t="str">
        <f t="shared" si="149"/>
        <v>DrumCo Factory and Warehouse</v>
      </c>
      <c r="AP98" s="65">
        <f t="shared" si="150"/>
        <v>13804.301183915137</v>
      </c>
      <c r="AQ98" s="12"/>
      <c r="AR98" s="70">
        <f t="shared" si="109"/>
        <v>0</v>
      </c>
      <c r="AS98" s="70">
        <f t="shared" si="110"/>
        <v>0</v>
      </c>
      <c r="AT98" s="70">
        <f t="shared" si="111"/>
        <v>0</v>
      </c>
      <c r="AU98" s="70">
        <f t="shared" si="112"/>
        <v>0</v>
      </c>
      <c r="AW98" s="68">
        <f t="shared" si="113"/>
        <v>0</v>
      </c>
      <c r="AX98" s="68">
        <f t="shared" si="114"/>
        <v>0</v>
      </c>
      <c r="AY98" s="68">
        <f t="shared" si="115"/>
        <v>0</v>
      </c>
      <c r="AZ98" s="68">
        <f t="shared" si="151"/>
        <v>0</v>
      </c>
      <c r="BA98" s="68">
        <f t="shared" si="116"/>
        <v>0</v>
      </c>
      <c r="BB98" s="68">
        <f t="shared" si="117"/>
        <v>0</v>
      </c>
      <c r="BC98" s="111">
        <f t="shared" si="118"/>
        <v>0</v>
      </c>
      <c r="BD98" s="111">
        <f t="shared" si="119"/>
        <v>0</v>
      </c>
      <c r="BE98" s="111">
        <f t="shared" si="120"/>
        <v>842.55467116969646</v>
      </c>
      <c r="BF98" s="111" t="str">
        <f t="shared" si="152"/>
        <v>DrumCo</v>
      </c>
      <c r="BG98" s="111">
        <f t="shared" si="121"/>
        <v>0</v>
      </c>
      <c r="BH98" s="111">
        <f t="shared" si="122"/>
        <v>1671.5139190715076</v>
      </c>
      <c r="BI98" s="73">
        <f t="shared" si="123"/>
        <v>0</v>
      </c>
      <c r="BJ98" s="73">
        <f t="shared" si="124"/>
        <v>0</v>
      </c>
      <c r="BK98" s="73">
        <f t="shared" si="125"/>
        <v>0</v>
      </c>
      <c r="BL98" s="73">
        <f t="shared" si="126"/>
        <v>0</v>
      </c>
      <c r="BM98" s="73">
        <f t="shared" si="127"/>
        <v>0</v>
      </c>
      <c r="BN98" s="73">
        <f t="shared" si="128"/>
        <v>0</v>
      </c>
    </row>
    <row r="99" spans="1:66" x14ac:dyDescent="0.25">
      <c r="A99" s="61" t="s">
        <v>191</v>
      </c>
      <c r="B99" s="62">
        <v>53.601230621337891</v>
      </c>
      <c r="C99" s="62">
        <v>-2.8684539794921875</v>
      </c>
      <c r="D99" s="63">
        <v>271.48788503485167</v>
      </c>
      <c r="E99" s="63">
        <v>0</v>
      </c>
      <c r="F99" s="63">
        <v>0</v>
      </c>
      <c r="G99" s="68">
        <f t="shared" si="129"/>
        <v>244.28978771664922</v>
      </c>
      <c r="H99" s="69">
        <f t="shared" si="95"/>
        <v>0</v>
      </c>
      <c r="I99" s="69">
        <f t="shared" si="96"/>
        <v>0</v>
      </c>
      <c r="J99" s="69">
        <f t="shared" si="130"/>
        <v>0</v>
      </c>
      <c r="K99" s="69">
        <f t="shared" si="97"/>
        <v>3909.4255445018644</v>
      </c>
      <c r="L99" s="69">
        <f t="shared" si="98"/>
        <v>13264.343560561198</v>
      </c>
      <c r="M99" s="69">
        <f t="shared" si="131"/>
        <v>17173.76910506306</v>
      </c>
      <c r="N99" s="69">
        <f t="shared" si="132"/>
        <v>17173.76910506306</v>
      </c>
      <c r="O99" s="51">
        <f t="shared" si="133"/>
        <v>33.651829435923439</v>
      </c>
      <c r="P99" s="49">
        <f t="shared" si="99"/>
        <v>1726.6629488216568</v>
      </c>
      <c r="Q99" s="49">
        <f t="shared" si="100"/>
        <v>2950.2060780306169</v>
      </c>
      <c r="R99" s="49">
        <f t="shared" si="134"/>
        <v>4676.8690268522732</v>
      </c>
      <c r="S99" s="49">
        <f t="shared" si="101"/>
        <v>3909.4255445018644</v>
      </c>
      <c r="T99" s="49">
        <f t="shared" si="102"/>
        <v>1827.212800222484</v>
      </c>
      <c r="U99" s="49">
        <f t="shared" si="135"/>
        <v>5736.6383447243479</v>
      </c>
      <c r="V99" s="49">
        <f t="shared" si="136"/>
        <v>10413.507371576621</v>
      </c>
      <c r="W99" s="28">
        <f t="shared" si="137"/>
        <v>329.32033878213508</v>
      </c>
      <c r="X99" s="29">
        <f t="shared" si="103"/>
        <v>1726.6629488216568</v>
      </c>
      <c r="Y99" s="29">
        <f t="shared" si="104"/>
        <v>6510.2145033825382</v>
      </c>
      <c r="Z99" s="29">
        <f t="shared" si="138"/>
        <v>8236.8774522041949</v>
      </c>
      <c r="AA99" s="29">
        <f t="shared" si="105"/>
        <v>0</v>
      </c>
      <c r="AB99" s="29">
        <f t="shared" si="106"/>
        <v>0</v>
      </c>
      <c r="AC99" s="29">
        <f t="shared" si="139"/>
        <v>0</v>
      </c>
      <c r="AD99" s="29">
        <f t="shared" si="107"/>
        <v>3909.4255445018644</v>
      </c>
      <c r="AE99" s="29">
        <f t="shared" si="108"/>
        <v>17881.296454984538</v>
      </c>
      <c r="AF99" s="29">
        <f t="shared" si="140"/>
        <v>21790.721999486403</v>
      </c>
      <c r="AG99" s="29">
        <f t="shared" si="141"/>
        <v>30027.599451690599</v>
      </c>
      <c r="AH99" s="135">
        <f t="shared" si="142"/>
        <v>3909.4255445018644</v>
      </c>
      <c r="AI99" s="135">
        <f t="shared" si="143"/>
        <v>13264.343560561198</v>
      </c>
      <c r="AJ99" s="135">
        <f t="shared" si="144"/>
        <v>17173.76910506306</v>
      </c>
      <c r="AK99" s="135">
        <f t="shared" si="145"/>
        <v>0</v>
      </c>
      <c r="AL99" s="135">
        <f t="shared" si="146"/>
        <v>0</v>
      </c>
      <c r="AM99" s="139">
        <f t="shared" si="147"/>
        <v>0</v>
      </c>
      <c r="AN99" s="135">
        <f t="shared" si="148"/>
        <v>17173.76910506306</v>
      </c>
      <c r="AO99" s="137" t="str">
        <f t="shared" si="149"/>
        <v>DrumCo Factory and Warehouse</v>
      </c>
      <c r="AP99" s="65">
        <f t="shared" si="150"/>
        <v>10413.507371576621</v>
      </c>
      <c r="AQ99" s="12"/>
      <c r="AR99" s="70">
        <f t="shared" si="109"/>
        <v>0</v>
      </c>
      <c r="AS99" s="70">
        <f t="shared" si="110"/>
        <v>0</v>
      </c>
      <c r="AT99" s="70">
        <f t="shared" si="111"/>
        <v>271.48788503485167</v>
      </c>
      <c r="AU99" s="70">
        <f t="shared" si="112"/>
        <v>0</v>
      </c>
      <c r="AW99" s="68">
        <f t="shared" si="113"/>
        <v>0</v>
      </c>
      <c r="AX99" s="68">
        <f t="shared" si="114"/>
        <v>0</v>
      </c>
      <c r="AY99" s="68">
        <f t="shared" si="115"/>
        <v>0</v>
      </c>
      <c r="AZ99" s="68">
        <f t="shared" si="151"/>
        <v>0</v>
      </c>
      <c r="BA99" s="68">
        <f t="shared" si="116"/>
        <v>0</v>
      </c>
      <c r="BB99" s="68">
        <f t="shared" si="117"/>
        <v>0</v>
      </c>
      <c r="BC99" s="111">
        <f t="shared" si="118"/>
        <v>271.48788503485167</v>
      </c>
      <c r="BD99" s="111">
        <f t="shared" si="119"/>
        <v>0</v>
      </c>
      <c r="BE99" s="111">
        <f t="shared" si="120"/>
        <v>0</v>
      </c>
      <c r="BF99" s="111" t="str">
        <f t="shared" si="152"/>
        <v>WoodCo</v>
      </c>
      <c r="BG99" s="111">
        <f t="shared" si="121"/>
        <v>1827.212800222484</v>
      </c>
      <c r="BH99" s="111">
        <f t="shared" si="122"/>
        <v>0</v>
      </c>
      <c r="BI99" s="73">
        <f t="shared" si="123"/>
        <v>0</v>
      </c>
      <c r="BJ99" s="73">
        <f t="shared" si="124"/>
        <v>0</v>
      </c>
      <c r="BK99" s="73">
        <f t="shared" si="125"/>
        <v>0</v>
      </c>
      <c r="BL99" s="73">
        <f t="shared" si="126"/>
        <v>0</v>
      </c>
      <c r="BM99" s="73">
        <f t="shared" si="127"/>
        <v>0</v>
      </c>
      <c r="BN99" s="73">
        <f t="shared" si="128"/>
        <v>0</v>
      </c>
    </row>
    <row r="100" spans="1:66" x14ac:dyDescent="0.25">
      <c r="A100" s="61" t="s">
        <v>225</v>
      </c>
      <c r="B100" s="62">
        <v>53.475042700000003</v>
      </c>
      <c r="C100" s="62">
        <v>-2.9523869999999999</v>
      </c>
      <c r="D100" s="63">
        <v>0</v>
      </c>
      <c r="E100" s="63">
        <v>0</v>
      </c>
      <c r="F100" s="63">
        <v>881.61970294655475</v>
      </c>
      <c r="G100" s="68">
        <f t="shared" si="129"/>
        <v>245.70328846521039</v>
      </c>
      <c r="H100" s="69">
        <f t="shared" si="95"/>
        <v>5607.1013107400886</v>
      </c>
      <c r="I100" s="69">
        <f t="shared" si="96"/>
        <v>9580.3899529829123</v>
      </c>
      <c r="J100" s="69">
        <f t="shared" si="130"/>
        <v>15187.491263723001</v>
      </c>
      <c r="K100" s="69">
        <f t="shared" si="97"/>
        <v>12695.323722430388</v>
      </c>
      <c r="L100" s="69">
        <f t="shared" si="98"/>
        <v>43323.37203793809</v>
      </c>
      <c r="M100" s="69">
        <f t="shared" si="131"/>
        <v>56018.695760368479</v>
      </c>
      <c r="N100" s="69">
        <f t="shared" si="132"/>
        <v>71206.187024091487</v>
      </c>
      <c r="O100" s="51">
        <f t="shared" si="133"/>
        <v>22.332166750427518</v>
      </c>
      <c r="P100" s="49">
        <f t="shared" si="99"/>
        <v>0</v>
      </c>
      <c r="Q100" s="49">
        <f t="shared" si="100"/>
        <v>0</v>
      </c>
      <c r="R100" s="49">
        <f t="shared" si="134"/>
        <v>0</v>
      </c>
      <c r="S100" s="49">
        <f t="shared" si="101"/>
        <v>12695.323722430388</v>
      </c>
      <c r="T100" s="49">
        <f t="shared" si="102"/>
        <v>3937.6956433329674</v>
      </c>
      <c r="U100" s="49">
        <f t="shared" si="135"/>
        <v>16633.019365763357</v>
      </c>
      <c r="V100" s="49">
        <f t="shared" si="136"/>
        <v>16633.019365763357</v>
      </c>
      <c r="W100" s="28">
        <f t="shared" si="137"/>
        <v>344.68074568915557</v>
      </c>
      <c r="X100" s="29">
        <f t="shared" si="103"/>
        <v>0</v>
      </c>
      <c r="Y100" s="29">
        <f t="shared" si="104"/>
        <v>0</v>
      </c>
      <c r="Z100" s="29">
        <f t="shared" si="138"/>
        <v>0</v>
      </c>
      <c r="AA100" s="29">
        <f t="shared" si="105"/>
        <v>5607.1013107400886</v>
      </c>
      <c r="AB100" s="29">
        <f t="shared" si="106"/>
        <v>15355.018839949449</v>
      </c>
      <c r="AC100" s="29">
        <f t="shared" si="139"/>
        <v>20962.120150689538</v>
      </c>
      <c r="AD100" s="29">
        <f t="shared" si="107"/>
        <v>12695.323722430388</v>
      </c>
      <c r="AE100" s="29">
        <f t="shared" si="108"/>
        <v>60775.467325174068</v>
      </c>
      <c r="AF100" s="29">
        <f t="shared" si="140"/>
        <v>73470.791047604464</v>
      </c>
      <c r="AG100" s="29">
        <f t="shared" si="141"/>
        <v>94432.911198293994</v>
      </c>
      <c r="AH100" s="135">
        <f t="shared" si="142"/>
        <v>0</v>
      </c>
      <c r="AI100" s="135">
        <f t="shared" si="143"/>
        <v>0</v>
      </c>
      <c r="AJ100" s="135">
        <f t="shared" si="144"/>
        <v>0</v>
      </c>
      <c r="AK100" s="135">
        <f t="shared" si="145"/>
        <v>12695.323722430388</v>
      </c>
      <c r="AL100" s="135">
        <f t="shared" si="146"/>
        <v>3937.6956433329674</v>
      </c>
      <c r="AM100" s="139">
        <f t="shared" si="147"/>
        <v>16633.019365763357</v>
      </c>
      <c r="AN100" s="135">
        <f t="shared" si="148"/>
        <v>16633.019365763357</v>
      </c>
      <c r="AO100" s="137" t="str">
        <f t="shared" si="149"/>
        <v>DrumCo Factory and Warehouse</v>
      </c>
      <c r="AP100" s="65">
        <f t="shared" si="150"/>
        <v>16633.019365763357</v>
      </c>
      <c r="AQ100" s="12"/>
      <c r="AR100" s="70">
        <f t="shared" si="109"/>
        <v>0</v>
      </c>
      <c r="AS100" s="70">
        <f t="shared" si="110"/>
        <v>0</v>
      </c>
      <c r="AT100" s="70">
        <f t="shared" si="111"/>
        <v>0</v>
      </c>
      <c r="AU100" s="70">
        <f t="shared" si="112"/>
        <v>0</v>
      </c>
      <c r="AW100" s="68">
        <f t="shared" si="113"/>
        <v>0</v>
      </c>
      <c r="AX100" s="68">
        <f t="shared" si="114"/>
        <v>0</v>
      </c>
      <c r="AY100" s="68">
        <f t="shared" si="115"/>
        <v>0</v>
      </c>
      <c r="AZ100" s="68">
        <f t="shared" si="151"/>
        <v>0</v>
      </c>
      <c r="BA100" s="68">
        <f t="shared" si="116"/>
        <v>0</v>
      </c>
      <c r="BB100" s="68">
        <f t="shared" si="117"/>
        <v>0</v>
      </c>
      <c r="BC100" s="111">
        <f t="shared" si="118"/>
        <v>0</v>
      </c>
      <c r="BD100" s="111">
        <f t="shared" si="119"/>
        <v>0</v>
      </c>
      <c r="BE100" s="111">
        <f t="shared" si="120"/>
        <v>881.61970294655475</v>
      </c>
      <c r="BF100" s="111" t="str">
        <f t="shared" si="152"/>
        <v>DrumCo</v>
      </c>
      <c r="BG100" s="111">
        <f t="shared" si="121"/>
        <v>0</v>
      </c>
      <c r="BH100" s="111">
        <f t="shared" si="122"/>
        <v>3937.6956433329674</v>
      </c>
      <c r="BI100" s="73">
        <f t="shared" si="123"/>
        <v>0</v>
      </c>
      <c r="BJ100" s="73">
        <f t="shared" si="124"/>
        <v>0</v>
      </c>
      <c r="BK100" s="73">
        <f t="shared" si="125"/>
        <v>0</v>
      </c>
      <c r="BL100" s="73">
        <f t="shared" si="126"/>
        <v>0</v>
      </c>
      <c r="BM100" s="73">
        <f t="shared" si="127"/>
        <v>0</v>
      </c>
      <c r="BN100" s="73">
        <f t="shared" si="128"/>
        <v>0</v>
      </c>
    </row>
    <row r="101" spans="1:66" x14ac:dyDescent="0.25">
      <c r="A101" s="61" t="s">
        <v>182</v>
      </c>
      <c r="B101" s="62">
        <v>54.134739677256</v>
      </c>
      <c r="C101" s="62">
        <v>-3.23502026177793</v>
      </c>
      <c r="D101" s="63">
        <v>274.29366079321579</v>
      </c>
      <c r="E101" s="63">
        <v>0</v>
      </c>
      <c r="F101" s="63">
        <v>0</v>
      </c>
      <c r="G101" s="68">
        <f t="shared" si="129"/>
        <v>300.44504950688764</v>
      </c>
      <c r="H101" s="69">
        <f t="shared" si="95"/>
        <v>0</v>
      </c>
      <c r="I101" s="69">
        <f t="shared" si="96"/>
        <v>0</v>
      </c>
      <c r="J101" s="69">
        <f t="shared" si="130"/>
        <v>0</v>
      </c>
      <c r="K101" s="69">
        <f t="shared" si="97"/>
        <v>3949.8287154223076</v>
      </c>
      <c r="L101" s="69">
        <f t="shared" si="98"/>
        <v>16482.034499288635</v>
      </c>
      <c r="M101" s="69">
        <f t="shared" si="131"/>
        <v>20431.863214710942</v>
      </c>
      <c r="N101" s="69">
        <f t="shared" si="132"/>
        <v>20431.863214710942</v>
      </c>
      <c r="O101" s="51">
        <f t="shared" si="133"/>
        <v>110.34817930669628</v>
      </c>
      <c r="P101" s="49">
        <f t="shared" si="99"/>
        <v>1744.5076826448526</v>
      </c>
      <c r="Q101" s="49">
        <f t="shared" si="100"/>
        <v>2980.6958978428497</v>
      </c>
      <c r="R101" s="49">
        <f t="shared" si="134"/>
        <v>4725.2035804877023</v>
      </c>
      <c r="S101" s="49">
        <f t="shared" si="101"/>
        <v>3949.8287154223076</v>
      </c>
      <c r="T101" s="49">
        <f t="shared" si="102"/>
        <v>6053.5612127799814</v>
      </c>
      <c r="U101" s="49">
        <f t="shared" si="135"/>
        <v>10003.389928202289</v>
      </c>
      <c r="V101" s="49">
        <f t="shared" si="136"/>
        <v>14728.593508689992</v>
      </c>
      <c r="W101" s="28">
        <f t="shared" si="137"/>
        <v>254.25437925760443</v>
      </c>
      <c r="X101" s="29">
        <f t="shared" si="103"/>
        <v>1744.5076826448526</v>
      </c>
      <c r="Y101" s="29">
        <f t="shared" si="104"/>
        <v>6577.4963345146953</v>
      </c>
      <c r="Z101" s="29">
        <f t="shared" si="138"/>
        <v>8322.0040171595483</v>
      </c>
      <c r="AA101" s="29">
        <f t="shared" si="105"/>
        <v>0</v>
      </c>
      <c r="AB101" s="29">
        <f t="shared" si="106"/>
        <v>0</v>
      </c>
      <c r="AC101" s="29">
        <f t="shared" si="139"/>
        <v>0</v>
      </c>
      <c r="AD101" s="29">
        <f t="shared" si="107"/>
        <v>3949.8287154223076</v>
      </c>
      <c r="AE101" s="29">
        <f t="shared" si="108"/>
        <v>13948.072891854999</v>
      </c>
      <c r="AF101" s="29">
        <f t="shared" si="140"/>
        <v>17897.901607277308</v>
      </c>
      <c r="AG101" s="29">
        <f t="shared" si="141"/>
        <v>26219.905624436855</v>
      </c>
      <c r="AH101" s="135">
        <f t="shared" si="142"/>
        <v>3949.8287154223076</v>
      </c>
      <c r="AI101" s="135">
        <f t="shared" si="143"/>
        <v>16482.034499288635</v>
      </c>
      <c r="AJ101" s="135">
        <f t="shared" si="144"/>
        <v>20431.863214710942</v>
      </c>
      <c r="AK101" s="135">
        <f t="shared" si="145"/>
        <v>0</v>
      </c>
      <c r="AL101" s="135">
        <f t="shared" si="146"/>
        <v>0</v>
      </c>
      <c r="AM101" s="139">
        <f t="shared" si="147"/>
        <v>0</v>
      </c>
      <c r="AN101" s="135">
        <f t="shared" si="148"/>
        <v>20431.863214710942</v>
      </c>
      <c r="AO101" s="137" t="str">
        <f t="shared" si="149"/>
        <v>DrumCo Factory and Warehouse</v>
      </c>
      <c r="AP101" s="65">
        <f t="shared" si="150"/>
        <v>14728.593508689992</v>
      </c>
      <c r="AQ101" s="12"/>
      <c r="AR101" s="70">
        <f t="shared" si="109"/>
        <v>0</v>
      </c>
      <c r="AS101" s="70">
        <f t="shared" si="110"/>
        <v>0</v>
      </c>
      <c r="AT101" s="70">
        <f t="shared" si="111"/>
        <v>274.29366079321579</v>
      </c>
      <c r="AU101" s="70">
        <f t="shared" si="112"/>
        <v>0</v>
      </c>
      <c r="AW101" s="68">
        <f t="shared" si="113"/>
        <v>0</v>
      </c>
      <c r="AX101" s="68">
        <f t="shared" si="114"/>
        <v>0</v>
      </c>
      <c r="AY101" s="68">
        <f t="shared" si="115"/>
        <v>0</v>
      </c>
      <c r="AZ101" s="68">
        <f t="shared" si="151"/>
        <v>0</v>
      </c>
      <c r="BA101" s="68">
        <f t="shared" si="116"/>
        <v>0</v>
      </c>
      <c r="BB101" s="68">
        <f t="shared" si="117"/>
        <v>0</v>
      </c>
      <c r="BC101" s="111">
        <f t="shared" si="118"/>
        <v>274.29366079321579</v>
      </c>
      <c r="BD101" s="111">
        <f t="shared" si="119"/>
        <v>0</v>
      </c>
      <c r="BE101" s="111">
        <f t="shared" si="120"/>
        <v>0</v>
      </c>
      <c r="BF101" s="111" t="str">
        <f t="shared" si="152"/>
        <v>WoodCo</v>
      </c>
      <c r="BG101" s="111">
        <f t="shared" si="121"/>
        <v>6053.5612127799814</v>
      </c>
      <c r="BH101" s="111">
        <f t="shared" si="122"/>
        <v>0</v>
      </c>
      <c r="BI101" s="73">
        <f t="shared" si="123"/>
        <v>0</v>
      </c>
      <c r="BJ101" s="73">
        <f t="shared" si="124"/>
        <v>0</v>
      </c>
      <c r="BK101" s="73">
        <f t="shared" si="125"/>
        <v>0</v>
      </c>
      <c r="BL101" s="73">
        <f t="shared" si="126"/>
        <v>0</v>
      </c>
      <c r="BM101" s="73">
        <f t="shared" si="127"/>
        <v>0</v>
      </c>
      <c r="BN101" s="73">
        <f t="shared" si="128"/>
        <v>0</v>
      </c>
    </row>
    <row r="102" spans="1:66" x14ac:dyDescent="0.25">
      <c r="A102" s="61" t="s">
        <v>25</v>
      </c>
      <c r="B102" s="62">
        <v>52.649839800000002</v>
      </c>
      <c r="C102" s="62">
        <v>-1.1405992</v>
      </c>
      <c r="D102" s="63">
        <v>186.93260648185188</v>
      </c>
      <c r="E102" s="63">
        <v>333.38260885447181</v>
      </c>
      <c r="F102" s="63">
        <v>1027.742336575765</v>
      </c>
      <c r="G102" s="68">
        <f t="shared" si="129"/>
        <v>101.2106092320918</v>
      </c>
      <c r="H102" s="69">
        <f t="shared" si="95"/>
        <v>6536.4412606218657</v>
      </c>
      <c r="I102" s="69">
        <f t="shared" si="96"/>
        <v>11168.276211021264</v>
      </c>
      <c r="J102" s="69">
        <f t="shared" si="130"/>
        <v>17704.717471643129</v>
      </c>
      <c r="K102" s="69">
        <f t="shared" si="97"/>
        <v>22292.028747534077</v>
      </c>
      <c r="L102" s="69">
        <f t="shared" si="98"/>
        <v>31335.969591072615</v>
      </c>
      <c r="M102" s="69">
        <f t="shared" si="131"/>
        <v>53627.998338606689</v>
      </c>
      <c r="N102" s="69">
        <f t="shared" si="132"/>
        <v>71332.715810249822</v>
      </c>
      <c r="O102" s="51">
        <f t="shared" si="133"/>
        <v>160.15915680182579</v>
      </c>
      <c r="P102" s="49">
        <f t="shared" si="99"/>
        <v>3309.2047695390188</v>
      </c>
      <c r="Q102" s="49">
        <f t="shared" si="100"/>
        <v>5654.1643122674677</v>
      </c>
      <c r="R102" s="49">
        <f t="shared" si="134"/>
        <v>8963.3690818064861</v>
      </c>
      <c r="S102" s="49">
        <f t="shared" si="101"/>
        <v>22292.028747534077</v>
      </c>
      <c r="T102" s="49">
        <f t="shared" si="102"/>
        <v>49587.11843898776</v>
      </c>
      <c r="U102" s="49">
        <f t="shared" si="135"/>
        <v>71879.147186521834</v>
      </c>
      <c r="V102" s="49">
        <f t="shared" si="136"/>
        <v>80842.516268328327</v>
      </c>
      <c r="W102" s="28">
        <f t="shared" si="137"/>
        <v>492.4414314196207</v>
      </c>
      <c r="X102" s="29">
        <f t="shared" si="103"/>
        <v>3309.2047695390188</v>
      </c>
      <c r="Y102" s="29">
        <f t="shared" si="104"/>
        <v>12477.034327989617</v>
      </c>
      <c r="Z102" s="29">
        <f t="shared" si="138"/>
        <v>15786.239097528636</v>
      </c>
      <c r="AA102" s="29">
        <f t="shared" si="105"/>
        <v>6536.4412606218657</v>
      </c>
      <c r="AB102" s="29">
        <f t="shared" si="106"/>
        <v>17900.011635392417</v>
      </c>
      <c r="AC102" s="29">
        <f t="shared" si="139"/>
        <v>24436.452896014282</v>
      </c>
      <c r="AD102" s="29">
        <f t="shared" si="107"/>
        <v>22292.028747534077</v>
      </c>
      <c r="AE102" s="29">
        <f t="shared" si="108"/>
        <v>152465.53535670854</v>
      </c>
      <c r="AF102" s="29">
        <f t="shared" si="140"/>
        <v>174757.56410424263</v>
      </c>
      <c r="AG102" s="29">
        <f t="shared" si="141"/>
        <v>214980.25609778555</v>
      </c>
      <c r="AH102" s="135">
        <f t="shared" si="142"/>
        <v>7492.5391008430615</v>
      </c>
      <c r="AI102" s="135">
        <f t="shared" si="143"/>
        <v>10532.283987383273</v>
      </c>
      <c r="AJ102" s="135">
        <f t="shared" si="144"/>
        <v>18024.823088226334</v>
      </c>
      <c r="AK102" s="135">
        <f t="shared" si="145"/>
        <v>14799.489646691016</v>
      </c>
      <c r="AL102" s="135">
        <f t="shared" si="146"/>
        <v>32920.469207102557</v>
      </c>
      <c r="AM102" s="139">
        <f t="shared" si="147"/>
        <v>47719.958853793571</v>
      </c>
      <c r="AN102" s="135">
        <f t="shared" si="148"/>
        <v>65744.781942019908</v>
      </c>
      <c r="AO102" s="137" t="str">
        <f t="shared" si="149"/>
        <v>Individual</v>
      </c>
      <c r="AP102" s="65">
        <f t="shared" si="150"/>
        <v>65744.781942019908</v>
      </c>
      <c r="AQ102" s="12">
        <f>SUM(D102:E102)</f>
        <v>520.31521533632372</v>
      </c>
      <c r="AR102" s="70">
        <f t="shared" si="109"/>
        <v>0</v>
      </c>
      <c r="AS102" s="70">
        <f t="shared" si="110"/>
        <v>0</v>
      </c>
      <c r="AT102" s="70">
        <f t="shared" si="111"/>
        <v>0</v>
      </c>
      <c r="AU102" s="70">
        <f t="shared" si="112"/>
        <v>0</v>
      </c>
      <c r="AW102" s="68">
        <f t="shared" si="113"/>
        <v>0</v>
      </c>
      <c r="AX102" s="68">
        <f t="shared" si="114"/>
        <v>0</v>
      </c>
      <c r="AY102" s="68">
        <f t="shared" si="115"/>
        <v>0</v>
      </c>
      <c r="AZ102" s="68">
        <f t="shared" si="151"/>
        <v>0</v>
      </c>
      <c r="BA102" s="68">
        <f t="shared" si="116"/>
        <v>0</v>
      </c>
      <c r="BB102" s="68">
        <f t="shared" si="117"/>
        <v>0</v>
      </c>
      <c r="BC102" s="111">
        <f t="shared" si="118"/>
        <v>0</v>
      </c>
      <c r="BD102" s="111">
        <f t="shared" si="119"/>
        <v>0</v>
      </c>
      <c r="BE102" s="111">
        <f t="shared" si="120"/>
        <v>0</v>
      </c>
      <c r="BF102" s="111">
        <f t="shared" si="152"/>
        <v>0</v>
      </c>
      <c r="BG102" s="111">
        <f t="shared" si="121"/>
        <v>0</v>
      </c>
      <c r="BH102" s="111">
        <f t="shared" si="122"/>
        <v>0</v>
      </c>
      <c r="BI102" s="73">
        <f t="shared" si="123"/>
        <v>0</v>
      </c>
      <c r="BJ102" s="73">
        <f t="shared" si="124"/>
        <v>0</v>
      </c>
      <c r="BK102" s="73">
        <f t="shared" si="125"/>
        <v>0</v>
      </c>
      <c r="BL102" s="73">
        <f t="shared" si="126"/>
        <v>0</v>
      </c>
      <c r="BM102" s="73">
        <f t="shared" si="127"/>
        <v>0</v>
      </c>
      <c r="BN102" s="73">
        <f t="shared" si="128"/>
        <v>0</v>
      </c>
    </row>
    <row r="103" spans="1:66" x14ac:dyDescent="0.25">
      <c r="A103" s="61" t="s">
        <v>223</v>
      </c>
      <c r="B103" s="62">
        <v>52.779608467900204</v>
      </c>
      <c r="C103" s="62">
        <v>-1.2037354181994899</v>
      </c>
      <c r="D103" s="63">
        <v>0</v>
      </c>
      <c r="E103" s="63">
        <v>0</v>
      </c>
      <c r="F103" s="63">
        <v>749.91720021387653</v>
      </c>
      <c r="G103" s="68">
        <f t="shared" si="129"/>
        <v>100.15852866191757</v>
      </c>
      <c r="H103" s="69">
        <f t="shared" si="95"/>
        <v>4769.4733933602547</v>
      </c>
      <c r="I103" s="69">
        <f t="shared" si="96"/>
        <v>8149.2044545806102</v>
      </c>
      <c r="J103" s="69">
        <f t="shared" si="130"/>
        <v>12918.677847940864</v>
      </c>
      <c r="K103" s="69">
        <f t="shared" si="97"/>
        <v>10798.807683079822</v>
      </c>
      <c r="L103" s="69">
        <f t="shared" si="98"/>
        <v>15022.120678337305</v>
      </c>
      <c r="M103" s="69">
        <f t="shared" si="131"/>
        <v>25820.928361417129</v>
      </c>
      <c r="N103" s="69">
        <f t="shared" si="132"/>
        <v>38739.606209357997</v>
      </c>
      <c r="O103" s="51">
        <f t="shared" si="133"/>
        <v>146.09308036960226</v>
      </c>
      <c r="P103" s="49">
        <f t="shared" si="99"/>
        <v>0</v>
      </c>
      <c r="Q103" s="49">
        <f t="shared" si="100"/>
        <v>0</v>
      </c>
      <c r="R103" s="49">
        <f t="shared" si="134"/>
        <v>0</v>
      </c>
      <c r="S103" s="49">
        <f t="shared" si="101"/>
        <v>10798.807683079822</v>
      </c>
      <c r="T103" s="49">
        <f t="shared" si="102"/>
        <v>21911.542760278597</v>
      </c>
      <c r="U103" s="49">
        <f t="shared" si="135"/>
        <v>32710.350443358417</v>
      </c>
      <c r="V103" s="49">
        <f t="shared" si="136"/>
        <v>32710.350443358417</v>
      </c>
      <c r="W103" s="28">
        <f t="shared" si="137"/>
        <v>474.51558272130603</v>
      </c>
      <c r="X103" s="29">
        <f t="shared" si="103"/>
        <v>0</v>
      </c>
      <c r="Y103" s="29">
        <f t="shared" si="104"/>
        <v>0</v>
      </c>
      <c r="Z103" s="29">
        <f t="shared" si="138"/>
        <v>0</v>
      </c>
      <c r="AA103" s="29">
        <f t="shared" si="105"/>
        <v>4769.4733933602547</v>
      </c>
      <c r="AB103" s="29">
        <f t="shared" si="106"/>
        <v>13061.178985905983</v>
      </c>
      <c r="AC103" s="29">
        <f t="shared" si="139"/>
        <v>17830.652379266237</v>
      </c>
      <c r="AD103" s="29">
        <f t="shared" si="107"/>
        <v>10798.807683079822</v>
      </c>
      <c r="AE103" s="29">
        <f t="shared" si="108"/>
        <v>71169.479450443585</v>
      </c>
      <c r="AF103" s="29">
        <f t="shared" si="140"/>
        <v>81968.287133523409</v>
      </c>
      <c r="AG103" s="29">
        <f t="shared" si="141"/>
        <v>99798.939512789642</v>
      </c>
      <c r="AH103" s="135">
        <f t="shared" si="142"/>
        <v>0</v>
      </c>
      <c r="AI103" s="135">
        <f t="shared" si="143"/>
        <v>0</v>
      </c>
      <c r="AJ103" s="135">
        <f t="shared" si="144"/>
        <v>0</v>
      </c>
      <c r="AK103" s="135">
        <f t="shared" si="145"/>
        <v>10798.807683079822</v>
      </c>
      <c r="AL103" s="135">
        <f t="shared" si="146"/>
        <v>21911.542760278597</v>
      </c>
      <c r="AM103" s="139">
        <f t="shared" si="147"/>
        <v>32710.350443358417</v>
      </c>
      <c r="AN103" s="135">
        <f t="shared" si="148"/>
        <v>32710.350443358417</v>
      </c>
      <c r="AO103" s="137" t="str">
        <f t="shared" si="149"/>
        <v>DrumCo Factory and Warehouse</v>
      </c>
      <c r="AP103" s="65">
        <f t="shared" si="150"/>
        <v>32710.350443358417</v>
      </c>
      <c r="AQ103" s="12"/>
      <c r="AR103" s="70">
        <f t="shared" si="109"/>
        <v>0</v>
      </c>
      <c r="AS103" s="70">
        <f t="shared" si="110"/>
        <v>0</v>
      </c>
      <c r="AT103" s="70">
        <f t="shared" si="111"/>
        <v>0</v>
      </c>
      <c r="AU103" s="70">
        <f t="shared" si="112"/>
        <v>0</v>
      </c>
      <c r="AW103" s="68">
        <f t="shared" si="113"/>
        <v>0</v>
      </c>
      <c r="AX103" s="68">
        <f t="shared" si="114"/>
        <v>0</v>
      </c>
      <c r="AY103" s="68">
        <f t="shared" si="115"/>
        <v>0</v>
      </c>
      <c r="AZ103" s="68">
        <f t="shared" si="151"/>
        <v>0</v>
      </c>
      <c r="BA103" s="68">
        <f t="shared" si="116"/>
        <v>0</v>
      </c>
      <c r="BB103" s="68">
        <f t="shared" si="117"/>
        <v>0</v>
      </c>
      <c r="BC103" s="111">
        <f t="shared" si="118"/>
        <v>0</v>
      </c>
      <c r="BD103" s="111">
        <f t="shared" si="119"/>
        <v>0</v>
      </c>
      <c r="BE103" s="111">
        <f t="shared" si="120"/>
        <v>749.91720021387653</v>
      </c>
      <c r="BF103" s="111" t="str">
        <f t="shared" si="152"/>
        <v>DrumCo</v>
      </c>
      <c r="BG103" s="111">
        <f t="shared" si="121"/>
        <v>0</v>
      </c>
      <c r="BH103" s="111">
        <f t="shared" si="122"/>
        <v>21911.542760278597</v>
      </c>
      <c r="BI103" s="73">
        <f t="shared" si="123"/>
        <v>0</v>
      </c>
      <c r="BJ103" s="73">
        <f t="shared" si="124"/>
        <v>0</v>
      </c>
      <c r="BK103" s="73">
        <f t="shared" si="125"/>
        <v>0</v>
      </c>
      <c r="BL103" s="73">
        <f t="shared" si="126"/>
        <v>0</v>
      </c>
      <c r="BM103" s="73">
        <f t="shared" si="127"/>
        <v>0</v>
      </c>
      <c r="BN103" s="73">
        <f t="shared" si="128"/>
        <v>0</v>
      </c>
    </row>
    <row r="104" spans="1:66" x14ac:dyDescent="0.25">
      <c r="A104" s="61" t="s">
        <v>131</v>
      </c>
      <c r="B104" s="62">
        <v>52.7681805000392</v>
      </c>
      <c r="C104" s="62">
        <v>-0.88234150129324096</v>
      </c>
      <c r="D104" s="63">
        <v>171.13749241954517</v>
      </c>
      <c r="E104" s="63">
        <v>1856.3657566828028</v>
      </c>
      <c r="F104" s="63">
        <v>0</v>
      </c>
      <c r="G104" s="68">
        <f t="shared" si="129"/>
        <v>75.845438675457345</v>
      </c>
      <c r="H104" s="69">
        <f t="shared" ref="H104:H135" si="153">F104*$M$2</f>
        <v>0</v>
      </c>
      <c r="I104" s="69">
        <f t="shared" ref="I104:I135" si="154">F104*$H$3*$N$2</f>
        <v>0</v>
      </c>
      <c r="J104" s="69">
        <f t="shared" si="130"/>
        <v>0</v>
      </c>
      <c r="K104" s="69">
        <f t="shared" ref="K104:K135" si="155">SUM(D104:F104)*$M$3</f>
        <v>29196.046787073814</v>
      </c>
      <c r="L104" s="69">
        <f t="shared" ref="L104:L135" si="156">SUM(D104:F104)*G104*$N$3</f>
        <v>30755.37466881653</v>
      </c>
      <c r="M104" s="69">
        <f t="shared" si="131"/>
        <v>59951.421455890348</v>
      </c>
      <c r="N104" s="69">
        <f t="shared" si="132"/>
        <v>59951.421455890348</v>
      </c>
      <c r="O104" s="51">
        <f t="shared" si="133"/>
        <v>169.228315047038</v>
      </c>
      <c r="P104" s="49">
        <f t="shared" ref="P104:P135" si="157">SUM(D104:E104)*$M$2</f>
        <v>12894.920664290934</v>
      </c>
      <c r="Q104" s="49">
        <f t="shared" ref="Q104:Q135" si="158">SUM(D104:E104)*$J$2*$N$2</f>
        <v>22032.483725602349</v>
      </c>
      <c r="R104" s="49">
        <f t="shared" si="134"/>
        <v>34927.404389893287</v>
      </c>
      <c r="S104" s="49">
        <f t="shared" ref="S104:S135" si="159">SUM(D104:F104)*$M$3</f>
        <v>29196.046787073814</v>
      </c>
      <c r="T104" s="49">
        <f t="shared" ref="T104:T135" si="160">SUM(D104:F104)*O104*$N$3</f>
        <v>68622.191719597075</v>
      </c>
      <c r="U104" s="49">
        <f t="shared" si="135"/>
        <v>97818.238506670896</v>
      </c>
      <c r="V104" s="49">
        <f t="shared" si="136"/>
        <v>132745.64289656418</v>
      </c>
      <c r="W104" s="28">
        <f t="shared" si="137"/>
        <v>486.70108503131064</v>
      </c>
      <c r="X104" s="29">
        <f t="shared" ref="X104:X135" si="161">SUM(D104:E104)*$M$2</f>
        <v>12894.920664290934</v>
      </c>
      <c r="Y104" s="29">
        <f t="shared" ref="Y104:Y135" si="162">SUM(D104:E104)*$I$2*$N$2</f>
        <v>48619.042637084414</v>
      </c>
      <c r="Z104" s="29">
        <f t="shared" si="138"/>
        <v>61513.963301375348</v>
      </c>
      <c r="AA104" s="29">
        <f t="shared" ref="AA104:AA135" si="163">F104*$M$2</f>
        <v>0</v>
      </c>
      <c r="AB104" s="29">
        <f t="shared" ref="AB104:AB135" si="164">F104*$I$3*$N$2</f>
        <v>0</v>
      </c>
      <c r="AC104" s="29">
        <f t="shared" si="139"/>
        <v>0</v>
      </c>
      <c r="AD104" s="29">
        <f t="shared" ref="AD104:AD135" si="165">SUM(D104:F104)*$M$3</f>
        <v>29196.046787073814</v>
      </c>
      <c r="AE104" s="29">
        <f t="shared" ref="AE104:AE135" si="166">SUM(D104:F104)*W104*$N$3</f>
        <v>197357.6062485241</v>
      </c>
      <c r="AF104" s="29">
        <f t="shared" si="140"/>
        <v>226553.6530355979</v>
      </c>
      <c r="AG104" s="29">
        <f t="shared" si="141"/>
        <v>288067.61633697327</v>
      </c>
      <c r="AH104" s="135">
        <f t="shared" si="142"/>
        <v>29196.046787073814</v>
      </c>
      <c r="AI104" s="135">
        <f t="shared" si="143"/>
        <v>30755.374668816534</v>
      </c>
      <c r="AJ104" s="135">
        <f t="shared" si="144"/>
        <v>59951.421455890348</v>
      </c>
      <c r="AK104" s="135">
        <f t="shared" si="145"/>
        <v>0</v>
      </c>
      <c r="AL104" s="135">
        <f t="shared" si="146"/>
        <v>0</v>
      </c>
      <c r="AM104" s="139">
        <f t="shared" si="147"/>
        <v>0</v>
      </c>
      <c r="AN104" s="135">
        <f t="shared" si="148"/>
        <v>59951.421455890348</v>
      </c>
      <c r="AO104" s="137" t="str">
        <f t="shared" si="149"/>
        <v>WoodCo Factory and Warehouse</v>
      </c>
      <c r="AP104" s="65">
        <f t="shared" si="150"/>
        <v>59951.421455890348</v>
      </c>
      <c r="AQ104" s="12"/>
      <c r="AR104" s="70">
        <f t="shared" ref="AR104:AR135" si="167">IF(AO104=$AR$7,F104,0)</f>
        <v>0</v>
      </c>
      <c r="AS104" s="70">
        <f t="shared" ref="AS104:AS135" si="168">IF(AO104=$AS$7,F104,0)</f>
        <v>0</v>
      </c>
      <c r="AT104" s="70">
        <f t="shared" ref="AT104:AT135" si="169">IF(AO104=$AT$7,SUM(D104:E104),0)</f>
        <v>0</v>
      </c>
      <c r="AU104" s="70">
        <f t="shared" ref="AU104:AU135" si="170">IF(AO104=$AU$7,SUM(D104:E104),0)</f>
        <v>0</v>
      </c>
      <c r="AW104" s="68">
        <f t="shared" ref="AW104:AW135" si="171">IF($AO104=$AO$2,D104,0)</f>
        <v>171.13749241954517</v>
      </c>
      <c r="AX104" s="68">
        <f t="shared" ref="AX104:AX135" si="172">IF($AO104=$AO$2,E104,0)</f>
        <v>1856.3657566828028</v>
      </c>
      <c r="AY104" s="68">
        <f t="shared" ref="AY104:AY135" si="173">IF($AO104=$AO$2,F104,0)</f>
        <v>0</v>
      </c>
      <c r="AZ104" s="68" t="str">
        <f t="shared" si="151"/>
        <v>WoodCo</v>
      </c>
      <c r="BA104" s="68">
        <f t="shared" ref="BA104:BA135" si="174">IF($AZ104="Both",$L104*(SUM($AW104:$AX104)/SUM($AW104:$AY104)),IF($AZ104=$BA$7,$L104,0))</f>
        <v>30755.37466881653</v>
      </c>
      <c r="BB104" s="68">
        <f t="shared" ref="BB104:BB135" si="175">IF($AZ104="Both",$L104*(AY104/SUM($AW104:$AY104)),IF($AZ104=$BB$7,$L104,0))</f>
        <v>0</v>
      </c>
      <c r="BC104" s="111">
        <f t="shared" ref="BC104:BC135" si="176">IF($AO104=$AO$4,D104,0)</f>
        <v>0</v>
      </c>
      <c r="BD104" s="111">
        <f t="shared" ref="BD104:BD135" si="177">IF($AO104=$AO$4,E104,0)</f>
        <v>0</v>
      </c>
      <c r="BE104" s="111">
        <f t="shared" ref="BE104:BE135" si="178">IF($AO104=$AO$4,F104,0)</f>
        <v>0</v>
      </c>
      <c r="BF104" s="111">
        <f t="shared" si="152"/>
        <v>0</v>
      </c>
      <c r="BG104" s="111">
        <f t="shared" ref="BG104:BG135" si="179">IF($BF104="Both",$T104*(SUM($BC104:$BD104)/SUM($BC104:$BE104)),IF($BF104=$BG$7,$T104,0))</f>
        <v>0</v>
      </c>
      <c r="BH104" s="111">
        <f t="shared" ref="BH104:BH135" si="180">IF($BF104="Both",$T104*(BE104/SUM($BC104:$BE104)),IF($BF104=$BH$7,$T104,0))</f>
        <v>0</v>
      </c>
      <c r="BI104" s="73">
        <f t="shared" ref="BI104:BI135" si="181">IF($AO104=$AO$3,D104,0)</f>
        <v>0</v>
      </c>
      <c r="BJ104" s="73">
        <f t="shared" ref="BJ104:BJ135" si="182">IF($AO104=$AO$3,E104,0)</f>
        <v>0</v>
      </c>
      <c r="BK104" s="73">
        <f t="shared" ref="BK104:BK135" si="183">IF($AO104=$AO$3,F104,0)</f>
        <v>0</v>
      </c>
      <c r="BL104" s="73">
        <f t="shared" ref="BL104:BL135" si="184">IF(BK104&gt;1,IF(SUM(BI104:BJ104)&gt;1,"Both",$BN$7),IF(SUM(BI104:BJ104)&gt;1,$BM$7,0))</f>
        <v>0</v>
      </c>
      <c r="BM104" s="73">
        <f t="shared" ref="BM104:BM135" si="185">IF($BL104="Both",$AE104*(SUM($BI104:$BJ104)/SUM($BI104:$BK104)),IF($BL104=$BM$7,$AE104,0))</f>
        <v>0</v>
      </c>
      <c r="BN104" s="73">
        <f t="shared" ref="BN104:BN135" si="186">IF($BL104="Both",$AE104*(BK104/SUM($BI104:$BK104)),IF($BL104=$BN$7,$AE104,0))</f>
        <v>0</v>
      </c>
    </row>
    <row r="105" spans="1:66" x14ac:dyDescent="0.25">
      <c r="A105" s="61" t="s">
        <v>142</v>
      </c>
      <c r="B105" s="62">
        <v>52.766684155469697</v>
      </c>
      <c r="C105" s="62">
        <v>-0.87753820690168105</v>
      </c>
      <c r="D105" s="63">
        <v>204.10300000000012</v>
      </c>
      <c r="E105" s="63">
        <v>0</v>
      </c>
      <c r="F105" s="63">
        <v>0</v>
      </c>
      <c r="G105" s="68">
        <f t="shared" si="129"/>
        <v>75.552366043535869</v>
      </c>
      <c r="H105" s="69">
        <f t="shared" si="153"/>
        <v>0</v>
      </c>
      <c r="I105" s="69">
        <f t="shared" si="154"/>
        <v>0</v>
      </c>
      <c r="J105" s="69">
        <f t="shared" si="130"/>
        <v>0</v>
      </c>
      <c r="K105" s="69">
        <f t="shared" si="155"/>
        <v>2939.0832000000019</v>
      </c>
      <c r="L105" s="69">
        <f t="shared" si="156"/>
        <v>3084.0929133167624</v>
      </c>
      <c r="M105" s="69">
        <f t="shared" si="131"/>
        <v>6023.1761133167638</v>
      </c>
      <c r="N105" s="69">
        <f t="shared" si="132"/>
        <v>6023.1761133167638</v>
      </c>
      <c r="O105" s="51">
        <f t="shared" si="133"/>
        <v>169.66438122823152</v>
      </c>
      <c r="P105" s="49">
        <f t="shared" si="157"/>
        <v>1298.0950800000007</v>
      </c>
      <c r="Q105" s="49">
        <f t="shared" si="158"/>
        <v>2217.9476298435347</v>
      </c>
      <c r="R105" s="49">
        <f t="shared" si="134"/>
        <v>3516.0427098435357</v>
      </c>
      <c r="S105" s="49">
        <f t="shared" si="159"/>
        <v>2939.0832000000019</v>
      </c>
      <c r="T105" s="49">
        <f t="shared" si="160"/>
        <v>6925.8018403651513</v>
      </c>
      <c r="U105" s="49">
        <f t="shared" si="135"/>
        <v>9864.8850403651522</v>
      </c>
      <c r="V105" s="49">
        <f t="shared" si="136"/>
        <v>13380.927750208688</v>
      </c>
      <c r="W105" s="28">
        <f t="shared" si="137"/>
        <v>487.04981413987127</v>
      </c>
      <c r="X105" s="29">
        <f t="shared" si="161"/>
        <v>1298.0950800000007</v>
      </c>
      <c r="Y105" s="29">
        <f t="shared" si="162"/>
        <v>4894.3410886025758</v>
      </c>
      <c r="Z105" s="29">
        <f t="shared" si="138"/>
        <v>6192.4361686025768</v>
      </c>
      <c r="AA105" s="29">
        <f t="shared" si="163"/>
        <v>0</v>
      </c>
      <c r="AB105" s="29">
        <f t="shared" si="164"/>
        <v>0</v>
      </c>
      <c r="AC105" s="29">
        <f t="shared" si="139"/>
        <v>0</v>
      </c>
      <c r="AD105" s="29">
        <f t="shared" si="165"/>
        <v>2939.0832000000019</v>
      </c>
      <c r="AE105" s="29">
        <f t="shared" si="166"/>
        <v>19881.665643078042</v>
      </c>
      <c r="AF105" s="29">
        <f t="shared" si="140"/>
        <v>22820.748843078043</v>
      </c>
      <c r="AG105" s="29">
        <f t="shared" si="141"/>
        <v>29013.18501168062</v>
      </c>
      <c r="AH105" s="135">
        <f t="shared" si="142"/>
        <v>2939.0832000000019</v>
      </c>
      <c r="AI105" s="135">
        <f t="shared" si="143"/>
        <v>3084.0929133167624</v>
      </c>
      <c r="AJ105" s="135">
        <f t="shared" si="144"/>
        <v>6023.1761133167638</v>
      </c>
      <c r="AK105" s="135">
        <f t="shared" si="145"/>
        <v>0</v>
      </c>
      <c r="AL105" s="135">
        <f t="shared" si="146"/>
        <v>0</v>
      </c>
      <c r="AM105" s="139">
        <f t="shared" si="147"/>
        <v>0</v>
      </c>
      <c r="AN105" s="135">
        <f t="shared" si="148"/>
        <v>6023.1761133167638</v>
      </c>
      <c r="AO105" s="137" t="str">
        <f t="shared" si="149"/>
        <v>WoodCo Factory and Warehouse</v>
      </c>
      <c r="AP105" s="65">
        <f t="shared" si="150"/>
        <v>6023.1761133167638</v>
      </c>
      <c r="AQ105" s="12"/>
      <c r="AR105" s="70">
        <f t="shared" si="167"/>
        <v>0</v>
      </c>
      <c r="AS105" s="70">
        <f t="shared" si="168"/>
        <v>0</v>
      </c>
      <c r="AT105" s="70">
        <f t="shared" si="169"/>
        <v>0</v>
      </c>
      <c r="AU105" s="70">
        <f t="shared" si="170"/>
        <v>0</v>
      </c>
      <c r="AW105" s="68">
        <f t="shared" si="171"/>
        <v>204.10300000000012</v>
      </c>
      <c r="AX105" s="68">
        <f t="shared" si="172"/>
        <v>0</v>
      </c>
      <c r="AY105" s="68">
        <f t="shared" si="173"/>
        <v>0</v>
      </c>
      <c r="AZ105" s="68" t="str">
        <f t="shared" si="151"/>
        <v>WoodCo</v>
      </c>
      <c r="BA105" s="68">
        <f t="shared" si="174"/>
        <v>3084.0929133167624</v>
      </c>
      <c r="BB105" s="68">
        <f t="shared" si="175"/>
        <v>0</v>
      </c>
      <c r="BC105" s="111">
        <f t="shared" si="176"/>
        <v>0</v>
      </c>
      <c r="BD105" s="111">
        <f t="shared" si="177"/>
        <v>0</v>
      </c>
      <c r="BE105" s="111">
        <f t="shared" si="178"/>
        <v>0</v>
      </c>
      <c r="BF105" s="111">
        <f t="shared" si="152"/>
        <v>0</v>
      </c>
      <c r="BG105" s="111">
        <f t="shared" si="179"/>
        <v>0</v>
      </c>
      <c r="BH105" s="111">
        <f t="shared" si="180"/>
        <v>0</v>
      </c>
      <c r="BI105" s="73">
        <f t="shared" si="181"/>
        <v>0</v>
      </c>
      <c r="BJ105" s="73">
        <f t="shared" si="182"/>
        <v>0</v>
      </c>
      <c r="BK105" s="73">
        <f t="shared" si="183"/>
        <v>0</v>
      </c>
      <c r="BL105" s="73">
        <f t="shared" si="184"/>
        <v>0</v>
      </c>
      <c r="BM105" s="73">
        <f t="shared" si="185"/>
        <v>0</v>
      </c>
      <c r="BN105" s="73">
        <f t="shared" si="186"/>
        <v>0</v>
      </c>
    </row>
    <row r="106" spans="1:66" x14ac:dyDescent="0.25">
      <c r="A106" s="61" t="s">
        <v>208</v>
      </c>
      <c r="B106" s="62">
        <v>52.641615600000002</v>
      </c>
      <c r="C106" s="62">
        <v>-1.1127834000000001</v>
      </c>
      <c r="D106" s="63">
        <v>177.28035487867024</v>
      </c>
      <c r="E106" s="63">
        <v>0</v>
      </c>
      <c r="F106" s="63">
        <v>0</v>
      </c>
      <c r="G106" s="68">
        <f t="shared" si="129"/>
        <v>99.647170219455546</v>
      </c>
      <c r="H106" s="69">
        <f t="shared" si="153"/>
        <v>0</v>
      </c>
      <c r="I106" s="69">
        <f t="shared" si="154"/>
        <v>0</v>
      </c>
      <c r="J106" s="69">
        <f t="shared" si="130"/>
        <v>0</v>
      </c>
      <c r="K106" s="69">
        <f t="shared" si="155"/>
        <v>2552.8371102528513</v>
      </c>
      <c r="L106" s="69">
        <f t="shared" si="156"/>
        <v>3533.0971398320685</v>
      </c>
      <c r="M106" s="69">
        <f t="shared" si="131"/>
        <v>6085.9342500849198</v>
      </c>
      <c r="N106" s="69">
        <f t="shared" si="132"/>
        <v>6085.9342500849198</v>
      </c>
      <c r="O106" s="51">
        <f t="shared" si="133"/>
        <v>162.61983093892954</v>
      </c>
      <c r="P106" s="49">
        <f t="shared" si="157"/>
        <v>1127.5030570283427</v>
      </c>
      <c r="Q106" s="49">
        <f t="shared" si="158"/>
        <v>1926.4711587824147</v>
      </c>
      <c r="R106" s="49">
        <f t="shared" si="134"/>
        <v>3053.9742158107574</v>
      </c>
      <c r="S106" s="49">
        <f t="shared" si="159"/>
        <v>2552.8371102528513</v>
      </c>
      <c r="T106" s="49">
        <f t="shared" si="160"/>
        <v>5765.8602678325578</v>
      </c>
      <c r="U106" s="49">
        <f t="shared" si="135"/>
        <v>8318.6973780854096</v>
      </c>
      <c r="V106" s="49">
        <f t="shared" si="136"/>
        <v>11372.671593896168</v>
      </c>
      <c r="W106" s="28">
        <f t="shared" si="137"/>
        <v>494.33528505493962</v>
      </c>
      <c r="X106" s="29">
        <f t="shared" si="161"/>
        <v>1127.5030570283427</v>
      </c>
      <c r="Y106" s="29">
        <f t="shared" si="162"/>
        <v>4251.1404785070354</v>
      </c>
      <c r="Z106" s="29">
        <f t="shared" si="138"/>
        <v>5378.6435355353779</v>
      </c>
      <c r="AA106" s="29">
        <f t="shared" si="163"/>
        <v>0</v>
      </c>
      <c r="AB106" s="29">
        <f t="shared" si="164"/>
        <v>0</v>
      </c>
      <c r="AC106" s="29">
        <f t="shared" si="139"/>
        <v>0</v>
      </c>
      <c r="AD106" s="29">
        <f t="shared" si="165"/>
        <v>2552.8371102528513</v>
      </c>
      <c r="AE106" s="29">
        <f t="shared" si="166"/>
        <v>17527.18695271766</v>
      </c>
      <c r="AF106" s="29">
        <f t="shared" si="140"/>
        <v>20080.024062970511</v>
      </c>
      <c r="AG106" s="29">
        <f t="shared" si="141"/>
        <v>25458.66759850589</v>
      </c>
      <c r="AH106" s="135">
        <f t="shared" si="142"/>
        <v>2552.8371102528513</v>
      </c>
      <c r="AI106" s="135">
        <f t="shared" si="143"/>
        <v>3533.097139832068</v>
      </c>
      <c r="AJ106" s="135">
        <f t="shared" si="144"/>
        <v>6085.9342500849198</v>
      </c>
      <c r="AK106" s="135">
        <f t="shared" si="145"/>
        <v>0</v>
      </c>
      <c r="AL106" s="135">
        <f t="shared" si="146"/>
        <v>0</v>
      </c>
      <c r="AM106" s="139">
        <f t="shared" si="147"/>
        <v>0</v>
      </c>
      <c r="AN106" s="135">
        <f t="shared" si="148"/>
        <v>6085.9342500849198</v>
      </c>
      <c r="AO106" s="137" t="str">
        <f t="shared" si="149"/>
        <v>WoodCo Factory and Warehouse</v>
      </c>
      <c r="AP106" s="65">
        <f t="shared" si="150"/>
        <v>6085.9342500849198</v>
      </c>
      <c r="AQ106" s="12"/>
      <c r="AR106" s="70">
        <f t="shared" si="167"/>
        <v>0</v>
      </c>
      <c r="AS106" s="70">
        <f t="shared" si="168"/>
        <v>0</v>
      </c>
      <c r="AT106" s="70">
        <f t="shared" si="169"/>
        <v>0</v>
      </c>
      <c r="AU106" s="70">
        <f t="shared" si="170"/>
        <v>0</v>
      </c>
      <c r="AW106" s="68">
        <f t="shared" si="171"/>
        <v>177.28035487867024</v>
      </c>
      <c r="AX106" s="68">
        <f t="shared" si="172"/>
        <v>0</v>
      </c>
      <c r="AY106" s="68">
        <f t="shared" si="173"/>
        <v>0</v>
      </c>
      <c r="AZ106" s="68" t="str">
        <f t="shared" si="151"/>
        <v>WoodCo</v>
      </c>
      <c r="BA106" s="68">
        <f t="shared" si="174"/>
        <v>3533.0971398320685</v>
      </c>
      <c r="BB106" s="68">
        <f t="shared" si="175"/>
        <v>0</v>
      </c>
      <c r="BC106" s="111">
        <f t="shared" si="176"/>
        <v>0</v>
      </c>
      <c r="BD106" s="111">
        <f t="shared" si="177"/>
        <v>0</v>
      </c>
      <c r="BE106" s="111">
        <f t="shared" si="178"/>
        <v>0</v>
      </c>
      <c r="BF106" s="111">
        <f t="shared" si="152"/>
        <v>0</v>
      </c>
      <c r="BG106" s="111">
        <f t="shared" si="179"/>
        <v>0</v>
      </c>
      <c r="BH106" s="111">
        <f t="shared" si="180"/>
        <v>0</v>
      </c>
      <c r="BI106" s="73">
        <f t="shared" si="181"/>
        <v>0</v>
      </c>
      <c r="BJ106" s="73">
        <f t="shared" si="182"/>
        <v>0</v>
      </c>
      <c r="BK106" s="73">
        <f t="shared" si="183"/>
        <v>0</v>
      </c>
      <c r="BL106" s="73">
        <f t="shared" si="184"/>
        <v>0</v>
      </c>
      <c r="BM106" s="73">
        <f t="shared" si="185"/>
        <v>0</v>
      </c>
      <c r="BN106" s="73">
        <f t="shared" si="186"/>
        <v>0</v>
      </c>
    </row>
    <row r="107" spans="1:66" x14ac:dyDescent="0.25">
      <c r="A107" s="62" t="s">
        <v>186</v>
      </c>
      <c r="B107" s="62">
        <v>52.757891600000001</v>
      </c>
      <c r="C107" s="62">
        <v>-1.4798783</v>
      </c>
      <c r="D107" s="63">
        <v>239.49810593584843</v>
      </c>
      <c r="E107" s="63">
        <v>0</v>
      </c>
      <c r="F107" s="63">
        <v>0</v>
      </c>
      <c r="G107" s="68">
        <f t="shared" si="129"/>
        <v>122.48888540465303</v>
      </c>
      <c r="H107" s="69">
        <f t="shared" si="153"/>
        <v>0</v>
      </c>
      <c r="I107" s="69">
        <f t="shared" si="154"/>
        <v>0</v>
      </c>
      <c r="J107" s="69">
        <f t="shared" si="130"/>
        <v>0</v>
      </c>
      <c r="K107" s="69">
        <f t="shared" si="155"/>
        <v>3448.7727254762176</v>
      </c>
      <c r="L107" s="69">
        <f t="shared" si="156"/>
        <v>5867.1712105215183</v>
      </c>
      <c r="M107" s="69">
        <f t="shared" si="131"/>
        <v>9315.9439359977368</v>
      </c>
      <c r="N107" s="69">
        <f t="shared" si="132"/>
        <v>9315.9439359977368</v>
      </c>
      <c r="O107" s="51">
        <f t="shared" si="133"/>
        <v>129.6417652064429</v>
      </c>
      <c r="P107" s="49">
        <f t="shared" si="157"/>
        <v>1523.207953751996</v>
      </c>
      <c r="Q107" s="49">
        <f t="shared" si="158"/>
        <v>2602.5793663612517</v>
      </c>
      <c r="R107" s="49">
        <f t="shared" si="134"/>
        <v>4125.7873201132479</v>
      </c>
      <c r="S107" s="49">
        <f t="shared" si="159"/>
        <v>3448.7727254762176</v>
      </c>
      <c r="T107" s="49">
        <f t="shared" si="160"/>
        <v>6209.7914434246104</v>
      </c>
      <c r="U107" s="49">
        <f t="shared" si="135"/>
        <v>9658.564168900828</v>
      </c>
      <c r="V107" s="49">
        <f t="shared" si="136"/>
        <v>13784.351489014076</v>
      </c>
      <c r="W107" s="28">
        <f t="shared" si="137"/>
        <v>468.79581858837253</v>
      </c>
      <c r="X107" s="29">
        <f t="shared" si="161"/>
        <v>1523.207953751996</v>
      </c>
      <c r="Y107" s="29">
        <f t="shared" si="162"/>
        <v>5743.1072572393095</v>
      </c>
      <c r="Z107" s="29">
        <f t="shared" si="138"/>
        <v>7266.3152109913053</v>
      </c>
      <c r="AA107" s="29">
        <f t="shared" si="163"/>
        <v>0</v>
      </c>
      <c r="AB107" s="29">
        <f t="shared" si="164"/>
        <v>0</v>
      </c>
      <c r="AC107" s="29">
        <f t="shared" si="139"/>
        <v>0</v>
      </c>
      <c r="AD107" s="29">
        <f t="shared" si="165"/>
        <v>3448.7727254762176</v>
      </c>
      <c r="AE107" s="29">
        <f t="shared" si="166"/>
        <v>22455.142124512167</v>
      </c>
      <c r="AF107" s="29">
        <f t="shared" si="140"/>
        <v>25903.914849988385</v>
      </c>
      <c r="AG107" s="29">
        <f t="shared" si="141"/>
        <v>33170.230060979688</v>
      </c>
      <c r="AH107" s="135">
        <f t="shared" si="142"/>
        <v>3448.7727254762176</v>
      </c>
      <c r="AI107" s="135">
        <f t="shared" si="143"/>
        <v>5867.1712105215183</v>
      </c>
      <c r="AJ107" s="135">
        <f t="shared" si="144"/>
        <v>9315.9439359977368</v>
      </c>
      <c r="AK107" s="135">
        <f t="shared" si="145"/>
        <v>0</v>
      </c>
      <c r="AL107" s="135">
        <f t="shared" si="146"/>
        <v>0</v>
      </c>
      <c r="AM107" s="139">
        <f t="shared" si="147"/>
        <v>0</v>
      </c>
      <c r="AN107" s="135">
        <f t="shared" si="148"/>
        <v>9315.9439359977368</v>
      </c>
      <c r="AO107" s="137" t="str">
        <f t="shared" si="149"/>
        <v>WoodCo Factory and Warehouse</v>
      </c>
      <c r="AP107" s="65">
        <f t="shared" si="150"/>
        <v>9315.9439359977368</v>
      </c>
      <c r="AQ107" s="12"/>
      <c r="AR107" s="70">
        <f t="shared" si="167"/>
        <v>0</v>
      </c>
      <c r="AS107" s="70">
        <f t="shared" si="168"/>
        <v>0</v>
      </c>
      <c r="AT107" s="70">
        <f t="shared" si="169"/>
        <v>0</v>
      </c>
      <c r="AU107" s="70">
        <f t="shared" si="170"/>
        <v>0</v>
      </c>
      <c r="AW107" s="68">
        <f t="shared" si="171"/>
        <v>239.49810593584843</v>
      </c>
      <c r="AX107" s="68">
        <f t="shared" si="172"/>
        <v>0</v>
      </c>
      <c r="AY107" s="68">
        <f t="shared" si="173"/>
        <v>0</v>
      </c>
      <c r="AZ107" s="68" t="str">
        <f t="shared" si="151"/>
        <v>WoodCo</v>
      </c>
      <c r="BA107" s="68">
        <f t="shared" si="174"/>
        <v>5867.1712105215183</v>
      </c>
      <c r="BB107" s="68">
        <f t="shared" si="175"/>
        <v>0</v>
      </c>
      <c r="BC107" s="111">
        <f t="shared" si="176"/>
        <v>0</v>
      </c>
      <c r="BD107" s="111">
        <f t="shared" si="177"/>
        <v>0</v>
      </c>
      <c r="BE107" s="111">
        <f t="shared" si="178"/>
        <v>0</v>
      </c>
      <c r="BF107" s="111">
        <f t="shared" si="152"/>
        <v>0</v>
      </c>
      <c r="BG107" s="111">
        <f t="shared" si="179"/>
        <v>0</v>
      </c>
      <c r="BH107" s="111">
        <f t="shared" si="180"/>
        <v>0</v>
      </c>
      <c r="BI107" s="73">
        <f t="shared" si="181"/>
        <v>0</v>
      </c>
      <c r="BJ107" s="73">
        <f t="shared" si="182"/>
        <v>0</v>
      </c>
      <c r="BK107" s="73">
        <f t="shared" si="183"/>
        <v>0</v>
      </c>
      <c r="BL107" s="73">
        <f t="shared" si="184"/>
        <v>0</v>
      </c>
      <c r="BM107" s="73">
        <f t="shared" si="185"/>
        <v>0</v>
      </c>
      <c r="BN107" s="73">
        <f t="shared" si="186"/>
        <v>0</v>
      </c>
    </row>
    <row r="108" spans="1:66" x14ac:dyDescent="0.25">
      <c r="A108" s="62" t="s">
        <v>188</v>
      </c>
      <c r="B108" s="62">
        <v>52.552252299999999</v>
      </c>
      <c r="C108" s="62">
        <v>-1.2853036</v>
      </c>
      <c r="D108" s="63">
        <v>192.58041600000001</v>
      </c>
      <c r="E108" s="63">
        <v>0</v>
      </c>
      <c r="F108" s="63">
        <v>0</v>
      </c>
      <c r="G108" s="68">
        <f t="shared" si="129"/>
        <v>117.53304456945115</v>
      </c>
      <c r="H108" s="69">
        <f t="shared" si="153"/>
        <v>0</v>
      </c>
      <c r="I108" s="69">
        <f t="shared" si="154"/>
        <v>0</v>
      </c>
      <c r="J108" s="69">
        <f t="shared" si="130"/>
        <v>0</v>
      </c>
      <c r="K108" s="69">
        <f t="shared" si="155"/>
        <v>2773.1579904000005</v>
      </c>
      <c r="L108" s="69">
        <f t="shared" si="156"/>
        <v>4526.9125233862896</v>
      </c>
      <c r="M108" s="69">
        <f t="shared" si="131"/>
        <v>7300.0705137862897</v>
      </c>
      <c r="N108" s="69">
        <f t="shared" si="132"/>
        <v>7300.0705137862897</v>
      </c>
      <c r="O108" s="51">
        <f t="shared" si="133"/>
        <v>159.52738444208748</v>
      </c>
      <c r="P108" s="49">
        <f t="shared" si="157"/>
        <v>1224.8114457600002</v>
      </c>
      <c r="Q108" s="49">
        <f t="shared" si="158"/>
        <v>2092.7339491407856</v>
      </c>
      <c r="R108" s="49">
        <f t="shared" si="134"/>
        <v>3317.5453949007861</v>
      </c>
      <c r="S108" s="49">
        <f t="shared" si="159"/>
        <v>2773.1579904000005</v>
      </c>
      <c r="T108" s="49">
        <f t="shared" si="160"/>
        <v>6144.3700118498273</v>
      </c>
      <c r="U108" s="49">
        <f t="shared" si="135"/>
        <v>8917.5280022498282</v>
      </c>
      <c r="V108" s="49">
        <f t="shared" si="136"/>
        <v>12235.073397150614</v>
      </c>
      <c r="W108" s="28">
        <f t="shared" si="137"/>
        <v>500.06865154411327</v>
      </c>
      <c r="X108" s="29">
        <f t="shared" si="161"/>
        <v>1224.8114457600002</v>
      </c>
      <c r="Y108" s="29">
        <f t="shared" si="162"/>
        <v>4618.0322821760401</v>
      </c>
      <c r="Z108" s="29">
        <f t="shared" si="138"/>
        <v>5842.8437279360405</v>
      </c>
      <c r="AA108" s="29">
        <f t="shared" si="163"/>
        <v>0</v>
      </c>
      <c r="AB108" s="29">
        <f t="shared" si="164"/>
        <v>0</v>
      </c>
      <c r="AC108" s="29">
        <f t="shared" si="139"/>
        <v>0</v>
      </c>
      <c r="AD108" s="29">
        <f t="shared" si="165"/>
        <v>2773.1579904000005</v>
      </c>
      <c r="AE108" s="29">
        <f t="shared" si="166"/>
        <v>19260.685788584877</v>
      </c>
      <c r="AF108" s="29">
        <f t="shared" si="140"/>
        <v>22033.843778984876</v>
      </c>
      <c r="AG108" s="29">
        <f t="shared" si="141"/>
        <v>27876.687506920916</v>
      </c>
      <c r="AH108" s="135">
        <f t="shared" si="142"/>
        <v>2773.1579904000005</v>
      </c>
      <c r="AI108" s="135">
        <f t="shared" si="143"/>
        <v>4526.9125233862896</v>
      </c>
      <c r="AJ108" s="135">
        <f t="shared" si="144"/>
        <v>7300.0705137862897</v>
      </c>
      <c r="AK108" s="135">
        <f t="shared" si="145"/>
        <v>0</v>
      </c>
      <c r="AL108" s="135">
        <f t="shared" si="146"/>
        <v>0</v>
      </c>
      <c r="AM108" s="139">
        <f t="shared" si="147"/>
        <v>0</v>
      </c>
      <c r="AN108" s="135">
        <f t="shared" si="148"/>
        <v>7300.0705137862897</v>
      </c>
      <c r="AO108" s="137" t="str">
        <f t="shared" si="149"/>
        <v>WoodCo Factory and Warehouse</v>
      </c>
      <c r="AP108" s="65">
        <f t="shared" si="150"/>
        <v>7300.0705137862897</v>
      </c>
      <c r="AQ108" s="12"/>
      <c r="AR108" s="70">
        <f t="shared" si="167"/>
        <v>0</v>
      </c>
      <c r="AS108" s="70">
        <f t="shared" si="168"/>
        <v>0</v>
      </c>
      <c r="AT108" s="70">
        <f t="shared" si="169"/>
        <v>0</v>
      </c>
      <c r="AU108" s="70">
        <f t="shared" si="170"/>
        <v>0</v>
      </c>
      <c r="AW108" s="68">
        <f t="shared" si="171"/>
        <v>192.58041600000001</v>
      </c>
      <c r="AX108" s="68">
        <f t="shared" si="172"/>
        <v>0</v>
      </c>
      <c r="AY108" s="68">
        <f t="shared" si="173"/>
        <v>0</v>
      </c>
      <c r="AZ108" s="68" t="str">
        <f t="shared" si="151"/>
        <v>WoodCo</v>
      </c>
      <c r="BA108" s="68">
        <f t="shared" si="174"/>
        <v>4526.9125233862896</v>
      </c>
      <c r="BB108" s="68">
        <f t="shared" si="175"/>
        <v>0</v>
      </c>
      <c r="BC108" s="111">
        <f t="shared" si="176"/>
        <v>0</v>
      </c>
      <c r="BD108" s="111">
        <f t="shared" si="177"/>
        <v>0</v>
      </c>
      <c r="BE108" s="111">
        <f t="shared" si="178"/>
        <v>0</v>
      </c>
      <c r="BF108" s="111">
        <f t="shared" si="152"/>
        <v>0</v>
      </c>
      <c r="BG108" s="111">
        <f t="shared" si="179"/>
        <v>0</v>
      </c>
      <c r="BH108" s="111">
        <f t="shared" si="180"/>
        <v>0</v>
      </c>
      <c r="BI108" s="73">
        <f t="shared" si="181"/>
        <v>0</v>
      </c>
      <c r="BJ108" s="73">
        <f t="shared" si="182"/>
        <v>0</v>
      </c>
      <c r="BK108" s="73">
        <f t="shared" si="183"/>
        <v>0</v>
      </c>
      <c r="BL108" s="73">
        <f t="shared" si="184"/>
        <v>0</v>
      </c>
      <c r="BM108" s="73">
        <f t="shared" si="185"/>
        <v>0</v>
      </c>
      <c r="BN108" s="73">
        <f t="shared" si="186"/>
        <v>0</v>
      </c>
    </row>
    <row r="109" spans="1:66" x14ac:dyDescent="0.25">
      <c r="A109" s="62" t="s">
        <v>206</v>
      </c>
      <c r="B109" s="62">
        <v>53.372360229492188</v>
      </c>
      <c r="C109" s="62">
        <v>1.1099000461399555E-2</v>
      </c>
      <c r="D109" s="63">
        <v>193.50813264820775</v>
      </c>
      <c r="E109" s="63">
        <v>0</v>
      </c>
      <c r="F109" s="63">
        <v>0</v>
      </c>
      <c r="G109" s="68">
        <f t="shared" si="129"/>
        <v>54.595300481207602</v>
      </c>
      <c r="H109" s="69">
        <f t="shared" si="153"/>
        <v>0</v>
      </c>
      <c r="I109" s="69">
        <f t="shared" si="154"/>
        <v>0</v>
      </c>
      <c r="J109" s="69">
        <f t="shared" si="130"/>
        <v>0</v>
      </c>
      <c r="K109" s="69">
        <f t="shared" si="155"/>
        <v>2786.5171101341916</v>
      </c>
      <c r="L109" s="69">
        <f t="shared" si="156"/>
        <v>2112.926929497256</v>
      </c>
      <c r="M109" s="69">
        <f t="shared" si="131"/>
        <v>4899.4440396314476</v>
      </c>
      <c r="N109" s="69">
        <f t="shared" si="132"/>
        <v>4899.4440396314476</v>
      </c>
      <c r="O109" s="51">
        <f t="shared" si="133"/>
        <v>219.8220101701624</v>
      </c>
      <c r="P109" s="49">
        <f t="shared" si="157"/>
        <v>1230.7117236426013</v>
      </c>
      <c r="Q109" s="49">
        <f t="shared" si="158"/>
        <v>2102.8152656381362</v>
      </c>
      <c r="R109" s="49">
        <f t="shared" si="134"/>
        <v>3333.5269892807373</v>
      </c>
      <c r="S109" s="49">
        <f t="shared" si="159"/>
        <v>2786.5171101341916</v>
      </c>
      <c r="T109" s="49">
        <f t="shared" si="160"/>
        <v>8507.4693406006918</v>
      </c>
      <c r="U109" s="49">
        <f t="shared" si="135"/>
        <v>11293.986450734883</v>
      </c>
      <c r="V109" s="49">
        <f t="shared" si="136"/>
        <v>14627.51344001562</v>
      </c>
      <c r="W109" s="28">
        <f t="shared" si="137"/>
        <v>455.6691824926728</v>
      </c>
      <c r="X109" s="29">
        <f t="shared" si="161"/>
        <v>1230.7117236426013</v>
      </c>
      <c r="Y109" s="29">
        <f t="shared" si="162"/>
        <v>4640.2787053540624</v>
      </c>
      <c r="Z109" s="29">
        <f t="shared" si="138"/>
        <v>5870.9904289966635</v>
      </c>
      <c r="AA109" s="29">
        <f t="shared" si="163"/>
        <v>0</v>
      </c>
      <c r="AB109" s="29">
        <f t="shared" si="164"/>
        <v>0</v>
      </c>
      <c r="AC109" s="29">
        <f t="shared" si="139"/>
        <v>0</v>
      </c>
      <c r="AD109" s="29">
        <f t="shared" si="165"/>
        <v>2786.5171101341916</v>
      </c>
      <c r="AE109" s="29">
        <f t="shared" si="166"/>
        <v>17635.138521898505</v>
      </c>
      <c r="AF109" s="29">
        <f t="shared" si="140"/>
        <v>20421.655632032696</v>
      </c>
      <c r="AG109" s="29">
        <f t="shared" si="141"/>
        <v>26292.646061029358</v>
      </c>
      <c r="AH109" s="135">
        <f t="shared" si="142"/>
        <v>2786.5171101341916</v>
      </c>
      <c r="AI109" s="135">
        <f t="shared" si="143"/>
        <v>2112.9269294972564</v>
      </c>
      <c r="AJ109" s="135">
        <f t="shared" si="144"/>
        <v>4899.4440396314476</v>
      </c>
      <c r="AK109" s="135">
        <f t="shared" si="145"/>
        <v>0</v>
      </c>
      <c r="AL109" s="135">
        <f t="shared" si="146"/>
        <v>0</v>
      </c>
      <c r="AM109" s="139">
        <f t="shared" si="147"/>
        <v>0</v>
      </c>
      <c r="AN109" s="135">
        <f t="shared" si="148"/>
        <v>4899.4440396314476</v>
      </c>
      <c r="AO109" s="137" t="str">
        <f t="shared" si="149"/>
        <v>WoodCo Factory and Warehouse</v>
      </c>
      <c r="AP109" s="65">
        <f t="shared" si="150"/>
        <v>4899.4440396314476</v>
      </c>
      <c r="AQ109" s="12"/>
      <c r="AR109" s="70">
        <f t="shared" si="167"/>
        <v>0</v>
      </c>
      <c r="AS109" s="70">
        <f t="shared" si="168"/>
        <v>0</v>
      </c>
      <c r="AT109" s="70">
        <f t="shared" si="169"/>
        <v>0</v>
      </c>
      <c r="AU109" s="70">
        <f t="shared" si="170"/>
        <v>0</v>
      </c>
      <c r="AW109" s="68">
        <f t="shared" si="171"/>
        <v>193.50813264820775</v>
      </c>
      <c r="AX109" s="68">
        <f t="shared" si="172"/>
        <v>0</v>
      </c>
      <c r="AY109" s="68">
        <f t="shared" si="173"/>
        <v>0</v>
      </c>
      <c r="AZ109" s="68" t="str">
        <f t="shared" si="151"/>
        <v>WoodCo</v>
      </c>
      <c r="BA109" s="68">
        <f t="shared" si="174"/>
        <v>2112.926929497256</v>
      </c>
      <c r="BB109" s="68">
        <f t="shared" si="175"/>
        <v>0</v>
      </c>
      <c r="BC109" s="111">
        <f t="shared" si="176"/>
        <v>0</v>
      </c>
      <c r="BD109" s="111">
        <f t="shared" si="177"/>
        <v>0</v>
      </c>
      <c r="BE109" s="111">
        <f t="shared" si="178"/>
        <v>0</v>
      </c>
      <c r="BF109" s="111">
        <f t="shared" si="152"/>
        <v>0</v>
      </c>
      <c r="BG109" s="111">
        <f t="shared" si="179"/>
        <v>0</v>
      </c>
      <c r="BH109" s="111">
        <f t="shared" si="180"/>
        <v>0</v>
      </c>
      <c r="BI109" s="73">
        <f t="shared" si="181"/>
        <v>0</v>
      </c>
      <c r="BJ109" s="73">
        <f t="shared" si="182"/>
        <v>0</v>
      </c>
      <c r="BK109" s="73">
        <f t="shared" si="183"/>
        <v>0</v>
      </c>
      <c r="BL109" s="73">
        <f t="shared" si="184"/>
        <v>0</v>
      </c>
      <c r="BM109" s="73">
        <f t="shared" si="185"/>
        <v>0</v>
      </c>
      <c r="BN109" s="73">
        <f t="shared" si="186"/>
        <v>0</v>
      </c>
    </row>
    <row r="110" spans="1:66" x14ac:dyDescent="0.25">
      <c r="A110" s="62" t="s">
        <v>183</v>
      </c>
      <c r="B110" s="62">
        <v>53.196445465087891</v>
      </c>
      <c r="C110" s="62">
        <v>-0.59823298454284668</v>
      </c>
      <c r="D110" s="63">
        <v>330.37680177412665</v>
      </c>
      <c r="E110" s="63">
        <v>0</v>
      </c>
      <c r="F110" s="63">
        <v>0</v>
      </c>
      <c r="G110" s="68">
        <f t="shared" si="129"/>
        <v>57.300975852014389</v>
      </c>
      <c r="H110" s="69">
        <f t="shared" si="153"/>
        <v>0</v>
      </c>
      <c r="I110" s="69">
        <f t="shared" si="154"/>
        <v>0</v>
      </c>
      <c r="J110" s="69">
        <f t="shared" si="130"/>
        <v>0</v>
      </c>
      <c r="K110" s="69">
        <f t="shared" si="155"/>
        <v>4757.4259455474239</v>
      </c>
      <c r="L110" s="69">
        <f t="shared" si="156"/>
        <v>3786.1826281049953</v>
      </c>
      <c r="M110" s="69">
        <f t="shared" si="131"/>
        <v>8543.6085736524183</v>
      </c>
      <c r="N110" s="69">
        <f t="shared" si="132"/>
        <v>8543.6085736524183</v>
      </c>
      <c r="O110" s="51">
        <f t="shared" si="133"/>
        <v>173.02657071032235</v>
      </c>
      <c r="P110" s="49">
        <f t="shared" si="157"/>
        <v>2101.1964592834456</v>
      </c>
      <c r="Q110" s="49">
        <f t="shared" si="158"/>
        <v>3590.1404900967214</v>
      </c>
      <c r="R110" s="49">
        <f t="shared" si="134"/>
        <v>5691.3369493801674</v>
      </c>
      <c r="S110" s="49">
        <f t="shared" si="159"/>
        <v>4757.4259455474239</v>
      </c>
      <c r="T110" s="49">
        <f t="shared" si="160"/>
        <v>11432.793010644215</v>
      </c>
      <c r="U110" s="49">
        <f t="shared" si="135"/>
        <v>16190.218956191638</v>
      </c>
      <c r="V110" s="49">
        <f t="shared" si="136"/>
        <v>21881.555905571804</v>
      </c>
      <c r="W110" s="28">
        <f t="shared" si="137"/>
        <v>447.42046743776444</v>
      </c>
      <c r="X110" s="29">
        <f t="shared" si="161"/>
        <v>2101.1964592834456</v>
      </c>
      <c r="Y110" s="29">
        <f t="shared" si="162"/>
        <v>7922.3566319172942</v>
      </c>
      <c r="Z110" s="29">
        <f t="shared" si="138"/>
        <v>10023.55309120074</v>
      </c>
      <c r="AA110" s="29">
        <f t="shared" si="163"/>
        <v>0</v>
      </c>
      <c r="AB110" s="29">
        <f t="shared" si="164"/>
        <v>0</v>
      </c>
      <c r="AC110" s="29">
        <f t="shared" si="139"/>
        <v>0</v>
      </c>
      <c r="AD110" s="29">
        <f t="shared" si="165"/>
        <v>4757.4259455474239</v>
      </c>
      <c r="AE110" s="29">
        <f t="shared" si="166"/>
        <v>29563.468616074679</v>
      </c>
      <c r="AF110" s="29">
        <f t="shared" si="140"/>
        <v>34320.894561622103</v>
      </c>
      <c r="AG110" s="29">
        <f t="shared" si="141"/>
        <v>44344.447652822841</v>
      </c>
      <c r="AH110" s="135">
        <f t="shared" si="142"/>
        <v>4757.4259455474239</v>
      </c>
      <c r="AI110" s="135">
        <f t="shared" si="143"/>
        <v>3786.1826281049953</v>
      </c>
      <c r="AJ110" s="135">
        <f t="shared" si="144"/>
        <v>8543.6085736524183</v>
      </c>
      <c r="AK110" s="135">
        <f t="shared" si="145"/>
        <v>0</v>
      </c>
      <c r="AL110" s="135">
        <f t="shared" si="146"/>
        <v>0</v>
      </c>
      <c r="AM110" s="139">
        <f t="shared" si="147"/>
        <v>0</v>
      </c>
      <c r="AN110" s="135">
        <f t="shared" si="148"/>
        <v>8543.6085736524183</v>
      </c>
      <c r="AO110" s="137" t="str">
        <f t="shared" si="149"/>
        <v>WoodCo Factory and Warehouse</v>
      </c>
      <c r="AP110" s="65">
        <f t="shared" si="150"/>
        <v>8543.6085736524183</v>
      </c>
      <c r="AQ110" s="12"/>
      <c r="AR110" s="70">
        <f t="shared" si="167"/>
        <v>0</v>
      </c>
      <c r="AS110" s="70">
        <f t="shared" si="168"/>
        <v>0</v>
      </c>
      <c r="AT110" s="70">
        <f t="shared" si="169"/>
        <v>0</v>
      </c>
      <c r="AU110" s="70">
        <f t="shared" si="170"/>
        <v>0</v>
      </c>
      <c r="AW110" s="68">
        <f t="shared" si="171"/>
        <v>330.37680177412665</v>
      </c>
      <c r="AX110" s="68">
        <f t="shared" si="172"/>
        <v>0</v>
      </c>
      <c r="AY110" s="68">
        <f t="shared" si="173"/>
        <v>0</v>
      </c>
      <c r="AZ110" s="68" t="str">
        <f t="shared" si="151"/>
        <v>WoodCo</v>
      </c>
      <c r="BA110" s="68">
        <f t="shared" si="174"/>
        <v>3786.1826281049953</v>
      </c>
      <c r="BB110" s="68">
        <f t="shared" si="175"/>
        <v>0</v>
      </c>
      <c r="BC110" s="111">
        <f t="shared" si="176"/>
        <v>0</v>
      </c>
      <c r="BD110" s="111">
        <f t="shared" si="177"/>
        <v>0</v>
      </c>
      <c r="BE110" s="111">
        <f t="shared" si="178"/>
        <v>0</v>
      </c>
      <c r="BF110" s="111">
        <f t="shared" si="152"/>
        <v>0</v>
      </c>
      <c r="BG110" s="111">
        <f t="shared" si="179"/>
        <v>0</v>
      </c>
      <c r="BH110" s="111">
        <f t="shared" si="180"/>
        <v>0</v>
      </c>
      <c r="BI110" s="73">
        <f t="shared" si="181"/>
        <v>0</v>
      </c>
      <c r="BJ110" s="73">
        <f t="shared" si="182"/>
        <v>0</v>
      </c>
      <c r="BK110" s="73">
        <f t="shared" si="183"/>
        <v>0</v>
      </c>
      <c r="BL110" s="73">
        <f t="shared" si="184"/>
        <v>0</v>
      </c>
      <c r="BM110" s="73">
        <f t="shared" si="185"/>
        <v>0</v>
      </c>
      <c r="BN110" s="73">
        <f t="shared" si="186"/>
        <v>0</v>
      </c>
    </row>
    <row r="111" spans="1:66" x14ac:dyDescent="0.25">
      <c r="A111" s="62" t="s">
        <v>179</v>
      </c>
      <c r="B111" s="62">
        <v>53.244975024349301</v>
      </c>
      <c r="C111" s="62">
        <v>-0.61757527082486896</v>
      </c>
      <c r="D111" s="63">
        <v>0</v>
      </c>
      <c r="E111" s="63">
        <v>514.62694887068164</v>
      </c>
      <c r="F111" s="63">
        <v>0</v>
      </c>
      <c r="G111" s="68">
        <f t="shared" si="129"/>
        <v>62.266685990036187</v>
      </c>
      <c r="H111" s="69">
        <f t="shared" si="153"/>
        <v>0</v>
      </c>
      <c r="I111" s="69">
        <f t="shared" si="154"/>
        <v>0</v>
      </c>
      <c r="J111" s="69">
        <f t="shared" si="130"/>
        <v>0</v>
      </c>
      <c r="K111" s="69">
        <f t="shared" si="155"/>
        <v>7410.6280637378159</v>
      </c>
      <c r="L111" s="69">
        <f t="shared" si="156"/>
        <v>6408.8229254682292</v>
      </c>
      <c r="M111" s="69">
        <f t="shared" si="131"/>
        <v>13819.450989206045</v>
      </c>
      <c r="N111" s="69">
        <f t="shared" si="132"/>
        <v>13819.450989206045</v>
      </c>
      <c r="O111" s="51">
        <f t="shared" si="133"/>
        <v>170.70107019037496</v>
      </c>
      <c r="P111" s="49">
        <f t="shared" si="157"/>
        <v>3273.0273948175354</v>
      </c>
      <c r="Q111" s="49">
        <f t="shared" si="158"/>
        <v>5592.3510262041118</v>
      </c>
      <c r="R111" s="49">
        <f t="shared" si="134"/>
        <v>8865.3784210216472</v>
      </c>
      <c r="S111" s="49">
        <f t="shared" si="159"/>
        <v>7410.6280637378159</v>
      </c>
      <c r="T111" s="49">
        <f t="shared" si="160"/>
        <v>17569.474184206549</v>
      </c>
      <c r="U111" s="49">
        <f t="shared" si="135"/>
        <v>24980.102247944364</v>
      </c>
      <c r="V111" s="49">
        <f t="shared" si="136"/>
        <v>33845.480668966011</v>
      </c>
      <c r="W111" s="28">
        <f t="shared" si="137"/>
        <v>441.09370428344459</v>
      </c>
      <c r="X111" s="29">
        <f t="shared" si="161"/>
        <v>3273.0273948175354</v>
      </c>
      <c r="Y111" s="29">
        <f t="shared" si="162"/>
        <v>12340.631059611827</v>
      </c>
      <c r="Z111" s="29">
        <f t="shared" si="138"/>
        <v>15613.658454429362</v>
      </c>
      <c r="AA111" s="29">
        <f t="shared" si="163"/>
        <v>0</v>
      </c>
      <c r="AB111" s="29">
        <f t="shared" si="164"/>
        <v>0</v>
      </c>
      <c r="AC111" s="29">
        <f t="shared" si="139"/>
        <v>0</v>
      </c>
      <c r="AD111" s="29">
        <f t="shared" si="165"/>
        <v>7410.6280637378159</v>
      </c>
      <c r="AE111" s="29">
        <f t="shared" si="166"/>
        <v>45399.741440291167</v>
      </c>
      <c r="AF111" s="29">
        <f t="shared" si="140"/>
        <v>52810.369504028982</v>
      </c>
      <c r="AG111" s="29">
        <f t="shared" si="141"/>
        <v>68424.027958458348</v>
      </c>
      <c r="AH111" s="135">
        <f t="shared" si="142"/>
        <v>7410.6280637378159</v>
      </c>
      <c r="AI111" s="135">
        <f t="shared" si="143"/>
        <v>6408.8229254682292</v>
      </c>
      <c r="AJ111" s="135">
        <f t="shared" si="144"/>
        <v>13819.450989206045</v>
      </c>
      <c r="AK111" s="135">
        <f t="shared" si="145"/>
        <v>0</v>
      </c>
      <c r="AL111" s="135">
        <f t="shared" si="146"/>
        <v>0</v>
      </c>
      <c r="AM111" s="139">
        <f t="shared" si="147"/>
        <v>0</v>
      </c>
      <c r="AN111" s="135">
        <f t="shared" si="148"/>
        <v>13819.450989206045</v>
      </c>
      <c r="AO111" s="137" t="str">
        <f t="shared" si="149"/>
        <v>WoodCo Factory and Warehouse</v>
      </c>
      <c r="AP111" s="65">
        <f t="shared" si="150"/>
        <v>13819.450989206045</v>
      </c>
      <c r="AQ111" s="12"/>
      <c r="AR111" s="70">
        <f t="shared" si="167"/>
        <v>0</v>
      </c>
      <c r="AS111" s="70">
        <f t="shared" si="168"/>
        <v>0</v>
      </c>
      <c r="AT111" s="70">
        <f t="shared" si="169"/>
        <v>0</v>
      </c>
      <c r="AU111" s="70">
        <f t="shared" si="170"/>
        <v>0</v>
      </c>
      <c r="AW111" s="68">
        <f t="shared" si="171"/>
        <v>0</v>
      </c>
      <c r="AX111" s="68">
        <f t="shared" si="172"/>
        <v>514.62694887068164</v>
      </c>
      <c r="AY111" s="68">
        <f t="shared" si="173"/>
        <v>0</v>
      </c>
      <c r="AZ111" s="68" t="str">
        <f t="shared" si="151"/>
        <v>WoodCo</v>
      </c>
      <c r="BA111" s="68">
        <f t="shared" si="174"/>
        <v>6408.8229254682292</v>
      </c>
      <c r="BB111" s="68">
        <f t="shared" si="175"/>
        <v>0</v>
      </c>
      <c r="BC111" s="111">
        <f t="shared" si="176"/>
        <v>0</v>
      </c>
      <c r="BD111" s="111">
        <f t="shared" si="177"/>
        <v>0</v>
      </c>
      <c r="BE111" s="111">
        <f t="shared" si="178"/>
        <v>0</v>
      </c>
      <c r="BF111" s="111">
        <f t="shared" si="152"/>
        <v>0</v>
      </c>
      <c r="BG111" s="111">
        <f t="shared" si="179"/>
        <v>0</v>
      </c>
      <c r="BH111" s="111">
        <f t="shared" si="180"/>
        <v>0</v>
      </c>
      <c r="BI111" s="73">
        <f t="shared" si="181"/>
        <v>0</v>
      </c>
      <c r="BJ111" s="73">
        <f t="shared" si="182"/>
        <v>0</v>
      </c>
      <c r="BK111" s="73">
        <f t="shared" si="183"/>
        <v>0</v>
      </c>
      <c r="BL111" s="73">
        <f t="shared" si="184"/>
        <v>0</v>
      </c>
      <c r="BM111" s="73">
        <f t="shared" si="185"/>
        <v>0</v>
      </c>
      <c r="BN111" s="73">
        <f t="shared" si="186"/>
        <v>0</v>
      </c>
    </row>
    <row r="112" spans="1:66" x14ac:dyDescent="0.25">
      <c r="A112" s="62" t="s">
        <v>44</v>
      </c>
      <c r="B112" s="62">
        <v>53.225916950032001</v>
      </c>
      <c r="C112" s="62">
        <v>-0.55378239993070799</v>
      </c>
      <c r="D112" s="63">
        <v>186.8871639145074</v>
      </c>
      <c r="E112" s="63">
        <v>0</v>
      </c>
      <c r="F112" s="63">
        <v>1058.5387295989615</v>
      </c>
      <c r="G112" s="68">
        <f t="shared" si="129"/>
        <v>56.675211154797665</v>
      </c>
      <c r="H112" s="69">
        <f t="shared" si="153"/>
        <v>6732.306320249395</v>
      </c>
      <c r="I112" s="69">
        <f t="shared" si="154"/>
        <v>11502.93462816128</v>
      </c>
      <c r="J112" s="69">
        <f t="shared" si="130"/>
        <v>18235.240948410676</v>
      </c>
      <c r="K112" s="69">
        <f t="shared" si="155"/>
        <v>17934.132866593955</v>
      </c>
      <c r="L112" s="69">
        <f t="shared" si="156"/>
        <v>14116.955098505683</v>
      </c>
      <c r="M112" s="69">
        <f t="shared" si="131"/>
        <v>32051.087965099636</v>
      </c>
      <c r="N112" s="69">
        <f t="shared" si="132"/>
        <v>50286.328913510311</v>
      </c>
      <c r="O112" s="51">
        <f t="shared" si="133"/>
        <v>176.0449852025464</v>
      </c>
      <c r="P112" s="49">
        <f t="shared" si="157"/>
        <v>1188.602362496267</v>
      </c>
      <c r="Q112" s="49">
        <f t="shared" si="158"/>
        <v>2030.8664853155594</v>
      </c>
      <c r="R112" s="49">
        <f t="shared" si="134"/>
        <v>3219.4688478118264</v>
      </c>
      <c r="S112" s="49">
        <f t="shared" si="159"/>
        <v>17934.132866593955</v>
      </c>
      <c r="T112" s="49">
        <f t="shared" si="160"/>
        <v>43850.196598889357</v>
      </c>
      <c r="U112" s="49">
        <f t="shared" si="135"/>
        <v>61784.329465483315</v>
      </c>
      <c r="V112" s="49">
        <f t="shared" si="136"/>
        <v>65003.798313295141</v>
      </c>
      <c r="W112" s="28">
        <f t="shared" si="137"/>
        <v>445.94291795143994</v>
      </c>
      <c r="X112" s="29">
        <f t="shared" si="161"/>
        <v>1188.602362496267</v>
      </c>
      <c r="Y112" s="29">
        <f t="shared" si="162"/>
        <v>4481.5094598275264</v>
      </c>
      <c r="Z112" s="29">
        <f t="shared" si="138"/>
        <v>5670.1118223237936</v>
      </c>
      <c r="AA112" s="29">
        <f t="shared" si="163"/>
        <v>6732.306320249395</v>
      </c>
      <c r="AB112" s="29">
        <f t="shared" si="164"/>
        <v>18436.387119621289</v>
      </c>
      <c r="AC112" s="29">
        <f t="shared" si="139"/>
        <v>25168.693439870684</v>
      </c>
      <c r="AD112" s="29">
        <f t="shared" si="165"/>
        <v>17934.132866593955</v>
      </c>
      <c r="AE112" s="29">
        <f t="shared" si="166"/>
        <v>111077.77140913514</v>
      </c>
      <c r="AF112" s="29">
        <f t="shared" si="140"/>
        <v>129011.90427572909</v>
      </c>
      <c r="AG112" s="29">
        <f t="shared" si="141"/>
        <v>159850.70953792357</v>
      </c>
      <c r="AH112" s="135">
        <f t="shared" si="142"/>
        <v>2691.1751603689067</v>
      </c>
      <c r="AI112" s="135">
        <f t="shared" si="143"/>
        <v>2118.3738953951979</v>
      </c>
      <c r="AJ112" s="135">
        <f t="shared" si="144"/>
        <v>4809.5490557641042</v>
      </c>
      <c r="AK112" s="135">
        <f t="shared" si="145"/>
        <v>15242.957706225046</v>
      </c>
      <c r="AL112" s="135">
        <f t="shared" si="146"/>
        <v>37270.086997714287</v>
      </c>
      <c r="AM112" s="139">
        <f t="shared" si="147"/>
        <v>52513.044703939333</v>
      </c>
      <c r="AN112" s="135">
        <f t="shared" si="148"/>
        <v>57322.593759703435</v>
      </c>
      <c r="AO112" s="137" t="str">
        <f t="shared" si="149"/>
        <v>WoodCo Factory and Warehouse</v>
      </c>
      <c r="AP112" s="65">
        <f t="shared" si="150"/>
        <v>50286.328913510311</v>
      </c>
      <c r="AQ112" s="12"/>
      <c r="AR112" s="70">
        <f t="shared" si="167"/>
        <v>1058.5387295989615</v>
      </c>
      <c r="AS112" s="70">
        <f t="shared" si="168"/>
        <v>0</v>
      </c>
      <c r="AT112" s="70">
        <f t="shared" si="169"/>
        <v>0</v>
      </c>
      <c r="AU112" s="70">
        <f t="shared" si="170"/>
        <v>0</v>
      </c>
      <c r="AW112" s="68">
        <f t="shared" si="171"/>
        <v>186.8871639145074</v>
      </c>
      <c r="AX112" s="68">
        <f t="shared" si="172"/>
        <v>0</v>
      </c>
      <c r="AY112" s="68">
        <f t="shared" si="173"/>
        <v>1058.5387295989615</v>
      </c>
      <c r="AZ112" s="68" t="str">
        <f t="shared" si="151"/>
        <v>Both</v>
      </c>
      <c r="BA112" s="68">
        <f t="shared" si="174"/>
        <v>2118.3738953951984</v>
      </c>
      <c r="BB112" s="68">
        <f t="shared" si="175"/>
        <v>11998.581203110485</v>
      </c>
      <c r="BC112" s="111">
        <f t="shared" si="176"/>
        <v>0</v>
      </c>
      <c r="BD112" s="111">
        <f t="shared" si="177"/>
        <v>0</v>
      </c>
      <c r="BE112" s="111">
        <f t="shared" si="178"/>
        <v>0</v>
      </c>
      <c r="BF112" s="111">
        <f t="shared" si="152"/>
        <v>0</v>
      </c>
      <c r="BG112" s="111">
        <f t="shared" si="179"/>
        <v>0</v>
      </c>
      <c r="BH112" s="111">
        <f t="shared" si="180"/>
        <v>0</v>
      </c>
      <c r="BI112" s="73">
        <f t="shared" si="181"/>
        <v>0</v>
      </c>
      <c r="BJ112" s="73">
        <f t="shared" si="182"/>
        <v>0</v>
      </c>
      <c r="BK112" s="73">
        <f t="shared" si="183"/>
        <v>0</v>
      </c>
      <c r="BL112" s="73">
        <f t="shared" si="184"/>
        <v>0</v>
      </c>
      <c r="BM112" s="73">
        <f t="shared" si="185"/>
        <v>0</v>
      </c>
      <c r="BN112" s="73">
        <f t="shared" si="186"/>
        <v>0</v>
      </c>
    </row>
    <row r="113" spans="1:66" x14ac:dyDescent="0.25">
      <c r="A113" s="62" t="s">
        <v>13</v>
      </c>
      <c r="B113" s="62">
        <v>53.771131498101802</v>
      </c>
      <c r="C113" s="62">
        <v>-1.5792938965855901</v>
      </c>
      <c r="D113" s="63">
        <v>0</v>
      </c>
      <c r="E113" s="63">
        <v>299.29192472319716</v>
      </c>
      <c r="F113" s="63">
        <v>866.79469487746303</v>
      </c>
      <c r="G113" s="68">
        <f t="shared" si="129"/>
        <v>165.74193602315714</v>
      </c>
      <c r="H113" s="69">
        <f t="shared" si="153"/>
        <v>5512.8142594206647</v>
      </c>
      <c r="I113" s="69">
        <f t="shared" si="154"/>
        <v>9419.2894718079497</v>
      </c>
      <c r="J113" s="69">
        <f t="shared" si="130"/>
        <v>14932.103731228613</v>
      </c>
      <c r="K113" s="69">
        <f t="shared" si="155"/>
        <v>16791.647322249508</v>
      </c>
      <c r="L113" s="69">
        <f t="shared" si="156"/>
        <v>38653.890780662441</v>
      </c>
      <c r="M113" s="69">
        <f t="shared" si="131"/>
        <v>55445.538102911945</v>
      </c>
      <c r="N113" s="69">
        <f t="shared" si="132"/>
        <v>70377.641834140552</v>
      </c>
      <c r="O113" s="51">
        <f t="shared" si="133"/>
        <v>107.82956393589569</v>
      </c>
      <c r="P113" s="49">
        <f t="shared" si="157"/>
        <v>1903.496641239534</v>
      </c>
      <c r="Q113" s="49">
        <f t="shared" si="158"/>
        <v>3252.3471730994861</v>
      </c>
      <c r="R113" s="49">
        <f t="shared" si="134"/>
        <v>5155.8438143390204</v>
      </c>
      <c r="S113" s="49">
        <f t="shared" si="159"/>
        <v>16791.647322249508</v>
      </c>
      <c r="T113" s="49">
        <f t="shared" si="160"/>
        <v>25147.722340604378</v>
      </c>
      <c r="U113" s="49">
        <f t="shared" si="135"/>
        <v>41939.369662853889</v>
      </c>
      <c r="V113" s="49">
        <f t="shared" si="136"/>
        <v>47095.213477192912</v>
      </c>
      <c r="W113" s="28">
        <f t="shared" si="137"/>
        <v>342.17183392270783</v>
      </c>
      <c r="X113" s="29">
        <f t="shared" si="161"/>
        <v>1903.496641239534</v>
      </c>
      <c r="Y113" s="29">
        <f t="shared" si="162"/>
        <v>7176.9487203014751</v>
      </c>
      <c r="Z113" s="29">
        <f t="shared" si="138"/>
        <v>9080.4453615410093</v>
      </c>
      <c r="AA113" s="29">
        <f t="shared" si="163"/>
        <v>5512.8142594206647</v>
      </c>
      <c r="AB113" s="29">
        <f t="shared" si="164"/>
        <v>15096.814222422759</v>
      </c>
      <c r="AC113" s="29">
        <f t="shared" si="139"/>
        <v>20609.628481843425</v>
      </c>
      <c r="AD113" s="29">
        <f t="shared" si="165"/>
        <v>16791.647322249508</v>
      </c>
      <c r="AE113" s="29">
        <f t="shared" si="166"/>
        <v>79800.39942829778</v>
      </c>
      <c r="AF113" s="29">
        <f t="shared" si="140"/>
        <v>96592.046750547292</v>
      </c>
      <c r="AG113" s="29">
        <f t="shared" si="141"/>
        <v>126282.12059393173</v>
      </c>
      <c r="AH113" s="135">
        <f t="shared" si="142"/>
        <v>4309.8037160140393</v>
      </c>
      <c r="AI113" s="135">
        <f t="shared" si="143"/>
        <v>9921.0446079439407</v>
      </c>
      <c r="AJ113" s="135">
        <f t="shared" si="144"/>
        <v>14230.84832395798</v>
      </c>
      <c r="AK113" s="135">
        <f t="shared" si="145"/>
        <v>12481.843606235469</v>
      </c>
      <c r="AL113" s="135">
        <f t="shared" si="146"/>
        <v>18693.218794116921</v>
      </c>
      <c r="AM113" s="139">
        <f t="shared" si="147"/>
        <v>31175.062400352392</v>
      </c>
      <c r="AN113" s="135">
        <f t="shared" si="148"/>
        <v>45405.910724310372</v>
      </c>
      <c r="AO113" s="137" t="str">
        <f t="shared" si="149"/>
        <v>Individual</v>
      </c>
      <c r="AP113" s="65">
        <f t="shared" si="150"/>
        <v>45405.910724310372</v>
      </c>
      <c r="AQ113" s="12">
        <f>SUM(D113:E113)</f>
        <v>299.29192472319716</v>
      </c>
      <c r="AR113" s="70">
        <f t="shared" si="167"/>
        <v>0</v>
      </c>
      <c r="AS113" s="70">
        <f t="shared" si="168"/>
        <v>0</v>
      </c>
      <c r="AT113" s="70">
        <f t="shared" si="169"/>
        <v>0</v>
      </c>
      <c r="AU113" s="70">
        <f t="shared" si="170"/>
        <v>0</v>
      </c>
      <c r="AW113" s="68">
        <f t="shared" si="171"/>
        <v>0</v>
      </c>
      <c r="AX113" s="68">
        <f t="shared" si="172"/>
        <v>0</v>
      </c>
      <c r="AY113" s="68">
        <f t="shared" si="173"/>
        <v>0</v>
      </c>
      <c r="AZ113" s="68">
        <f t="shared" si="151"/>
        <v>0</v>
      </c>
      <c r="BA113" s="68">
        <f t="shared" si="174"/>
        <v>0</v>
      </c>
      <c r="BB113" s="68">
        <f t="shared" si="175"/>
        <v>0</v>
      </c>
      <c r="BC113" s="111">
        <f t="shared" si="176"/>
        <v>0</v>
      </c>
      <c r="BD113" s="111">
        <f t="shared" si="177"/>
        <v>0</v>
      </c>
      <c r="BE113" s="111">
        <f t="shared" si="178"/>
        <v>0</v>
      </c>
      <c r="BF113" s="111">
        <f t="shared" si="152"/>
        <v>0</v>
      </c>
      <c r="BG113" s="111">
        <f t="shared" si="179"/>
        <v>0</v>
      </c>
      <c r="BH113" s="111">
        <f t="shared" si="180"/>
        <v>0</v>
      </c>
      <c r="BI113" s="73">
        <f t="shared" si="181"/>
        <v>0</v>
      </c>
      <c r="BJ113" s="73">
        <f t="shared" si="182"/>
        <v>0</v>
      </c>
      <c r="BK113" s="73">
        <f t="shared" si="183"/>
        <v>0</v>
      </c>
      <c r="BL113" s="73">
        <f t="shared" si="184"/>
        <v>0</v>
      </c>
      <c r="BM113" s="73">
        <f t="shared" si="185"/>
        <v>0</v>
      </c>
      <c r="BN113" s="73">
        <f t="shared" si="186"/>
        <v>0</v>
      </c>
    </row>
    <row r="114" spans="1:66" x14ac:dyDescent="0.25">
      <c r="A114" s="62" t="s">
        <v>60</v>
      </c>
      <c r="B114" s="62">
        <v>51.886691767724002</v>
      </c>
      <c r="C114" s="62">
        <v>-0.45724945344092099</v>
      </c>
      <c r="D114" s="63">
        <v>192.55956721930013</v>
      </c>
      <c r="E114" s="63">
        <v>294.16161012123058</v>
      </c>
      <c r="F114" s="63">
        <v>1192.0143634986744</v>
      </c>
      <c r="G114" s="68">
        <f t="shared" si="129"/>
        <v>148.42928735229933</v>
      </c>
      <c r="H114" s="69">
        <f t="shared" si="153"/>
        <v>7581.2113518515689</v>
      </c>
      <c r="I114" s="69">
        <f t="shared" si="154"/>
        <v>12953.388398315228</v>
      </c>
      <c r="J114" s="69">
        <f t="shared" si="130"/>
        <v>20534.599750166795</v>
      </c>
      <c r="K114" s="69">
        <f t="shared" si="155"/>
        <v>24173.791788084553</v>
      </c>
      <c r="L114" s="69">
        <f t="shared" si="156"/>
        <v>49834.703995947995</v>
      </c>
      <c r="M114" s="69">
        <f t="shared" si="131"/>
        <v>74008.495784032551</v>
      </c>
      <c r="N114" s="69">
        <f t="shared" si="132"/>
        <v>94543.095534199354</v>
      </c>
      <c r="O114" s="51">
        <f t="shared" si="133"/>
        <v>270.31957857588691</v>
      </c>
      <c r="P114" s="49">
        <f t="shared" si="157"/>
        <v>3095.5466878857756</v>
      </c>
      <c r="Q114" s="49">
        <f t="shared" si="158"/>
        <v>5289.1044309837889</v>
      </c>
      <c r="R114" s="49">
        <f t="shared" si="134"/>
        <v>8384.651118869564</v>
      </c>
      <c r="S114" s="49">
        <f t="shared" si="159"/>
        <v>24173.791788084553</v>
      </c>
      <c r="T114" s="49">
        <f t="shared" si="160"/>
        <v>90759.016788003501</v>
      </c>
      <c r="U114" s="49">
        <f t="shared" si="135"/>
        <v>114932.80857608805</v>
      </c>
      <c r="V114" s="49">
        <f t="shared" si="136"/>
        <v>123317.45969495761</v>
      </c>
      <c r="W114" s="28">
        <f t="shared" si="137"/>
        <v>608.0507984348551</v>
      </c>
      <c r="X114" s="29">
        <f t="shared" si="161"/>
        <v>3095.5466878857756</v>
      </c>
      <c r="Y114" s="29">
        <f t="shared" si="162"/>
        <v>11671.457337475584</v>
      </c>
      <c r="Z114" s="29">
        <f t="shared" si="138"/>
        <v>14767.004025361359</v>
      </c>
      <c r="AA114" s="29">
        <f t="shared" si="163"/>
        <v>7581.2113518515689</v>
      </c>
      <c r="AB114" s="29">
        <f t="shared" si="164"/>
        <v>20761.109294448332</v>
      </c>
      <c r="AC114" s="29">
        <f t="shared" si="139"/>
        <v>28342.320646299901</v>
      </c>
      <c r="AD114" s="29">
        <f t="shared" si="165"/>
        <v>24173.791788084553</v>
      </c>
      <c r="AE114" s="29">
        <f t="shared" si="166"/>
        <v>204151.2971936494</v>
      </c>
      <c r="AF114" s="29">
        <f t="shared" si="140"/>
        <v>228325.08898173395</v>
      </c>
      <c r="AG114" s="29">
        <f t="shared" si="141"/>
        <v>271434.4136533952</v>
      </c>
      <c r="AH114" s="135">
        <f t="shared" si="142"/>
        <v>7008.7849537036427</v>
      </c>
      <c r="AI114" s="135">
        <f t="shared" si="143"/>
        <v>14448.735498385415</v>
      </c>
      <c r="AJ114" s="135">
        <f t="shared" si="144"/>
        <v>21457.520452089058</v>
      </c>
      <c r="AK114" s="135">
        <f t="shared" si="145"/>
        <v>17165.006834380911</v>
      </c>
      <c r="AL114" s="135">
        <f t="shared" si="146"/>
        <v>64444.964079473153</v>
      </c>
      <c r="AM114" s="139">
        <f t="shared" si="147"/>
        <v>81609.970913854064</v>
      </c>
      <c r="AN114" s="135">
        <f t="shared" si="148"/>
        <v>103067.49136594312</v>
      </c>
      <c r="AO114" s="137" t="str">
        <f t="shared" si="149"/>
        <v>WoodCo Factory and Warehouse</v>
      </c>
      <c r="AP114" s="65">
        <f t="shared" si="150"/>
        <v>94543.095534199354</v>
      </c>
      <c r="AQ114" s="12"/>
      <c r="AR114" s="70">
        <f t="shared" si="167"/>
        <v>1192.0143634986744</v>
      </c>
      <c r="AS114" s="70">
        <f t="shared" si="168"/>
        <v>0</v>
      </c>
      <c r="AT114" s="70">
        <f t="shared" si="169"/>
        <v>0</v>
      </c>
      <c r="AU114" s="70">
        <f t="shared" si="170"/>
        <v>0</v>
      </c>
      <c r="AW114" s="68">
        <f t="shared" si="171"/>
        <v>192.55956721930013</v>
      </c>
      <c r="AX114" s="68">
        <f t="shared" si="172"/>
        <v>294.16161012123058</v>
      </c>
      <c r="AY114" s="68">
        <f t="shared" si="173"/>
        <v>1192.0143634986744</v>
      </c>
      <c r="AZ114" s="68" t="str">
        <f t="shared" si="151"/>
        <v>Both</v>
      </c>
      <c r="BA114" s="68">
        <f t="shared" si="174"/>
        <v>14448.735498385415</v>
      </c>
      <c r="BB114" s="68">
        <f t="shared" si="175"/>
        <v>35385.968497562586</v>
      </c>
      <c r="BC114" s="111">
        <f t="shared" si="176"/>
        <v>0</v>
      </c>
      <c r="BD114" s="111">
        <f t="shared" si="177"/>
        <v>0</v>
      </c>
      <c r="BE114" s="111">
        <f t="shared" si="178"/>
        <v>0</v>
      </c>
      <c r="BF114" s="111">
        <f t="shared" si="152"/>
        <v>0</v>
      </c>
      <c r="BG114" s="111">
        <f t="shared" si="179"/>
        <v>0</v>
      </c>
      <c r="BH114" s="111">
        <f t="shared" si="180"/>
        <v>0</v>
      </c>
      <c r="BI114" s="73">
        <f t="shared" si="181"/>
        <v>0</v>
      </c>
      <c r="BJ114" s="73">
        <f t="shared" si="182"/>
        <v>0</v>
      </c>
      <c r="BK114" s="73">
        <f t="shared" si="183"/>
        <v>0</v>
      </c>
      <c r="BL114" s="73">
        <f t="shared" si="184"/>
        <v>0</v>
      </c>
      <c r="BM114" s="73">
        <f t="shared" si="185"/>
        <v>0</v>
      </c>
      <c r="BN114" s="73">
        <f t="shared" si="186"/>
        <v>0</v>
      </c>
    </row>
    <row r="115" spans="1:66" x14ac:dyDescent="0.25">
      <c r="A115" s="62" t="s">
        <v>56</v>
      </c>
      <c r="B115" s="62">
        <v>53.471716869423403</v>
      </c>
      <c r="C115" s="62">
        <v>-2.3509746823444</v>
      </c>
      <c r="D115" s="63">
        <v>195.53203335638548</v>
      </c>
      <c r="E115" s="63">
        <v>288.93915605441202</v>
      </c>
      <c r="F115" s="63">
        <v>1600.9678895691018</v>
      </c>
      <c r="G115" s="68">
        <f t="shared" si="129"/>
        <v>199.85810316555157</v>
      </c>
      <c r="H115" s="69">
        <f t="shared" si="153"/>
        <v>10182.155777659487</v>
      </c>
      <c r="I115" s="69">
        <f t="shared" si="154"/>
        <v>17397.406878514248</v>
      </c>
      <c r="J115" s="69">
        <f t="shared" si="130"/>
        <v>27579.562656173737</v>
      </c>
      <c r="K115" s="69">
        <f t="shared" si="155"/>
        <v>30030.322737310547</v>
      </c>
      <c r="L115" s="69">
        <f t="shared" si="156"/>
        <v>83358.379718447512</v>
      </c>
      <c r="M115" s="69">
        <f t="shared" si="131"/>
        <v>113388.70245575806</v>
      </c>
      <c r="N115" s="69">
        <f t="shared" si="132"/>
        <v>140968.2651119318</v>
      </c>
      <c r="O115" s="51">
        <f t="shared" si="133"/>
        <v>35.100254686771343</v>
      </c>
      <c r="P115" s="49">
        <f t="shared" si="157"/>
        <v>3081.2367646526723</v>
      </c>
      <c r="Q115" s="49">
        <f t="shared" si="158"/>
        <v>5264.6542494777441</v>
      </c>
      <c r="R115" s="49">
        <f t="shared" si="134"/>
        <v>8345.8910141304168</v>
      </c>
      <c r="S115" s="49">
        <f t="shared" si="159"/>
        <v>30030.322737310547</v>
      </c>
      <c r="T115" s="49">
        <f t="shared" si="160"/>
        <v>14639.888561188063</v>
      </c>
      <c r="U115" s="49">
        <f t="shared" si="135"/>
        <v>44670.211298498609</v>
      </c>
      <c r="V115" s="49">
        <f t="shared" si="136"/>
        <v>53016.102312629024</v>
      </c>
      <c r="W115" s="28">
        <f t="shared" si="137"/>
        <v>356.02586071038519</v>
      </c>
      <c r="X115" s="29">
        <f t="shared" si="161"/>
        <v>3081.2367646526723</v>
      </c>
      <c r="Y115" s="29">
        <f t="shared" si="162"/>
        <v>11617.503165447964</v>
      </c>
      <c r="Z115" s="29">
        <f t="shared" si="138"/>
        <v>14698.739930100637</v>
      </c>
      <c r="AA115" s="29">
        <f t="shared" si="163"/>
        <v>10182.155777659487</v>
      </c>
      <c r="AB115" s="29">
        <f t="shared" si="164"/>
        <v>27883.782570111092</v>
      </c>
      <c r="AC115" s="29">
        <f t="shared" si="139"/>
        <v>38065.938347770578</v>
      </c>
      <c r="AD115" s="29">
        <f t="shared" si="165"/>
        <v>30030.322737310547</v>
      </c>
      <c r="AE115" s="29">
        <f t="shared" si="166"/>
        <v>148494.04861057829</v>
      </c>
      <c r="AF115" s="29">
        <f t="shared" si="140"/>
        <v>178524.37134788884</v>
      </c>
      <c r="AG115" s="29">
        <f t="shared" si="141"/>
        <v>231289.04962576006</v>
      </c>
      <c r="AH115" s="135">
        <f t="shared" si="142"/>
        <v>6976.3851275154839</v>
      </c>
      <c r="AI115" s="135">
        <f t="shared" si="143"/>
        <v>19365.098590800131</v>
      </c>
      <c r="AJ115" s="135">
        <f t="shared" si="144"/>
        <v>26341.483718315616</v>
      </c>
      <c r="AK115" s="135">
        <f t="shared" si="145"/>
        <v>23053.937609795066</v>
      </c>
      <c r="AL115" s="135">
        <f t="shared" si="146"/>
        <v>11238.87613384366</v>
      </c>
      <c r="AM115" s="139">
        <f t="shared" si="147"/>
        <v>34292.813743638726</v>
      </c>
      <c r="AN115" s="135">
        <f t="shared" si="148"/>
        <v>60634.297461954338</v>
      </c>
      <c r="AO115" s="137" t="str">
        <f t="shared" si="149"/>
        <v>DrumCo Factory and Warehouse</v>
      </c>
      <c r="AP115" s="65">
        <f t="shared" si="150"/>
        <v>53016.102312629024</v>
      </c>
      <c r="AQ115" s="12"/>
      <c r="AR115" s="70">
        <f t="shared" si="167"/>
        <v>0</v>
      </c>
      <c r="AS115" s="70">
        <f t="shared" si="168"/>
        <v>0</v>
      </c>
      <c r="AT115" s="70">
        <f t="shared" si="169"/>
        <v>484.47118941079748</v>
      </c>
      <c r="AU115" s="70">
        <f t="shared" si="170"/>
        <v>0</v>
      </c>
      <c r="AW115" s="68">
        <f t="shared" si="171"/>
        <v>0</v>
      </c>
      <c r="AX115" s="68">
        <f t="shared" si="172"/>
        <v>0</v>
      </c>
      <c r="AY115" s="68">
        <f t="shared" si="173"/>
        <v>0</v>
      </c>
      <c r="AZ115" s="68">
        <f t="shared" si="151"/>
        <v>0</v>
      </c>
      <c r="BA115" s="68">
        <f t="shared" si="174"/>
        <v>0</v>
      </c>
      <c r="BB115" s="68">
        <f t="shared" si="175"/>
        <v>0</v>
      </c>
      <c r="BC115" s="111">
        <f t="shared" si="176"/>
        <v>195.53203335638548</v>
      </c>
      <c r="BD115" s="111">
        <f t="shared" si="177"/>
        <v>288.93915605441202</v>
      </c>
      <c r="BE115" s="111">
        <f t="shared" si="178"/>
        <v>1600.9678895691018</v>
      </c>
      <c r="BF115" s="111" t="str">
        <f t="shared" si="152"/>
        <v>Both</v>
      </c>
      <c r="BG115" s="111">
        <f t="shared" si="179"/>
        <v>3401.0124273444062</v>
      </c>
      <c r="BH115" s="111">
        <f t="shared" si="180"/>
        <v>11238.876133843658</v>
      </c>
      <c r="BI115" s="73">
        <f t="shared" si="181"/>
        <v>0</v>
      </c>
      <c r="BJ115" s="73">
        <f t="shared" si="182"/>
        <v>0</v>
      </c>
      <c r="BK115" s="73">
        <f t="shared" si="183"/>
        <v>0</v>
      </c>
      <c r="BL115" s="73">
        <f t="shared" si="184"/>
        <v>0</v>
      </c>
      <c r="BM115" s="73">
        <f t="shared" si="185"/>
        <v>0</v>
      </c>
      <c r="BN115" s="73">
        <f t="shared" si="186"/>
        <v>0</v>
      </c>
    </row>
    <row r="116" spans="1:66" x14ac:dyDescent="0.25">
      <c r="A116" s="62" t="s">
        <v>231</v>
      </c>
      <c r="B116" s="62">
        <v>53.497213199999997</v>
      </c>
      <c r="C116" s="62">
        <v>-2.2349078000000002</v>
      </c>
      <c r="D116" s="63">
        <v>0</v>
      </c>
      <c r="E116" s="63">
        <v>0</v>
      </c>
      <c r="F116" s="63">
        <v>848.37935270978767</v>
      </c>
      <c r="G116" s="68">
        <f t="shared" si="129"/>
        <v>192.34659514874733</v>
      </c>
      <c r="H116" s="69">
        <f t="shared" si="153"/>
        <v>5395.6926832342497</v>
      </c>
      <c r="I116" s="69">
        <f t="shared" si="154"/>
        <v>9219.1735278308734</v>
      </c>
      <c r="J116" s="69">
        <f t="shared" si="130"/>
        <v>14614.866211065124</v>
      </c>
      <c r="K116" s="69">
        <f t="shared" si="155"/>
        <v>12216.662679020943</v>
      </c>
      <c r="L116" s="69">
        <f t="shared" si="156"/>
        <v>32636.57597764517</v>
      </c>
      <c r="M116" s="69">
        <f t="shared" si="131"/>
        <v>44853.238656666115</v>
      </c>
      <c r="N116" s="69">
        <f t="shared" si="132"/>
        <v>59468.104867731236</v>
      </c>
      <c r="O116" s="51">
        <f t="shared" si="133"/>
        <v>44.895930929669895</v>
      </c>
      <c r="P116" s="49">
        <f t="shared" si="157"/>
        <v>0</v>
      </c>
      <c r="Q116" s="49">
        <f t="shared" si="158"/>
        <v>0</v>
      </c>
      <c r="R116" s="49">
        <f t="shared" si="134"/>
        <v>0</v>
      </c>
      <c r="S116" s="49">
        <f t="shared" si="159"/>
        <v>12216.662679020943</v>
      </c>
      <c r="T116" s="49">
        <f t="shared" si="160"/>
        <v>7617.7561642833361</v>
      </c>
      <c r="U116" s="49">
        <f t="shared" si="135"/>
        <v>19834.41884330428</v>
      </c>
      <c r="V116" s="49">
        <f t="shared" si="136"/>
        <v>19834.41884330428</v>
      </c>
      <c r="W116" s="28">
        <f t="shared" si="137"/>
        <v>355.54769525476365</v>
      </c>
      <c r="X116" s="29">
        <f t="shared" si="161"/>
        <v>0</v>
      </c>
      <c r="Y116" s="29">
        <f t="shared" si="162"/>
        <v>0</v>
      </c>
      <c r="Z116" s="29">
        <f t="shared" si="138"/>
        <v>0</v>
      </c>
      <c r="AA116" s="29">
        <f t="shared" si="163"/>
        <v>5395.6926832342497</v>
      </c>
      <c r="AB116" s="29">
        <f t="shared" si="164"/>
        <v>14776.077372981101</v>
      </c>
      <c r="AC116" s="29">
        <f t="shared" si="139"/>
        <v>20171.770056215351</v>
      </c>
      <c r="AD116" s="29">
        <f t="shared" si="165"/>
        <v>12216.662679020943</v>
      </c>
      <c r="AE116" s="29">
        <f t="shared" si="166"/>
        <v>60327.864711538648</v>
      </c>
      <c r="AF116" s="29">
        <f t="shared" si="140"/>
        <v>72544.527390559597</v>
      </c>
      <c r="AG116" s="29">
        <f t="shared" si="141"/>
        <v>92716.297446774945</v>
      </c>
      <c r="AH116" s="135">
        <f t="shared" si="142"/>
        <v>0</v>
      </c>
      <c r="AI116" s="135">
        <f t="shared" si="143"/>
        <v>0</v>
      </c>
      <c r="AJ116" s="135">
        <f t="shared" si="144"/>
        <v>0</v>
      </c>
      <c r="AK116" s="135">
        <f t="shared" si="145"/>
        <v>12216.662679020943</v>
      </c>
      <c r="AL116" s="135">
        <f t="shared" si="146"/>
        <v>7617.7561642833371</v>
      </c>
      <c r="AM116" s="139">
        <f t="shared" si="147"/>
        <v>19834.41884330428</v>
      </c>
      <c r="AN116" s="135">
        <f t="shared" si="148"/>
        <v>19834.41884330428</v>
      </c>
      <c r="AO116" s="137" t="str">
        <f t="shared" si="149"/>
        <v>DrumCo Factory and Warehouse</v>
      </c>
      <c r="AP116" s="65">
        <f t="shared" si="150"/>
        <v>19834.41884330428</v>
      </c>
      <c r="AQ116" s="12"/>
      <c r="AR116" s="70">
        <f t="shared" si="167"/>
        <v>0</v>
      </c>
      <c r="AS116" s="70">
        <f t="shared" si="168"/>
        <v>0</v>
      </c>
      <c r="AT116" s="70">
        <f t="shared" si="169"/>
        <v>0</v>
      </c>
      <c r="AU116" s="70">
        <f t="shared" si="170"/>
        <v>0</v>
      </c>
      <c r="AW116" s="68">
        <f t="shared" si="171"/>
        <v>0</v>
      </c>
      <c r="AX116" s="68">
        <f t="shared" si="172"/>
        <v>0</v>
      </c>
      <c r="AY116" s="68">
        <f t="shared" si="173"/>
        <v>0</v>
      </c>
      <c r="AZ116" s="68">
        <f t="shared" si="151"/>
        <v>0</v>
      </c>
      <c r="BA116" s="68">
        <f t="shared" si="174"/>
        <v>0</v>
      </c>
      <c r="BB116" s="68">
        <f t="shared" si="175"/>
        <v>0</v>
      </c>
      <c r="BC116" s="111">
        <f t="shared" si="176"/>
        <v>0</v>
      </c>
      <c r="BD116" s="111">
        <f t="shared" si="177"/>
        <v>0</v>
      </c>
      <c r="BE116" s="111">
        <f t="shared" si="178"/>
        <v>848.37935270978767</v>
      </c>
      <c r="BF116" s="111" t="str">
        <f t="shared" si="152"/>
        <v>DrumCo</v>
      </c>
      <c r="BG116" s="111">
        <f t="shared" si="179"/>
        <v>0</v>
      </c>
      <c r="BH116" s="111">
        <f t="shared" si="180"/>
        <v>7617.7561642833361</v>
      </c>
      <c r="BI116" s="73">
        <f t="shared" si="181"/>
        <v>0</v>
      </c>
      <c r="BJ116" s="73">
        <f t="shared" si="182"/>
        <v>0</v>
      </c>
      <c r="BK116" s="73">
        <f t="shared" si="183"/>
        <v>0</v>
      </c>
      <c r="BL116" s="73">
        <f t="shared" si="184"/>
        <v>0</v>
      </c>
      <c r="BM116" s="73">
        <f t="shared" si="185"/>
        <v>0</v>
      </c>
      <c r="BN116" s="73">
        <f t="shared" si="186"/>
        <v>0</v>
      </c>
    </row>
    <row r="117" spans="1:66" x14ac:dyDescent="0.25">
      <c r="A117" s="62" t="s">
        <v>157</v>
      </c>
      <c r="B117" s="62">
        <v>51.343958399999998</v>
      </c>
      <c r="C117" s="62">
        <v>0.73511190000000004</v>
      </c>
      <c r="D117" s="63">
        <v>170.68871554038549</v>
      </c>
      <c r="E117" s="63">
        <v>0</v>
      </c>
      <c r="F117" s="63">
        <v>0</v>
      </c>
      <c r="G117" s="68">
        <f t="shared" si="129"/>
        <v>224.24347275287292</v>
      </c>
      <c r="H117" s="69">
        <f t="shared" si="153"/>
        <v>0</v>
      </c>
      <c r="I117" s="69">
        <f t="shared" si="154"/>
        <v>0</v>
      </c>
      <c r="J117" s="69">
        <f t="shared" si="130"/>
        <v>0</v>
      </c>
      <c r="K117" s="69">
        <f t="shared" si="155"/>
        <v>2457.9175037815512</v>
      </c>
      <c r="L117" s="69">
        <f t="shared" si="156"/>
        <v>7655.166066500663</v>
      </c>
      <c r="M117" s="69">
        <f t="shared" si="131"/>
        <v>10113.083570282215</v>
      </c>
      <c r="N117" s="69">
        <f t="shared" si="132"/>
        <v>10113.083570282215</v>
      </c>
      <c r="O117" s="51">
        <f t="shared" si="133"/>
        <v>391.04022391520232</v>
      </c>
      <c r="P117" s="49">
        <f t="shared" si="157"/>
        <v>1085.5802308368518</v>
      </c>
      <c r="Q117" s="49">
        <f t="shared" si="158"/>
        <v>1854.8410952991142</v>
      </c>
      <c r="R117" s="49">
        <f t="shared" si="134"/>
        <v>2940.421326135966</v>
      </c>
      <c r="S117" s="49">
        <f t="shared" si="159"/>
        <v>2457.9175037815512</v>
      </c>
      <c r="T117" s="49">
        <f t="shared" si="160"/>
        <v>13349.230708942123</v>
      </c>
      <c r="U117" s="49">
        <f t="shared" si="135"/>
        <v>15807.148212723674</v>
      </c>
      <c r="V117" s="49">
        <f t="shared" si="136"/>
        <v>18747.56953885964</v>
      </c>
      <c r="W117" s="28">
        <f t="shared" si="137"/>
        <v>716.20931043747419</v>
      </c>
      <c r="X117" s="29">
        <f t="shared" si="161"/>
        <v>1085.5802308368518</v>
      </c>
      <c r="Y117" s="29">
        <f t="shared" si="162"/>
        <v>4093.0745448626681</v>
      </c>
      <c r="Z117" s="29">
        <f t="shared" si="138"/>
        <v>5178.6547756995196</v>
      </c>
      <c r="AA117" s="29">
        <f t="shared" si="163"/>
        <v>0</v>
      </c>
      <c r="AB117" s="29">
        <f t="shared" si="164"/>
        <v>0</v>
      </c>
      <c r="AC117" s="29">
        <f t="shared" si="139"/>
        <v>0</v>
      </c>
      <c r="AD117" s="29">
        <f t="shared" si="165"/>
        <v>2457.9175037815512</v>
      </c>
      <c r="AE117" s="29">
        <f t="shared" si="166"/>
        <v>24449.769451327535</v>
      </c>
      <c r="AF117" s="29">
        <f t="shared" si="140"/>
        <v>26907.686955109086</v>
      </c>
      <c r="AG117" s="29">
        <f t="shared" si="141"/>
        <v>32086.341730808606</v>
      </c>
      <c r="AH117" s="135">
        <f t="shared" si="142"/>
        <v>2457.9175037815512</v>
      </c>
      <c r="AI117" s="135">
        <f t="shared" si="143"/>
        <v>7655.1660665006621</v>
      </c>
      <c r="AJ117" s="135">
        <f t="shared" si="144"/>
        <v>10113.083570282213</v>
      </c>
      <c r="AK117" s="135">
        <f t="shared" si="145"/>
        <v>0</v>
      </c>
      <c r="AL117" s="135">
        <f t="shared" si="146"/>
        <v>0</v>
      </c>
      <c r="AM117" s="139">
        <f t="shared" si="147"/>
        <v>0</v>
      </c>
      <c r="AN117" s="135">
        <f t="shared" si="148"/>
        <v>10113.083570282213</v>
      </c>
      <c r="AO117" s="137" t="str">
        <f t="shared" si="149"/>
        <v>WoodCo Factory and Warehouse</v>
      </c>
      <c r="AP117" s="65">
        <f t="shared" si="150"/>
        <v>10113.083570282213</v>
      </c>
      <c r="AQ117" s="12"/>
      <c r="AR117" s="70">
        <f t="shared" si="167"/>
        <v>0</v>
      </c>
      <c r="AS117" s="70">
        <f t="shared" si="168"/>
        <v>0</v>
      </c>
      <c r="AT117" s="70">
        <f t="shared" si="169"/>
        <v>0</v>
      </c>
      <c r="AU117" s="70">
        <f t="shared" si="170"/>
        <v>0</v>
      </c>
      <c r="AW117" s="68">
        <f t="shared" si="171"/>
        <v>170.68871554038549</v>
      </c>
      <c r="AX117" s="68">
        <f t="shared" si="172"/>
        <v>0</v>
      </c>
      <c r="AY117" s="68">
        <f t="shared" si="173"/>
        <v>0</v>
      </c>
      <c r="AZ117" s="68" t="str">
        <f t="shared" si="151"/>
        <v>WoodCo</v>
      </c>
      <c r="BA117" s="68">
        <f t="shared" si="174"/>
        <v>7655.166066500663</v>
      </c>
      <c r="BB117" s="68">
        <f t="shared" si="175"/>
        <v>0</v>
      </c>
      <c r="BC117" s="111">
        <f t="shared" si="176"/>
        <v>0</v>
      </c>
      <c r="BD117" s="111">
        <f t="shared" si="177"/>
        <v>0</v>
      </c>
      <c r="BE117" s="111">
        <f t="shared" si="178"/>
        <v>0</v>
      </c>
      <c r="BF117" s="111">
        <f t="shared" si="152"/>
        <v>0</v>
      </c>
      <c r="BG117" s="111">
        <f t="shared" si="179"/>
        <v>0</v>
      </c>
      <c r="BH117" s="111">
        <f t="shared" si="180"/>
        <v>0</v>
      </c>
      <c r="BI117" s="73">
        <f t="shared" si="181"/>
        <v>0</v>
      </c>
      <c r="BJ117" s="73">
        <f t="shared" si="182"/>
        <v>0</v>
      </c>
      <c r="BK117" s="73">
        <f t="shared" si="183"/>
        <v>0</v>
      </c>
      <c r="BL117" s="73">
        <f t="shared" si="184"/>
        <v>0</v>
      </c>
      <c r="BM117" s="73">
        <f t="shared" si="185"/>
        <v>0</v>
      </c>
      <c r="BN117" s="73">
        <f t="shared" si="186"/>
        <v>0</v>
      </c>
    </row>
    <row r="118" spans="1:66" x14ac:dyDescent="0.25">
      <c r="A118" s="62" t="s">
        <v>121</v>
      </c>
      <c r="B118" s="62">
        <v>51.402420043945313</v>
      </c>
      <c r="C118" s="62">
        <v>0.82381802797317505</v>
      </c>
      <c r="D118" s="63">
        <v>0</v>
      </c>
      <c r="E118" s="63">
        <v>1368</v>
      </c>
      <c r="F118" s="63">
        <v>0</v>
      </c>
      <c r="G118" s="68">
        <f t="shared" si="129"/>
        <v>218.84516410617616</v>
      </c>
      <c r="H118" s="69">
        <f t="shared" si="153"/>
        <v>0</v>
      </c>
      <c r="I118" s="69">
        <f t="shared" si="154"/>
        <v>0</v>
      </c>
      <c r="J118" s="69">
        <f t="shared" si="130"/>
        <v>0</v>
      </c>
      <c r="K118" s="69">
        <f t="shared" si="155"/>
        <v>19699.2</v>
      </c>
      <c r="L118" s="69">
        <f t="shared" si="156"/>
        <v>59876.036899449799</v>
      </c>
      <c r="M118" s="69">
        <f t="shared" si="131"/>
        <v>79575.236899449796</v>
      </c>
      <c r="N118" s="69">
        <f t="shared" si="132"/>
        <v>79575.236899449796</v>
      </c>
      <c r="O118" s="51">
        <f t="shared" si="133"/>
        <v>390.92729829622454</v>
      </c>
      <c r="P118" s="49">
        <f t="shared" si="157"/>
        <v>8700.48</v>
      </c>
      <c r="Q118" s="49">
        <f t="shared" si="158"/>
        <v>14865.790104143272</v>
      </c>
      <c r="R118" s="49">
        <f t="shared" si="134"/>
        <v>23566.270104143274</v>
      </c>
      <c r="S118" s="49">
        <f t="shared" si="159"/>
        <v>19699.2</v>
      </c>
      <c r="T118" s="49">
        <f t="shared" si="160"/>
        <v>106957.70881384704</v>
      </c>
      <c r="U118" s="49">
        <f t="shared" si="135"/>
        <v>126656.90881384704</v>
      </c>
      <c r="V118" s="49">
        <f t="shared" si="136"/>
        <v>150223.1789179903</v>
      </c>
      <c r="W118" s="28">
        <f t="shared" si="137"/>
        <v>712.80072433905855</v>
      </c>
      <c r="X118" s="29">
        <f t="shared" si="161"/>
        <v>8700.48</v>
      </c>
      <c r="Y118" s="29">
        <f t="shared" si="162"/>
        <v>32804.31257359431</v>
      </c>
      <c r="Z118" s="29">
        <f t="shared" si="138"/>
        <v>41504.792573594314</v>
      </c>
      <c r="AA118" s="29">
        <f t="shared" si="163"/>
        <v>0</v>
      </c>
      <c r="AB118" s="29">
        <f t="shared" si="164"/>
        <v>0</v>
      </c>
      <c r="AC118" s="29">
        <f t="shared" si="139"/>
        <v>0</v>
      </c>
      <c r="AD118" s="29">
        <f t="shared" si="165"/>
        <v>19699.2</v>
      </c>
      <c r="AE118" s="29">
        <f t="shared" si="166"/>
        <v>195022.27817916643</v>
      </c>
      <c r="AF118" s="29">
        <f t="shared" si="140"/>
        <v>214721.47817916644</v>
      </c>
      <c r="AG118" s="29">
        <f t="shared" si="141"/>
        <v>256226.27075276076</v>
      </c>
      <c r="AH118" s="135">
        <f t="shared" si="142"/>
        <v>19699.2</v>
      </c>
      <c r="AI118" s="135">
        <f t="shared" si="143"/>
        <v>59876.036899449806</v>
      </c>
      <c r="AJ118" s="135">
        <f t="shared" si="144"/>
        <v>79575.23689944981</v>
      </c>
      <c r="AK118" s="135">
        <f t="shared" si="145"/>
        <v>0</v>
      </c>
      <c r="AL118" s="135">
        <f t="shared" si="146"/>
        <v>0</v>
      </c>
      <c r="AM118" s="139">
        <f t="shared" si="147"/>
        <v>0</v>
      </c>
      <c r="AN118" s="135">
        <f t="shared" si="148"/>
        <v>79575.23689944981</v>
      </c>
      <c r="AO118" s="137" t="str">
        <f t="shared" si="149"/>
        <v>WoodCo Factory and Warehouse</v>
      </c>
      <c r="AP118" s="65">
        <f t="shared" si="150"/>
        <v>79575.236899449796</v>
      </c>
      <c r="AQ118" s="12"/>
      <c r="AR118" s="70">
        <f t="shared" si="167"/>
        <v>0</v>
      </c>
      <c r="AS118" s="70">
        <f t="shared" si="168"/>
        <v>0</v>
      </c>
      <c r="AT118" s="70">
        <f t="shared" si="169"/>
        <v>0</v>
      </c>
      <c r="AU118" s="70">
        <f t="shared" si="170"/>
        <v>0</v>
      </c>
      <c r="AW118" s="68">
        <f t="shared" si="171"/>
        <v>0</v>
      </c>
      <c r="AX118" s="68">
        <f t="shared" si="172"/>
        <v>1368</v>
      </c>
      <c r="AY118" s="68">
        <f t="shared" si="173"/>
        <v>0</v>
      </c>
      <c r="AZ118" s="68" t="str">
        <f t="shared" si="151"/>
        <v>WoodCo</v>
      </c>
      <c r="BA118" s="68">
        <f t="shared" si="174"/>
        <v>59876.036899449799</v>
      </c>
      <c r="BB118" s="68">
        <f t="shared" si="175"/>
        <v>0</v>
      </c>
      <c r="BC118" s="111">
        <f t="shared" si="176"/>
        <v>0</v>
      </c>
      <c r="BD118" s="111">
        <f t="shared" si="177"/>
        <v>0</v>
      </c>
      <c r="BE118" s="111">
        <f t="shared" si="178"/>
        <v>0</v>
      </c>
      <c r="BF118" s="111">
        <f t="shared" si="152"/>
        <v>0</v>
      </c>
      <c r="BG118" s="111">
        <f t="shared" si="179"/>
        <v>0</v>
      </c>
      <c r="BH118" s="111">
        <f t="shared" si="180"/>
        <v>0</v>
      </c>
      <c r="BI118" s="73">
        <f t="shared" si="181"/>
        <v>0</v>
      </c>
      <c r="BJ118" s="73">
        <f t="shared" si="182"/>
        <v>0</v>
      </c>
      <c r="BK118" s="73">
        <f t="shared" si="183"/>
        <v>0</v>
      </c>
      <c r="BL118" s="73">
        <f t="shared" si="184"/>
        <v>0</v>
      </c>
      <c r="BM118" s="73">
        <f t="shared" si="185"/>
        <v>0</v>
      </c>
      <c r="BN118" s="73">
        <f t="shared" si="186"/>
        <v>0</v>
      </c>
    </row>
    <row r="119" spans="1:66" x14ac:dyDescent="0.25">
      <c r="A119" s="62" t="s">
        <v>132</v>
      </c>
      <c r="B119" s="62">
        <v>51.304909100000003</v>
      </c>
      <c r="C119" s="62">
        <v>0.49402639999999998</v>
      </c>
      <c r="D119" s="63">
        <v>0</v>
      </c>
      <c r="E119" s="63">
        <v>576</v>
      </c>
      <c r="F119" s="63">
        <v>0</v>
      </c>
      <c r="G119" s="68">
        <f t="shared" si="129"/>
        <v>224.91484310161985</v>
      </c>
      <c r="H119" s="69">
        <f t="shared" si="153"/>
        <v>0</v>
      </c>
      <c r="I119" s="69">
        <f t="shared" si="154"/>
        <v>0</v>
      </c>
      <c r="J119" s="69">
        <f t="shared" si="130"/>
        <v>0</v>
      </c>
      <c r="K119" s="69">
        <f t="shared" si="155"/>
        <v>8294.4</v>
      </c>
      <c r="L119" s="69">
        <f t="shared" si="156"/>
        <v>25910.189925306608</v>
      </c>
      <c r="M119" s="69">
        <f t="shared" si="131"/>
        <v>34204.589925306609</v>
      </c>
      <c r="N119" s="69">
        <f t="shared" si="132"/>
        <v>34204.589925306609</v>
      </c>
      <c r="O119" s="51">
        <f t="shared" si="133"/>
        <v>380.83622129195879</v>
      </c>
      <c r="P119" s="49">
        <f t="shared" si="157"/>
        <v>3663.36</v>
      </c>
      <c r="Q119" s="49">
        <f t="shared" si="158"/>
        <v>6259.2800438497979</v>
      </c>
      <c r="R119" s="49">
        <f t="shared" si="134"/>
        <v>9922.6400438497985</v>
      </c>
      <c r="S119" s="49">
        <f t="shared" si="159"/>
        <v>8294.4</v>
      </c>
      <c r="T119" s="49">
        <f t="shared" si="160"/>
        <v>43872.332692833654</v>
      </c>
      <c r="U119" s="49">
        <f t="shared" si="135"/>
        <v>52166.732692833655</v>
      </c>
      <c r="V119" s="49">
        <f t="shared" si="136"/>
        <v>62089.37273668345</v>
      </c>
      <c r="W119" s="28">
        <f t="shared" si="137"/>
        <v>711.73629880098122</v>
      </c>
      <c r="X119" s="29">
        <f t="shared" si="161"/>
        <v>3663.36</v>
      </c>
      <c r="Y119" s="29">
        <f t="shared" si="162"/>
        <v>13812.342136250236</v>
      </c>
      <c r="Z119" s="29">
        <f t="shared" si="138"/>
        <v>17475.702136250235</v>
      </c>
      <c r="AA119" s="29">
        <f t="shared" si="163"/>
        <v>0</v>
      </c>
      <c r="AB119" s="29">
        <f t="shared" si="164"/>
        <v>0</v>
      </c>
      <c r="AC119" s="29">
        <f t="shared" si="139"/>
        <v>0</v>
      </c>
      <c r="AD119" s="29">
        <f t="shared" si="165"/>
        <v>8294.4</v>
      </c>
      <c r="AE119" s="29">
        <f t="shared" si="166"/>
        <v>81992.021621873035</v>
      </c>
      <c r="AF119" s="29">
        <f t="shared" si="140"/>
        <v>90286.421621873029</v>
      </c>
      <c r="AG119" s="29">
        <f t="shared" si="141"/>
        <v>107762.12375812326</v>
      </c>
      <c r="AH119" s="135">
        <f t="shared" si="142"/>
        <v>8294.4</v>
      </c>
      <c r="AI119" s="135">
        <f t="shared" si="143"/>
        <v>25910.189925306608</v>
      </c>
      <c r="AJ119" s="135">
        <f t="shared" si="144"/>
        <v>34204.589925306609</v>
      </c>
      <c r="AK119" s="135">
        <f t="shared" si="145"/>
        <v>0</v>
      </c>
      <c r="AL119" s="135">
        <f t="shared" si="146"/>
        <v>0</v>
      </c>
      <c r="AM119" s="139">
        <f t="shared" si="147"/>
        <v>0</v>
      </c>
      <c r="AN119" s="135">
        <f t="shared" si="148"/>
        <v>34204.589925306609</v>
      </c>
      <c r="AO119" s="137" t="str">
        <f t="shared" si="149"/>
        <v>WoodCo Factory and Warehouse</v>
      </c>
      <c r="AP119" s="65">
        <f t="shared" si="150"/>
        <v>34204.589925306609</v>
      </c>
      <c r="AQ119" s="12"/>
      <c r="AR119" s="70">
        <f t="shared" si="167"/>
        <v>0</v>
      </c>
      <c r="AS119" s="70">
        <f t="shared" si="168"/>
        <v>0</v>
      </c>
      <c r="AT119" s="70">
        <f t="shared" si="169"/>
        <v>0</v>
      </c>
      <c r="AU119" s="70">
        <f t="shared" si="170"/>
        <v>0</v>
      </c>
      <c r="AW119" s="68">
        <f t="shared" si="171"/>
        <v>0</v>
      </c>
      <c r="AX119" s="68">
        <f t="shared" si="172"/>
        <v>576</v>
      </c>
      <c r="AY119" s="68">
        <f t="shared" si="173"/>
        <v>0</v>
      </c>
      <c r="AZ119" s="68" t="str">
        <f t="shared" si="151"/>
        <v>WoodCo</v>
      </c>
      <c r="BA119" s="68">
        <f t="shared" si="174"/>
        <v>25910.189925306608</v>
      </c>
      <c r="BB119" s="68">
        <f t="shared" si="175"/>
        <v>0</v>
      </c>
      <c r="BC119" s="111">
        <f t="shared" si="176"/>
        <v>0</v>
      </c>
      <c r="BD119" s="111">
        <f t="shared" si="177"/>
        <v>0</v>
      </c>
      <c r="BE119" s="111">
        <f t="shared" si="178"/>
        <v>0</v>
      </c>
      <c r="BF119" s="111">
        <f t="shared" si="152"/>
        <v>0</v>
      </c>
      <c r="BG119" s="111">
        <f t="shared" si="179"/>
        <v>0</v>
      </c>
      <c r="BH119" s="111">
        <f t="shared" si="180"/>
        <v>0</v>
      </c>
      <c r="BI119" s="73">
        <f t="shared" si="181"/>
        <v>0</v>
      </c>
      <c r="BJ119" s="73">
        <f t="shared" si="182"/>
        <v>0</v>
      </c>
      <c r="BK119" s="73">
        <f t="shared" si="183"/>
        <v>0</v>
      </c>
      <c r="BL119" s="73">
        <f t="shared" si="184"/>
        <v>0</v>
      </c>
      <c r="BM119" s="73">
        <f t="shared" si="185"/>
        <v>0</v>
      </c>
      <c r="BN119" s="73">
        <f t="shared" si="186"/>
        <v>0</v>
      </c>
    </row>
    <row r="120" spans="1:66" x14ac:dyDescent="0.25">
      <c r="A120" s="62" t="s">
        <v>62</v>
      </c>
      <c r="B120" s="62">
        <v>51.369892</v>
      </c>
      <c r="C120" s="62">
        <v>0.57261019999999996</v>
      </c>
      <c r="D120" s="63">
        <v>232.33512256533115</v>
      </c>
      <c r="E120" s="63">
        <v>382.97598351447147</v>
      </c>
      <c r="F120" s="63">
        <v>1224.1439550227938</v>
      </c>
      <c r="G120" s="68">
        <f t="shared" si="129"/>
        <v>217.67239503623185</v>
      </c>
      <c r="H120" s="69">
        <f t="shared" si="153"/>
        <v>7785.5555539449688</v>
      </c>
      <c r="I120" s="69">
        <f t="shared" si="154"/>
        <v>13302.534424433226</v>
      </c>
      <c r="J120" s="69">
        <f t="shared" si="130"/>
        <v>21088.089978378193</v>
      </c>
      <c r="K120" s="69">
        <f t="shared" si="155"/>
        <v>26488.152879877387</v>
      </c>
      <c r="L120" s="69">
        <f t="shared" si="156"/>
        <v>80079.717742344073</v>
      </c>
      <c r="M120" s="69">
        <f t="shared" si="131"/>
        <v>106567.87062222147</v>
      </c>
      <c r="N120" s="69">
        <f t="shared" si="132"/>
        <v>127655.96060059966</v>
      </c>
      <c r="O120" s="51">
        <f t="shared" si="133"/>
        <v>379.05213402531916</v>
      </c>
      <c r="P120" s="49">
        <f t="shared" si="157"/>
        <v>3913.3786346675447</v>
      </c>
      <c r="Q120" s="49">
        <f t="shared" si="158"/>
        <v>6686.4661927855113</v>
      </c>
      <c r="R120" s="49">
        <f t="shared" si="134"/>
        <v>10599.844827453056</v>
      </c>
      <c r="S120" s="49">
        <f t="shared" si="159"/>
        <v>26488.152879877387</v>
      </c>
      <c r="T120" s="49">
        <f t="shared" si="160"/>
        <v>139449.8732709226</v>
      </c>
      <c r="U120" s="49">
        <f t="shared" si="135"/>
        <v>165938.0261508</v>
      </c>
      <c r="V120" s="49">
        <f t="shared" si="136"/>
        <v>176537.87097825305</v>
      </c>
      <c r="W120" s="28">
        <f t="shared" si="137"/>
        <v>706.91833355147651</v>
      </c>
      <c r="X120" s="29">
        <f t="shared" si="161"/>
        <v>3913.3786346675447</v>
      </c>
      <c r="Y120" s="29">
        <f t="shared" si="162"/>
        <v>14755.013051056936</v>
      </c>
      <c r="Z120" s="29">
        <f t="shared" si="138"/>
        <v>18668.39168572448</v>
      </c>
      <c r="AA120" s="29">
        <f t="shared" si="163"/>
        <v>7785.5555539449688</v>
      </c>
      <c r="AB120" s="29">
        <f t="shared" si="164"/>
        <v>21320.70486782748</v>
      </c>
      <c r="AC120" s="29">
        <f t="shared" si="139"/>
        <v>29106.260421772451</v>
      </c>
      <c r="AD120" s="29">
        <f t="shared" si="165"/>
        <v>26488.152879877387</v>
      </c>
      <c r="AE120" s="29">
        <f t="shared" si="166"/>
        <v>260068.90128749536</v>
      </c>
      <c r="AF120" s="29">
        <f t="shared" si="140"/>
        <v>286557.05416737276</v>
      </c>
      <c r="AG120" s="29">
        <f t="shared" si="141"/>
        <v>334331.70627486968</v>
      </c>
      <c r="AH120" s="135">
        <f t="shared" si="142"/>
        <v>8860.4799275491569</v>
      </c>
      <c r="AI120" s="135">
        <f t="shared" si="143"/>
        <v>26787.248430556712</v>
      </c>
      <c r="AJ120" s="135">
        <f t="shared" si="144"/>
        <v>35647.728358105873</v>
      </c>
      <c r="AK120" s="135">
        <f t="shared" si="145"/>
        <v>17627.67295232823</v>
      </c>
      <c r="AL120" s="135">
        <f t="shared" si="146"/>
        <v>92802.875701116864</v>
      </c>
      <c r="AM120" s="139">
        <f t="shared" si="147"/>
        <v>110430.54865344509</v>
      </c>
      <c r="AN120" s="135">
        <f t="shared" si="148"/>
        <v>146078.27701155096</v>
      </c>
      <c r="AO120" s="137" t="str">
        <f t="shared" si="149"/>
        <v>WoodCo Factory and Warehouse</v>
      </c>
      <c r="AP120" s="65">
        <f t="shared" si="150"/>
        <v>127655.96060059966</v>
      </c>
      <c r="AQ120" s="12"/>
      <c r="AR120" s="70">
        <f t="shared" si="167"/>
        <v>1224.1439550227938</v>
      </c>
      <c r="AS120" s="70">
        <f t="shared" si="168"/>
        <v>0</v>
      </c>
      <c r="AT120" s="70">
        <f t="shared" si="169"/>
        <v>0</v>
      </c>
      <c r="AU120" s="70">
        <f t="shared" si="170"/>
        <v>0</v>
      </c>
      <c r="AW120" s="68">
        <f t="shared" si="171"/>
        <v>232.33512256533115</v>
      </c>
      <c r="AX120" s="68">
        <f t="shared" si="172"/>
        <v>382.97598351447147</v>
      </c>
      <c r="AY120" s="68">
        <f t="shared" si="173"/>
        <v>1224.1439550227938</v>
      </c>
      <c r="AZ120" s="68" t="str">
        <f t="shared" si="151"/>
        <v>Both</v>
      </c>
      <c r="BA120" s="68">
        <f t="shared" si="174"/>
        <v>26787.248430556712</v>
      </c>
      <c r="BB120" s="68">
        <f t="shared" si="175"/>
        <v>53292.469311787368</v>
      </c>
      <c r="BC120" s="111">
        <f t="shared" si="176"/>
        <v>0</v>
      </c>
      <c r="BD120" s="111">
        <f t="shared" si="177"/>
        <v>0</v>
      </c>
      <c r="BE120" s="111">
        <f t="shared" si="178"/>
        <v>0</v>
      </c>
      <c r="BF120" s="111">
        <f t="shared" si="152"/>
        <v>0</v>
      </c>
      <c r="BG120" s="111">
        <f t="shared" si="179"/>
        <v>0</v>
      </c>
      <c r="BH120" s="111">
        <f t="shared" si="180"/>
        <v>0</v>
      </c>
      <c r="BI120" s="73">
        <f t="shared" si="181"/>
        <v>0</v>
      </c>
      <c r="BJ120" s="73">
        <f t="shared" si="182"/>
        <v>0</v>
      </c>
      <c r="BK120" s="73">
        <f t="shared" si="183"/>
        <v>0</v>
      </c>
      <c r="BL120" s="73">
        <f t="shared" si="184"/>
        <v>0</v>
      </c>
      <c r="BM120" s="73">
        <f t="shared" si="185"/>
        <v>0</v>
      </c>
      <c r="BN120" s="73">
        <f t="shared" si="186"/>
        <v>0</v>
      </c>
    </row>
    <row r="121" spans="1:66" x14ac:dyDescent="0.25">
      <c r="A121" s="62" t="s">
        <v>59</v>
      </c>
      <c r="B121" s="62">
        <v>52.041492749140303</v>
      </c>
      <c r="C121" s="62">
        <v>-0.77892592285109197</v>
      </c>
      <c r="D121" s="63">
        <v>177.48585715301226</v>
      </c>
      <c r="E121" s="63">
        <v>272.80933087438501</v>
      </c>
      <c r="F121" s="63">
        <v>1124.012489709892</v>
      </c>
      <c r="G121" s="68">
        <f t="shared" si="129"/>
        <v>138.38578475078702</v>
      </c>
      <c r="H121" s="69">
        <f t="shared" si="153"/>
        <v>7148.7194345549133</v>
      </c>
      <c r="I121" s="69">
        <f t="shared" si="154"/>
        <v>12214.425253262245</v>
      </c>
      <c r="J121" s="69">
        <f t="shared" si="130"/>
        <v>19363.144687817159</v>
      </c>
      <c r="K121" s="69">
        <f t="shared" si="155"/>
        <v>22670.030559416966</v>
      </c>
      <c r="L121" s="69">
        <f t="shared" si="156"/>
        <v>43572.360684572777</v>
      </c>
      <c r="M121" s="69">
        <f t="shared" si="131"/>
        <v>66242.391243989739</v>
      </c>
      <c r="N121" s="69">
        <f t="shared" si="132"/>
        <v>85605.535931806895</v>
      </c>
      <c r="O121" s="51">
        <f t="shared" si="133"/>
        <v>237.27639806870496</v>
      </c>
      <c r="P121" s="49">
        <f t="shared" si="157"/>
        <v>2863.877395854247</v>
      </c>
      <c r="Q121" s="49">
        <f t="shared" si="158"/>
        <v>4893.2702851761815</v>
      </c>
      <c r="R121" s="49">
        <f t="shared" si="134"/>
        <v>7757.1476810304284</v>
      </c>
      <c r="S121" s="49">
        <f t="shared" si="159"/>
        <v>22670.030559416966</v>
      </c>
      <c r="T121" s="49">
        <f t="shared" si="160"/>
        <v>74709.211045082295</v>
      </c>
      <c r="U121" s="49">
        <f t="shared" si="135"/>
        <v>97379.241604499257</v>
      </c>
      <c r="V121" s="49">
        <f t="shared" si="136"/>
        <v>105136.38928552969</v>
      </c>
      <c r="W121" s="28">
        <f t="shared" si="137"/>
        <v>578.70613270748538</v>
      </c>
      <c r="X121" s="29">
        <f t="shared" si="161"/>
        <v>2863.877395854247</v>
      </c>
      <c r="Y121" s="29">
        <f t="shared" si="162"/>
        <v>10797.970832190178</v>
      </c>
      <c r="Z121" s="29">
        <f t="shared" si="138"/>
        <v>13661.848228044426</v>
      </c>
      <c r="AA121" s="29">
        <f t="shared" si="163"/>
        <v>7148.7194345549133</v>
      </c>
      <c r="AB121" s="29">
        <f t="shared" si="164"/>
        <v>19576.732346327972</v>
      </c>
      <c r="AC121" s="29">
        <f t="shared" si="139"/>
        <v>26725.451780882886</v>
      </c>
      <c r="AD121" s="29">
        <f t="shared" si="165"/>
        <v>22670.030559416966</v>
      </c>
      <c r="AE121" s="29">
        <f t="shared" si="166"/>
        <v>182212.30157500977</v>
      </c>
      <c r="AF121" s="29">
        <f t="shared" si="140"/>
        <v>204882.33213442675</v>
      </c>
      <c r="AG121" s="29">
        <f t="shared" si="141"/>
        <v>245269.63214335404</v>
      </c>
      <c r="AH121" s="135">
        <f t="shared" si="142"/>
        <v>6484.2507075945205</v>
      </c>
      <c r="AI121" s="135">
        <f t="shared" si="143"/>
        <v>12462.890592934915</v>
      </c>
      <c r="AJ121" s="135">
        <f t="shared" si="144"/>
        <v>18947.141300529434</v>
      </c>
      <c r="AK121" s="135">
        <f t="shared" si="145"/>
        <v>16185.779851822444</v>
      </c>
      <c r="AL121" s="135">
        <f t="shared" si="146"/>
        <v>53340.326988520101</v>
      </c>
      <c r="AM121" s="139">
        <f t="shared" si="147"/>
        <v>69526.106840342545</v>
      </c>
      <c r="AN121" s="135">
        <f t="shared" si="148"/>
        <v>88473.248140871976</v>
      </c>
      <c r="AO121" s="137" t="str">
        <f t="shared" si="149"/>
        <v>WoodCo Factory and Warehouse</v>
      </c>
      <c r="AP121" s="65">
        <f t="shared" si="150"/>
        <v>85605.535931806895</v>
      </c>
      <c r="AQ121" s="12"/>
      <c r="AR121" s="70">
        <f t="shared" si="167"/>
        <v>1124.012489709892</v>
      </c>
      <c r="AS121" s="70">
        <f t="shared" si="168"/>
        <v>0</v>
      </c>
      <c r="AT121" s="70">
        <f t="shared" si="169"/>
        <v>0</v>
      </c>
      <c r="AU121" s="70">
        <f t="shared" si="170"/>
        <v>0</v>
      </c>
      <c r="AW121" s="68">
        <f t="shared" si="171"/>
        <v>177.48585715301226</v>
      </c>
      <c r="AX121" s="68">
        <f t="shared" si="172"/>
        <v>272.80933087438501</v>
      </c>
      <c r="AY121" s="68">
        <f t="shared" si="173"/>
        <v>1124.012489709892</v>
      </c>
      <c r="AZ121" s="68" t="str">
        <f t="shared" si="151"/>
        <v>Both</v>
      </c>
      <c r="BA121" s="68">
        <f t="shared" si="174"/>
        <v>12462.890592934915</v>
      </c>
      <c r="BB121" s="68">
        <f t="shared" si="175"/>
        <v>31109.470091637864</v>
      </c>
      <c r="BC121" s="111">
        <f t="shared" si="176"/>
        <v>0</v>
      </c>
      <c r="BD121" s="111">
        <f t="shared" si="177"/>
        <v>0</v>
      </c>
      <c r="BE121" s="111">
        <f t="shared" si="178"/>
        <v>0</v>
      </c>
      <c r="BF121" s="111">
        <f t="shared" si="152"/>
        <v>0</v>
      </c>
      <c r="BG121" s="111">
        <f t="shared" si="179"/>
        <v>0</v>
      </c>
      <c r="BH121" s="111">
        <f t="shared" si="180"/>
        <v>0</v>
      </c>
      <c r="BI121" s="73">
        <f t="shared" si="181"/>
        <v>0</v>
      </c>
      <c r="BJ121" s="73">
        <f t="shared" si="182"/>
        <v>0</v>
      </c>
      <c r="BK121" s="73">
        <f t="shared" si="183"/>
        <v>0</v>
      </c>
      <c r="BL121" s="73">
        <f t="shared" si="184"/>
        <v>0</v>
      </c>
      <c r="BM121" s="73">
        <f t="shared" si="185"/>
        <v>0</v>
      </c>
      <c r="BN121" s="73">
        <f t="shared" si="186"/>
        <v>0</v>
      </c>
    </row>
    <row r="122" spans="1:66" x14ac:dyDescent="0.25">
      <c r="A122" s="62" t="s">
        <v>148</v>
      </c>
      <c r="B122" s="62">
        <v>51.987018376349504</v>
      </c>
      <c r="C122" s="62">
        <v>-0.68696198336099101</v>
      </c>
      <c r="D122" s="63">
        <v>0</v>
      </c>
      <c r="E122" s="63">
        <v>720</v>
      </c>
      <c r="F122" s="63">
        <v>0</v>
      </c>
      <c r="G122" s="68">
        <f t="shared" si="129"/>
        <v>141.78687600703105</v>
      </c>
      <c r="H122" s="69">
        <f t="shared" si="153"/>
        <v>0</v>
      </c>
      <c r="I122" s="69">
        <f t="shared" si="154"/>
        <v>0</v>
      </c>
      <c r="J122" s="69">
        <f t="shared" si="130"/>
        <v>0</v>
      </c>
      <c r="K122" s="69">
        <f t="shared" si="155"/>
        <v>10368</v>
      </c>
      <c r="L122" s="69">
        <f t="shared" si="156"/>
        <v>20417.310145012474</v>
      </c>
      <c r="M122" s="69">
        <f t="shared" si="131"/>
        <v>30785.310145012474</v>
      </c>
      <c r="N122" s="69">
        <f t="shared" si="132"/>
        <v>30785.310145012474</v>
      </c>
      <c r="O122" s="51">
        <f t="shared" si="133"/>
        <v>247.72437960247308</v>
      </c>
      <c r="P122" s="49">
        <f t="shared" si="157"/>
        <v>4579.2</v>
      </c>
      <c r="Q122" s="49">
        <f t="shared" si="158"/>
        <v>7824.1000548122483</v>
      </c>
      <c r="R122" s="49">
        <f t="shared" si="134"/>
        <v>12403.300054812247</v>
      </c>
      <c r="S122" s="49">
        <f t="shared" si="159"/>
        <v>10368</v>
      </c>
      <c r="T122" s="49">
        <f t="shared" si="160"/>
        <v>35672.310662756121</v>
      </c>
      <c r="U122" s="49">
        <f t="shared" si="135"/>
        <v>46040.310662756121</v>
      </c>
      <c r="V122" s="49">
        <f t="shared" si="136"/>
        <v>58443.610717568372</v>
      </c>
      <c r="W122" s="28">
        <f t="shared" si="137"/>
        <v>588.31128161172467</v>
      </c>
      <c r="X122" s="29">
        <f t="shared" si="161"/>
        <v>4579.2</v>
      </c>
      <c r="Y122" s="29">
        <f t="shared" si="162"/>
        <v>17265.427670312794</v>
      </c>
      <c r="Z122" s="29">
        <f t="shared" si="138"/>
        <v>21844.627670312795</v>
      </c>
      <c r="AA122" s="29">
        <f t="shared" si="163"/>
        <v>0</v>
      </c>
      <c r="AB122" s="29">
        <f t="shared" si="164"/>
        <v>0</v>
      </c>
      <c r="AC122" s="29">
        <f t="shared" si="139"/>
        <v>0</v>
      </c>
      <c r="AD122" s="29">
        <f t="shared" si="165"/>
        <v>10368</v>
      </c>
      <c r="AE122" s="29">
        <f t="shared" si="166"/>
        <v>84716.82455208835</v>
      </c>
      <c r="AF122" s="29">
        <f t="shared" si="140"/>
        <v>95084.82455208835</v>
      </c>
      <c r="AG122" s="29">
        <f t="shared" si="141"/>
        <v>116929.45222240115</v>
      </c>
      <c r="AH122" s="135">
        <f t="shared" si="142"/>
        <v>10368</v>
      </c>
      <c r="AI122" s="135">
        <f t="shared" si="143"/>
        <v>20417.310145012474</v>
      </c>
      <c r="AJ122" s="135">
        <f t="shared" si="144"/>
        <v>30785.310145012474</v>
      </c>
      <c r="AK122" s="135">
        <f t="shared" si="145"/>
        <v>0</v>
      </c>
      <c r="AL122" s="135">
        <f t="shared" si="146"/>
        <v>0</v>
      </c>
      <c r="AM122" s="139">
        <f t="shared" si="147"/>
        <v>0</v>
      </c>
      <c r="AN122" s="135">
        <f t="shared" si="148"/>
        <v>30785.310145012474</v>
      </c>
      <c r="AO122" s="137" t="str">
        <f t="shared" si="149"/>
        <v>WoodCo Factory and Warehouse</v>
      </c>
      <c r="AP122" s="65">
        <f t="shared" si="150"/>
        <v>30785.310145012474</v>
      </c>
      <c r="AQ122" s="12"/>
      <c r="AR122" s="70">
        <f t="shared" si="167"/>
        <v>0</v>
      </c>
      <c r="AS122" s="70">
        <f t="shared" si="168"/>
        <v>0</v>
      </c>
      <c r="AT122" s="70">
        <f t="shared" si="169"/>
        <v>0</v>
      </c>
      <c r="AU122" s="70">
        <f t="shared" si="170"/>
        <v>0</v>
      </c>
      <c r="AW122" s="68">
        <f t="shared" si="171"/>
        <v>0</v>
      </c>
      <c r="AX122" s="68">
        <f t="shared" si="172"/>
        <v>720</v>
      </c>
      <c r="AY122" s="68">
        <f t="shared" si="173"/>
        <v>0</v>
      </c>
      <c r="AZ122" s="68" t="str">
        <f t="shared" si="151"/>
        <v>WoodCo</v>
      </c>
      <c r="BA122" s="68">
        <f t="shared" si="174"/>
        <v>20417.310145012474</v>
      </c>
      <c r="BB122" s="68">
        <f t="shared" si="175"/>
        <v>0</v>
      </c>
      <c r="BC122" s="111">
        <f t="shared" si="176"/>
        <v>0</v>
      </c>
      <c r="BD122" s="111">
        <f t="shared" si="177"/>
        <v>0</v>
      </c>
      <c r="BE122" s="111">
        <f t="shared" si="178"/>
        <v>0</v>
      </c>
      <c r="BF122" s="111">
        <f t="shared" si="152"/>
        <v>0</v>
      </c>
      <c r="BG122" s="111">
        <f t="shared" si="179"/>
        <v>0</v>
      </c>
      <c r="BH122" s="111">
        <f t="shared" si="180"/>
        <v>0</v>
      </c>
      <c r="BI122" s="73">
        <f t="shared" si="181"/>
        <v>0</v>
      </c>
      <c r="BJ122" s="73">
        <f t="shared" si="182"/>
        <v>0</v>
      </c>
      <c r="BK122" s="73">
        <f t="shared" si="183"/>
        <v>0</v>
      </c>
      <c r="BL122" s="73">
        <f t="shared" si="184"/>
        <v>0</v>
      </c>
      <c r="BM122" s="73">
        <f t="shared" si="185"/>
        <v>0</v>
      </c>
      <c r="BN122" s="73">
        <f t="shared" si="186"/>
        <v>0</v>
      </c>
    </row>
    <row r="123" spans="1:66" x14ac:dyDescent="0.25">
      <c r="A123" s="62" t="s">
        <v>153</v>
      </c>
      <c r="B123" s="62">
        <v>52.027108200331199</v>
      </c>
      <c r="C123" s="62">
        <v>-0.76280574841611004</v>
      </c>
      <c r="D123" s="63">
        <v>340.48251281046436</v>
      </c>
      <c r="E123" s="63">
        <v>0</v>
      </c>
      <c r="F123" s="63">
        <v>0</v>
      </c>
      <c r="G123" s="68">
        <f t="shared" si="129"/>
        <v>139.51098544012493</v>
      </c>
      <c r="H123" s="69">
        <f t="shared" si="153"/>
        <v>0</v>
      </c>
      <c r="I123" s="69">
        <f t="shared" si="154"/>
        <v>0</v>
      </c>
      <c r="J123" s="69">
        <f t="shared" si="130"/>
        <v>0</v>
      </c>
      <c r="K123" s="69">
        <f t="shared" si="155"/>
        <v>4902.948184470687</v>
      </c>
      <c r="L123" s="69">
        <f t="shared" si="156"/>
        <v>9500.2101774635685</v>
      </c>
      <c r="M123" s="69">
        <f t="shared" si="131"/>
        <v>14403.158361934256</v>
      </c>
      <c r="N123" s="69">
        <f t="shared" si="132"/>
        <v>14403.158361934256</v>
      </c>
      <c r="O123" s="51">
        <f t="shared" si="133"/>
        <v>239.59138032071729</v>
      </c>
      <c r="P123" s="49">
        <f t="shared" si="157"/>
        <v>2165.4687814745535</v>
      </c>
      <c r="Q123" s="49">
        <f t="shared" si="158"/>
        <v>3699.9572876985644</v>
      </c>
      <c r="R123" s="49">
        <f t="shared" si="134"/>
        <v>5865.4260691731179</v>
      </c>
      <c r="S123" s="49">
        <f t="shared" si="159"/>
        <v>4902.948184470687</v>
      </c>
      <c r="T123" s="49">
        <f t="shared" si="160"/>
        <v>16315.335043865094</v>
      </c>
      <c r="U123" s="49">
        <f t="shared" si="135"/>
        <v>21218.283228335782</v>
      </c>
      <c r="V123" s="49">
        <f t="shared" si="136"/>
        <v>27083.7092975089</v>
      </c>
      <c r="W123" s="28">
        <f t="shared" si="137"/>
        <v>580.98444375922577</v>
      </c>
      <c r="X123" s="29">
        <f t="shared" si="161"/>
        <v>2165.4687814745535</v>
      </c>
      <c r="Y123" s="29">
        <f t="shared" si="162"/>
        <v>8164.6891637991985</v>
      </c>
      <c r="Z123" s="29">
        <f t="shared" si="138"/>
        <v>10330.157945273751</v>
      </c>
      <c r="AA123" s="29">
        <f t="shared" si="163"/>
        <v>0</v>
      </c>
      <c r="AB123" s="29">
        <f t="shared" si="164"/>
        <v>0</v>
      </c>
      <c r="AC123" s="29">
        <f t="shared" si="139"/>
        <v>0</v>
      </c>
      <c r="AD123" s="29">
        <f t="shared" si="165"/>
        <v>4902.948184470687</v>
      </c>
      <c r="AE123" s="29">
        <f t="shared" si="166"/>
        <v>39563.00866298622</v>
      </c>
      <c r="AF123" s="29">
        <f t="shared" si="140"/>
        <v>44465.95684745691</v>
      </c>
      <c r="AG123" s="29">
        <f t="shared" si="141"/>
        <v>54796.114792730659</v>
      </c>
      <c r="AH123" s="135">
        <f t="shared" si="142"/>
        <v>4902.948184470687</v>
      </c>
      <c r="AI123" s="135">
        <f t="shared" si="143"/>
        <v>9500.2101774635685</v>
      </c>
      <c r="AJ123" s="135">
        <f t="shared" si="144"/>
        <v>14403.158361934256</v>
      </c>
      <c r="AK123" s="135">
        <f t="shared" si="145"/>
        <v>0</v>
      </c>
      <c r="AL123" s="135">
        <f t="shared" si="146"/>
        <v>0</v>
      </c>
      <c r="AM123" s="139">
        <f t="shared" si="147"/>
        <v>0</v>
      </c>
      <c r="AN123" s="135">
        <f t="shared" si="148"/>
        <v>14403.158361934256</v>
      </c>
      <c r="AO123" s="137" t="str">
        <f t="shared" si="149"/>
        <v>WoodCo Factory and Warehouse</v>
      </c>
      <c r="AP123" s="65">
        <f t="shared" si="150"/>
        <v>14403.158361934256</v>
      </c>
      <c r="AQ123" s="12"/>
      <c r="AR123" s="70">
        <f t="shared" si="167"/>
        <v>0</v>
      </c>
      <c r="AS123" s="70">
        <f t="shared" si="168"/>
        <v>0</v>
      </c>
      <c r="AT123" s="70">
        <f t="shared" si="169"/>
        <v>0</v>
      </c>
      <c r="AU123" s="70">
        <f t="shared" si="170"/>
        <v>0</v>
      </c>
      <c r="AW123" s="68">
        <f t="shared" si="171"/>
        <v>340.48251281046436</v>
      </c>
      <c r="AX123" s="68">
        <f t="shared" si="172"/>
        <v>0</v>
      </c>
      <c r="AY123" s="68">
        <f t="shared" si="173"/>
        <v>0</v>
      </c>
      <c r="AZ123" s="68" t="str">
        <f t="shared" si="151"/>
        <v>WoodCo</v>
      </c>
      <c r="BA123" s="68">
        <f t="shared" si="174"/>
        <v>9500.2101774635685</v>
      </c>
      <c r="BB123" s="68">
        <f t="shared" si="175"/>
        <v>0</v>
      </c>
      <c r="BC123" s="111">
        <f t="shared" si="176"/>
        <v>0</v>
      </c>
      <c r="BD123" s="111">
        <f t="shared" si="177"/>
        <v>0</v>
      </c>
      <c r="BE123" s="111">
        <f t="shared" si="178"/>
        <v>0</v>
      </c>
      <c r="BF123" s="111">
        <f t="shared" si="152"/>
        <v>0</v>
      </c>
      <c r="BG123" s="111">
        <f t="shared" si="179"/>
        <v>0</v>
      </c>
      <c r="BH123" s="111">
        <f t="shared" si="180"/>
        <v>0</v>
      </c>
      <c r="BI123" s="73">
        <f t="shared" si="181"/>
        <v>0</v>
      </c>
      <c r="BJ123" s="73">
        <f t="shared" si="182"/>
        <v>0</v>
      </c>
      <c r="BK123" s="73">
        <f t="shared" si="183"/>
        <v>0</v>
      </c>
      <c r="BL123" s="73">
        <f t="shared" si="184"/>
        <v>0</v>
      </c>
      <c r="BM123" s="73">
        <f t="shared" si="185"/>
        <v>0</v>
      </c>
      <c r="BN123" s="73">
        <f t="shared" si="186"/>
        <v>0</v>
      </c>
    </row>
    <row r="124" spans="1:66" x14ac:dyDescent="0.25">
      <c r="A124" s="62" t="s">
        <v>27</v>
      </c>
      <c r="B124" s="62">
        <v>55.854948286091499</v>
      </c>
      <c r="C124" s="62">
        <v>-4.0162742413353403</v>
      </c>
      <c r="D124" s="63">
        <v>0</v>
      </c>
      <c r="E124" s="63">
        <v>287.47536077686516</v>
      </c>
      <c r="F124" s="63">
        <v>693.90134378128505</v>
      </c>
      <c r="G124" s="68">
        <f t="shared" si="129"/>
        <v>496.07632454516153</v>
      </c>
      <c r="H124" s="69">
        <f t="shared" si="153"/>
        <v>4413.2125464489727</v>
      </c>
      <c r="I124" s="69">
        <f t="shared" si="154"/>
        <v>7540.4910304353398</v>
      </c>
      <c r="J124" s="69">
        <f t="shared" si="130"/>
        <v>11953.703576884312</v>
      </c>
      <c r="K124" s="69">
        <f t="shared" si="155"/>
        <v>14131.824545637362</v>
      </c>
      <c r="L124" s="69">
        <f t="shared" si="156"/>
        <v>97367.549718290014</v>
      </c>
      <c r="M124" s="69">
        <f t="shared" si="131"/>
        <v>111499.37426392737</v>
      </c>
      <c r="N124" s="69">
        <f t="shared" si="132"/>
        <v>123453.07784081169</v>
      </c>
      <c r="O124" s="51">
        <f t="shared" si="133"/>
        <v>347.09773587336844</v>
      </c>
      <c r="P124" s="49">
        <f t="shared" si="157"/>
        <v>1828.3432945408624</v>
      </c>
      <c r="Q124" s="49">
        <f t="shared" si="158"/>
        <v>3123.9388694603354</v>
      </c>
      <c r="R124" s="49">
        <f t="shared" si="134"/>
        <v>4952.282164001198</v>
      </c>
      <c r="S124" s="49">
        <f t="shared" si="159"/>
        <v>14131.824545637362</v>
      </c>
      <c r="T124" s="49">
        <f t="shared" si="160"/>
        <v>68126.72643820032</v>
      </c>
      <c r="U124" s="49">
        <f t="shared" si="135"/>
        <v>82258.550983837689</v>
      </c>
      <c r="V124" s="49">
        <f t="shared" si="136"/>
        <v>87210.833147838886</v>
      </c>
      <c r="W124" s="28">
        <f t="shared" si="137"/>
        <v>30.926472991013764</v>
      </c>
      <c r="X124" s="29">
        <f t="shared" si="161"/>
        <v>1828.3432945408624</v>
      </c>
      <c r="Y124" s="29">
        <f t="shared" si="162"/>
        <v>6893.5903451250579</v>
      </c>
      <c r="Z124" s="29">
        <f t="shared" si="138"/>
        <v>8721.9336396659201</v>
      </c>
      <c r="AA124" s="29">
        <f t="shared" si="163"/>
        <v>4413.2125464489727</v>
      </c>
      <c r="AB124" s="29">
        <f t="shared" si="164"/>
        <v>12085.560442010432</v>
      </c>
      <c r="AC124" s="29">
        <f t="shared" si="139"/>
        <v>16498.772988459405</v>
      </c>
      <c r="AD124" s="29">
        <f t="shared" si="165"/>
        <v>14131.824545637362</v>
      </c>
      <c r="AE124" s="29">
        <f t="shared" si="166"/>
        <v>6070.1040295055464</v>
      </c>
      <c r="AF124" s="29">
        <f t="shared" si="140"/>
        <v>20201.928575142909</v>
      </c>
      <c r="AG124" s="29">
        <f t="shared" si="141"/>
        <v>45422.635203268233</v>
      </c>
      <c r="AH124" s="135">
        <f t="shared" si="142"/>
        <v>4139.6451951868585</v>
      </c>
      <c r="AI124" s="135">
        <f t="shared" si="143"/>
        <v>28521.944074296312</v>
      </c>
      <c r="AJ124" s="135">
        <f t="shared" si="144"/>
        <v>32661.589269483171</v>
      </c>
      <c r="AK124" s="135">
        <f t="shared" si="145"/>
        <v>9992.1793504505058</v>
      </c>
      <c r="AL124" s="135">
        <f t="shared" si="146"/>
        <v>48170.317069194389</v>
      </c>
      <c r="AM124" s="139">
        <f t="shared" si="147"/>
        <v>58162.496419644893</v>
      </c>
      <c r="AN124" s="135">
        <f t="shared" si="148"/>
        <v>90824.085689128056</v>
      </c>
      <c r="AO124" s="137" t="str">
        <f t="shared" si="149"/>
        <v>WoodCo Warehouse</v>
      </c>
      <c r="AP124" s="65">
        <f t="shared" si="150"/>
        <v>45422.635203268233</v>
      </c>
      <c r="AQ124" s="12"/>
      <c r="AR124" s="70">
        <f t="shared" si="167"/>
        <v>0</v>
      </c>
      <c r="AS124" s="70">
        <f t="shared" si="168"/>
        <v>693.90134378128505</v>
      </c>
      <c r="AT124" s="70">
        <f t="shared" si="169"/>
        <v>0</v>
      </c>
      <c r="AU124" s="70">
        <f t="shared" si="170"/>
        <v>287.47536077686516</v>
      </c>
      <c r="AW124" s="68">
        <f t="shared" si="171"/>
        <v>0</v>
      </c>
      <c r="AX124" s="68">
        <f t="shared" si="172"/>
        <v>0</v>
      </c>
      <c r="AY124" s="68">
        <f t="shared" si="173"/>
        <v>0</v>
      </c>
      <c r="AZ124" s="68">
        <f t="shared" si="151"/>
        <v>0</v>
      </c>
      <c r="BA124" s="68">
        <f t="shared" si="174"/>
        <v>0</v>
      </c>
      <c r="BB124" s="68">
        <f t="shared" si="175"/>
        <v>0</v>
      </c>
      <c r="BC124" s="111">
        <f t="shared" si="176"/>
        <v>0</v>
      </c>
      <c r="BD124" s="111">
        <f t="shared" si="177"/>
        <v>0</v>
      </c>
      <c r="BE124" s="111">
        <f t="shared" si="178"/>
        <v>0</v>
      </c>
      <c r="BF124" s="111">
        <f t="shared" si="152"/>
        <v>0</v>
      </c>
      <c r="BG124" s="111">
        <f t="shared" si="179"/>
        <v>0</v>
      </c>
      <c r="BH124" s="111">
        <f t="shared" si="180"/>
        <v>0</v>
      </c>
      <c r="BI124" s="73">
        <f t="shared" si="181"/>
        <v>0</v>
      </c>
      <c r="BJ124" s="73">
        <f t="shared" si="182"/>
        <v>287.47536077686516</v>
      </c>
      <c r="BK124" s="73">
        <f t="shared" si="183"/>
        <v>693.90134378128505</v>
      </c>
      <c r="BL124" s="73" t="str">
        <f t="shared" si="184"/>
        <v>Both</v>
      </c>
      <c r="BM124" s="73">
        <f t="shared" si="185"/>
        <v>1778.1197961295318</v>
      </c>
      <c r="BN124" s="73">
        <f t="shared" si="186"/>
        <v>4291.9842333760143</v>
      </c>
    </row>
    <row r="125" spans="1:66" x14ac:dyDescent="0.25">
      <c r="A125" s="62" t="s">
        <v>26</v>
      </c>
      <c r="B125" s="62">
        <v>54.965940150087597</v>
      </c>
      <c r="C125" s="62">
        <v>-1.6678837500085499</v>
      </c>
      <c r="D125" s="63">
        <v>0</v>
      </c>
      <c r="E125" s="63">
        <v>315.99376764087901</v>
      </c>
      <c r="F125" s="63">
        <v>1042.8156125143291</v>
      </c>
      <c r="G125" s="68">
        <f t="shared" si="129"/>
        <v>297.62713609867734</v>
      </c>
      <c r="H125" s="69">
        <f t="shared" si="153"/>
        <v>6632.3072955911339</v>
      </c>
      <c r="I125" s="69">
        <f t="shared" si="154"/>
        <v>11332.074570878376</v>
      </c>
      <c r="J125" s="69">
        <f t="shared" si="130"/>
        <v>17964.38186646951</v>
      </c>
      <c r="K125" s="69">
        <f t="shared" si="155"/>
        <v>19566.855074234998</v>
      </c>
      <c r="L125" s="69">
        <f t="shared" si="156"/>
        <v>80883.708863922715</v>
      </c>
      <c r="M125" s="69">
        <f t="shared" si="131"/>
        <v>100450.56393815772</v>
      </c>
      <c r="N125" s="69">
        <f t="shared" si="132"/>
        <v>118414.94580462723</v>
      </c>
      <c r="O125" s="51">
        <f t="shared" si="133"/>
        <v>230.45904208237934</v>
      </c>
      <c r="P125" s="49">
        <f t="shared" si="157"/>
        <v>2009.7203621959907</v>
      </c>
      <c r="Q125" s="49">
        <f t="shared" si="158"/>
        <v>3433.8428537768477</v>
      </c>
      <c r="R125" s="49">
        <f t="shared" si="134"/>
        <v>5443.5632159728384</v>
      </c>
      <c r="S125" s="49">
        <f t="shared" si="159"/>
        <v>19566.855074234998</v>
      </c>
      <c r="T125" s="49">
        <f t="shared" si="160"/>
        <v>62629.981624624183</v>
      </c>
      <c r="U125" s="49">
        <f t="shared" si="135"/>
        <v>82196.836698859173</v>
      </c>
      <c r="V125" s="49">
        <f t="shared" si="136"/>
        <v>87640.399914832014</v>
      </c>
      <c r="W125" s="28">
        <f t="shared" si="137"/>
        <v>209.59902392109404</v>
      </c>
      <c r="X125" s="29">
        <f t="shared" si="161"/>
        <v>2009.7203621959907</v>
      </c>
      <c r="Y125" s="29">
        <f t="shared" si="162"/>
        <v>7577.4549159350345</v>
      </c>
      <c r="Z125" s="29">
        <f t="shared" si="138"/>
        <v>9587.1752781310242</v>
      </c>
      <c r="AA125" s="29">
        <f t="shared" si="163"/>
        <v>6632.3072955911339</v>
      </c>
      <c r="AB125" s="29">
        <f t="shared" si="164"/>
        <v>18162.54029173126</v>
      </c>
      <c r="AC125" s="29">
        <f t="shared" si="139"/>
        <v>24794.847587322394</v>
      </c>
      <c r="AD125" s="29">
        <f t="shared" si="165"/>
        <v>19566.855074234998</v>
      </c>
      <c r="AE125" s="29">
        <f t="shared" si="166"/>
        <v>56961.023955071694</v>
      </c>
      <c r="AF125" s="29">
        <f t="shared" si="140"/>
        <v>76527.8790293067</v>
      </c>
      <c r="AG125" s="29">
        <f t="shared" si="141"/>
        <v>110909.90189476011</v>
      </c>
      <c r="AH125" s="135">
        <f t="shared" si="142"/>
        <v>4550.3102540286582</v>
      </c>
      <c r="AI125" s="135">
        <f t="shared" si="143"/>
        <v>18809.664017597144</v>
      </c>
      <c r="AJ125" s="135">
        <f t="shared" si="144"/>
        <v>23359.974271625804</v>
      </c>
      <c r="AK125" s="135">
        <f t="shared" si="145"/>
        <v>15016.54482020634</v>
      </c>
      <c r="AL125" s="135">
        <f t="shared" si="146"/>
        <v>48065.257425720396</v>
      </c>
      <c r="AM125" s="139">
        <f t="shared" si="147"/>
        <v>63081.802245926738</v>
      </c>
      <c r="AN125" s="135">
        <f t="shared" si="148"/>
        <v>86441.776517552542</v>
      </c>
      <c r="AO125" s="137" t="str">
        <f t="shared" si="149"/>
        <v>Individual</v>
      </c>
      <c r="AP125" s="65">
        <f t="shared" si="150"/>
        <v>86441.776517552542</v>
      </c>
      <c r="AQ125" s="12">
        <f t="shared" ref="AQ125:AQ129" si="187">SUM(D125:E125)</f>
        <v>315.99376764087901</v>
      </c>
      <c r="AR125" s="70">
        <f t="shared" si="167"/>
        <v>0</v>
      </c>
      <c r="AS125" s="70">
        <f t="shared" si="168"/>
        <v>0</v>
      </c>
      <c r="AT125" s="70">
        <f t="shared" si="169"/>
        <v>0</v>
      </c>
      <c r="AU125" s="70">
        <f t="shared" si="170"/>
        <v>0</v>
      </c>
      <c r="AW125" s="68">
        <f t="shared" si="171"/>
        <v>0</v>
      </c>
      <c r="AX125" s="68">
        <f t="shared" si="172"/>
        <v>0</v>
      </c>
      <c r="AY125" s="68">
        <f t="shared" si="173"/>
        <v>0</v>
      </c>
      <c r="AZ125" s="68">
        <f t="shared" si="151"/>
        <v>0</v>
      </c>
      <c r="BA125" s="68">
        <f t="shared" si="174"/>
        <v>0</v>
      </c>
      <c r="BB125" s="68">
        <f t="shared" si="175"/>
        <v>0</v>
      </c>
      <c r="BC125" s="111">
        <f t="shared" si="176"/>
        <v>0</v>
      </c>
      <c r="BD125" s="111">
        <f t="shared" si="177"/>
        <v>0</v>
      </c>
      <c r="BE125" s="111">
        <f t="shared" si="178"/>
        <v>0</v>
      </c>
      <c r="BF125" s="111">
        <f t="shared" si="152"/>
        <v>0</v>
      </c>
      <c r="BG125" s="111">
        <f t="shared" si="179"/>
        <v>0</v>
      </c>
      <c r="BH125" s="111">
        <f t="shared" si="180"/>
        <v>0</v>
      </c>
      <c r="BI125" s="73">
        <f t="shared" si="181"/>
        <v>0</v>
      </c>
      <c r="BJ125" s="73">
        <f t="shared" si="182"/>
        <v>0</v>
      </c>
      <c r="BK125" s="73">
        <f t="shared" si="183"/>
        <v>0</v>
      </c>
      <c r="BL125" s="73">
        <f t="shared" si="184"/>
        <v>0</v>
      </c>
      <c r="BM125" s="73">
        <f t="shared" si="185"/>
        <v>0</v>
      </c>
      <c r="BN125" s="73">
        <f t="shared" si="186"/>
        <v>0</v>
      </c>
    </row>
    <row r="126" spans="1:66" x14ac:dyDescent="0.25">
      <c r="A126" s="62" t="s">
        <v>31</v>
      </c>
      <c r="B126" s="62">
        <v>55.015527500015999</v>
      </c>
      <c r="C126" s="62">
        <v>-1.49910550004131</v>
      </c>
      <c r="D126" s="63">
        <v>0</v>
      </c>
      <c r="E126" s="63">
        <v>311.05120102756581</v>
      </c>
      <c r="F126" s="63">
        <v>1015.9831504471239</v>
      </c>
      <c r="G126" s="68">
        <f t="shared" si="129"/>
        <v>298.07654726559582</v>
      </c>
      <c r="H126" s="69">
        <f t="shared" si="153"/>
        <v>6461.6528368437084</v>
      </c>
      <c r="I126" s="69">
        <f t="shared" si="154"/>
        <v>11040.491420974531</v>
      </c>
      <c r="J126" s="69">
        <f t="shared" si="130"/>
        <v>17502.14425781824</v>
      </c>
      <c r="K126" s="69">
        <f t="shared" si="155"/>
        <v>19109.29466123553</v>
      </c>
      <c r="L126" s="69">
        <f t="shared" si="156"/>
        <v>79111.563518082927</v>
      </c>
      <c r="M126" s="69">
        <f t="shared" si="131"/>
        <v>98220.858179318457</v>
      </c>
      <c r="N126" s="69">
        <f t="shared" si="132"/>
        <v>115723.00243713669</v>
      </c>
      <c r="O126" s="51">
        <f t="shared" si="133"/>
        <v>241.62473831131217</v>
      </c>
      <c r="P126" s="49">
        <f t="shared" si="157"/>
        <v>1978.2856385353186</v>
      </c>
      <c r="Q126" s="49">
        <f t="shared" si="158"/>
        <v>3380.132943068324</v>
      </c>
      <c r="R126" s="49">
        <f t="shared" si="134"/>
        <v>5358.4185816036425</v>
      </c>
      <c r="S126" s="49">
        <f t="shared" si="159"/>
        <v>19109.29466123553</v>
      </c>
      <c r="T126" s="49">
        <f t="shared" si="160"/>
        <v>64128.86558103875</v>
      </c>
      <c r="U126" s="49">
        <f t="shared" si="135"/>
        <v>83238.160242274287</v>
      </c>
      <c r="V126" s="49">
        <f t="shared" si="136"/>
        <v>88596.578823877935</v>
      </c>
      <c r="W126" s="28">
        <f t="shared" si="137"/>
        <v>214.96254215351783</v>
      </c>
      <c r="X126" s="29">
        <f t="shared" si="161"/>
        <v>1978.2856385353186</v>
      </c>
      <c r="Y126" s="29">
        <f t="shared" si="162"/>
        <v>7458.9333515352255</v>
      </c>
      <c r="Z126" s="29">
        <f t="shared" si="138"/>
        <v>9437.2189900705434</v>
      </c>
      <c r="AA126" s="29">
        <f t="shared" si="163"/>
        <v>6461.6528368437084</v>
      </c>
      <c r="AB126" s="29">
        <f t="shared" si="164"/>
        <v>17695.203911671771</v>
      </c>
      <c r="AC126" s="29">
        <f t="shared" si="139"/>
        <v>24156.856748515478</v>
      </c>
      <c r="AD126" s="29">
        <f t="shared" si="165"/>
        <v>19109.29466123553</v>
      </c>
      <c r="AE126" s="29">
        <f t="shared" si="166"/>
        <v>57052.535543608828</v>
      </c>
      <c r="AF126" s="29">
        <f t="shared" si="140"/>
        <v>76161.830204844358</v>
      </c>
      <c r="AG126" s="29">
        <f t="shared" si="141"/>
        <v>109755.90594343038</v>
      </c>
      <c r="AH126" s="135">
        <f t="shared" si="142"/>
        <v>4479.1372947969476</v>
      </c>
      <c r="AI126" s="135">
        <f t="shared" si="143"/>
        <v>18543.413605022713</v>
      </c>
      <c r="AJ126" s="135">
        <f t="shared" si="144"/>
        <v>23022.55089981966</v>
      </c>
      <c r="AK126" s="135">
        <f t="shared" si="145"/>
        <v>14630.157366438583</v>
      </c>
      <c r="AL126" s="135">
        <f t="shared" si="146"/>
        <v>49097.332571097766</v>
      </c>
      <c r="AM126" s="139">
        <f t="shared" si="147"/>
        <v>63727.489937536346</v>
      </c>
      <c r="AN126" s="135">
        <f t="shared" si="148"/>
        <v>86750.040837356006</v>
      </c>
      <c r="AO126" s="137" t="str">
        <f t="shared" si="149"/>
        <v>Individual</v>
      </c>
      <c r="AP126" s="65">
        <f t="shared" si="150"/>
        <v>86750.040837356006</v>
      </c>
      <c r="AQ126" s="12">
        <f t="shared" si="187"/>
        <v>311.05120102756581</v>
      </c>
      <c r="AR126" s="70">
        <f t="shared" si="167"/>
        <v>0</v>
      </c>
      <c r="AS126" s="70">
        <f t="shared" si="168"/>
        <v>0</v>
      </c>
      <c r="AT126" s="70">
        <f t="shared" si="169"/>
        <v>0</v>
      </c>
      <c r="AU126" s="70">
        <f t="shared" si="170"/>
        <v>0</v>
      </c>
      <c r="AW126" s="68">
        <f t="shared" si="171"/>
        <v>0</v>
      </c>
      <c r="AX126" s="68">
        <f t="shared" si="172"/>
        <v>0</v>
      </c>
      <c r="AY126" s="68">
        <f t="shared" si="173"/>
        <v>0</v>
      </c>
      <c r="AZ126" s="68">
        <f t="shared" si="151"/>
        <v>0</v>
      </c>
      <c r="BA126" s="68">
        <f t="shared" si="174"/>
        <v>0</v>
      </c>
      <c r="BB126" s="68">
        <f t="shared" si="175"/>
        <v>0</v>
      </c>
      <c r="BC126" s="111">
        <f t="shared" si="176"/>
        <v>0</v>
      </c>
      <c r="BD126" s="111">
        <f t="shared" si="177"/>
        <v>0</v>
      </c>
      <c r="BE126" s="111">
        <f t="shared" si="178"/>
        <v>0</v>
      </c>
      <c r="BF126" s="111">
        <f t="shared" si="152"/>
        <v>0</v>
      </c>
      <c r="BG126" s="111">
        <f t="shared" si="179"/>
        <v>0</v>
      </c>
      <c r="BH126" s="111">
        <f t="shared" si="180"/>
        <v>0</v>
      </c>
      <c r="BI126" s="73">
        <f t="shared" si="181"/>
        <v>0</v>
      </c>
      <c r="BJ126" s="73">
        <f t="shared" si="182"/>
        <v>0</v>
      </c>
      <c r="BK126" s="73">
        <f t="shared" si="183"/>
        <v>0</v>
      </c>
      <c r="BL126" s="73">
        <f t="shared" si="184"/>
        <v>0</v>
      </c>
      <c r="BM126" s="73">
        <f t="shared" si="185"/>
        <v>0</v>
      </c>
      <c r="BN126" s="73">
        <f t="shared" si="186"/>
        <v>0</v>
      </c>
    </row>
    <row r="127" spans="1:66" x14ac:dyDescent="0.25">
      <c r="A127" s="62" t="s">
        <v>45</v>
      </c>
      <c r="B127" s="62">
        <v>54.908478917760299</v>
      </c>
      <c r="C127" s="62">
        <v>-1.5506070937613301</v>
      </c>
      <c r="D127" s="63">
        <v>169.48459992576923</v>
      </c>
      <c r="E127" s="63">
        <v>409.33138923947428</v>
      </c>
      <c r="F127" s="63">
        <v>1291.5197916128129</v>
      </c>
      <c r="G127" s="68">
        <f t="shared" si="129"/>
        <v>286.769833882618</v>
      </c>
      <c r="H127" s="69">
        <f t="shared" si="153"/>
        <v>8214.06587465749</v>
      </c>
      <c r="I127" s="69">
        <f t="shared" si="154"/>
        <v>14034.694544929047</v>
      </c>
      <c r="J127" s="69">
        <f t="shared" si="130"/>
        <v>22248.760419586535</v>
      </c>
      <c r="K127" s="69">
        <f t="shared" si="155"/>
        <v>26932.835243204012</v>
      </c>
      <c r="L127" s="69">
        <f t="shared" si="156"/>
        <v>107271.17623168799</v>
      </c>
      <c r="M127" s="69">
        <f t="shared" si="131"/>
        <v>134204.011474892</v>
      </c>
      <c r="N127" s="69">
        <f t="shared" si="132"/>
        <v>156452.77189447853</v>
      </c>
      <c r="O127" s="51">
        <f t="shared" si="133"/>
        <v>226.99528585068208</v>
      </c>
      <c r="P127" s="49">
        <f t="shared" si="157"/>
        <v>3681.269691090949</v>
      </c>
      <c r="Q127" s="49">
        <f t="shared" si="158"/>
        <v>6289.8808507694275</v>
      </c>
      <c r="R127" s="49">
        <f t="shared" si="134"/>
        <v>9971.1505418603774</v>
      </c>
      <c r="S127" s="49">
        <f t="shared" si="159"/>
        <v>26932.835243204012</v>
      </c>
      <c r="T127" s="49">
        <f t="shared" si="160"/>
        <v>84911.481038894723</v>
      </c>
      <c r="U127" s="49">
        <f t="shared" si="135"/>
        <v>111844.31628209873</v>
      </c>
      <c r="V127" s="49">
        <f t="shared" si="136"/>
        <v>121815.46682395911</v>
      </c>
      <c r="W127" s="28">
        <f t="shared" si="137"/>
        <v>221.4033235591539</v>
      </c>
      <c r="X127" s="29">
        <f t="shared" si="161"/>
        <v>3681.269691090949</v>
      </c>
      <c r="Y127" s="29">
        <f t="shared" si="162"/>
        <v>13879.868882434814</v>
      </c>
      <c r="Z127" s="29">
        <f t="shared" si="138"/>
        <v>17561.138573525765</v>
      </c>
      <c r="AA127" s="29">
        <f t="shared" si="163"/>
        <v>8214.06587465749</v>
      </c>
      <c r="AB127" s="29">
        <f t="shared" si="164"/>
        <v>22494.178233655624</v>
      </c>
      <c r="AC127" s="29">
        <f t="shared" si="139"/>
        <v>30708.244108313113</v>
      </c>
      <c r="AD127" s="29">
        <f t="shared" si="165"/>
        <v>26932.835243204012</v>
      </c>
      <c r="AE127" s="29">
        <f t="shared" si="166"/>
        <v>82819.711607173362</v>
      </c>
      <c r="AF127" s="29">
        <f t="shared" si="140"/>
        <v>109752.54685037737</v>
      </c>
      <c r="AG127" s="29">
        <f t="shared" si="141"/>
        <v>158021.92953221625</v>
      </c>
      <c r="AH127" s="135">
        <f t="shared" si="142"/>
        <v>8334.9502439795069</v>
      </c>
      <c r="AI127" s="135">
        <f t="shared" si="143"/>
        <v>33197.393012304026</v>
      </c>
      <c r="AJ127" s="135">
        <f t="shared" si="144"/>
        <v>41532.343256283537</v>
      </c>
      <c r="AK127" s="135">
        <f t="shared" si="145"/>
        <v>18597.884999224505</v>
      </c>
      <c r="AL127" s="135">
        <f t="shared" si="146"/>
        <v>58633.780855792764</v>
      </c>
      <c r="AM127" s="139">
        <f t="shared" si="147"/>
        <v>77231.665855017272</v>
      </c>
      <c r="AN127" s="135">
        <f t="shared" si="148"/>
        <v>118764.00911130081</v>
      </c>
      <c r="AO127" s="137" t="str">
        <f t="shared" si="149"/>
        <v>Individual</v>
      </c>
      <c r="AP127" s="65">
        <f t="shared" si="150"/>
        <v>118764.00911130081</v>
      </c>
      <c r="AQ127" s="12">
        <f t="shared" si="187"/>
        <v>578.81598916524354</v>
      </c>
      <c r="AR127" s="70">
        <f t="shared" si="167"/>
        <v>0</v>
      </c>
      <c r="AS127" s="70">
        <f t="shared" si="168"/>
        <v>0</v>
      </c>
      <c r="AT127" s="70">
        <f t="shared" si="169"/>
        <v>0</v>
      </c>
      <c r="AU127" s="70">
        <f t="shared" si="170"/>
        <v>0</v>
      </c>
      <c r="AW127" s="68">
        <f t="shared" si="171"/>
        <v>0</v>
      </c>
      <c r="AX127" s="68">
        <f t="shared" si="172"/>
        <v>0</v>
      </c>
      <c r="AY127" s="68">
        <f t="shared" si="173"/>
        <v>0</v>
      </c>
      <c r="AZ127" s="68">
        <f t="shared" si="151"/>
        <v>0</v>
      </c>
      <c r="BA127" s="68">
        <f t="shared" si="174"/>
        <v>0</v>
      </c>
      <c r="BB127" s="68">
        <f t="shared" si="175"/>
        <v>0</v>
      </c>
      <c r="BC127" s="111">
        <f t="shared" si="176"/>
        <v>0</v>
      </c>
      <c r="BD127" s="111">
        <f t="shared" si="177"/>
        <v>0</v>
      </c>
      <c r="BE127" s="111">
        <f t="shared" si="178"/>
        <v>0</v>
      </c>
      <c r="BF127" s="111">
        <f t="shared" si="152"/>
        <v>0</v>
      </c>
      <c r="BG127" s="111">
        <f t="shared" si="179"/>
        <v>0</v>
      </c>
      <c r="BH127" s="111">
        <f t="shared" si="180"/>
        <v>0</v>
      </c>
      <c r="BI127" s="73">
        <f t="shared" si="181"/>
        <v>0</v>
      </c>
      <c r="BJ127" s="73">
        <f t="shared" si="182"/>
        <v>0</v>
      </c>
      <c r="BK127" s="73">
        <f t="shared" si="183"/>
        <v>0</v>
      </c>
      <c r="BL127" s="73">
        <f t="shared" si="184"/>
        <v>0</v>
      </c>
      <c r="BM127" s="73">
        <f t="shared" si="185"/>
        <v>0</v>
      </c>
      <c r="BN127" s="73">
        <f t="shared" si="186"/>
        <v>0</v>
      </c>
    </row>
    <row r="128" spans="1:66" x14ac:dyDescent="0.25">
      <c r="A128" s="62" t="s">
        <v>48</v>
      </c>
      <c r="B128" s="62">
        <v>53.131862640380859</v>
      </c>
      <c r="C128" s="62">
        <v>-1.2386360168457031</v>
      </c>
      <c r="D128" s="63">
        <v>0</v>
      </c>
      <c r="E128" s="63">
        <v>340.59373595460687</v>
      </c>
      <c r="F128" s="63">
        <v>1035.0217342265528</v>
      </c>
      <c r="G128" s="68">
        <f t="shared" si="129"/>
        <v>102.0315634322437</v>
      </c>
      <c r="H128" s="69">
        <f t="shared" si="153"/>
        <v>6582.7382296808764</v>
      </c>
      <c r="I128" s="69">
        <f t="shared" si="154"/>
        <v>11247.380010408111</v>
      </c>
      <c r="J128" s="69">
        <f t="shared" si="130"/>
        <v>17830.118240088988</v>
      </c>
      <c r="K128" s="69">
        <f t="shared" si="155"/>
        <v>19808.862770608699</v>
      </c>
      <c r="L128" s="69">
        <f t="shared" si="156"/>
        <v>28071.23942083295</v>
      </c>
      <c r="M128" s="69">
        <f t="shared" si="131"/>
        <v>47880.102191441649</v>
      </c>
      <c r="N128" s="69">
        <f t="shared" si="132"/>
        <v>65710.220431530644</v>
      </c>
      <c r="O128" s="51">
        <f t="shared" si="133"/>
        <v>124.41221646477453</v>
      </c>
      <c r="P128" s="49">
        <f t="shared" si="157"/>
        <v>2166.1761606712998</v>
      </c>
      <c r="Q128" s="49">
        <f t="shared" si="158"/>
        <v>3701.1659279877053</v>
      </c>
      <c r="R128" s="49">
        <f t="shared" si="134"/>
        <v>5867.3420886590047</v>
      </c>
      <c r="S128" s="49">
        <f t="shared" si="159"/>
        <v>19808.862770608699</v>
      </c>
      <c r="T128" s="49">
        <f t="shared" si="160"/>
        <v>34228.673929694211</v>
      </c>
      <c r="U128" s="49">
        <f t="shared" si="135"/>
        <v>54037.53670030291</v>
      </c>
      <c r="V128" s="49">
        <f t="shared" si="136"/>
        <v>59904.878788961913</v>
      </c>
      <c r="W128" s="28">
        <f t="shared" si="137"/>
        <v>430.55393818762309</v>
      </c>
      <c r="X128" s="29">
        <f t="shared" si="161"/>
        <v>2166.1761606712998</v>
      </c>
      <c r="Y128" s="29">
        <f t="shared" si="162"/>
        <v>8167.3562681748335</v>
      </c>
      <c r="Z128" s="29">
        <f t="shared" si="138"/>
        <v>10333.532428846134</v>
      </c>
      <c r="AA128" s="29">
        <f t="shared" si="163"/>
        <v>6582.7382296808764</v>
      </c>
      <c r="AB128" s="29">
        <f t="shared" si="164"/>
        <v>18026.79565314719</v>
      </c>
      <c r="AC128" s="29">
        <f t="shared" si="139"/>
        <v>24609.533882828066</v>
      </c>
      <c r="AD128" s="29">
        <f t="shared" si="165"/>
        <v>19808.862770608699</v>
      </c>
      <c r="AE128" s="29">
        <f t="shared" si="166"/>
        <v>118455.33162366343</v>
      </c>
      <c r="AF128" s="29">
        <f t="shared" si="140"/>
        <v>138264.19439427211</v>
      </c>
      <c r="AG128" s="29">
        <f t="shared" si="141"/>
        <v>173207.2607059463</v>
      </c>
      <c r="AH128" s="135">
        <f t="shared" si="142"/>
        <v>4904.5497977463392</v>
      </c>
      <c r="AI128" s="135">
        <f t="shared" si="143"/>
        <v>6950.2622749354678</v>
      </c>
      <c r="AJ128" s="135">
        <f t="shared" si="144"/>
        <v>11854.812072681807</v>
      </c>
      <c r="AK128" s="135">
        <f t="shared" si="145"/>
        <v>14904.312972862361</v>
      </c>
      <c r="AL128" s="135">
        <f t="shared" si="146"/>
        <v>25753.869608868044</v>
      </c>
      <c r="AM128" s="139">
        <f t="shared" si="147"/>
        <v>40658.182581730405</v>
      </c>
      <c r="AN128" s="135">
        <f t="shared" si="148"/>
        <v>52512.994654412214</v>
      </c>
      <c r="AO128" s="137" t="str">
        <f t="shared" si="149"/>
        <v>Individual</v>
      </c>
      <c r="AP128" s="65">
        <f t="shared" si="150"/>
        <v>52512.994654412214</v>
      </c>
      <c r="AQ128" s="12">
        <f t="shared" si="187"/>
        <v>340.59373595460687</v>
      </c>
      <c r="AR128" s="70">
        <f t="shared" si="167"/>
        <v>0</v>
      </c>
      <c r="AS128" s="70">
        <f t="shared" si="168"/>
        <v>0</v>
      </c>
      <c r="AT128" s="70">
        <f t="shared" si="169"/>
        <v>0</v>
      </c>
      <c r="AU128" s="70">
        <f t="shared" si="170"/>
        <v>0</v>
      </c>
      <c r="AW128" s="68">
        <f t="shared" si="171"/>
        <v>0</v>
      </c>
      <c r="AX128" s="68">
        <f t="shared" si="172"/>
        <v>0</v>
      </c>
      <c r="AY128" s="68">
        <f t="shared" si="173"/>
        <v>0</v>
      </c>
      <c r="AZ128" s="68">
        <f t="shared" si="151"/>
        <v>0</v>
      </c>
      <c r="BA128" s="68">
        <f t="shared" si="174"/>
        <v>0</v>
      </c>
      <c r="BB128" s="68">
        <f t="shared" si="175"/>
        <v>0</v>
      </c>
      <c r="BC128" s="111">
        <f t="shared" si="176"/>
        <v>0</v>
      </c>
      <c r="BD128" s="111">
        <f t="shared" si="177"/>
        <v>0</v>
      </c>
      <c r="BE128" s="111">
        <f t="shared" si="178"/>
        <v>0</v>
      </c>
      <c r="BF128" s="111">
        <f t="shared" si="152"/>
        <v>0</v>
      </c>
      <c r="BG128" s="111">
        <f t="shared" si="179"/>
        <v>0</v>
      </c>
      <c r="BH128" s="111">
        <f t="shared" si="180"/>
        <v>0</v>
      </c>
      <c r="BI128" s="73">
        <f t="shared" si="181"/>
        <v>0</v>
      </c>
      <c r="BJ128" s="73">
        <f t="shared" si="182"/>
        <v>0</v>
      </c>
      <c r="BK128" s="73">
        <f t="shared" si="183"/>
        <v>0</v>
      </c>
      <c r="BL128" s="73">
        <f t="shared" si="184"/>
        <v>0</v>
      </c>
      <c r="BM128" s="73">
        <f t="shared" si="185"/>
        <v>0</v>
      </c>
      <c r="BN128" s="73">
        <f t="shared" si="186"/>
        <v>0</v>
      </c>
    </row>
    <row r="129" spans="1:66" x14ac:dyDescent="0.25">
      <c r="A129" s="62" t="s">
        <v>16</v>
      </c>
      <c r="B129" s="62">
        <v>52.932526699999997</v>
      </c>
      <c r="C129" s="62">
        <v>-1.1648905000000001</v>
      </c>
      <c r="D129" s="63">
        <v>247.32773153003922</v>
      </c>
      <c r="E129" s="63">
        <v>435.04234246776201</v>
      </c>
      <c r="F129" s="63">
        <v>1349.4058351020512</v>
      </c>
      <c r="G129" s="68">
        <f t="shared" si="129"/>
        <v>93.91058124219775</v>
      </c>
      <c r="H129" s="69">
        <f t="shared" si="153"/>
        <v>8582.2211112490459</v>
      </c>
      <c r="I129" s="69">
        <f t="shared" si="154"/>
        <v>14663.730928313786</v>
      </c>
      <c r="J129" s="69">
        <f t="shared" si="130"/>
        <v>23245.952039562831</v>
      </c>
      <c r="K129" s="69">
        <f t="shared" si="155"/>
        <v>29257.573091037877</v>
      </c>
      <c r="L129" s="69">
        <f t="shared" si="156"/>
        <v>38161.051315492383</v>
      </c>
      <c r="M129" s="69">
        <f t="shared" si="131"/>
        <v>67418.62440653026</v>
      </c>
      <c r="N129" s="69">
        <f t="shared" si="132"/>
        <v>90664.576446093095</v>
      </c>
      <c r="O129" s="51">
        <f t="shared" si="133"/>
        <v>139.02784603397302</v>
      </c>
      <c r="P129" s="49">
        <f t="shared" si="157"/>
        <v>4339.8736706260161</v>
      </c>
      <c r="Q129" s="49">
        <f t="shared" si="158"/>
        <v>7415.1829630117145</v>
      </c>
      <c r="R129" s="49">
        <f t="shared" si="134"/>
        <v>11755.056633637731</v>
      </c>
      <c r="S129" s="49">
        <f t="shared" si="159"/>
        <v>29257.573091037877</v>
      </c>
      <c r="T129" s="49">
        <f t="shared" si="160"/>
        <v>56494.685653173976</v>
      </c>
      <c r="U129" s="49">
        <f t="shared" si="135"/>
        <v>85752.258744211853</v>
      </c>
      <c r="V129" s="49">
        <f t="shared" si="136"/>
        <v>97507.315377849591</v>
      </c>
      <c r="W129" s="28">
        <f t="shared" si="137"/>
        <v>457.15095143944279</v>
      </c>
      <c r="X129" s="29">
        <f t="shared" si="161"/>
        <v>4339.8736706260161</v>
      </c>
      <c r="Y129" s="29">
        <f t="shared" si="162"/>
        <v>16363.071051381983</v>
      </c>
      <c r="Z129" s="29">
        <f t="shared" si="138"/>
        <v>20702.944722008</v>
      </c>
      <c r="AA129" s="29">
        <f t="shared" si="163"/>
        <v>8582.2211112490459</v>
      </c>
      <c r="AB129" s="29">
        <f t="shared" si="164"/>
        <v>23502.369504082879</v>
      </c>
      <c r="AC129" s="29">
        <f t="shared" si="139"/>
        <v>32084.590615331923</v>
      </c>
      <c r="AD129" s="29">
        <f t="shared" si="165"/>
        <v>29257.573091037877</v>
      </c>
      <c r="AE129" s="29">
        <f t="shared" si="166"/>
        <v>185765.65799134728</v>
      </c>
      <c r="AF129" s="29">
        <f t="shared" si="140"/>
        <v>215023.23108238517</v>
      </c>
      <c r="AG129" s="29">
        <f t="shared" si="141"/>
        <v>267810.76641972509</v>
      </c>
      <c r="AH129" s="135">
        <f t="shared" si="142"/>
        <v>9826.1290655683388</v>
      </c>
      <c r="AI129" s="135">
        <f t="shared" si="143"/>
        <v>12816.354054283001</v>
      </c>
      <c r="AJ129" s="135">
        <f t="shared" si="144"/>
        <v>22642.483119851342</v>
      </c>
      <c r="AK129" s="135">
        <f t="shared" si="145"/>
        <v>19431.44402546954</v>
      </c>
      <c r="AL129" s="135">
        <f t="shared" si="146"/>
        <v>37520.997335982553</v>
      </c>
      <c r="AM129" s="139">
        <f t="shared" si="147"/>
        <v>56952.441361452089</v>
      </c>
      <c r="AN129" s="135">
        <f t="shared" si="148"/>
        <v>79594.924481303431</v>
      </c>
      <c r="AO129" s="137" t="str">
        <f t="shared" si="149"/>
        <v>Individual</v>
      </c>
      <c r="AP129" s="65">
        <f t="shared" si="150"/>
        <v>79594.924481303431</v>
      </c>
      <c r="AQ129" s="12">
        <f t="shared" si="187"/>
        <v>682.37007399780123</v>
      </c>
      <c r="AR129" s="70">
        <f t="shared" si="167"/>
        <v>0</v>
      </c>
      <c r="AS129" s="70">
        <f t="shared" si="168"/>
        <v>0</v>
      </c>
      <c r="AT129" s="70">
        <f t="shared" si="169"/>
        <v>0</v>
      </c>
      <c r="AU129" s="70">
        <f t="shared" si="170"/>
        <v>0</v>
      </c>
      <c r="AW129" s="68">
        <f t="shared" si="171"/>
        <v>0</v>
      </c>
      <c r="AX129" s="68">
        <f t="shared" si="172"/>
        <v>0</v>
      </c>
      <c r="AY129" s="68">
        <f t="shared" si="173"/>
        <v>0</v>
      </c>
      <c r="AZ129" s="68">
        <f t="shared" si="151"/>
        <v>0</v>
      </c>
      <c r="BA129" s="68">
        <f t="shared" si="174"/>
        <v>0</v>
      </c>
      <c r="BB129" s="68">
        <f t="shared" si="175"/>
        <v>0</v>
      </c>
      <c r="BC129" s="111">
        <f t="shared" si="176"/>
        <v>0</v>
      </c>
      <c r="BD129" s="111">
        <f t="shared" si="177"/>
        <v>0</v>
      </c>
      <c r="BE129" s="111">
        <f t="shared" si="178"/>
        <v>0</v>
      </c>
      <c r="BF129" s="111">
        <f t="shared" si="152"/>
        <v>0</v>
      </c>
      <c r="BG129" s="111">
        <f t="shared" si="179"/>
        <v>0</v>
      </c>
      <c r="BH129" s="111">
        <f t="shared" si="180"/>
        <v>0</v>
      </c>
      <c r="BI129" s="73">
        <f t="shared" si="181"/>
        <v>0</v>
      </c>
      <c r="BJ129" s="73">
        <f t="shared" si="182"/>
        <v>0</v>
      </c>
      <c r="BK129" s="73">
        <f t="shared" si="183"/>
        <v>0</v>
      </c>
      <c r="BL129" s="73">
        <f t="shared" si="184"/>
        <v>0</v>
      </c>
      <c r="BM129" s="73">
        <f t="shared" si="185"/>
        <v>0</v>
      </c>
      <c r="BN129" s="73">
        <f t="shared" si="186"/>
        <v>0</v>
      </c>
    </row>
    <row r="130" spans="1:66" x14ac:dyDescent="0.25">
      <c r="A130" s="62" t="s">
        <v>222</v>
      </c>
      <c r="B130" s="62">
        <v>52.234916765937399</v>
      </c>
      <c r="C130" s="62">
        <v>-0.90182048778538704</v>
      </c>
      <c r="D130" s="63">
        <v>0</v>
      </c>
      <c r="E130" s="63">
        <v>0</v>
      </c>
      <c r="F130" s="63">
        <v>955.25514929731094</v>
      </c>
      <c r="G130" s="68">
        <f t="shared" si="129"/>
        <v>121.69833197230737</v>
      </c>
      <c r="H130" s="69">
        <f t="shared" si="153"/>
        <v>6075.4227495308978</v>
      </c>
      <c r="I130" s="69">
        <f t="shared" si="154"/>
        <v>10380.572036078849</v>
      </c>
      <c r="J130" s="69">
        <f t="shared" si="130"/>
        <v>16455.994785609746</v>
      </c>
      <c r="K130" s="69">
        <f t="shared" si="155"/>
        <v>13755.674149881277</v>
      </c>
      <c r="L130" s="69">
        <f t="shared" si="156"/>
        <v>23250.591655488039</v>
      </c>
      <c r="M130" s="69">
        <f t="shared" si="131"/>
        <v>37006.265805369316</v>
      </c>
      <c r="N130" s="69">
        <f t="shared" si="132"/>
        <v>53462.260590979058</v>
      </c>
      <c r="O130" s="51">
        <f t="shared" si="133"/>
        <v>211.4858864393434</v>
      </c>
      <c r="P130" s="49">
        <f t="shared" si="157"/>
        <v>0</v>
      </c>
      <c r="Q130" s="49">
        <f t="shared" si="158"/>
        <v>0</v>
      </c>
      <c r="R130" s="49">
        <f t="shared" si="134"/>
        <v>0</v>
      </c>
      <c r="S130" s="49">
        <f t="shared" si="159"/>
        <v>13755.674149881277</v>
      </c>
      <c r="T130" s="49">
        <f t="shared" si="160"/>
        <v>40404.596404977827</v>
      </c>
      <c r="U130" s="49">
        <f t="shared" si="135"/>
        <v>54160.270554859104</v>
      </c>
      <c r="V130" s="49">
        <f t="shared" si="136"/>
        <v>54160.270554859104</v>
      </c>
      <c r="W130" s="28">
        <f t="shared" si="137"/>
        <v>551.00889719367638</v>
      </c>
      <c r="X130" s="29">
        <f t="shared" si="161"/>
        <v>0</v>
      </c>
      <c r="Y130" s="29">
        <f t="shared" si="162"/>
        <v>0</v>
      </c>
      <c r="Z130" s="29">
        <f t="shared" si="138"/>
        <v>0</v>
      </c>
      <c r="AA130" s="29">
        <f t="shared" si="163"/>
        <v>6075.4227495308978</v>
      </c>
      <c r="AB130" s="29">
        <f t="shared" si="164"/>
        <v>16637.514753124939</v>
      </c>
      <c r="AC130" s="29">
        <f t="shared" si="139"/>
        <v>22712.937502655837</v>
      </c>
      <c r="AD130" s="29">
        <f t="shared" si="165"/>
        <v>13755.674149881277</v>
      </c>
      <c r="AE130" s="29">
        <f t="shared" si="166"/>
        <v>105270.81727057841</v>
      </c>
      <c r="AF130" s="29">
        <f t="shared" si="140"/>
        <v>119026.49142045969</v>
      </c>
      <c r="AG130" s="29">
        <f t="shared" si="141"/>
        <v>141739.42892311551</v>
      </c>
      <c r="AH130" s="135">
        <f t="shared" si="142"/>
        <v>0</v>
      </c>
      <c r="AI130" s="135">
        <f t="shared" si="143"/>
        <v>0</v>
      </c>
      <c r="AJ130" s="135">
        <f t="shared" si="144"/>
        <v>0</v>
      </c>
      <c r="AK130" s="135">
        <f t="shared" si="145"/>
        <v>13755.674149881277</v>
      </c>
      <c r="AL130" s="135">
        <f t="shared" si="146"/>
        <v>40404.596404977827</v>
      </c>
      <c r="AM130" s="139">
        <f t="shared" si="147"/>
        <v>54160.270554859104</v>
      </c>
      <c r="AN130" s="135">
        <f t="shared" si="148"/>
        <v>54160.270554859104</v>
      </c>
      <c r="AO130" s="137" t="str">
        <f t="shared" si="149"/>
        <v>WoodCo Factory and Warehouse</v>
      </c>
      <c r="AP130" s="65">
        <f t="shared" si="150"/>
        <v>53462.260590979058</v>
      </c>
      <c r="AQ130" s="12"/>
      <c r="AR130" s="70">
        <f t="shared" si="167"/>
        <v>955.25514929731094</v>
      </c>
      <c r="AS130" s="70">
        <f t="shared" si="168"/>
        <v>0</v>
      </c>
      <c r="AT130" s="70">
        <f t="shared" si="169"/>
        <v>0</v>
      </c>
      <c r="AU130" s="70">
        <f t="shared" si="170"/>
        <v>0</v>
      </c>
      <c r="AW130" s="68">
        <f t="shared" si="171"/>
        <v>0</v>
      </c>
      <c r="AX130" s="68">
        <f t="shared" si="172"/>
        <v>0</v>
      </c>
      <c r="AY130" s="68">
        <f t="shared" si="173"/>
        <v>955.25514929731094</v>
      </c>
      <c r="AZ130" s="68" t="str">
        <f t="shared" si="151"/>
        <v>DrumCo</v>
      </c>
      <c r="BA130" s="68">
        <f t="shared" si="174"/>
        <v>0</v>
      </c>
      <c r="BB130" s="68">
        <f t="shared" si="175"/>
        <v>23250.591655488039</v>
      </c>
      <c r="BC130" s="111">
        <f t="shared" si="176"/>
        <v>0</v>
      </c>
      <c r="BD130" s="111">
        <f t="shared" si="177"/>
        <v>0</v>
      </c>
      <c r="BE130" s="111">
        <f t="shared" si="178"/>
        <v>0</v>
      </c>
      <c r="BF130" s="111">
        <f t="shared" si="152"/>
        <v>0</v>
      </c>
      <c r="BG130" s="111">
        <f t="shared" si="179"/>
        <v>0</v>
      </c>
      <c r="BH130" s="111">
        <f t="shared" si="180"/>
        <v>0</v>
      </c>
      <c r="BI130" s="73">
        <f t="shared" si="181"/>
        <v>0</v>
      </c>
      <c r="BJ130" s="73">
        <f t="shared" si="182"/>
        <v>0</v>
      </c>
      <c r="BK130" s="73">
        <f t="shared" si="183"/>
        <v>0</v>
      </c>
      <c r="BL130" s="73">
        <f t="shared" si="184"/>
        <v>0</v>
      </c>
      <c r="BM130" s="73">
        <f t="shared" si="185"/>
        <v>0</v>
      </c>
      <c r="BN130" s="73">
        <f t="shared" si="186"/>
        <v>0</v>
      </c>
    </row>
    <row r="131" spans="1:66" x14ac:dyDescent="0.25">
      <c r="A131" s="62" t="s">
        <v>229</v>
      </c>
      <c r="B131" s="62">
        <v>51.568503399999997</v>
      </c>
      <c r="C131" s="62">
        <v>-2.9900193000000002</v>
      </c>
      <c r="D131" s="63">
        <v>0</v>
      </c>
      <c r="E131" s="63">
        <v>0</v>
      </c>
      <c r="F131" s="63">
        <v>1394.9819571176058</v>
      </c>
      <c r="G131" s="68">
        <f t="shared" si="129"/>
        <v>307.0986231276799</v>
      </c>
      <c r="H131" s="69">
        <f t="shared" si="153"/>
        <v>8872.0852472679726</v>
      </c>
      <c r="I131" s="69">
        <f t="shared" si="154"/>
        <v>15158.997787702718</v>
      </c>
      <c r="J131" s="69">
        <f t="shared" si="130"/>
        <v>24031.083034970688</v>
      </c>
      <c r="K131" s="69">
        <f t="shared" si="155"/>
        <v>20087.740182493526</v>
      </c>
      <c r="L131" s="69">
        <f t="shared" si="156"/>
        <v>85679.407663754595</v>
      </c>
      <c r="M131" s="69">
        <f t="shared" si="131"/>
        <v>105767.14784624812</v>
      </c>
      <c r="N131" s="69">
        <f t="shared" si="132"/>
        <v>129798.2308812188</v>
      </c>
      <c r="O131" s="51">
        <f t="shared" si="133"/>
        <v>239.72369563002002</v>
      </c>
      <c r="P131" s="49">
        <f t="shared" si="157"/>
        <v>0</v>
      </c>
      <c r="Q131" s="49">
        <f t="shared" si="158"/>
        <v>0</v>
      </c>
      <c r="R131" s="49">
        <f t="shared" si="134"/>
        <v>0</v>
      </c>
      <c r="S131" s="49">
        <f t="shared" si="159"/>
        <v>20087.740182493526</v>
      </c>
      <c r="T131" s="49">
        <f t="shared" si="160"/>
        <v>66882.046019486123</v>
      </c>
      <c r="U131" s="49">
        <f t="shared" si="135"/>
        <v>86969.786201979645</v>
      </c>
      <c r="V131" s="49">
        <f t="shared" si="136"/>
        <v>86969.786201979645</v>
      </c>
      <c r="W131" s="28">
        <f t="shared" si="137"/>
        <v>596.71902080024063</v>
      </c>
      <c r="X131" s="29">
        <f t="shared" si="161"/>
        <v>0</v>
      </c>
      <c r="Y131" s="29">
        <f t="shared" si="162"/>
        <v>0</v>
      </c>
      <c r="Z131" s="29">
        <f t="shared" si="138"/>
        <v>0</v>
      </c>
      <c r="AA131" s="29">
        <f t="shared" si="163"/>
        <v>8872.0852472679726</v>
      </c>
      <c r="AB131" s="29">
        <f t="shared" si="164"/>
        <v>24296.160987941195</v>
      </c>
      <c r="AC131" s="29">
        <f t="shared" si="139"/>
        <v>33168.246235209168</v>
      </c>
      <c r="AD131" s="29">
        <f t="shared" si="165"/>
        <v>20087.740182493526</v>
      </c>
      <c r="AE131" s="29">
        <f t="shared" si="166"/>
        <v>166482.45349704422</v>
      </c>
      <c r="AF131" s="29">
        <f t="shared" si="140"/>
        <v>186570.19367953774</v>
      </c>
      <c r="AG131" s="29">
        <f t="shared" si="141"/>
        <v>219738.43991474691</v>
      </c>
      <c r="AH131" s="135">
        <f t="shared" si="142"/>
        <v>0</v>
      </c>
      <c r="AI131" s="135">
        <f t="shared" si="143"/>
        <v>0</v>
      </c>
      <c r="AJ131" s="135">
        <f t="shared" si="144"/>
        <v>0</v>
      </c>
      <c r="AK131" s="135">
        <f t="shared" si="145"/>
        <v>20087.740182493526</v>
      </c>
      <c r="AL131" s="135">
        <f t="shared" si="146"/>
        <v>66882.046019486123</v>
      </c>
      <c r="AM131" s="139">
        <f t="shared" si="147"/>
        <v>86969.786201979645</v>
      </c>
      <c r="AN131" s="135">
        <f t="shared" si="148"/>
        <v>86969.786201979645</v>
      </c>
      <c r="AO131" s="137" t="str">
        <f t="shared" si="149"/>
        <v>DrumCo Factory and Warehouse</v>
      </c>
      <c r="AP131" s="65">
        <f t="shared" si="150"/>
        <v>86969.786201979645</v>
      </c>
      <c r="AQ131" s="12"/>
      <c r="AR131" s="70">
        <f t="shared" si="167"/>
        <v>0</v>
      </c>
      <c r="AS131" s="70">
        <f t="shared" si="168"/>
        <v>0</v>
      </c>
      <c r="AT131" s="70">
        <f t="shared" si="169"/>
        <v>0</v>
      </c>
      <c r="AU131" s="70">
        <f t="shared" si="170"/>
        <v>0</v>
      </c>
      <c r="AW131" s="68">
        <f t="shared" si="171"/>
        <v>0</v>
      </c>
      <c r="AX131" s="68">
        <f t="shared" si="172"/>
        <v>0</v>
      </c>
      <c r="AY131" s="68">
        <f t="shared" si="173"/>
        <v>0</v>
      </c>
      <c r="AZ131" s="68">
        <f t="shared" si="151"/>
        <v>0</v>
      </c>
      <c r="BA131" s="68">
        <f t="shared" si="174"/>
        <v>0</v>
      </c>
      <c r="BB131" s="68">
        <f t="shared" si="175"/>
        <v>0</v>
      </c>
      <c r="BC131" s="111">
        <f t="shared" si="176"/>
        <v>0</v>
      </c>
      <c r="BD131" s="111">
        <f t="shared" si="177"/>
        <v>0</v>
      </c>
      <c r="BE131" s="111">
        <f t="shared" si="178"/>
        <v>1394.9819571176058</v>
      </c>
      <c r="BF131" s="111" t="str">
        <f t="shared" si="152"/>
        <v>DrumCo</v>
      </c>
      <c r="BG131" s="111">
        <f t="shared" si="179"/>
        <v>0</v>
      </c>
      <c r="BH131" s="111">
        <f t="shared" si="180"/>
        <v>66882.046019486123</v>
      </c>
      <c r="BI131" s="73">
        <f t="shared" si="181"/>
        <v>0</v>
      </c>
      <c r="BJ131" s="73">
        <f t="shared" si="182"/>
        <v>0</v>
      </c>
      <c r="BK131" s="73">
        <f t="shared" si="183"/>
        <v>0</v>
      </c>
      <c r="BL131" s="73">
        <f t="shared" si="184"/>
        <v>0</v>
      </c>
      <c r="BM131" s="73">
        <f t="shared" si="185"/>
        <v>0</v>
      </c>
      <c r="BN131" s="73">
        <f t="shared" si="186"/>
        <v>0</v>
      </c>
    </row>
    <row r="132" spans="1:66" x14ac:dyDescent="0.25">
      <c r="A132" s="62" t="s">
        <v>232</v>
      </c>
      <c r="B132" s="62">
        <v>52.598338000026303</v>
      </c>
      <c r="C132" s="62">
        <v>1.7174730001154099</v>
      </c>
      <c r="D132" s="63">
        <v>0</v>
      </c>
      <c r="E132" s="63">
        <v>0</v>
      </c>
      <c r="F132" s="63">
        <v>893.03548474812749</v>
      </c>
      <c r="G132" s="68">
        <f t="shared" si="129"/>
        <v>146.75812629455689</v>
      </c>
      <c r="H132" s="69">
        <f t="shared" si="153"/>
        <v>5679.7056829980911</v>
      </c>
      <c r="I132" s="69">
        <f t="shared" si="154"/>
        <v>9704.4430349543145</v>
      </c>
      <c r="J132" s="69">
        <f t="shared" si="130"/>
        <v>15384.148717952405</v>
      </c>
      <c r="K132" s="69">
        <f t="shared" si="155"/>
        <v>12859.710980373036</v>
      </c>
      <c r="L132" s="69">
        <f t="shared" si="156"/>
        <v>26212.042891237306</v>
      </c>
      <c r="M132" s="69">
        <f t="shared" si="131"/>
        <v>39071.753871610345</v>
      </c>
      <c r="N132" s="69">
        <f t="shared" si="132"/>
        <v>54455.902589562749</v>
      </c>
      <c r="O132" s="51">
        <f t="shared" si="133"/>
        <v>372.92184358685648</v>
      </c>
      <c r="P132" s="49">
        <f t="shared" si="157"/>
        <v>0</v>
      </c>
      <c r="Q132" s="49">
        <f t="shared" si="158"/>
        <v>0</v>
      </c>
      <c r="R132" s="49">
        <f t="shared" si="134"/>
        <v>0</v>
      </c>
      <c r="S132" s="49">
        <f t="shared" si="159"/>
        <v>12859.710980373036</v>
      </c>
      <c r="T132" s="49">
        <f t="shared" si="160"/>
        <v>66606.487872150756</v>
      </c>
      <c r="U132" s="49">
        <f t="shared" si="135"/>
        <v>79466.198852523798</v>
      </c>
      <c r="V132" s="49">
        <f t="shared" si="136"/>
        <v>79466.198852523798</v>
      </c>
      <c r="W132" s="28">
        <f t="shared" si="137"/>
        <v>622.43964267755746</v>
      </c>
      <c r="X132" s="29">
        <f t="shared" si="161"/>
        <v>0</v>
      </c>
      <c r="Y132" s="29">
        <f t="shared" si="162"/>
        <v>0</v>
      </c>
      <c r="Z132" s="29">
        <f t="shared" si="138"/>
        <v>0</v>
      </c>
      <c r="AA132" s="29">
        <f t="shared" si="163"/>
        <v>5679.7056829980911</v>
      </c>
      <c r="AB132" s="29">
        <f t="shared" si="164"/>
        <v>15553.845549527339</v>
      </c>
      <c r="AC132" s="29">
        <f t="shared" si="139"/>
        <v>21233.551232525431</v>
      </c>
      <c r="AD132" s="29">
        <f t="shared" si="165"/>
        <v>12859.710980373036</v>
      </c>
      <c r="AE132" s="29">
        <f t="shared" si="166"/>
        <v>111172.13760500075</v>
      </c>
      <c r="AF132" s="29">
        <f t="shared" si="140"/>
        <v>124031.84858537379</v>
      </c>
      <c r="AG132" s="29">
        <f t="shared" si="141"/>
        <v>145265.39981789922</v>
      </c>
      <c r="AH132" s="135">
        <f t="shared" si="142"/>
        <v>0</v>
      </c>
      <c r="AI132" s="135">
        <f t="shared" si="143"/>
        <v>0</v>
      </c>
      <c r="AJ132" s="135">
        <f t="shared" si="144"/>
        <v>0</v>
      </c>
      <c r="AK132" s="135">
        <f t="shared" si="145"/>
        <v>12859.710980373036</v>
      </c>
      <c r="AL132" s="135">
        <f t="shared" si="146"/>
        <v>66606.487872150756</v>
      </c>
      <c r="AM132" s="139">
        <f t="shared" si="147"/>
        <v>79466.198852523798</v>
      </c>
      <c r="AN132" s="135">
        <f t="shared" si="148"/>
        <v>79466.198852523798</v>
      </c>
      <c r="AO132" s="137" t="str">
        <f t="shared" si="149"/>
        <v>WoodCo Factory and Warehouse</v>
      </c>
      <c r="AP132" s="65">
        <f t="shared" si="150"/>
        <v>54455.902589562749</v>
      </c>
      <c r="AQ132" s="12"/>
      <c r="AR132" s="70">
        <f t="shared" si="167"/>
        <v>893.03548474812749</v>
      </c>
      <c r="AS132" s="70">
        <f t="shared" si="168"/>
        <v>0</v>
      </c>
      <c r="AT132" s="70">
        <f t="shared" si="169"/>
        <v>0</v>
      </c>
      <c r="AU132" s="70">
        <f t="shared" si="170"/>
        <v>0</v>
      </c>
      <c r="AW132" s="68">
        <f t="shared" si="171"/>
        <v>0</v>
      </c>
      <c r="AX132" s="68">
        <f t="shared" si="172"/>
        <v>0</v>
      </c>
      <c r="AY132" s="68">
        <f t="shared" si="173"/>
        <v>893.03548474812749</v>
      </c>
      <c r="AZ132" s="68" t="str">
        <f t="shared" si="151"/>
        <v>DrumCo</v>
      </c>
      <c r="BA132" s="68">
        <f t="shared" si="174"/>
        <v>0</v>
      </c>
      <c r="BB132" s="68">
        <f t="shared" si="175"/>
        <v>26212.042891237306</v>
      </c>
      <c r="BC132" s="111">
        <f t="shared" si="176"/>
        <v>0</v>
      </c>
      <c r="BD132" s="111">
        <f t="shared" si="177"/>
        <v>0</v>
      </c>
      <c r="BE132" s="111">
        <f t="shared" si="178"/>
        <v>0</v>
      </c>
      <c r="BF132" s="111">
        <f t="shared" si="152"/>
        <v>0</v>
      </c>
      <c r="BG132" s="111">
        <f t="shared" si="179"/>
        <v>0</v>
      </c>
      <c r="BH132" s="111">
        <f t="shared" si="180"/>
        <v>0</v>
      </c>
      <c r="BI132" s="73">
        <f t="shared" si="181"/>
        <v>0</v>
      </c>
      <c r="BJ132" s="73">
        <f t="shared" si="182"/>
        <v>0</v>
      </c>
      <c r="BK132" s="73">
        <f t="shared" si="183"/>
        <v>0</v>
      </c>
      <c r="BL132" s="73">
        <f t="shared" si="184"/>
        <v>0</v>
      </c>
      <c r="BM132" s="73">
        <f t="shared" si="185"/>
        <v>0</v>
      </c>
      <c r="BN132" s="73">
        <f t="shared" si="186"/>
        <v>0</v>
      </c>
    </row>
    <row r="133" spans="1:66" x14ac:dyDescent="0.25">
      <c r="A133" s="62" t="s">
        <v>17</v>
      </c>
      <c r="B133" s="62">
        <v>52.526626780182298</v>
      </c>
      <c r="C133" s="62">
        <v>1.53974009627848</v>
      </c>
      <c r="D133" s="63">
        <v>213.62447016800883</v>
      </c>
      <c r="E133" s="63">
        <v>279.46156085036716</v>
      </c>
      <c r="F133" s="63">
        <v>1211.3324611013975</v>
      </c>
      <c r="G133" s="68">
        <f t="shared" si="129"/>
        <v>137.18839485842247</v>
      </c>
      <c r="H133" s="69">
        <f t="shared" si="153"/>
        <v>7704.0744526048884</v>
      </c>
      <c r="I133" s="69">
        <f t="shared" si="154"/>
        <v>13163.314410137915</v>
      </c>
      <c r="J133" s="69">
        <f t="shared" si="130"/>
        <v>20867.388862742802</v>
      </c>
      <c r="K133" s="69">
        <f t="shared" si="155"/>
        <v>24543.626286524737</v>
      </c>
      <c r="L133" s="69">
        <f t="shared" si="156"/>
        <v>46765.287420184904</v>
      </c>
      <c r="M133" s="69">
        <f t="shared" si="131"/>
        <v>71308.913706709645</v>
      </c>
      <c r="N133" s="69">
        <f t="shared" si="132"/>
        <v>92176.30256945244</v>
      </c>
      <c r="O133" s="51">
        <f t="shared" si="133"/>
        <v>362.29934334025666</v>
      </c>
      <c r="P133" s="49">
        <f t="shared" si="157"/>
        <v>3136.0271572768715</v>
      </c>
      <c r="Q133" s="49">
        <f t="shared" si="158"/>
        <v>5358.2700587750405</v>
      </c>
      <c r="R133" s="49">
        <f t="shared" si="134"/>
        <v>8494.297216051913</v>
      </c>
      <c r="S133" s="49">
        <f t="shared" si="159"/>
        <v>24543.626286524737</v>
      </c>
      <c r="T133" s="49">
        <f t="shared" si="160"/>
        <v>123501.94009439688</v>
      </c>
      <c r="U133" s="49">
        <f t="shared" si="135"/>
        <v>148045.56638092161</v>
      </c>
      <c r="V133" s="49">
        <f t="shared" si="136"/>
        <v>156539.86359697353</v>
      </c>
      <c r="W133" s="28">
        <f t="shared" si="137"/>
        <v>620.51537327966219</v>
      </c>
      <c r="X133" s="29">
        <f t="shared" si="161"/>
        <v>3136.0271572768715</v>
      </c>
      <c r="Y133" s="29">
        <f t="shared" si="162"/>
        <v>11824.08500526303</v>
      </c>
      <c r="Z133" s="29">
        <f t="shared" si="138"/>
        <v>14960.112162539903</v>
      </c>
      <c r="AA133" s="29">
        <f t="shared" si="163"/>
        <v>7704.0744526048884</v>
      </c>
      <c r="AB133" s="29">
        <f t="shared" si="164"/>
        <v>21097.569280143292</v>
      </c>
      <c r="AC133" s="29">
        <f t="shared" si="139"/>
        <v>28801.64373274818</v>
      </c>
      <c r="AD133" s="29">
        <f t="shared" si="165"/>
        <v>24543.626286524737</v>
      </c>
      <c r="AE133" s="29">
        <f t="shared" si="166"/>
        <v>211523.57537249202</v>
      </c>
      <c r="AF133" s="29">
        <f t="shared" si="140"/>
        <v>236067.20165901675</v>
      </c>
      <c r="AG133" s="29">
        <f t="shared" si="141"/>
        <v>279828.95755430486</v>
      </c>
      <c r="AH133" s="135">
        <f t="shared" si="142"/>
        <v>7100.4388466646142</v>
      </c>
      <c r="AI133" s="135">
        <f t="shared" si="143"/>
        <v>13529.136224504264</v>
      </c>
      <c r="AJ133" s="135">
        <f t="shared" si="144"/>
        <v>20629.575071168878</v>
      </c>
      <c r="AK133" s="135">
        <f t="shared" si="145"/>
        <v>17443.187439860125</v>
      </c>
      <c r="AL133" s="135">
        <f t="shared" si="146"/>
        <v>87772.991044754657</v>
      </c>
      <c r="AM133" s="139">
        <f t="shared" si="147"/>
        <v>105216.17848461478</v>
      </c>
      <c r="AN133" s="135">
        <f t="shared" si="148"/>
        <v>125845.75355578365</v>
      </c>
      <c r="AO133" s="137" t="str">
        <f t="shared" si="149"/>
        <v>WoodCo Factory and Warehouse</v>
      </c>
      <c r="AP133" s="65">
        <f t="shared" si="150"/>
        <v>92176.30256945244</v>
      </c>
      <c r="AQ133" s="12"/>
      <c r="AR133" s="70">
        <f t="shared" si="167"/>
        <v>1211.3324611013975</v>
      </c>
      <c r="AS133" s="70">
        <f t="shared" si="168"/>
        <v>0</v>
      </c>
      <c r="AT133" s="70">
        <f t="shared" si="169"/>
        <v>0</v>
      </c>
      <c r="AU133" s="70">
        <f t="shared" si="170"/>
        <v>0</v>
      </c>
      <c r="AW133" s="68">
        <f t="shared" si="171"/>
        <v>213.62447016800883</v>
      </c>
      <c r="AX133" s="68">
        <f t="shared" si="172"/>
        <v>279.46156085036716</v>
      </c>
      <c r="AY133" s="68">
        <f t="shared" si="173"/>
        <v>1211.3324611013975</v>
      </c>
      <c r="AZ133" s="68" t="str">
        <f t="shared" si="151"/>
        <v>Both</v>
      </c>
      <c r="BA133" s="68">
        <f t="shared" si="174"/>
        <v>13529.136224504264</v>
      </c>
      <c r="BB133" s="68">
        <f t="shared" si="175"/>
        <v>33236.151195680643</v>
      </c>
      <c r="BC133" s="111">
        <f t="shared" si="176"/>
        <v>0</v>
      </c>
      <c r="BD133" s="111">
        <f t="shared" si="177"/>
        <v>0</v>
      </c>
      <c r="BE133" s="111">
        <f t="shared" si="178"/>
        <v>0</v>
      </c>
      <c r="BF133" s="111">
        <f t="shared" si="152"/>
        <v>0</v>
      </c>
      <c r="BG133" s="111">
        <f t="shared" si="179"/>
        <v>0</v>
      </c>
      <c r="BH133" s="111">
        <f t="shared" si="180"/>
        <v>0</v>
      </c>
      <c r="BI133" s="73">
        <f t="shared" si="181"/>
        <v>0</v>
      </c>
      <c r="BJ133" s="73">
        <f t="shared" si="182"/>
        <v>0</v>
      </c>
      <c r="BK133" s="73">
        <f t="shared" si="183"/>
        <v>0</v>
      </c>
      <c r="BL133" s="73">
        <f t="shared" si="184"/>
        <v>0</v>
      </c>
      <c r="BM133" s="73">
        <f t="shared" si="185"/>
        <v>0</v>
      </c>
      <c r="BN133" s="73">
        <f t="shared" si="186"/>
        <v>0</v>
      </c>
    </row>
    <row r="134" spans="1:66" x14ac:dyDescent="0.25">
      <c r="A134" s="62" t="s">
        <v>220</v>
      </c>
      <c r="B134" s="62">
        <v>53.553671848222599</v>
      </c>
      <c r="C134" s="62">
        <v>-2.1323654265927399</v>
      </c>
      <c r="D134" s="63">
        <v>0</v>
      </c>
      <c r="E134" s="63">
        <v>0</v>
      </c>
      <c r="F134" s="63">
        <v>974.44731887400144</v>
      </c>
      <c r="G134" s="68">
        <f t="shared" si="129"/>
        <v>187.6957195086091</v>
      </c>
      <c r="H134" s="69">
        <f t="shared" si="153"/>
        <v>6197.4849480386492</v>
      </c>
      <c r="I134" s="69">
        <f t="shared" si="154"/>
        <v>10589.129612519058</v>
      </c>
      <c r="J134" s="69">
        <f t="shared" si="130"/>
        <v>16786.614560557708</v>
      </c>
      <c r="K134" s="69">
        <f t="shared" si="155"/>
        <v>14032.04139178562</v>
      </c>
      <c r="L134" s="69">
        <f t="shared" si="156"/>
        <v>36579.918127858153</v>
      </c>
      <c r="M134" s="69">
        <f t="shared" si="131"/>
        <v>50611.959519643773</v>
      </c>
      <c r="N134" s="69">
        <f t="shared" si="132"/>
        <v>67398.574080201477</v>
      </c>
      <c r="O134" s="51">
        <f t="shared" si="133"/>
        <v>55.505143189832445</v>
      </c>
      <c r="P134" s="49">
        <f t="shared" si="157"/>
        <v>0</v>
      </c>
      <c r="Q134" s="49">
        <f t="shared" si="158"/>
        <v>0</v>
      </c>
      <c r="R134" s="49">
        <f t="shared" si="134"/>
        <v>0</v>
      </c>
      <c r="S134" s="49">
        <f t="shared" si="159"/>
        <v>14032.04139178562</v>
      </c>
      <c r="T134" s="49">
        <f t="shared" si="160"/>
        <v>10817.367593009954</v>
      </c>
      <c r="U134" s="49">
        <f t="shared" si="135"/>
        <v>24849.408984795577</v>
      </c>
      <c r="V134" s="49">
        <f t="shared" si="136"/>
        <v>24849.408984795577</v>
      </c>
      <c r="W134" s="28">
        <f t="shared" si="137"/>
        <v>351.07163049218599</v>
      </c>
      <c r="X134" s="29">
        <f t="shared" si="161"/>
        <v>0</v>
      </c>
      <c r="Y134" s="29">
        <f t="shared" si="162"/>
        <v>0</v>
      </c>
      <c r="Z134" s="29">
        <f t="shared" si="138"/>
        <v>0</v>
      </c>
      <c r="AA134" s="29">
        <f t="shared" si="163"/>
        <v>6197.4849480386492</v>
      </c>
      <c r="AB134" s="29">
        <f t="shared" si="164"/>
        <v>16971.781472034072</v>
      </c>
      <c r="AC134" s="29">
        <f t="shared" si="139"/>
        <v>23169.266420072723</v>
      </c>
      <c r="AD134" s="29">
        <f t="shared" si="165"/>
        <v>14032.04139178562</v>
      </c>
      <c r="AE134" s="29">
        <f t="shared" si="166"/>
        <v>68420.161813166967</v>
      </c>
      <c r="AF134" s="29">
        <f t="shared" si="140"/>
        <v>82452.203204952588</v>
      </c>
      <c r="AG134" s="29">
        <f t="shared" si="141"/>
        <v>105621.46962502532</v>
      </c>
      <c r="AH134" s="135">
        <f t="shared" si="142"/>
        <v>0</v>
      </c>
      <c r="AI134" s="135">
        <f t="shared" si="143"/>
        <v>0</v>
      </c>
      <c r="AJ134" s="135">
        <f t="shared" si="144"/>
        <v>0</v>
      </c>
      <c r="AK134" s="135">
        <f t="shared" si="145"/>
        <v>14032.04139178562</v>
      </c>
      <c r="AL134" s="135">
        <f t="shared" si="146"/>
        <v>10817.367593009954</v>
      </c>
      <c r="AM134" s="139">
        <f t="shared" si="147"/>
        <v>24849.408984795577</v>
      </c>
      <c r="AN134" s="135">
        <f t="shared" si="148"/>
        <v>24849.408984795577</v>
      </c>
      <c r="AO134" s="137" t="str">
        <f t="shared" si="149"/>
        <v>DrumCo Factory and Warehouse</v>
      </c>
      <c r="AP134" s="65">
        <f t="shared" si="150"/>
        <v>24849.408984795577</v>
      </c>
      <c r="AQ134" s="12"/>
      <c r="AR134" s="70">
        <f t="shared" si="167"/>
        <v>0</v>
      </c>
      <c r="AS134" s="70">
        <f t="shared" si="168"/>
        <v>0</v>
      </c>
      <c r="AT134" s="70">
        <f t="shared" si="169"/>
        <v>0</v>
      </c>
      <c r="AU134" s="70">
        <f t="shared" si="170"/>
        <v>0</v>
      </c>
      <c r="AW134" s="68">
        <f t="shared" si="171"/>
        <v>0</v>
      </c>
      <c r="AX134" s="68">
        <f t="shared" si="172"/>
        <v>0</v>
      </c>
      <c r="AY134" s="68">
        <f t="shared" si="173"/>
        <v>0</v>
      </c>
      <c r="AZ134" s="68">
        <f t="shared" si="151"/>
        <v>0</v>
      </c>
      <c r="BA134" s="68">
        <f t="shared" si="174"/>
        <v>0</v>
      </c>
      <c r="BB134" s="68">
        <f t="shared" si="175"/>
        <v>0</v>
      </c>
      <c r="BC134" s="111">
        <f t="shared" si="176"/>
        <v>0</v>
      </c>
      <c r="BD134" s="111">
        <f t="shared" si="177"/>
        <v>0</v>
      </c>
      <c r="BE134" s="111">
        <f t="shared" si="178"/>
        <v>974.44731887400144</v>
      </c>
      <c r="BF134" s="111" t="str">
        <f t="shared" si="152"/>
        <v>DrumCo</v>
      </c>
      <c r="BG134" s="111">
        <f t="shared" si="179"/>
        <v>0</v>
      </c>
      <c r="BH134" s="111">
        <f t="shared" si="180"/>
        <v>10817.367593009954</v>
      </c>
      <c r="BI134" s="73">
        <f t="shared" si="181"/>
        <v>0</v>
      </c>
      <c r="BJ134" s="73">
        <f t="shared" si="182"/>
        <v>0</v>
      </c>
      <c r="BK134" s="73">
        <f t="shared" si="183"/>
        <v>0</v>
      </c>
      <c r="BL134" s="73">
        <f t="shared" si="184"/>
        <v>0</v>
      </c>
      <c r="BM134" s="73">
        <f t="shared" si="185"/>
        <v>0</v>
      </c>
      <c r="BN134" s="73">
        <f t="shared" si="186"/>
        <v>0</v>
      </c>
    </row>
    <row r="135" spans="1:66" x14ac:dyDescent="0.25">
      <c r="A135" s="62" t="s">
        <v>165</v>
      </c>
      <c r="B135" s="62">
        <v>53.600869400000001</v>
      </c>
      <c r="C135" s="62">
        <v>-2.1633524999999998</v>
      </c>
      <c r="D135" s="63">
        <v>320.82548324680795</v>
      </c>
      <c r="E135" s="63">
        <v>0</v>
      </c>
      <c r="F135" s="63">
        <v>0</v>
      </c>
      <c r="G135" s="68">
        <f t="shared" si="129"/>
        <v>192.55432049104715</v>
      </c>
      <c r="H135" s="69">
        <f t="shared" si="153"/>
        <v>0</v>
      </c>
      <c r="I135" s="69">
        <f t="shared" si="154"/>
        <v>0</v>
      </c>
      <c r="J135" s="69">
        <f t="shared" si="130"/>
        <v>0</v>
      </c>
      <c r="K135" s="69">
        <f t="shared" si="155"/>
        <v>4619.8869587540348</v>
      </c>
      <c r="L135" s="69">
        <f t="shared" si="156"/>
        <v>12355.266584560188</v>
      </c>
      <c r="M135" s="69">
        <f t="shared" si="131"/>
        <v>16975.153543314223</v>
      </c>
      <c r="N135" s="69">
        <f t="shared" si="132"/>
        <v>16975.153543314223</v>
      </c>
      <c r="O135" s="51">
        <f t="shared" si="133"/>
        <v>56.652933475229361</v>
      </c>
      <c r="P135" s="49">
        <f t="shared" si="157"/>
        <v>2040.4500734496987</v>
      </c>
      <c r="Q135" s="49">
        <f t="shared" si="158"/>
        <v>3486.34816813405</v>
      </c>
      <c r="R135" s="49">
        <f t="shared" si="134"/>
        <v>5526.7982415837487</v>
      </c>
      <c r="S135" s="49">
        <f t="shared" si="159"/>
        <v>4619.8869587540348</v>
      </c>
      <c r="T135" s="49">
        <f t="shared" si="160"/>
        <v>3635.1409519079448</v>
      </c>
      <c r="U135" s="49">
        <f t="shared" si="135"/>
        <v>8255.0279106619801</v>
      </c>
      <c r="V135" s="49">
        <f t="shared" si="136"/>
        <v>13781.826152245729</v>
      </c>
      <c r="W135" s="28">
        <f t="shared" si="137"/>
        <v>344.31469095035055</v>
      </c>
      <c r="X135" s="29">
        <f t="shared" si="161"/>
        <v>2040.4500734496987</v>
      </c>
      <c r="Y135" s="29">
        <f t="shared" si="162"/>
        <v>7693.3182997096001</v>
      </c>
      <c r="Z135" s="29">
        <f t="shared" si="138"/>
        <v>9733.7683731592988</v>
      </c>
      <c r="AA135" s="29">
        <f t="shared" si="163"/>
        <v>0</v>
      </c>
      <c r="AB135" s="29">
        <f t="shared" si="164"/>
        <v>0</v>
      </c>
      <c r="AC135" s="29">
        <f t="shared" si="139"/>
        <v>0</v>
      </c>
      <c r="AD135" s="29">
        <f t="shared" si="165"/>
        <v>4619.8869587540348</v>
      </c>
      <c r="AE135" s="29">
        <f t="shared" si="166"/>
        <v>22092.985422624311</v>
      </c>
      <c r="AF135" s="29">
        <f t="shared" si="140"/>
        <v>26712.872381378347</v>
      </c>
      <c r="AG135" s="29">
        <f t="shared" si="141"/>
        <v>36446.640754537642</v>
      </c>
      <c r="AH135" s="135">
        <f t="shared" si="142"/>
        <v>4619.8869587540348</v>
      </c>
      <c r="AI135" s="135">
        <f t="shared" si="143"/>
        <v>12355.266584560188</v>
      </c>
      <c r="AJ135" s="135">
        <f t="shared" si="144"/>
        <v>16975.153543314223</v>
      </c>
      <c r="AK135" s="135">
        <f t="shared" si="145"/>
        <v>0</v>
      </c>
      <c r="AL135" s="135">
        <f t="shared" si="146"/>
        <v>0</v>
      </c>
      <c r="AM135" s="139">
        <f t="shared" si="147"/>
        <v>0</v>
      </c>
      <c r="AN135" s="135">
        <f t="shared" si="148"/>
        <v>16975.153543314223</v>
      </c>
      <c r="AO135" s="137" t="str">
        <f t="shared" si="149"/>
        <v>DrumCo Factory and Warehouse</v>
      </c>
      <c r="AP135" s="65">
        <f t="shared" si="150"/>
        <v>13781.826152245729</v>
      </c>
      <c r="AQ135" s="12"/>
      <c r="AR135" s="70">
        <f t="shared" si="167"/>
        <v>0</v>
      </c>
      <c r="AS135" s="70">
        <f t="shared" si="168"/>
        <v>0</v>
      </c>
      <c r="AT135" s="70">
        <f t="shared" si="169"/>
        <v>320.82548324680795</v>
      </c>
      <c r="AU135" s="70">
        <f t="shared" si="170"/>
        <v>0</v>
      </c>
      <c r="AW135" s="68">
        <f t="shared" si="171"/>
        <v>0</v>
      </c>
      <c r="AX135" s="68">
        <f t="shared" si="172"/>
        <v>0</v>
      </c>
      <c r="AY135" s="68">
        <f t="shared" si="173"/>
        <v>0</v>
      </c>
      <c r="AZ135" s="68">
        <f t="shared" si="151"/>
        <v>0</v>
      </c>
      <c r="BA135" s="68">
        <f t="shared" si="174"/>
        <v>0</v>
      </c>
      <c r="BB135" s="68">
        <f t="shared" si="175"/>
        <v>0</v>
      </c>
      <c r="BC135" s="111">
        <f t="shared" si="176"/>
        <v>320.82548324680795</v>
      </c>
      <c r="BD135" s="111">
        <f t="shared" si="177"/>
        <v>0</v>
      </c>
      <c r="BE135" s="111">
        <f t="shared" si="178"/>
        <v>0</v>
      </c>
      <c r="BF135" s="111" t="str">
        <f t="shared" si="152"/>
        <v>WoodCo</v>
      </c>
      <c r="BG135" s="111">
        <f t="shared" si="179"/>
        <v>3635.1409519079448</v>
      </c>
      <c r="BH135" s="111">
        <f t="shared" si="180"/>
        <v>0</v>
      </c>
      <c r="BI135" s="73">
        <f t="shared" si="181"/>
        <v>0</v>
      </c>
      <c r="BJ135" s="73">
        <f t="shared" si="182"/>
        <v>0</v>
      </c>
      <c r="BK135" s="73">
        <f t="shared" si="183"/>
        <v>0</v>
      </c>
      <c r="BL135" s="73">
        <f t="shared" si="184"/>
        <v>0</v>
      </c>
      <c r="BM135" s="73">
        <f t="shared" si="185"/>
        <v>0</v>
      </c>
      <c r="BN135" s="73">
        <f t="shared" si="186"/>
        <v>0</v>
      </c>
    </row>
    <row r="136" spans="1:66" x14ac:dyDescent="0.25">
      <c r="A136" s="62" t="s">
        <v>228</v>
      </c>
      <c r="B136" s="62">
        <v>53.478049300000002</v>
      </c>
      <c r="C136" s="62">
        <v>-2.1222468999999999</v>
      </c>
      <c r="D136" s="63">
        <v>0</v>
      </c>
      <c r="E136" s="63">
        <v>0</v>
      </c>
      <c r="F136" s="63">
        <v>1025.6083028606233</v>
      </c>
      <c r="G136" s="68">
        <f t="shared" si="129"/>
        <v>183.07999983975205</v>
      </c>
      <c r="H136" s="69">
        <f t="shared" ref="H136:H167" si="188">F136*$M$2</f>
        <v>6522.8688061935645</v>
      </c>
      <c r="I136" s="69">
        <f t="shared" ref="I136:I167" si="189">F136*$H$3*$N$2</f>
        <v>11145.08608142736</v>
      </c>
      <c r="J136" s="69">
        <f t="shared" si="130"/>
        <v>17667.954887620923</v>
      </c>
      <c r="K136" s="69">
        <f t="shared" ref="K136:K167" si="190">SUM(D136:F136)*$M$3</f>
        <v>14768.759561192976</v>
      </c>
      <c r="L136" s="69">
        <f t="shared" ref="L136:L167" si="191">SUM(D136:F136)*G136*$N$3</f>
        <v>37553.673584674259</v>
      </c>
      <c r="M136" s="69">
        <f t="shared" si="131"/>
        <v>52322.433145867239</v>
      </c>
      <c r="N136" s="69">
        <f t="shared" si="132"/>
        <v>69990.388033488154</v>
      </c>
      <c r="O136" s="51">
        <f t="shared" si="133"/>
        <v>52.370584317929861</v>
      </c>
      <c r="P136" s="49">
        <f t="shared" ref="P136:P167" si="192">SUM(D136:E136)*$M$2</f>
        <v>0</v>
      </c>
      <c r="Q136" s="49">
        <f t="shared" ref="Q136:Q167" si="193">SUM(D136:E136)*$J$2*$N$2</f>
        <v>0</v>
      </c>
      <c r="R136" s="49">
        <f t="shared" si="134"/>
        <v>0</v>
      </c>
      <c r="S136" s="49">
        <f t="shared" ref="S136:S167" si="194">SUM(D136:F136)*$M$3</f>
        <v>14768.759561192976</v>
      </c>
      <c r="T136" s="49">
        <f t="shared" ref="T136:T167" si="195">SUM(D136:F136)*O136*$N$3</f>
        <v>10742.341220426244</v>
      </c>
      <c r="U136" s="49">
        <f t="shared" si="135"/>
        <v>25511.100781619221</v>
      </c>
      <c r="V136" s="49">
        <f t="shared" si="136"/>
        <v>25511.100781619221</v>
      </c>
      <c r="W136" s="28">
        <f t="shared" si="137"/>
        <v>360.84867859368052</v>
      </c>
      <c r="X136" s="29">
        <f t="shared" ref="X136:X167" si="196">SUM(D136:E136)*$M$2</f>
        <v>0</v>
      </c>
      <c r="Y136" s="29">
        <f t="shared" ref="Y136:Y167" si="197">SUM(D136:E136)*$I$2*$N$2</f>
        <v>0</v>
      </c>
      <c r="Z136" s="29">
        <f t="shared" si="138"/>
        <v>0</v>
      </c>
      <c r="AA136" s="29">
        <f t="shared" ref="AA136:AA167" si="198">F136*$M$2</f>
        <v>6522.8688061935645</v>
      </c>
      <c r="AB136" s="29">
        <f t="shared" ref="AB136:AB167" si="199">F136*$I$3*$N$2</f>
        <v>17862.84353695772</v>
      </c>
      <c r="AC136" s="29">
        <f t="shared" si="139"/>
        <v>24385.712343151285</v>
      </c>
      <c r="AD136" s="29">
        <f t="shared" ref="AD136:AD167" si="200">SUM(D136:F136)*$M$3</f>
        <v>14768.759561192976</v>
      </c>
      <c r="AE136" s="29">
        <f t="shared" ref="AE136:AE167" si="201">SUM(D136:F136)*W136*$N$3</f>
        <v>74017.880168392643</v>
      </c>
      <c r="AF136" s="29">
        <f t="shared" si="140"/>
        <v>88786.639729585615</v>
      </c>
      <c r="AG136" s="29">
        <f t="shared" si="141"/>
        <v>113172.3520727369</v>
      </c>
      <c r="AH136" s="135">
        <f t="shared" si="142"/>
        <v>0</v>
      </c>
      <c r="AI136" s="135">
        <f t="shared" si="143"/>
        <v>0</v>
      </c>
      <c r="AJ136" s="135">
        <f t="shared" si="144"/>
        <v>0</v>
      </c>
      <c r="AK136" s="135">
        <f t="shared" si="145"/>
        <v>14768.759561192976</v>
      </c>
      <c r="AL136" s="135">
        <f t="shared" si="146"/>
        <v>10742.341220426244</v>
      </c>
      <c r="AM136" s="139">
        <f t="shared" si="147"/>
        <v>25511.100781619221</v>
      </c>
      <c r="AN136" s="135">
        <f t="shared" si="148"/>
        <v>25511.100781619221</v>
      </c>
      <c r="AO136" s="137" t="str">
        <f t="shared" si="149"/>
        <v>DrumCo Factory and Warehouse</v>
      </c>
      <c r="AP136" s="65">
        <f t="shared" si="150"/>
        <v>25511.100781619221</v>
      </c>
      <c r="AQ136" s="12"/>
      <c r="AR136" s="70">
        <f t="shared" ref="AR136:AR167" si="202">IF(AO136=$AR$7,F136,0)</f>
        <v>0</v>
      </c>
      <c r="AS136" s="70">
        <f t="shared" ref="AS136:AS167" si="203">IF(AO136=$AS$7,F136,0)</f>
        <v>0</v>
      </c>
      <c r="AT136" s="70">
        <f t="shared" ref="AT136:AT167" si="204">IF(AO136=$AT$7,SUM(D136:E136),0)</f>
        <v>0</v>
      </c>
      <c r="AU136" s="70">
        <f t="shared" ref="AU136:AU167" si="205">IF(AO136=$AU$7,SUM(D136:E136),0)</f>
        <v>0</v>
      </c>
      <c r="AW136" s="68">
        <f t="shared" ref="AW136:AW167" si="206">IF($AO136=$AO$2,D136,0)</f>
        <v>0</v>
      </c>
      <c r="AX136" s="68">
        <f t="shared" ref="AX136:AX167" si="207">IF($AO136=$AO$2,E136,0)</f>
        <v>0</v>
      </c>
      <c r="AY136" s="68">
        <f t="shared" ref="AY136:AY167" si="208">IF($AO136=$AO$2,F136,0)</f>
        <v>0</v>
      </c>
      <c r="AZ136" s="68">
        <f t="shared" si="151"/>
        <v>0</v>
      </c>
      <c r="BA136" s="68">
        <f t="shared" ref="BA136:BA167" si="209">IF($AZ136="Both",$L136*(SUM($AW136:$AX136)/SUM($AW136:$AY136)),IF($AZ136=$BA$7,$L136,0))</f>
        <v>0</v>
      </c>
      <c r="BB136" s="68">
        <f t="shared" ref="BB136:BB167" si="210">IF($AZ136="Both",$L136*(AY136/SUM($AW136:$AY136)),IF($AZ136=$BB$7,$L136,0))</f>
        <v>0</v>
      </c>
      <c r="BC136" s="111">
        <f t="shared" ref="BC136:BC167" si="211">IF($AO136=$AO$4,D136,0)</f>
        <v>0</v>
      </c>
      <c r="BD136" s="111">
        <f t="shared" ref="BD136:BD167" si="212">IF($AO136=$AO$4,E136,0)</f>
        <v>0</v>
      </c>
      <c r="BE136" s="111">
        <f t="shared" ref="BE136:BE167" si="213">IF($AO136=$AO$4,F136,0)</f>
        <v>1025.6083028606233</v>
      </c>
      <c r="BF136" s="111" t="str">
        <f t="shared" si="152"/>
        <v>DrumCo</v>
      </c>
      <c r="BG136" s="111">
        <f t="shared" ref="BG136:BG167" si="214">IF($BF136="Both",$T136*(SUM($BC136:$BD136)/SUM($BC136:$BE136)),IF($BF136=$BG$7,$T136,0))</f>
        <v>0</v>
      </c>
      <c r="BH136" s="111">
        <f t="shared" ref="BH136:BH167" si="215">IF($BF136="Both",$T136*(BE136/SUM($BC136:$BE136)),IF($BF136=$BH$7,$T136,0))</f>
        <v>10742.341220426244</v>
      </c>
      <c r="BI136" s="73">
        <f t="shared" ref="BI136:BI167" si="216">IF($AO136=$AO$3,D136,0)</f>
        <v>0</v>
      </c>
      <c r="BJ136" s="73">
        <f t="shared" ref="BJ136:BJ167" si="217">IF($AO136=$AO$3,E136,0)</f>
        <v>0</v>
      </c>
      <c r="BK136" s="73">
        <f t="shared" ref="BK136:BK167" si="218">IF($AO136=$AO$3,F136,0)</f>
        <v>0</v>
      </c>
      <c r="BL136" s="73">
        <f t="shared" ref="BL136:BL167" si="219">IF(BK136&gt;1,IF(SUM(BI136:BJ136)&gt;1,"Both",$BN$7),IF(SUM(BI136:BJ136)&gt;1,$BM$7,0))</f>
        <v>0</v>
      </c>
      <c r="BM136" s="73">
        <f t="shared" ref="BM136:BM167" si="220">IF($BL136="Both",$AE136*(SUM($BI136:$BJ136)/SUM($BI136:$BK136)),IF($BL136=$BM$7,$AE136,0))</f>
        <v>0</v>
      </c>
      <c r="BN136" s="73">
        <f t="shared" ref="BN136:BN167" si="221">IF($BL136="Both",$AE136*(BK136/SUM($BI136:$BK136)),IF($BL136=$BN$7,$AE136,0))</f>
        <v>0</v>
      </c>
    </row>
    <row r="137" spans="1:66" x14ac:dyDescent="0.25">
      <c r="A137" s="62" t="s">
        <v>173</v>
      </c>
      <c r="B137" s="62">
        <v>51.5968977</v>
      </c>
      <c r="C137" s="62">
        <v>-1.5256155</v>
      </c>
      <c r="D137" s="63">
        <v>0</v>
      </c>
      <c r="E137" s="63">
        <v>288</v>
      </c>
      <c r="F137" s="63">
        <v>0</v>
      </c>
      <c r="G137" s="68">
        <f t="shared" ref="G137:G200" si="222">ACOS(SIN(RADIANS($B137))*SIN(RADIANS($C$2))+COS(RADIANS($B137))*COS(RADIANS($C$2))*COS(RADIANS($D$2)-RADIANS($C137)))*6371*1.2</f>
        <v>220.8785929798982</v>
      </c>
      <c r="H137" s="69">
        <f t="shared" si="188"/>
        <v>0</v>
      </c>
      <c r="I137" s="69">
        <f t="shared" si="189"/>
        <v>0</v>
      </c>
      <c r="J137" s="69">
        <f t="shared" ref="J137:J200" si="223">SUM(H137:I137)</f>
        <v>0</v>
      </c>
      <c r="K137" s="69">
        <f t="shared" si="190"/>
        <v>4147.2</v>
      </c>
      <c r="L137" s="69">
        <f t="shared" si="191"/>
        <v>12722.606955642137</v>
      </c>
      <c r="M137" s="69">
        <f t="shared" ref="M137:M200" si="224">SUM(K137:L137)</f>
        <v>16869.806955642136</v>
      </c>
      <c r="N137" s="69">
        <f t="shared" ref="N137:N200" si="225">M137+J137</f>
        <v>16869.806955642136</v>
      </c>
      <c r="O137" s="51">
        <f t="shared" ref="O137:O200" si="226">ACOS(SIN(RADIANS($B137))*SIN(RADIANS($C$4))+COS(RADIANS($B137))*COS(RADIANS($C$4))*COS(RADIANS($D$4)-RADIANS($C137)))*6371*1.2</f>
        <v>255.31212900496675</v>
      </c>
      <c r="P137" s="49">
        <f t="shared" si="192"/>
        <v>1831.68</v>
      </c>
      <c r="Q137" s="49">
        <f t="shared" si="193"/>
        <v>3129.640021924899</v>
      </c>
      <c r="R137" s="49">
        <f t="shared" ref="R137:R200" si="227">SUM(P137:Q137)</f>
        <v>4961.3200219248993</v>
      </c>
      <c r="S137" s="49">
        <f t="shared" si="194"/>
        <v>4147.2</v>
      </c>
      <c r="T137" s="49">
        <f t="shared" si="195"/>
        <v>14705.978630686086</v>
      </c>
      <c r="U137" s="49">
        <f t="shared" ref="U137:U200" si="228">T137+S137</f>
        <v>18853.178630686085</v>
      </c>
      <c r="V137" s="49">
        <f t="shared" ref="V137:V200" si="229">U137+R137</f>
        <v>23814.498652610986</v>
      </c>
      <c r="W137" s="28">
        <f t="shared" ref="W137:W200" si="230">ACOS(SIN(RADIANS($B137))*SIN(RADIANS($C$3))+COS(RADIANS($B137))*COS(RADIANS($C$3))*COS(RADIANS($D$3)-RADIANS($C137)))*6371*1.2</f>
        <v>614.95451506225731</v>
      </c>
      <c r="X137" s="29">
        <f t="shared" si="196"/>
        <v>1831.68</v>
      </c>
      <c r="Y137" s="29">
        <f t="shared" si="197"/>
        <v>6906.1710681251179</v>
      </c>
      <c r="Z137" s="29">
        <f t="shared" ref="Z137:Z200" si="231">X137+Y137</f>
        <v>8737.8510681251173</v>
      </c>
      <c r="AA137" s="29">
        <f t="shared" si="198"/>
        <v>0</v>
      </c>
      <c r="AB137" s="29">
        <f t="shared" si="199"/>
        <v>0</v>
      </c>
      <c r="AC137" s="29">
        <f t="shared" ref="AC137:AC200" si="232">AA137+AB137</f>
        <v>0</v>
      </c>
      <c r="AD137" s="29">
        <f t="shared" si="200"/>
        <v>4147.2</v>
      </c>
      <c r="AE137" s="29">
        <f t="shared" si="201"/>
        <v>35421.380067586018</v>
      </c>
      <c r="AF137" s="29">
        <f t="shared" ref="AF137:AF200" si="233">AD137+AE137</f>
        <v>39568.580067586016</v>
      </c>
      <c r="AG137" s="29">
        <f t="shared" ref="AG137:AG200" si="234">Z137+AC137+AF137</f>
        <v>48306.431135711129</v>
      </c>
      <c r="AH137" s="135">
        <f t="shared" ref="AH137:AH200" si="235">$M$3*SUM(D137:E137)</f>
        <v>4147.2</v>
      </c>
      <c r="AI137" s="135">
        <f t="shared" ref="AI137:AI200" si="236">$N$3*G137*SUM(D137:E137)</f>
        <v>12722.606955642139</v>
      </c>
      <c r="AJ137" s="135">
        <f t="shared" ref="AJ137:AJ200" si="237">AH137+AI137</f>
        <v>16869.80695564214</v>
      </c>
      <c r="AK137" s="135">
        <f t="shared" ref="AK137:AK200" si="238">$M$3*F137</f>
        <v>0</v>
      </c>
      <c r="AL137" s="135">
        <f t="shared" ref="AL137:AL200" si="239">$N$3*O137*F137</f>
        <v>0</v>
      </c>
      <c r="AM137" s="139">
        <f t="shared" ref="AM137:AM200" si="240">AK137+AL137</f>
        <v>0</v>
      </c>
      <c r="AN137" s="135">
        <f t="shared" ref="AN137:AN200" si="241">AM137+AJ137</f>
        <v>16869.80695564214</v>
      </c>
      <c r="AO137" s="137" t="str">
        <f t="shared" ref="AO137:AO200" si="242">IF(AP137=AG137,$A$3,IF(AP137=V137,$A$4,IF(AP137=N137,$A$2,$AH$5)))</f>
        <v>WoodCo Factory and Warehouse</v>
      </c>
      <c r="AP137" s="65">
        <f t="shared" ref="AP137:AP200" si="243">MIN(N137,V137,AG137,AN137)</f>
        <v>16869.806955642136</v>
      </c>
      <c r="AQ137" s="12"/>
      <c r="AR137" s="70">
        <f t="shared" si="202"/>
        <v>0</v>
      </c>
      <c r="AS137" s="70">
        <f t="shared" si="203"/>
        <v>0</v>
      </c>
      <c r="AT137" s="70">
        <f t="shared" si="204"/>
        <v>0</v>
      </c>
      <c r="AU137" s="70">
        <f t="shared" si="205"/>
        <v>0</v>
      </c>
      <c r="AW137" s="68">
        <f t="shared" si="206"/>
        <v>0</v>
      </c>
      <c r="AX137" s="68">
        <f t="shared" si="207"/>
        <v>288</v>
      </c>
      <c r="AY137" s="68">
        <f t="shared" si="208"/>
        <v>0</v>
      </c>
      <c r="AZ137" s="68" t="str">
        <f t="shared" ref="AZ137:AZ200" si="244">IF(AY137&gt;1,IF(SUM(AW137:AX137)&gt;1,"Both",$BB$7),IF(SUM(AW137:AX137)&gt;1,$BA$7,0))</f>
        <v>WoodCo</v>
      </c>
      <c r="BA137" s="68">
        <f t="shared" si="209"/>
        <v>12722.606955642137</v>
      </c>
      <c r="BB137" s="68">
        <f t="shared" si="210"/>
        <v>0</v>
      </c>
      <c r="BC137" s="111">
        <f t="shared" si="211"/>
        <v>0</v>
      </c>
      <c r="BD137" s="111">
        <f t="shared" si="212"/>
        <v>0</v>
      </c>
      <c r="BE137" s="111">
        <f t="shared" si="213"/>
        <v>0</v>
      </c>
      <c r="BF137" s="111">
        <f t="shared" ref="BF137:BF200" si="245">IF(BE137&gt;1,IF(SUM(BC137:BD137)&gt;1,"Both",$BH$7),IF(SUM(BC137:BD137)&gt;1,$BG$7,0))</f>
        <v>0</v>
      </c>
      <c r="BG137" s="111">
        <f t="shared" si="214"/>
        <v>0</v>
      </c>
      <c r="BH137" s="111">
        <f t="shared" si="215"/>
        <v>0</v>
      </c>
      <c r="BI137" s="73">
        <f t="shared" si="216"/>
        <v>0</v>
      </c>
      <c r="BJ137" s="73">
        <f t="shared" si="217"/>
        <v>0</v>
      </c>
      <c r="BK137" s="73">
        <f t="shared" si="218"/>
        <v>0</v>
      </c>
      <c r="BL137" s="73">
        <f t="shared" si="219"/>
        <v>0</v>
      </c>
      <c r="BM137" s="73">
        <f t="shared" si="220"/>
        <v>0</v>
      </c>
      <c r="BN137" s="73">
        <f t="shared" si="221"/>
        <v>0</v>
      </c>
    </row>
    <row r="138" spans="1:66" x14ac:dyDescent="0.25">
      <c r="A138" s="62" t="s">
        <v>244</v>
      </c>
      <c r="B138" s="62">
        <v>55.859459999999999</v>
      </c>
      <c r="C138" s="62">
        <v>-4.4162739000000002</v>
      </c>
      <c r="D138" s="63">
        <v>0</v>
      </c>
      <c r="E138" s="63">
        <v>0</v>
      </c>
      <c r="F138" s="63">
        <v>948.35195669492805</v>
      </c>
      <c r="G138" s="68">
        <f t="shared" si="222"/>
        <v>516.57819002610324</v>
      </c>
      <c r="H138" s="69">
        <f t="shared" si="188"/>
        <v>6031.5184445797431</v>
      </c>
      <c r="I138" s="69">
        <f t="shared" si="189"/>
        <v>10305.556383830679</v>
      </c>
      <c r="J138" s="69">
        <f t="shared" si="223"/>
        <v>16337.074828410423</v>
      </c>
      <c r="K138" s="69">
        <f t="shared" si="190"/>
        <v>13656.268176406964</v>
      </c>
      <c r="L138" s="69">
        <f t="shared" si="191"/>
        <v>97979.587459435876</v>
      </c>
      <c r="M138" s="69">
        <f t="shared" si="224"/>
        <v>111635.85563584283</v>
      </c>
      <c r="N138" s="69">
        <f t="shared" si="225"/>
        <v>127972.93046425325</v>
      </c>
      <c r="O138" s="51">
        <f t="shared" si="226"/>
        <v>357.59574084927698</v>
      </c>
      <c r="P138" s="49">
        <f t="shared" si="192"/>
        <v>0</v>
      </c>
      <c r="Q138" s="49">
        <f t="shared" si="193"/>
        <v>0</v>
      </c>
      <c r="R138" s="49">
        <f t="shared" si="227"/>
        <v>0</v>
      </c>
      <c r="S138" s="49">
        <f t="shared" si="194"/>
        <v>13656.268176406964</v>
      </c>
      <c r="T138" s="49">
        <f t="shared" si="195"/>
        <v>67825.324108036861</v>
      </c>
      <c r="U138" s="49">
        <f t="shared" si="228"/>
        <v>81481.592284443817</v>
      </c>
      <c r="V138" s="49">
        <f t="shared" si="229"/>
        <v>81481.592284443817</v>
      </c>
      <c r="W138" s="28">
        <f t="shared" si="230"/>
        <v>55.911178601788095</v>
      </c>
      <c r="X138" s="29">
        <f t="shared" si="196"/>
        <v>0</v>
      </c>
      <c r="Y138" s="29">
        <f t="shared" si="197"/>
        <v>0</v>
      </c>
      <c r="Z138" s="29">
        <f t="shared" si="231"/>
        <v>0</v>
      </c>
      <c r="AA138" s="29">
        <f t="shared" si="198"/>
        <v>6031.5184445797431</v>
      </c>
      <c r="AB138" s="29">
        <f t="shared" si="199"/>
        <v>16517.283034038897</v>
      </c>
      <c r="AC138" s="29">
        <f t="shared" si="232"/>
        <v>22548.80147861864</v>
      </c>
      <c r="AD138" s="29">
        <f t="shared" si="200"/>
        <v>13656.268176406964</v>
      </c>
      <c r="AE138" s="29">
        <f t="shared" si="201"/>
        <v>10604.695125625067</v>
      </c>
      <c r="AF138" s="29">
        <f t="shared" si="233"/>
        <v>24260.963302032033</v>
      </c>
      <c r="AG138" s="29">
        <f t="shared" si="234"/>
        <v>46809.764780650672</v>
      </c>
      <c r="AH138" s="135">
        <f t="shared" si="235"/>
        <v>0</v>
      </c>
      <c r="AI138" s="135">
        <f t="shared" si="236"/>
        <v>0</v>
      </c>
      <c r="AJ138" s="135">
        <f t="shared" si="237"/>
        <v>0</v>
      </c>
      <c r="AK138" s="135">
        <f t="shared" si="238"/>
        <v>13656.268176406964</v>
      </c>
      <c r="AL138" s="135">
        <f t="shared" si="239"/>
        <v>67825.324108036846</v>
      </c>
      <c r="AM138" s="139">
        <f t="shared" si="240"/>
        <v>81481.592284443817</v>
      </c>
      <c r="AN138" s="135">
        <f t="shared" si="241"/>
        <v>81481.592284443817</v>
      </c>
      <c r="AO138" s="137" t="str">
        <f t="shared" si="242"/>
        <v>WoodCo Warehouse</v>
      </c>
      <c r="AP138" s="65">
        <f t="shared" si="243"/>
        <v>46809.764780650672</v>
      </c>
      <c r="AQ138" s="12"/>
      <c r="AR138" s="70">
        <f t="shared" si="202"/>
        <v>0</v>
      </c>
      <c r="AS138" s="70">
        <f t="shared" si="203"/>
        <v>948.35195669492805</v>
      </c>
      <c r="AT138" s="70">
        <f t="shared" si="204"/>
        <v>0</v>
      </c>
      <c r="AU138" s="70">
        <f t="shared" si="205"/>
        <v>0</v>
      </c>
      <c r="AW138" s="68">
        <f t="shared" si="206"/>
        <v>0</v>
      </c>
      <c r="AX138" s="68">
        <f t="shared" si="207"/>
        <v>0</v>
      </c>
      <c r="AY138" s="68">
        <f t="shared" si="208"/>
        <v>0</v>
      </c>
      <c r="AZ138" s="68">
        <f t="shared" si="244"/>
        <v>0</v>
      </c>
      <c r="BA138" s="68">
        <f t="shared" si="209"/>
        <v>0</v>
      </c>
      <c r="BB138" s="68">
        <f t="shared" si="210"/>
        <v>0</v>
      </c>
      <c r="BC138" s="111">
        <f t="shared" si="211"/>
        <v>0</v>
      </c>
      <c r="BD138" s="111">
        <f t="shared" si="212"/>
        <v>0</v>
      </c>
      <c r="BE138" s="111">
        <f t="shared" si="213"/>
        <v>0</v>
      </c>
      <c r="BF138" s="111">
        <f t="shared" si="245"/>
        <v>0</v>
      </c>
      <c r="BG138" s="111">
        <f t="shared" si="214"/>
        <v>0</v>
      </c>
      <c r="BH138" s="111">
        <f t="shared" si="215"/>
        <v>0</v>
      </c>
      <c r="BI138" s="73">
        <f t="shared" si="216"/>
        <v>0</v>
      </c>
      <c r="BJ138" s="73">
        <f t="shared" si="217"/>
        <v>0</v>
      </c>
      <c r="BK138" s="73">
        <f t="shared" si="218"/>
        <v>948.35195669492805</v>
      </c>
      <c r="BL138" s="73" t="str">
        <f t="shared" si="219"/>
        <v>DrumCo</v>
      </c>
      <c r="BM138" s="73">
        <f t="shared" si="220"/>
        <v>0</v>
      </c>
      <c r="BN138" s="73">
        <f t="shared" si="221"/>
        <v>10604.695125625067</v>
      </c>
    </row>
    <row r="139" spans="1:66" x14ac:dyDescent="0.25">
      <c r="A139" s="62" t="s">
        <v>67</v>
      </c>
      <c r="B139" s="62">
        <v>52.594915406723899</v>
      </c>
      <c r="C139" s="62">
        <v>-0.26021747100134102</v>
      </c>
      <c r="D139" s="63">
        <v>181.9374611677884</v>
      </c>
      <c r="E139" s="63">
        <v>272.21693114244101</v>
      </c>
      <c r="F139" s="63">
        <v>1068.5096987045945</v>
      </c>
      <c r="G139" s="68">
        <f t="shared" si="222"/>
        <v>53.51214730545616</v>
      </c>
      <c r="H139" s="69">
        <f t="shared" si="188"/>
        <v>6795.7216837612214</v>
      </c>
      <c r="I139" s="69">
        <f t="shared" si="189"/>
        <v>11611.287211391716</v>
      </c>
      <c r="J139" s="69">
        <f t="shared" si="223"/>
        <v>18407.00889515294</v>
      </c>
      <c r="K139" s="69">
        <f t="shared" si="190"/>
        <v>21926.362910613465</v>
      </c>
      <c r="L139" s="69">
        <f t="shared" si="191"/>
        <v>16296.205027022756</v>
      </c>
      <c r="M139" s="69">
        <f t="shared" si="224"/>
        <v>38222.567937636224</v>
      </c>
      <c r="N139" s="69">
        <f t="shared" si="225"/>
        <v>56629.576832789164</v>
      </c>
      <c r="O139" s="51">
        <f t="shared" si="226"/>
        <v>224.50418622591658</v>
      </c>
      <c r="P139" s="49">
        <f t="shared" si="192"/>
        <v>2888.4219350930593</v>
      </c>
      <c r="Q139" s="49">
        <f t="shared" si="193"/>
        <v>4935.2075080106797</v>
      </c>
      <c r="R139" s="49">
        <f t="shared" si="227"/>
        <v>7823.6294431037386</v>
      </c>
      <c r="S139" s="49">
        <f t="shared" si="194"/>
        <v>21926.362910613465</v>
      </c>
      <c r="T139" s="49">
        <f t="shared" si="195"/>
        <v>68368.892529741614</v>
      </c>
      <c r="U139" s="49">
        <f t="shared" si="228"/>
        <v>90295.255440355075</v>
      </c>
      <c r="V139" s="49">
        <f t="shared" si="229"/>
        <v>98118.884883458813</v>
      </c>
      <c r="W139" s="28">
        <f t="shared" si="230"/>
        <v>530.46532830119509</v>
      </c>
      <c r="X139" s="29">
        <f t="shared" si="196"/>
        <v>2888.4219350930593</v>
      </c>
      <c r="Y139" s="29">
        <f t="shared" si="197"/>
        <v>10890.513627204344</v>
      </c>
      <c r="Z139" s="29">
        <f t="shared" si="231"/>
        <v>13778.935562297404</v>
      </c>
      <c r="AA139" s="29">
        <f t="shared" si="198"/>
        <v>6795.7216837612214</v>
      </c>
      <c r="AB139" s="29">
        <f t="shared" si="199"/>
        <v>18610.04977479771</v>
      </c>
      <c r="AC139" s="29">
        <f t="shared" si="232"/>
        <v>25405.771458558931</v>
      </c>
      <c r="AD139" s="29">
        <f t="shared" si="200"/>
        <v>21926.362910613465</v>
      </c>
      <c r="AE139" s="29">
        <f t="shared" si="201"/>
        <v>161544.10138652389</v>
      </c>
      <c r="AF139" s="29">
        <f t="shared" si="233"/>
        <v>183470.46429713737</v>
      </c>
      <c r="AG139" s="29">
        <f t="shared" si="234"/>
        <v>222655.17131799372</v>
      </c>
      <c r="AH139" s="135">
        <f t="shared" si="235"/>
        <v>6539.8232492673033</v>
      </c>
      <c r="AI139" s="135">
        <f t="shared" si="236"/>
        <v>4860.5553481449851</v>
      </c>
      <c r="AJ139" s="135">
        <f t="shared" si="237"/>
        <v>11400.378597412287</v>
      </c>
      <c r="AK139" s="135">
        <f t="shared" si="238"/>
        <v>15386.539661346162</v>
      </c>
      <c r="AL139" s="135">
        <f t="shared" si="239"/>
        <v>47976.980076434862</v>
      </c>
      <c r="AM139" s="139">
        <f t="shared" si="240"/>
        <v>63363.519737781025</v>
      </c>
      <c r="AN139" s="135">
        <f t="shared" si="241"/>
        <v>74763.898335193313</v>
      </c>
      <c r="AO139" s="137" t="str">
        <f t="shared" si="242"/>
        <v>WoodCo Factory and Warehouse</v>
      </c>
      <c r="AP139" s="65">
        <f t="shared" si="243"/>
        <v>56629.576832789164</v>
      </c>
      <c r="AQ139" s="12"/>
      <c r="AR139" s="70">
        <f t="shared" si="202"/>
        <v>1068.5096987045945</v>
      </c>
      <c r="AS139" s="70">
        <f t="shared" si="203"/>
        <v>0</v>
      </c>
      <c r="AT139" s="70">
        <f t="shared" si="204"/>
        <v>0</v>
      </c>
      <c r="AU139" s="70">
        <f t="shared" si="205"/>
        <v>0</v>
      </c>
      <c r="AW139" s="68">
        <f t="shared" si="206"/>
        <v>181.9374611677884</v>
      </c>
      <c r="AX139" s="68">
        <f t="shared" si="207"/>
        <v>272.21693114244101</v>
      </c>
      <c r="AY139" s="68">
        <f t="shared" si="208"/>
        <v>1068.5096987045945</v>
      </c>
      <c r="AZ139" s="68" t="str">
        <f t="shared" si="244"/>
        <v>Both</v>
      </c>
      <c r="BA139" s="68">
        <f t="shared" si="209"/>
        <v>4860.5553481449851</v>
      </c>
      <c r="BB139" s="68">
        <f t="shared" si="210"/>
        <v>11435.649678877769</v>
      </c>
      <c r="BC139" s="111">
        <f t="shared" si="211"/>
        <v>0</v>
      </c>
      <c r="BD139" s="111">
        <f t="shared" si="212"/>
        <v>0</v>
      </c>
      <c r="BE139" s="111">
        <f t="shared" si="213"/>
        <v>0</v>
      </c>
      <c r="BF139" s="111">
        <f t="shared" si="245"/>
        <v>0</v>
      </c>
      <c r="BG139" s="111">
        <f t="shared" si="214"/>
        <v>0</v>
      </c>
      <c r="BH139" s="111">
        <f t="shared" si="215"/>
        <v>0</v>
      </c>
      <c r="BI139" s="73">
        <f t="shared" si="216"/>
        <v>0</v>
      </c>
      <c r="BJ139" s="73">
        <f t="shared" si="217"/>
        <v>0</v>
      </c>
      <c r="BK139" s="73">
        <f t="shared" si="218"/>
        <v>0</v>
      </c>
      <c r="BL139" s="73">
        <f t="shared" si="219"/>
        <v>0</v>
      </c>
      <c r="BM139" s="73">
        <f t="shared" si="220"/>
        <v>0</v>
      </c>
      <c r="BN139" s="73">
        <f t="shared" si="221"/>
        <v>0</v>
      </c>
    </row>
    <row r="140" spans="1:66" x14ac:dyDescent="0.25">
      <c r="A140" s="62" t="s">
        <v>127</v>
      </c>
      <c r="B140" s="62">
        <v>52.698469526622638</v>
      </c>
      <c r="C140" s="62">
        <v>0.2045542871806468</v>
      </c>
      <c r="D140" s="63">
        <v>0</v>
      </c>
      <c r="E140" s="63">
        <v>405</v>
      </c>
      <c r="F140" s="63">
        <v>0</v>
      </c>
      <c r="G140" s="68">
        <f t="shared" si="222"/>
        <v>38.918476277706851</v>
      </c>
      <c r="H140" s="69">
        <f t="shared" si="188"/>
        <v>0</v>
      </c>
      <c r="I140" s="69">
        <f t="shared" si="189"/>
        <v>0</v>
      </c>
      <c r="J140" s="69">
        <f t="shared" si="223"/>
        <v>0</v>
      </c>
      <c r="K140" s="69">
        <f t="shared" si="190"/>
        <v>5832</v>
      </c>
      <c r="L140" s="69">
        <f t="shared" si="191"/>
        <v>3152.3965784942552</v>
      </c>
      <c r="M140" s="69">
        <f t="shared" si="224"/>
        <v>8984.3965784942557</v>
      </c>
      <c r="N140" s="69">
        <f t="shared" si="225"/>
        <v>8984.3965784942557</v>
      </c>
      <c r="O140" s="51">
        <f t="shared" si="226"/>
        <v>252.92204192449626</v>
      </c>
      <c r="P140" s="49">
        <f t="shared" si="192"/>
        <v>2575.8000000000002</v>
      </c>
      <c r="Q140" s="49">
        <f t="shared" si="193"/>
        <v>4401.0562808318891</v>
      </c>
      <c r="R140" s="49">
        <f t="shared" si="227"/>
        <v>6976.8562808318893</v>
      </c>
      <c r="S140" s="49">
        <f t="shared" si="194"/>
        <v>5832</v>
      </c>
      <c r="T140" s="49">
        <f t="shared" si="195"/>
        <v>20486.685395884197</v>
      </c>
      <c r="U140" s="49">
        <f t="shared" si="228"/>
        <v>26318.685395884197</v>
      </c>
      <c r="V140" s="49">
        <f t="shared" si="229"/>
        <v>33295.541676716086</v>
      </c>
      <c r="W140" s="28">
        <f t="shared" si="230"/>
        <v>538.05958230544491</v>
      </c>
      <c r="X140" s="29">
        <f t="shared" si="196"/>
        <v>2575.8000000000002</v>
      </c>
      <c r="Y140" s="29">
        <f t="shared" si="197"/>
        <v>9711.803064550948</v>
      </c>
      <c r="Z140" s="29">
        <f t="shared" si="231"/>
        <v>12287.603064550949</v>
      </c>
      <c r="AA140" s="29">
        <f t="shared" si="198"/>
        <v>0</v>
      </c>
      <c r="AB140" s="29">
        <f t="shared" si="199"/>
        <v>0</v>
      </c>
      <c r="AC140" s="29">
        <f t="shared" si="232"/>
        <v>0</v>
      </c>
      <c r="AD140" s="29">
        <f t="shared" si="200"/>
        <v>5832</v>
      </c>
      <c r="AE140" s="29">
        <f t="shared" si="201"/>
        <v>43582.826166741041</v>
      </c>
      <c r="AF140" s="29">
        <f t="shared" si="233"/>
        <v>49414.826166741041</v>
      </c>
      <c r="AG140" s="29">
        <f t="shared" si="234"/>
        <v>61702.429231291986</v>
      </c>
      <c r="AH140" s="135">
        <f t="shared" si="235"/>
        <v>5832</v>
      </c>
      <c r="AI140" s="135">
        <f t="shared" si="236"/>
        <v>3152.3965784942552</v>
      </c>
      <c r="AJ140" s="135">
        <f t="shared" si="237"/>
        <v>8984.3965784942557</v>
      </c>
      <c r="AK140" s="135">
        <f t="shared" si="238"/>
        <v>0</v>
      </c>
      <c r="AL140" s="135">
        <f t="shared" si="239"/>
        <v>0</v>
      </c>
      <c r="AM140" s="139">
        <f t="shared" si="240"/>
        <v>0</v>
      </c>
      <c r="AN140" s="135">
        <f t="shared" si="241"/>
        <v>8984.3965784942557</v>
      </c>
      <c r="AO140" s="137" t="str">
        <f t="shared" si="242"/>
        <v>WoodCo Factory and Warehouse</v>
      </c>
      <c r="AP140" s="65">
        <f t="shared" si="243"/>
        <v>8984.3965784942557</v>
      </c>
      <c r="AQ140" s="12"/>
      <c r="AR140" s="70">
        <f t="shared" si="202"/>
        <v>0</v>
      </c>
      <c r="AS140" s="70">
        <f t="shared" si="203"/>
        <v>0</v>
      </c>
      <c r="AT140" s="70">
        <f t="shared" si="204"/>
        <v>0</v>
      </c>
      <c r="AU140" s="70">
        <f t="shared" si="205"/>
        <v>0</v>
      </c>
      <c r="AW140" s="68">
        <f t="shared" si="206"/>
        <v>0</v>
      </c>
      <c r="AX140" s="68">
        <f t="shared" si="207"/>
        <v>405</v>
      </c>
      <c r="AY140" s="68">
        <f t="shared" si="208"/>
        <v>0</v>
      </c>
      <c r="AZ140" s="68" t="str">
        <f t="shared" si="244"/>
        <v>WoodCo</v>
      </c>
      <c r="BA140" s="68">
        <f t="shared" si="209"/>
        <v>3152.3965784942552</v>
      </c>
      <c r="BB140" s="68">
        <f t="shared" si="210"/>
        <v>0</v>
      </c>
      <c r="BC140" s="111">
        <f t="shared" si="211"/>
        <v>0</v>
      </c>
      <c r="BD140" s="111">
        <f t="shared" si="212"/>
        <v>0</v>
      </c>
      <c r="BE140" s="111">
        <f t="shared" si="213"/>
        <v>0</v>
      </c>
      <c r="BF140" s="111">
        <f t="shared" si="245"/>
        <v>0</v>
      </c>
      <c r="BG140" s="111">
        <f t="shared" si="214"/>
        <v>0</v>
      </c>
      <c r="BH140" s="111">
        <f t="shared" si="215"/>
        <v>0</v>
      </c>
      <c r="BI140" s="73">
        <f t="shared" si="216"/>
        <v>0</v>
      </c>
      <c r="BJ140" s="73">
        <f t="shared" si="217"/>
        <v>0</v>
      </c>
      <c r="BK140" s="73">
        <f t="shared" si="218"/>
        <v>0</v>
      </c>
      <c r="BL140" s="73">
        <f t="shared" si="219"/>
        <v>0</v>
      </c>
      <c r="BM140" s="73">
        <f t="shared" si="220"/>
        <v>0</v>
      </c>
      <c r="BN140" s="73">
        <f t="shared" si="221"/>
        <v>0</v>
      </c>
    </row>
    <row r="141" spans="1:66" x14ac:dyDescent="0.25">
      <c r="A141" s="62" t="s">
        <v>147</v>
      </c>
      <c r="B141" s="62">
        <v>52.342626850029198</v>
      </c>
      <c r="C141" s="62">
        <v>-7.1744650035636903E-2</v>
      </c>
      <c r="D141" s="63">
        <v>208.80063223004265</v>
      </c>
      <c r="E141" s="63">
        <v>0</v>
      </c>
      <c r="F141" s="63">
        <v>0</v>
      </c>
      <c r="G141" s="68">
        <f t="shared" si="222"/>
        <v>83.02604774148115</v>
      </c>
      <c r="H141" s="69">
        <f t="shared" si="188"/>
        <v>0</v>
      </c>
      <c r="I141" s="69">
        <f t="shared" si="189"/>
        <v>0</v>
      </c>
      <c r="J141" s="69">
        <f t="shared" si="223"/>
        <v>0</v>
      </c>
      <c r="K141" s="69">
        <f t="shared" si="190"/>
        <v>3006.7291041126141</v>
      </c>
      <c r="L141" s="69">
        <f t="shared" si="191"/>
        <v>3467.1782519965936</v>
      </c>
      <c r="M141" s="69">
        <f t="shared" si="224"/>
        <v>6473.9073561092082</v>
      </c>
      <c r="N141" s="69">
        <f t="shared" si="225"/>
        <v>6473.9073561092082</v>
      </c>
      <c r="O141" s="51">
        <f t="shared" si="226"/>
        <v>254.8595053499582</v>
      </c>
      <c r="P141" s="49">
        <f t="shared" si="192"/>
        <v>1327.9720209830714</v>
      </c>
      <c r="Q141" s="49">
        <f t="shared" si="193"/>
        <v>2268.9958862165399</v>
      </c>
      <c r="R141" s="49">
        <f t="shared" si="227"/>
        <v>3596.9679071996115</v>
      </c>
      <c r="S141" s="49">
        <f t="shared" si="194"/>
        <v>3006.7291041126141</v>
      </c>
      <c r="T141" s="49">
        <f t="shared" si="195"/>
        <v>10642.965169381443</v>
      </c>
      <c r="U141" s="49">
        <f t="shared" si="228"/>
        <v>13649.694273494057</v>
      </c>
      <c r="V141" s="49">
        <f t="shared" si="229"/>
        <v>17246.662180693667</v>
      </c>
      <c r="W141" s="28">
        <f t="shared" si="230"/>
        <v>567.3394741051892</v>
      </c>
      <c r="X141" s="29">
        <f t="shared" si="196"/>
        <v>1327.9720209830714</v>
      </c>
      <c r="Y141" s="29">
        <f t="shared" si="197"/>
        <v>5006.9891851158118</v>
      </c>
      <c r="Z141" s="29">
        <f t="shared" si="231"/>
        <v>6334.9612060988829</v>
      </c>
      <c r="AA141" s="29">
        <f t="shared" si="198"/>
        <v>0</v>
      </c>
      <c r="AB141" s="29">
        <f t="shared" si="199"/>
        <v>0</v>
      </c>
      <c r="AC141" s="29">
        <f t="shared" si="232"/>
        <v>0</v>
      </c>
      <c r="AD141" s="29">
        <f t="shared" si="200"/>
        <v>3006.7291041126141</v>
      </c>
      <c r="AE141" s="29">
        <f t="shared" si="201"/>
        <v>23692.168176444684</v>
      </c>
      <c r="AF141" s="29">
        <f t="shared" si="233"/>
        <v>26698.897280557299</v>
      </c>
      <c r="AG141" s="29">
        <f t="shared" si="234"/>
        <v>33033.85848665618</v>
      </c>
      <c r="AH141" s="135">
        <f t="shared" si="235"/>
        <v>3006.7291041126141</v>
      </c>
      <c r="AI141" s="135">
        <f t="shared" si="236"/>
        <v>3467.1782519965936</v>
      </c>
      <c r="AJ141" s="135">
        <f t="shared" si="237"/>
        <v>6473.9073561092082</v>
      </c>
      <c r="AK141" s="135">
        <f t="shared" si="238"/>
        <v>0</v>
      </c>
      <c r="AL141" s="135">
        <f t="shared" si="239"/>
        <v>0</v>
      </c>
      <c r="AM141" s="139">
        <f t="shared" si="240"/>
        <v>0</v>
      </c>
      <c r="AN141" s="135">
        <f t="shared" si="241"/>
        <v>6473.9073561092082</v>
      </c>
      <c r="AO141" s="137" t="str">
        <f t="shared" si="242"/>
        <v>WoodCo Factory and Warehouse</v>
      </c>
      <c r="AP141" s="65">
        <f t="shared" si="243"/>
        <v>6473.9073561092082</v>
      </c>
      <c r="AQ141" s="12"/>
      <c r="AR141" s="70">
        <f t="shared" si="202"/>
        <v>0</v>
      </c>
      <c r="AS141" s="70">
        <f t="shared" si="203"/>
        <v>0</v>
      </c>
      <c r="AT141" s="70">
        <f t="shared" si="204"/>
        <v>0</v>
      </c>
      <c r="AU141" s="70">
        <f t="shared" si="205"/>
        <v>0</v>
      </c>
      <c r="AW141" s="68">
        <f t="shared" si="206"/>
        <v>208.80063223004265</v>
      </c>
      <c r="AX141" s="68">
        <f t="shared" si="207"/>
        <v>0</v>
      </c>
      <c r="AY141" s="68">
        <f t="shared" si="208"/>
        <v>0</v>
      </c>
      <c r="AZ141" s="68" t="str">
        <f t="shared" si="244"/>
        <v>WoodCo</v>
      </c>
      <c r="BA141" s="68">
        <f t="shared" si="209"/>
        <v>3467.1782519965936</v>
      </c>
      <c r="BB141" s="68">
        <f t="shared" si="210"/>
        <v>0</v>
      </c>
      <c r="BC141" s="111">
        <f t="shared" si="211"/>
        <v>0</v>
      </c>
      <c r="BD141" s="111">
        <f t="shared" si="212"/>
        <v>0</v>
      </c>
      <c r="BE141" s="111">
        <f t="shared" si="213"/>
        <v>0</v>
      </c>
      <c r="BF141" s="111">
        <f t="shared" si="245"/>
        <v>0</v>
      </c>
      <c r="BG141" s="111">
        <f t="shared" si="214"/>
        <v>0</v>
      </c>
      <c r="BH141" s="111">
        <f t="shared" si="215"/>
        <v>0</v>
      </c>
      <c r="BI141" s="73">
        <f t="shared" si="216"/>
        <v>0</v>
      </c>
      <c r="BJ141" s="73">
        <f t="shared" si="217"/>
        <v>0</v>
      </c>
      <c r="BK141" s="73">
        <f t="shared" si="218"/>
        <v>0</v>
      </c>
      <c r="BL141" s="73">
        <f t="shared" si="219"/>
        <v>0</v>
      </c>
      <c r="BM141" s="73">
        <f t="shared" si="220"/>
        <v>0</v>
      </c>
      <c r="BN141" s="73">
        <f t="shared" si="221"/>
        <v>0</v>
      </c>
    </row>
    <row r="142" spans="1:66" x14ac:dyDescent="0.25">
      <c r="A142" s="62" t="s">
        <v>201</v>
      </c>
      <c r="B142" s="62">
        <v>52.338940866858799</v>
      </c>
      <c r="C142" s="62">
        <v>-0.187951960977739</v>
      </c>
      <c r="D142" s="63">
        <v>215.25981120036306</v>
      </c>
      <c r="E142" s="63">
        <v>0</v>
      </c>
      <c r="F142" s="63">
        <v>0</v>
      </c>
      <c r="G142" s="68">
        <f t="shared" si="222"/>
        <v>84.710747104532786</v>
      </c>
      <c r="H142" s="69">
        <f t="shared" si="188"/>
        <v>0</v>
      </c>
      <c r="I142" s="69">
        <f t="shared" si="189"/>
        <v>0</v>
      </c>
      <c r="J142" s="69">
        <f t="shared" si="223"/>
        <v>0</v>
      </c>
      <c r="K142" s="69">
        <f t="shared" si="190"/>
        <v>3099.7412812852281</v>
      </c>
      <c r="L142" s="69">
        <f t="shared" si="191"/>
        <v>3646.963885672686</v>
      </c>
      <c r="M142" s="69">
        <f t="shared" si="224"/>
        <v>6746.7051669579141</v>
      </c>
      <c r="N142" s="69">
        <f t="shared" si="225"/>
        <v>6746.7051669579141</v>
      </c>
      <c r="O142" s="51">
        <f t="shared" si="226"/>
        <v>247.26162139872901</v>
      </c>
      <c r="P142" s="49">
        <f t="shared" si="192"/>
        <v>1369.0523992343092</v>
      </c>
      <c r="Q142" s="49">
        <f t="shared" si="193"/>
        <v>2339.1865286272705</v>
      </c>
      <c r="R142" s="49">
        <f t="shared" si="227"/>
        <v>3708.2389278615797</v>
      </c>
      <c r="S142" s="49">
        <f t="shared" si="194"/>
        <v>3099.7412812852281</v>
      </c>
      <c r="T142" s="49">
        <f t="shared" si="195"/>
        <v>10645.097987877212</v>
      </c>
      <c r="U142" s="49">
        <f t="shared" si="228"/>
        <v>13744.839269162439</v>
      </c>
      <c r="V142" s="49">
        <f t="shared" si="229"/>
        <v>17453.07819702402</v>
      </c>
      <c r="W142" s="28">
        <f t="shared" si="230"/>
        <v>563.27831598525836</v>
      </c>
      <c r="X142" s="29">
        <f t="shared" si="196"/>
        <v>1369.0523992343092</v>
      </c>
      <c r="Y142" s="29">
        <f t="shared" si="197"/>
        <v>5161.8787508403566</v>
      </c>
      <c r="Z142" s="29">
        <f t="shared" si="231"/>
        <v>6530.9311500746662</v>
      </c>
      <c r="AA142" s="29">
        <f t="shared" si="198"/>
        <v>0</v>
      </c>
      <c r="AB142" s="29">
        <f t="shared" si="199"/>
        <v>0</v>
      </c>
      <c r="AC142" s="29">
        <f t="shared" si="232"/>
        <v>0</v>
      </c>
      <c r="AD142" s="29">
        <f t="shared" si="200"/>
        <v>3099.7412812852281</v>
      </c>
      <c r="AE142" s="29">
        <f t="shared" si="201"/>
        <v>24250.236790449035</v>
      </c>
      <c r="AF142" s="29">
        <f t="shared" si="233"/>
        <v>27349.978071734262</v>
      </c>
      <c r="AG142" s="29">
        <f t="shared" si="234"/>
        <v>33880.909221808928</v>
      </c>
      <c r="AH142" s="135">
        <f t="shared" si="235"/>
        <v>3099.7412812852281</v>
      </c>
      <c r="AI142" s="135">
        <f t="shared" si="236"/>
        <v>3646.9638856726856</v>
      </c>
      <c r="AJ142" s="135">
        <f t="shared" si="237"/>
        <v>6746.7051669579141</v>
      </c>
      <c r="AK142" s="135">
        <f t="shared" si="238"/>
        <v>0</v>
      </c>
      <c r="AL142" s="135">
        <f t="shared" si="239"/>
        <v>0</v>
      </c>
      <c r="AM142" s="139">
        <f t="shared" si="240"/>
        <v>0</v>
      </c>
      <c r="AN142" s="135">
        <f t="shared" si="241"/>
        <v>6746.7051669579141</v>
      </c>
      <c r="AO142" s="137" t="str">
        <f t="shared" si="242"/>
        <v>WoodCo Factory and Warehouse</v>
      </c>
      <c r="AP142" s="65">
        <f t="shared" si="243"/>
        <v>6746.7051669579141</v>
      </c>
      <c r="AQ142" s="12"/>
      <c r="AR142" s="70">
        <f t="shared" si="202"/>
        <v>0</v>
      </c>
      <c r="AS142" s="70">
        <f t="shared" si="203"/>
        <v>0</v>
      </c>
      <c r="AT142" s="70">
        <f t="shared" si="204"/>
        <v>0</v>
      </c>
      <c r="AU142" s="70">
        <f t="shared" si="205"/>
        <v>0</v>
      </c>
      <c r="AW142" s="68">
        <f t="shared" si="206"/>
        <v>215.25981120036306</v>
      </c>
      <c r="AX142" s="68">
        <f t="shared" si="207"/>
        <v>0</v>
      </c>
      <c r="AY142" s="68">
        <f t="shared" si="208"/>
        <v>0</v>
      </c>
      <c r="AZ142" s="68" t="str">
        <f t="shared" si="244"/>
        <v>WoodCo</v>
      </c>
      <c r="BA142" s="68">
        <f t="shared" si="209"/>
        <v>3646.963885672686</v>
      </c>
      <c r="BB142" s="68">
        <f t="shared" si="210"/>
        <v>0</v>
      </c>
      <c r="BC142" s="111">
        <f t="shared" si="211"/>
        <v>0</v>
      </c>
      <c r="BD142" s="111">
        <f t="shared" si="212"/>
        <v>0</v>
      </c>
      <c r="BE142" s="111">
        <f t="shared" si="213"/>
        <v>0</v>
      </c>
      <c r="BF142" s="111">
        <f t="shared" si="245"/>
        <v>0</v>
      </c>
      <c r="BG142" s="111">
        <f t="shared" si="214"/>
        <v>0</v>
      </c>
      <c r="BH142" s="111">
        <f t="shared" si="215"/>
        <v>0</v>
      </c>
      <c r="BI142" s="73">
        <f t="shared" si="216"/>
        <v>0</v>
      </c>
      <c r="BJ142" s="73">
        <f t="shared" si="217"/>
        <v>0</v>
      </c>
      <c r="BK142" s="73">
        <f t="shared" si="218"/>
        <v>0</v>
      </c>
      <c r="BL142" s="73">
        <f t="shared" si="219"/>
        <v>0</v>
      </c>
      <c r="BM142" s="73">
        <f t="shared" si="220"/>
        <v>0</v>
      </c>
      <c r="BN142" s="73">
        <f t="shared" si="221"/>
        <v>0</v>
      </c>
    </row>
    <row r="143" spans="1:66" x14ac:dyDescent="0.25">
      <c r="A143" s="62" t="s">
        <v>217</v>
      </c>
      <c r="B143" s="62">
        <v>52.3435465001184</v>
      </c>
      <c r="C143" s="62">
        <v>-0.184650499854146</v>
      </c>
      <c r="D143" s="63">
        <v>0</v>
      </c>
      <c r="E143" s="63">
        <v>0</v>
      </c>
      <c r="F143" s="63">
        <v>826.47601051269692</v>
      </c>
      <c r="G143" s="68">
        <f t="shared" si="222"/>
        <v>84.057884786560493</v>
      </c>
      <c r="H143" s="69">
        <f t="shared" si="188"/>
        <v>5256.3874268607524</v>
      </c>
      <c r="I143" s="69">
        <f t="shared" si="189"/>
        <v>8981.1541654908342</v>
      </c>
      <c r="J143" s="69">
        <f t="shared" si="223"/>
        <v>14237.541592351587</v>
      </c>
      <c r="K143" s="69">
        <f t="shared" si="190"/>
        <v>11901.254551382835</v>
      </c>
      <c r="L143" s="69">
        <f t="shared" si="191"/>
        <v>13894.365054106489</v>
      </c>
      <c r="M143" s="69">
        <f t="shared" si="224"/>
        <v>25795.619605489323</v>
      </c>
      <c r="N143" s="69">
        <f t="shared" si="225"/>
        <v>40033.161197840906</v>
      </c>
      <c r="O143" s="51">
        <f t="shared" si="226"/>
        <v>247.13717274209537</v>
      </c>
      <c r="P143" s="49">
        <f t="shared" si="192"/>
        <v>0</v>
      </c>
      <c r="Q143" s="49">
        <f t="shared" si="193"/>
        <v>0</v>
      </c>
      <c r="R143" s="49">
        <f t="shared" si="227"/>
        <v>0</v>
      </c>
      <c r="S143" s="49">
        <f t="shared" si="194"/>
        <v>11901.254551382835</v>
      </c>
      <c r="T143" s="49">
        <f t="shared" si="195"/>
        <v>40850.588915454842</v>
      </c>
      <c r="U143" s="49">
        <f t="shared" si="228"/>
        <v>52751.843466837679</v>
      </c>
      <c r="V143" s="49">
        <f t="shared" si="229"/>
        <v>52751.843466837679</v>
      </c>
      <c r="W143" s="28">
        <f t="shared" si="230"/>
        <v>562.86165579517603</v>
      </c>
      <c r="X143" s="29">
        <f t="shared" si="196"/>
        <v>0</v>
      </c>
      <c r="Y143" s="29">
        <f t="shared" si="197"/>
        <v>0</v>
      </c>
      <c r="Z143" s="29">
        <f t="shared" si="231"/>
        <v>0</v>
      </c>
      <c r="AA143" s="29">
        <f t="shared" si="198"/>
        <v>5256.3874268607524</v>
      </c>
      <c r="AB143" s="29">
        <f t="shared" si="199"/>
        <v>14394.590626518746</v>
      </c>
      <c r="AC143" s="29">
        <f t="shared" si="232"/>
        <v>19650.978053379498</v>
      </c>
      <c r="AD143" s="29">
        <f t="shared" si="200"/>
        <v>11901.254551382835</v>
      </c>
      <c r="AE143" s="29">
        <f t="shared" si="201"/>
        <v>93038.331150433587</v>
      </c>
      <c r="AF143" s="29">
        <f t="shared" si="233"/>
        <v>104939.58570181642</v>
      </c>
      <c r="AG143" s="29">
        <f t="shared" si="234"/>
        <v>124590.56375519592</v>
      </c>
      <c r="AH143" s="135">
        <f t="shared" si="235"/>
        <v>0</v>
      </c>
      <c r="AI143" s="135">
        <f t="shared" si="236"/>
        <v>0</v>
      </c>
      <c r="AJ143" s="135">
        <f t="shared" si="237"/>
        <v>0</v>
      </c>
      <c r="AK143" s="135">
        <f t="shared" si="238"/>
        <v>11901.254551382835</v>
      </c>
      <c r="AL143" s="135">
        <f t="shared" si="239"/>
        <v>40850.588915454842</v>
      </c>
      <c r="AM143" s="139">
        <f t="shared" si="240"/>
        <v>52751.843466837679</v>
      </c>
      <c r="AN143" s="135">
        <f t="shared" si="241"/>
        <v>52751.843466837679</v>
      </c>
      <c r="AO143" s="137" t="str">
        <f t="shared" si="242"/>
        <v>WoodCo Factory and Warehouse</v>
      </c>
      <c r="AP143" s="65">
        <f t="shared" si="243"/>
        <v>40033.161197840906</v>
      </c>
      <c r="AQ143" s="12"/>
      <c r="AR143" s="70">
        <f t="shared" si="202"/>
        <v>826.47601051269692</v>
      </c>
      <c r="AS143" s="70">
        <f t="shared" si="203"/>
        <v>0</v>
      </c>
      <c r="AT143" s="70">
        <f t="shared" si="204"/>
        <v>0</v>
      </c>
      <c r="AU143" s="70">
        <f t="shared" si="205"/>
        <v>0</v>
      </c>
      <c r="AW143" s="68">
        <f t="shared" si="206"/>
        <v>0</v>
      </c>
      <c r="AX143" s="68">
        <f t="shared" si="207"/>
        <v>0</v>
      </c>
      <c r="AY143" s="68">
        <f t="shared" si="208"/>
        <v>826.47601051269692</v>
      </c>
      <c r="AZ143" s="68" t="str">
        <f t="shared" si="244"/>
        <v>DrumCo</v>
      </c>
      <c r="BA143" s="68">
        <f t="shared" si="209"/>
        <v>0</v>
      </c>
      <c r="BB143" s="68">
        <f t="shared" si="210"/>
        <v>13894.365054106489</v>
      </c>
      <c r="BC143" s="111">
        <f t="shared" si="211"/>
        <v>0</v>
      </c>
      <c r="BD143" s="111">
        <f t="shared" si="212"/>
        <v>0</v>
      </c>
      <c r="BE143" s="111">
        <f t="shared" si="213"/>
        <v>0</v>
      </c>
      <c r="BF143" s="111">
        <f t="shared" si="245"/>
        <v>0</v>
      </c>
      <c r="BG143" s="111">
        <f t="shared" si="214"/>
        <v>0</v>
      </c>
      <c r="BH143" s="111">
        <f t="shared" si="215"/>
        <v>0</v>
      </c>
      <c r="BI143" s="73">
        <f t="shared" si="216"/>
        <v>0</v>
      </c>
      <c r="BJ143" s="73">
        <f t="shared" si="217"/>
        <v>0</v>
      </c>
      <c r="BK143" s="73">
        <f t="shared" si="218"/>
        <v>0</v>
      </c>
      <c r="BL143" s="73">
        <f t="shared" si="219"/>
        <v>0</v>
      </c>
      <c r="BM143" s="73">
        <f t="shared" si="220"/>
        <v>0</v>
      </c>
      <c r="BN143" s="73">
        <f t="shared" si="221"/>
        <v>0</v>
      </c>
    </row>
    <row r="144" spans="1:66" x14ac:dyDescent="0.25">
      <c r="A144" s="62" t="s">
        <v>185</v>
      </c>
      <c r="B144" s="62">
        <v>52.757149245560299</v>
      </c>
      <c r="C144" s="62">
        <v>0.39294002080908103</v>
      </c>
      <c r="D144" s="63">
        <v>183.80358982091479</v>
      </c>
      <c r="E144" s="63">
        <v>0</v>
      </c>
      <c r="F144" s="63">
        <v>0</v>
      </c>
      <c r="G144" s="68">
        <f t="shared" si="222"/>
        <v>41.807247093363891</v>
      </c>
      <c r="H144" s="69">
        <f t="shared" si="188"/>
        <v>0</v>
      </c>
      <c r="I144" s="69">
        <f t="shared" si="189"/>
        <v>0</v>
      </c>
      <c r="J144" s="69">
        <f t="shared" si="223"/>
        <v>0</v>
      </c>
      <c r="K144" s="69">
        <f t="shared" si="190"/>
        <v>2646.771693421173</v>
      </c>
      <c r="L144" s="69">
        <f t="shared" si="191"/>
        <v>1536.8644192580578</v>
      </c>
      <c r="M144" s="69">
        <f t="shared" si="224"/>
        <v>4183.6361126792308</v>
      </c>
      <c r="N144" s="69">
        <f t="shared" si="225"/>
        <v>4183.6361126792308</v>
      </c>
      <c r="O144" s="51">
        <f t="shared" si="226"/>
        <v>264.49752572344778</v>
      </c>
      <c r="P144" s="49">
        <f t="shared" si="192"/>
        <v>1168.9908312610182</v>
      </c>
      <c r="Q144" s="49">
        <f t="shared" si="193"/>
        <v>1997.3578849895935</v>
      </c>
      <c r="R144" s="49">
        <f t="shared" si="227"/>
        <v>3166.3487162506117</v>
      </c>
      <c r="S144" s="49">
        <f t="shared" si="194"/>
        <v>2646.771693421173</v>
      </c>
      <c r="T144" s="49">
        <f t="shared" si="195"/>
        <v>9723.118945343891</v>
      </c>
      <c r="U144" s="49">
        <f t="shared" si="228"/>
        <v>12369.890638765064</v>
      </c>
      <c r="V144" s="49">
        <f t="shared" si="229"/>
        <v>15536.239355015676</v>
      </c>
      <c r="W144" s="28">
        <f t="shared" si="230"/>
        <v>540.03024758881122</v>
      </c>
      <c r="X144" s="29">
        <f t="shared" si="196"/>
        <v>1168.9908312610182</v>
      </c>
      <c r="Y144" s="29">
        <f t="shared" si="197"/>
        <v>4407.5660911067298</v>
      </c>
      <c r="Z144" s="29">
        <f t="shared" si="231"/>
        <v>5576.5569223677485</v>
      </c>
      <c r="AA144" s="29">
        <f t="shared" si="198"/>
        <v>0</v>
      </c>
      <c r="AB144" s="29">
        <f t="shared" si="199"/>
        <v>0</v>
      </c>
      <c r="AC144" s="29">
        <f t="shared" si="232"/>
        <v>0</v>
      </c>
      <c r="AD144" s="29">
        <f t="shared" si="200"/>
        <v>2646.771693421173</v>
      </c>
      <c r="AE144" s="29">
        <f t="shared" si="201"/>
        <v>19851.899623740188</v>
      </c>
      <c r="AF144" s="29">
        <f t="shared" si="233"/>
        <v>22498.671317161359</v>
      </c>
      <c r="AG144" s="29">
        <f t="shared" si="234"/>
        <v>28075.228239529108</v>
      </c>
      <c r="AH144" s="135">
        <f t="shared" si="235"/>
        <v>2646.771693421173</v>
      </c>
      <c r="AI144" s="135">
        <f t="shared" si="236"/>
        <v>1536.8644192580578</v>
      </c>
      <c r="AJ144" s="135">
        <f t="shared" si="237"/>
        <v>4183.6361126792308</v>
      </c>
      <c r="AK144" s="135">
        <f t="shared" si="238"/>
        <v>0</v>
      </c>
      <c r="AL144" s="135">
        <f t="shared" si="239"/>
        <v>0</v>
      </c>
      <c r="AM144" s="139">
        <f t="shared" si="240"/>
        <v>0</v>
      </c>
      <c r="AN144" s="135">
        <f t="shared" si="241"/>
        <v>4183.6361126792308</v>
      </c>
      <c r="AO144" s="137" t="str">
        <f t="shared" si="242"/>
        <v>WoodCo Factory and Warehouse</v>
      </c>
      <c r="AP144" s="65">
        <f t="shared" si="243"/>
        <v>4183.6361126792308</v>
      </c>
      <c r="AQ144" s="12"/>
      <c r="AR144" s="70">
        <f t="shared" si="202"/>
        <v>0</v>
      </c>
      <c r="AS144" s="70">
        <f t="shared" si="203"/>
        <v>0</v>
      </c>
      <c r="AT144" s="70">
        <f t="shared" si="204"/>
        <v>0</v>
      </c>
      <c r="AU144" s="70">
        <f t="shared" si="205"/>
        <v>0</v>
      </c>
      <c r="AW144" s="68">
        <f t="shared" si="206"/>
        <v>183.80358982091479</v>
      </c>
      <c r="AX144" s="68">
        <f t="shared" si="207"/>
        <v>0</v>
      </c>
      <c r="AY144" s="68">
        <f t="shared" si="208"/>
        <v>0</v>
      </c>
      <c r="AZ144" s="68" t="str">
        <f t="shared" si="244"/>
        <v>WoodCo</v>
      </c>
      <c r="BA144" s="68">
        <f t="shared" si="209"/>
        <v>1536.8644192580578</v>
      </c>
      <c r="BB144" s="68">
        <f t="shared" si="210"/>
        <v>0</v>
      </c>
      <c r="BC144" s="111">
        <f t="shared" si="211"/>
        <v>0</v>
      </c>
      <c r="BD144" s="111">
        <f t="shared" si="212"/>
        <v>0</v>
      </c>
      <c r="BE144" s="111">
        <f t="shared" si="213"/>
        <v>0</v>
      </c>
      <c r="BF144" s="111">
        <f t="shared" si="245"/>
        <v>0</v>
      </c>
      <c r="BG144" s="111">
        <f t="shared" si="214"/>
        <v>0</v>
      </c>
      <c r="BH144" s="111">
        <f t="shared" si="215"/>
        <v>0</v>
      </c>
      <c r="BI144" s="73">
        <f t="shared" si="216"/>
        <v>0</v>
      </c>
      <c r="BJ144" s="73">
        <f t="shared" si="217"/>
        <v>0</v>
      </c>
      <c r="BK144" s="73">
        <f t="shared" si="218"/>
        <v>0</v>
      </c>
      <c r="BL144" s="73">
        <f t="shared" si="219"/>
        <v>0</v>
      </c>
      <c r="BM144" s="73">
        <f t="shared" si="220"/>
        <v>0</v>
      </c>
      <c r="BN144" s="73">
        <f t="shared" si="221"/>
        <v>0</v>
      </c>
    </row>
    <row r="145" spans="1:66" x14ac:dyDescent="0.25">
      <c r="A145" s="62" t="s">
        <v>203</v>
      </c>
      <c r="B145" s="62">
        <v>50.457588195800781</v>
      </c>
      <c r="C145" s="62">
        <v>-4.5415968894958496</v>
      </c>
      <c r="D145" s="63">
        <v>253.85478058816099</v>
      </c>
      <c r="E145" s="63">
        <v>0</v>
      </c>
      <c r="F145" s="63">
        <v>0</v>
      </c>
      <c r="G145" s="68">
        <f t="shared" si="222"/>
        <v>502.72808631524657</v>
      </c>
      <c r="H145" s="69">
        <f t="shared" si="188"/>
        <v>0</v>
      </c>
      <c r="I145" s="69">
        <f t="shared" si="189"/>
        <v>0</v>
      </c>
      <c r="J145" s="69">
        <f t="shared" si="223"/>
        <v>0</v>
      </c>
      <c r="K145" s="69">
        <f t="shared" si="190"/>
        <v>3655.5088404695184</v>
      </c>
      <c r="L145" s="69">
        <f t="shared" si="191"/>
        <v>25523.985609412597</v>
      </c>
      <c r="M145" s="69">
        <f t="shared" si="224"/>
        <v>29179.494449882117</v>
      </c>
      <c r="N145" s="69">
        <f t="shared" si="225"/>
        <v>29179.494449882117</v>
      </c>
      <c r="O145" s="51">
        <f t="shared" si="226"/>
        <v>414.27020667042638</v>
      </c>
      <c r="P145" s="49">
        <f t="shared" si="192"/>
        <v>1614.5164045407039</v>
      </c>
      <c r="Q145" s="49">
        <f t="shared" si="193"/>
        <v>2758.5905593252523</v>
      </c>
      <c r="R145" s="49">
        <f t="shared" si="227"/>
        <v>4373.1069638659565</v>
      </c>
      <c r="S145" s="49">
        <f t="shared" si="194"/>
        <v>3655.5088404695184</v>
      </c>
      <c r="T145" s="49">
        <f t="shared" si="195"/>
        <v>21032.894483706641</v>
      </c>
      <c r="U145" s="49">
        <f t="shared" si="228"/>
        <v>24688.403324176161</v>
      </c>
      <c r="V145" s="49">
        <f t="shared" si="229"/>
        <v>29061.510288042118</v>
      </c>
      <c r="W145" s="28">
        <f t="shared" si="230"/>
        <v>744.99146664137879</v>
      </c>
      <c r="X145" s="29">
        <f t="shared" si="196"/>
        <v>1614.5164045407039</v>
      </c>
      <c r="Y145" s="29">
        <f t="shared" si="197"/>
        <v>6087.3768791778029</v>
      </c>
      <c r="Z145" s="29">
        <f t="shared" si="231"/>
        <v>7701.8932837185066</v>
      </c>
      <c r="AA145" s="29">
        <f t="shared" si="198"/>
        <v>0</v>
      </c>
      <c r="AB145" s="29">
        <f t="shared" si="199"/>
        <v>0</v>
      </c>
      <c r="AC145" s="29">
        <f t="shared" si="232"/>
        <v>0</v>
      </c>
      <c r="AD145" s="29">
        <f t="shared" si="200"/>
        <v>3655.5088404695184</v>
      </c>
      <c r="AE145" s="29">
        <f t="shared" si="201"/>
        <v>37823.929060859897</v>
      </c>
      <c r="AF145" s="29">
        <f t="shared" si="233"/>
        <v>41479.437901329416</v>
      </c>
      <c r="AG145" s="29">
        <f t="shared" si="234"/>
        <v>49181.331185047922</v>
      </c>
      <c r="AH145" s="135">
        <f t="shared" si="235"/>
        <v>3655.5088404695184</v>
      </c>
      <c r="AI145" s="135">
        <f t="shared" si="236"/>
        <v>25523.985609412597</v>
      </c>
      <c r="AJ145" s="135">
        <f t="shared" si="237"/>
        <v>29179.494449882117</v>
      </c>
      <c r="AK145" s="135">
        <f t="shared" si="238"/>
        <v>0</v>
      </c>
      <c r="AL145" s="135">
        <f t="shared" si="239"/>
        <v>0</v>
      </c>
      <c r="AM145" s="139">
        <f t="shared" si="240"/>
        <v>0</v>
      </c>
      <c r="AN145" s="135">
        <f t="shared" si="241"/>
        <v>29179.494449882117</v>
      </c>
      <c r="AO145" s="137" t="str">
        <f t="shared" si="242"/>
        <v>DrumCo Factory and Warehouse</v>
      </c>
      <c r="AP145" s="65">
        <f t="shared" si="243"/>
        <v>29061.510288042118</v>
      </c>
      <c r="AQ145" s="12"/>
      <c r="AR145" s="70">
        <f t="shared" si="202"/>
        <v>0</v>
      </c>
      <c r="AS145" s="70">
        <f t="shared" si="203"/>
        <v>0</v>
      </c>
      <c r="AT145" s="70">
        <f t="shared" si="204"/>
        <v>253.85478058816099</v>
      </c>
      <c r="AU145" s="70">
        <f t="shared" si="205"/>
        <v>0</v>
      </c>
      <c r="AW145" s="68">
        <f t="shared" si="206"/>
        <v>0</v>
      </c>
      <c r="AX145" s="68">
        <f t="shared" si="207"/>
        <v>0</v>
      </c>
      <c r="AY145" s="68">
        <f t="shared" si="208"/>
        <v>0</v>
      </c>
      <c r="AZ145" s="68">
        <f t="shared" si="244"/>
        <v>0</v>
      </c>
      <c r="BA145" s="68">
        <f t="shared" si="209"/>
        <v>0</v>
      </c>
      <c r="BB145" s="68">
        <f t="shared" si="210"/>
        <v>0</v>
      </c>
      <c r="BC145" s="111">
        <f t="shared" si="211"/>
        <v>253.85478058816099</v>
      </c>
      <c r="BD145" s="111">
        <f t="shared" si="212"/>
        <v>0</v>
      </c>
      <c r="BE145" s="111">
        <f t="shared" si="213"/>
        <v>0</v>
      </c>
      <c r="BF145" s="111" t="str">
        <f t="shared" si="245"/>
        <v>WoodCo</v>
      </c>
      <c r="BG145" s="111">
        <f t="shared" si="214"/>
        <v>21032.894483706641</v>
      </c>
      <c r="BH145" s="111">
        <f t="shared" si="215"/>
        <v>0</v>
      </c>
      <c r="BI145" s="73">
        <f t="shared" si="216"/>
        <v>0</v>
      </c>
      <c r="BJ145" s="73">
        <f t="shared" si="217"/>
        <v>0</v>
      </c>
      <c r="BK145" s="73">
        <f t="shared" si="218"/>
        <v>0</v>
      </c>
      <c r="BL145" s="73">
        <f t="shared" si="219"/>
        <v>0</v>
      </c>
      <c r="BM145" s="73">
        <f t="shared" si="220"/>
        <v>0</v>
      </c>
      <c r="BN145" s="73">
        <f t="shared" si="221"/>
        <v>0</v>
      </c>
    </row>
    <row r="146" spans="1:66" x14ac:dyDescent="0.25">
      <c r="A146" s="62" t="s">
        <v>40</v>
      </c>
      <c r="B146" s="62">
        <v>50.391910000129002</v>
      </c>
      <c r="C146" s="62">
        <v>-4.0842734998682602</v>
      </c>
      <c r="D146" s="63">
        <v>254.20215543835448</v>
      </c>
      <c r="E146" s="63">
        <v>304.07480405204933</v>
      </c>
      <c r="F146" s="63">
        <v>1252.7337080169</v>
      </c>
      <c r="G146" s="68">
        <f t="shared" si="222"/>
        <v>481.55320243804266</v>
      </c>
      <c r="H146" s="69">
        <f t="shared" si="188"/>
        <v>7967.3863829874845</v>
      </c>
      <c r="I146" s="69">
        <f t="shared" si="189"/>
        <v>13613.213713278026</v>
      </c>
      <c r="J146" s="69">
        <f t="shared" si="223"/>
        <v>21580.600096265509</v>
      </c>
      <c r="K146" s="69">
        <f t="shared" si="190"/>
        <v>26078.553612105177</v>
      </c>
      <c r="L146" s="69">
        <f t="shared" si="191"/>
        <v>174419.59731751992</v>
      </c>
      <c r="M146" s="69">
        <f t="shared" si="224"/>
        <v>200498.15092962509</v>
      </c>
      <c r="N146" s="69">
        <f t="shared" si="225"/>
        <v>222078.75102589058</v>
      </c>
      <c r="O146" s="51">
        <f t="shared" si="226"/>
        <v>410.8826837180053</v>
      </c>
      <c r="P146" s="49">
        <f t="shared" si="192"/>
        <v>3550.6414623589681</v>
      </c>
      <c r="Q146" s="49">
        <f t="shared" si="193"/>
        <v>6066.6872074295607</v>
      </c>
      <c r="R146" s="49">
        <f t="shared" si="227"/>
        <v>9617.3286697885287</v>
      </c>
      <c r="S146" s="49">
        <f t="shared" si="194"/>
        <v>26078.553612105177</v>
      </c>
      <c r="T146" s="49">
        <f t="shared" si="195"/>
        <v>148822.58466146744</v>
      </c>
      <c r="U146" s="49">
        <f t="shared" si="228"/>
        <v>174901.13827357261</v>
      </c>
      <c r="V146" s="49">
        <f t="shared" si="229"/>
        <v>184518.46694336113</v>
      </c>
      <c r="W146" s="28">
        <f t="shared" si="230"/>
        <v>751.45517413265281</v>
      </c>
      <c r="X146" s="29">
        <f t="shared" si="196"/>
        <v>3550.6414623589681</v>
      </c>
      <c r="Y146" s="29">
        <f t="shared" si="197"/>
        <v>13387.347866782933</v>
      </c>
      <c r="Z146" s="29">
        <f t="shared" si="231"/>
        <v>16937.989329141899</v>
      </c>
      <c r="AA146" s="29">
        <f t="shared" si="198"/>
        <v>7967.3863829874845</v>
      </c>
      <c r="AB146" s="29">
        <f t="shared" si="199"/>
        <v>21818.647681930644</v>
      </c>
      <c r="AC146" s="29">
        <f t="shared" si="232"/>
        <v>29786.034064918131</v>
      </c>
      <c r="AD146" s="29">
        <f t="shared" si="200"/>
        <v>26078.553612105177</v>
      </c>
      <c r="AE146" s="29">
        <f t="shared" si="201"/>
        <v>272178.6673015586</v>
      </c>
      <c r="AF146" s="29">
        <f t="shared" si="233"/>
        <v>298257.2209136638</v>
      </c>
      <c r="AG146" s="29">
        <f t="shared" si="234"/>
        <v>344981.24430772383</v>
      </c>
      <c r="AH146" s="135">
        <f t="shared" si="235"/>
        <v>8039.1882166618143</v>
      </c>
      <c r="AI146" s="135">
        <f t="shared" si="236"/>
        <v>53768.011537995473</v>
      </c>
      <c r="AJ146" s="135">
        <f t="shared" si="237"/>
        <v>61807.199754657289</v>
      </c>
      <c r="AK146" s="135">
        <f t="shared" si="238"/>
        <v>18039.365395443361</v>
      </c>
      <c r="AL146" s="135">
        <f t="shared" si="239"/>
        <v>102945.31758679838</v>
      </c>
      <c r="AM146" s="139">
        <f t="shared" si="240"/>
        <v>120984.68298224173</v>
      </c>
      <c r="AN146" s="135">
        <f t="shared" si="241"/>
        <v>182791.88273689902</v>
      </c>
      <c r="AO146" s="137" t="str">
        <f t="shared" si="242"/>
        <v>Individual</v>
      </c>
      <c r="AP146" s="65">
        <f t="shared" si="243"/>
        <v>182791.88273689902</v>
      </c>
      <c r="AQ146" s="12">
        <f>SUM(D146:E146)</f>
        <v>558.27695949040378</v>
      </c>
      <c r="AR146" s="70">
        <f t="shared" si="202"/>
        <v>0</v>
      </c>
      <c r="AS146" s="70">
        <f t="shared" si="203"/>
        <v>0</v>
      </c>
      <c r="AT146" s="70">
        <f t="shared" si="204"/>
        <v>0</v>
      </c>
      <c r="AU146" s="70">
        <f t="shared" si="205"/>
        <v>0</v>
      </c>
      <c r="AW146" s="68">
        <f t="shared" si="206"/>
        <v>0</v>
      </c>
      <c r="AX146" s="68">
        <f t="shared" si="207"/>
        <v>0</v>
      </c>
      <c r="AY146" s="68">
        <f t="shared" si="208"/>
        <v>0</v>
      </c>
      <c r="AZ146" s="68">
        <f t="shared" si="244"/>
        <v>0</v>
      </c>
      <c r="BA146" s="68">
        <f t="shared" si="209"/>
        <v>0</v>
      </c>
      <c r="BB146" s="68">
        <f t="shared" si="210"/>
        <v>0</v>
      </c>
      <c r="BC146" s="111">
        <f t="shared" si="211"/>
        <v>0</v>
      </c>
      <c r="BD146" s="111">
        <f t="shared" si="212"/>
        <v>0</v>
      </c>
      <c r="BE146" s="111">
        <f t="shared" si="213"/>
        <v>0</v>
      </c>
      <c r="BF146" s="111">
        <f t="shared" si="245"/>
        <v>0</v>
      </c>
      <c r="BG146" s="111">
        <f t="shared" si="214"/>
        <v>0</v>
      </c>
      <c r="BH146" s="111">
        <f t="shared" si="215"/>
        <v>0</v>
      </c>
      <c r="BI146" s="73">
        <f t="shared" si="216"/>
        <v>0</v>
      </c>
      <c r="BJ146" s="73">
        <f t="shared" si="217"/>
        <v>0</v>
      </c>
      <c r="BK146" s="73">
        <f t="shared" si="218"/>
        <v>0</v>
      </c>
      <c r="BL146" s="73">
        <f t="shared" si="219"/>
        <v>0</v>
      </c>
      <c r="BM146" s="73">
        <f t="shared" si="220"/>
        <v>0</v>
      </c>
      <c r="BN146" s="73">
        <f t="shared" si="221"/>
        <v>0</v>
      </c>
    </row>
    <row r="147" spans="1:66" x14ac:dyDescent="0.25">
      <c r="A147" s="62" t="s">
        <v>164</v>
      </c>
      <c r="B147" s="62">
        <v>50.846160888671875</v>
      </c>
      <c r="C147" s="62">
        <v>-0.76363998651504517</v>
      </c>
      <c r="D147" s="63">
        <v>429.18423603359332</v>
      </c>
      <c r="E147" s="63">
        <v>0</v>
      </c>
      <c r="F147" s="63">
        <v>0</v>
      </c>
      <c r="G147" s="68">
        <f t="shared" si="222"/>
        <v>289.43314743222101</v>
      </c>
      <c r="H147" s="69">
        <f t="shared" si="188"/>
        <v>0</v>
      </c>
      <c r="I147" s="69">
        <f t="shared" si="189"/>
        <v>0</v>
      </c>
      <c r="J147" s="69">
        <f t="shared" si="223"/>
        <v>0</v>
      </c>
      <c r="K147" s="69">
        <f t="shared" si="190"/>
        <v>6180.2529988837441</v>
      </c>
      <c r="L147" s="69">
        <f t="shared" si="191"/>
        <v>24844.028852699234</v>
      </c>
      <c r="M147" s="69">
        <f t="shared" si="224"/>
        <v>31024.281851582979</v>
      </c>
      <c r="N147" s="69">
        <f t="shared" si="225"/>
        <v>31024.281851582979</v>
      </c>
      <c r="O147" s="51">
        <f t="shared" si="226"/>
        <v>372.70523115854513</v>
      </c>
      <c r="P147" s="49">
        <f t="shared" si="192"/>
        <v>2729.6117411736536</v>
      </c>
      <c r="Q147" s="49">
        <f t="shared" si="193"/>
        <v>4663.8616731597085</v>
      </c>
      <c r="R147" s="49">
        <f t="shared" si="227"/>
        <v>7393.4734143333626</v>
      </c>
      <c r="S147" s="49">
        <f t="shared" si="194"/>
        <v>6180.2529988837441</v>
      </c>
      <c r="T147" s="49">
        <f t="shared" si="195"/>
        <v>31991.841980100802</v>
      </c>
      <c r="U147" s="49">
        <f t="shared" si="228"/>
        <v>38172.094978984547</v>
      </c>
      <c r="V147" s="49">
        <f t="shared" si="229"/>
        <v>45565.56839331791</v>
      </c>
      <c r="W147" s="28">
        <f t="shared" si="230"/>
        <v>729.15766128500377</v>
      </c>
      <c r="X147" s="29">
        <f t="shared" si="196"/>
        <v>2729.6117411736536</v>
      </c>
      <c r="Y147" s="29">
        <f t="shared" si="197"/>
        <v>10291.735256217306</v>
      </c>
      <c r="Z147" s="29">
        <f t="shared" si="231"/>
        <v>13021.34699739096</v>
      </c>
      <c r="AA147" s="29">
        <f t="shared" si="198"/>
        <v>0</v>
      </c>
      <c r="AB147" s="29">
        <f t="shared" si="199"/>
        <v>0</v>
      </c>
      <c r="AC147" s="29">
        <f t="shared" si="232"/>
        <v>0</v>
      </c>
      <c r="AD147" s="29">
        <f t="shared" si="200"/>
        <v>6180.2529988837441</v>
      </c>
      <c r="AE147" s="29">
        <f t="shared" si="201"/>
        <v>62588.594761329194</v>
      </c>
      <c r="AF147" s="29">
        <f t="shared" si="233"/>
        <v>68768.847760212942</v>
      </c>
      <c r="AG147" s="29">
        <f t="shared" si="234"/>
        <v>81790.194757603895</v>
      </c>
      <c r="AH147" s="135">
        <f t="shared" si="235"/>
        <v>6180.2529988837441</v>
      </c>
      <c r="AI147" s="135">
        <f t="shared" si="236"/>
        <v>24844.028852699234</v>
      </c>
      <c r="AJ147" s="135">
        <f t="shared" si="237"/>
        <v>31024.281851582979</v>
      </c>
      <c r="AK147" s="135">
        <f t="shared" si="238"/>
        <v>0</v>
      </c>
      <c r="AL147" s="135">
        <f t="shared" si="239"/>
        <v>0</v>
      </c>
      <c r="AM147" s="139">
        <f t="shared" si="240"/>
        <v>0</v>
      </c>
      <c r="AN147" s="135">
        <f t="shared" si="241"/>
        <v>31024.281851582979</v>
      </c>
      <c r="AO147" s="137" t="str">
        <f t="shared" si="242"/>
        <v>WoodCo Factory and Warehouse</v>
      </c>
      <c r="AP147" s="65">
        <f t="shared" si="243"/>
        <v>31024.281851582979</v>
      </c>
      <c r="AQ147" s="12"/>
      <c r="AR147" s="70">
        <f t="shared" si="202"/>
        <v>0</v>
      </c>
      <c r="AS147" s="70">
        <f t="shared" si="203"/>
        <v>0</v>
      </c>
      <c r="AT147" s="70">
        <f t="shared" si="204"/>
        <v>0</v>
      </c>
      <c r="AU147" s="70">
        <f t="shared" si="205"/>
        <v>0</v>
      </c>
      <c r="AW147" s="68">
        <f t="shared" si="206"/>
        <v>429.18423603359332</v>
      </c>
      <c r="AX147" s="68">
        <f t="shared" si="207"/>
        <v>0</v>
      </c>
      <c r="AY147" s="68">
        <f t="shared" si="208"/>
        <v>0</v>
      </c>
      <c r="AZ147" s="68" t="str">
        <f t="shared" si="244"/>
        <v>WoodCo</v>
      </c>
      <c r="BA147" s="68">
        <f t="shared" si="209"/>
        <v>24844.028852699234</v>
      </c>
      <c r="BB147" s="68">
        <f t="shared" si="210"/>
        <v>0</v>
      </c>
      <c r="BC147" s="111">
        <f t="shared" si="211"/>
        <v>0</v>
      </c>
      <c r="BD147" s="111">
        <f t="shared" si="212"/>
        <v>0</v>
      </c>
      <c r="BE147" s="111">
        <f t="shared" si="213"/>
        <v>0</v>
      </c>
      <c r="BF147" s="111">
        <f t="shared" si="245"/>
        <v>0</v>
      </c>
      <c r="BG147" s="111">
        <f t="shared" si="214"/>
        <v>0</v>
      </c>
      <c r="BH147" s="111">
        <f t="shared" si="215"/>
        <v>0</v>
      </c>
      <c r="BI147" s="73">
        <f t="shared" si="216"/>
        <v>0</v>
      </c>
      <c r="BJ147" s="73">
        <f t="shared" si="217"/>
        <v>0</v>
      </c>
      <c r="BK147" s="73">
        <f t="shared" si="218"/>
        <v>0</v>
      </c>
      <c r="BL147" s="73">
        <f t="shared" si="219"/>
        <v>0</v>
      </c>
      <c r="BM147" s="73">
        <f t="shared" si="220"/>
        <v>0</v>
      </c>
      <c r="BN147" s="73">
        <f t="shared" si="221"/>
        <v>0</v>
      </c>
    </row>
    <row r="148" spans="1:66" x14ac:dyDescent="0.25">
      <c r="A148" s="62" t="s">
        <v>54</v>
      </c>
      <c r="B148" s="62">
        <v>50.714500724031701</v>
      </c>
      <c r="C148" s="62">
        <v>-1.2958408034006399</v>
      </c>
      <c r="D148" s="63">
        <v>222.76058891559543</v>
      </c>
      <c r="E148" s="63">
        <v>0</v>
      </c>
      <c r="F148" s="63">
        <v>1070.5401706163439</v>
      </c>
      <c r="G148" s="68">
        <f t="shared" si="222"/>
        <v>318.55334881766106</v>
      </c>
      <c r="H148" s="69">
        <f t="shared" si="188"/>
        <v>6808.6354851199476</v>
      </c>
      <c r="I148" s="69">
        <f t="shared" si="189"/>
        <v>11633.351954997292</v>
      </c>
      <c r="J148" s="69">
        <f t="shared" si="223"/>
        <v>18441.987440117238</v>
      </c>
      <c r="K148" s="69">
        <f t="shared" si="190"/>
        <v>18623.530937259926</v>
      </c>
      <c r="L148" s="69">
        <f t="shared" si="191"/>
        <v>82397.057595464779</v>
      </c>
      <c r="M148" s="69">
        <f t="shared" si="224"/>
        <v>101020.58853272471</v>
      </c>
      <c r="N148" s="69">
        <f t="shared" si="225"/>
        <v>119462.57597284195</v>
      </c>
      <c r="O148" s="51">
        <f t="shared" si="226"/>
        <v>372.49611709896544</v>
      </c>
      <c r="P148" s="49">
        <f t="shared" si="192"/>
        <v>1416.757345503187</v>
      </c>
      <c r="Q148" s="49">
        <f t="shared" si="193"/>
        <v>2420.696022145165</v>
      </c>
      <c r="R148" s="49">
        <f t="shared" si="227"/>
        <v>3837.453367648352</v>
      </c>
      <c r="S148" s="49">
        <f t="shared" si="194"/>
        <v>18623.530937259926</v>
      </c>
      <c r="T148" s="49">
        <f t="shared" si="195"/>
        <v>96349.902233358051</v>
      </c>
      <c r="U148" s="49">
        <f t="shared" si="228"/>
        <v>114973.43317061798</v>
      </c>
      <c r="V148" s="49">
        <f t="shared" si="229"/>
        <v>118810.88653826634</v>
      </c>
      <c r="W148" s="28">
        <f t="shared" si="230"/>
        <v>733.68685944068693</v>
      </c>
      <c r="X148" s="29">
        <f t="shared" si="196"/>
        <v>1416.757345503187</v>
      </c>
      <c r="Y148" s="29">
        <f t="shared" si="197"/>
        <v>5341.7456051645768</v>
      </c>
      <c r="Z148" s="29">
        <f t="shared" si="231"/>
        <v>6758.5029506677638</v>
      </c>
      <c r="AA148" s="29">
        <f t="shared" si="198"/>
        <v>6808.6354851199476</v>
      </c>
      <c r="AB148" s="29">
        <f t="shared" si="199"/>
        <v>18645.41415510216</v>
      </c>
      <c r="AC148" s="29">
        <f t="shared" si="232"/>
        <v>25454.049640222107</v>
      </c>
      <c r="AD148" s="29">
        <f t="shared" si="200"/>
        <v>18623.530937259926</v>
      </c>
      <c r="AE148" s="29">
        <f t="shared" si="201"/>
        <v>189775.55451464874</v>
      </c>
      <c r="AF148" s="29">
        <f t="shared" si="233"/>
        <v>208399.08545190867</v>
      </c>
      <c r="AG148" s="29">
        <f t="shared" si="234"/>
        <v>240611.63804279856</v>
      </c>
      <c r="AH148" s="135">
        <f t="shared" si="235"/>
        <v>3207.7524803845745</v>
      </c>
      <c r="AI148" s="135">
        <f t="shared" si="236"/>
        <v>14192.226316731456</v>
      </c>
      <c r="AJ148" s="135">
        <f t="shared" si="237"/>
        <v>17399.978797116029</v>
      </c>
      <c r="AK148" s="135">
        <f t="shared" si="238"/>
        <v>15415.778456875352</v>
      </c>
      <c r="AL148" s="135">
        <f t="shared" si="239"/>
        <v>79754.411350610419</v>
      </c>
      <c r="AM148" s="139">
        <f t="shared" si="240"/>
        <v>95170.189807485775</v>
      </c>
      <c r="AN148" s="135">
        <f t="shared" si="241"/>
        <v>112570.1686046018</v>
      </c>
      <c r="AO148" s="137" t="str">
        <f t="shared" si="242"/>
        <v>Individual</v>
      </c>
      <c r="AP148" s="65">
        <f t="shared" si="243"/>
        <v>112570.1686046018</v>
      </c>
      <c r="AQ148" s="12">
        <f t="shared" ref="AQ148:AQ150" si="246">SUM(D148:E148)</f>
        <v>222.76058891559543</v>
      </c>
      <c r="AR148" s="70">
        <f t="shared" si="202"/>
        <v>0</v>
      </c>
      <c r="AS148" s="70">
        <f t="shared" si="203"/>
        <v>0</v>
      </c>
      <c r="AT148" s="70">
        <f t="shared" si="204"/>
        <v>0</v>
      </c>
      <c r="AU148" s="70">
        <f t="shared" si="205"/>
        <v>0</v>
      </c>
      <c r="AW148" s="68">
        <f t="shared" si="206"/>
        <v>0</v>
      </c>
      <c r="AX148" s="68">
        <f t="shared" si="207"/>
        <v>0</v>
      </c>
      <c r="AY148" s="68">
        <f t="shared" si="208"/>
        <v>0</v>
      </c>
      <c r="AZ148" s="68">
        <f t="shared" si="244"/>
        <v>0</v>
      </c>
      <c r="BA148" s="68">
        <f t="shared" si="209"/>
        <v>0</v>
      </c>
      <c r="BB148" s="68">
        <f t="shared" si="210"/>
        <v>0</v>
      </c>
      <c r="BC148" s="111">
        <f t="shared" si="211"/>
        <v>0</v>
      </c>
      <c r="BD148" s="111">
        <f t="shared" si="212"/>
        <v>0</v>
      </c>
      <c r="BE148" s="111">
        <f t="shared" si="213"/>
        <v>0</v>
      </c>
      <c r="BF148" s="111">
        <f t="shared" si="245"/>
        <v>0</v>
      </c>
      <c r="BG148" s="111">
        <f t="shared" si="214"/>
        <v>0</v>
      </c>
      <c r="BH148" s="111">
        <f t="shared" si="215"/>
        <v>0</v>
      </c>
      <c r="BI148" s="73">
        <f t="shared" si="216"/>
        <v>0</v>
      </c>
      <c r="BJ148" s="73">
        <f t="shared" si="217"/>
        <v>0</v>
      </c>
      <c r="BK148" s="73">
        <f t="shared" si="218"/>
        <v>0</v>
      </c>
      <c r="BL148" s="73">
        <f t="shared" si="219"/>
        <v>0</v>
      </c>
      <c r="BM148" s="73">
        <f t="shared" si="220"/>
        <v>0</v>
      </c>
      <c r="BN148" s="73">
        <f t="shared" si="221"/>
        <v>0</v>
      </c>
    </row>
    <row r="149" spans="1:66" x14ac:dyDescent="0.25">
      <c r="A149" s="62" t="s">
        <v>49</v>
      </c>
      <c r="B149" s="62">
        <v>50.797385730405203</v>
      </c>
      <c r="C149" s="62">
        <v>-1.06656716308892</v>
      </c>
      <c r="D149" s="63">
        <v>200.72313780207372</v>
      </c>
      <c r="E149" s="63">
        <v>0</v>
      </c>
      <c r="F149" s="63">
        <v>1167.2864118640266</v>
      </c>
      <c r="G149" s="68">
        <f t="shared" si="222"/>
        <v>302.09677409359301</v>
      </c>
      <c r="H149" s="69">
        <f t="shared" si="188"/>
        <v>7423.9415794552096</v>
      </c>
      <c r="I149" s="69">
        <f t="shared" si="189"/>
        <v>12684.674554231839</v>
      </c>
      <c r="J149" s="69">
        <f t="shared" si="223"/>
        <v>20108.61613368705</v>
      </c>
      <c r="K149" s="69">
        <f t="shared" si="190"/>
        <v>19699.337515191844</v>
      </c>
      <c r="L149" s="69">
        <f t="shared" si="191"/>
        <v>82654.254376671568</v>
      </c>
      <c r="M149" s="69">
        <f t="shared" si="224"/>
        <v>102353.59189186341</v>
      </c>
      <c r="N149" s="69">
        <f t="shared" si="225"/>
        <v>122462.20802555047</v>
      </c>
      <c r="O149" s="51">
        <f t="shared" si="226"/>
        <v>368.61477942683098</v>
      </c>
      <c r="P149" s="49">
        <f t="shared" si="192"/>
        <v>1276.599156421189</v>
      </c>
      <c r="Q149" s="49">
        <f t="shared" si="193"/>
        <v>2181.2193242767935</v>
      </c>
      <c r="R149" s="49">
        <f t="shared" si="227"/>
        <v>3457.8184806979825</v>
      </c>
      <c r="S149" s="49">
        <f t="shared" si="194"/>
        <v>19699.337515191844</v>
      </c>
      <c r="T149" s="49">
        <f t="shared" si="195"/>
        <v>100853.7076807936</v>
      </c>
      <c r="U149" s="49">
        <f t="shared" si="228"/>
        <v>120553.04519598544</v>
      </c>
      <c r="V149" s="49">
        <f t="shared" si="229"/>
        <v>124010.86367668342</v>
      </c>
      <c r="W149" s="28">
        <f t="shared" si="230"/>
        <v>728.03746046135529</v>
      </c>
      <c r="X149" s="29">
        <f t="shared" si="196"/>
        <v>1276.599156421189</v>
      </c>
      <c r="Y149" s="29">
        <f t="shared" si="197"/>
        <v>4813.2928020554609</v>
      </c>
      <c r="Z149" s="29">
        <f t="shared" si="231"/>
        <v>6089.89195847665</v>
      </c>
      <c r="AA149" s="29">
        <f t="shared" si="198"/>
        <v>7423.9415794552096</v>
      </c>
      <c r="AB149" s="29">
        <f t="shared" si="199"/>
        <v>20330.426810885016</v>
      </c>
      <c r="AC149" s="29">
        <f t="shared" si="232"/>
        <v>27754.368390340227</v>
      </c>
      <c r="AD149" s="29">
        <f t="shared" si="200"/>
        <v>19699.337515191844</v>
      </c>
      <c r="AE149" s="29">
        <f t="shared" si="201"/>
        <v>199192.43968515802</v>
      </c>
      <c r="AF149" s="29">
        <f t="shared" si="233"/>
        <v>218891.77720034987</v>
      </c>
      <c r="AG149" s="29">
        <f t="shared" si="234"/>
        <v>252736.03754916674</v>
      </c>
      <c r="AH149" s="135">
        <f t="shared" si="235"/>
        <v>2890.4131843498617</v>
      </c>
      <c r="AI149" s="135">
        <f t="shared" si="236"/>
        <v>12127.56248319004</v>
      </c>
      <c r="AJ149" s="135">
        <f t="shared" si="237"/>
        <v>15017.975667539902</v>
      </c>
      <c r="AK149" s="135">
        <f t="shared" si="238"/>
        <v>16808.924330841983</v>
      </c>
      <c r="AL149" s="135">
        <f t="shared" si="239"/>
        <v>86055.804647439043</v>
      </c>
      <c r="AM149" s="139">
        <f t="shared" si="240"/>
        <v>102864.72897828103</v>
      </c>
      <c r="AN149" s="135">
        <f t="shared" si="241"/>
        <v>117882.70464582092</v>
      </c>
      <c r="AO149" s="137" t="str">
        <f t="shared" si="242"/>
        <v>Individual</v>
      </c>
      <c r="AP149" s="65">
        <f t="shared" si="243"/>
        <v>117882.70464582092</v>
      </c>
      <c r="AQ149" s="12">
        <f t="shared" si="246"/>
        <v>200.72313780207372</v>
      </c>
      <c r="AR149" s="70">
        <f t="shared" si="202"/>
        <v>0</v>
      </c>
      <c r="AS149" s="70">
        <f t="shared" si="203"/>
        <v>0</v>
      </c>
      <c r="AT149" s="70">
        <f t="shared" si="204"/>
        <v>0</v>
      </c>
      <c r="AU149" s="70">
        <f t="shared" si="205"/>
        <v>0</v>
      </c>
      <c r="AW149" s="68">
        <f t="shared" si="206"/>
        <v>0</v>
      </c>
      <c r="AX149" s="68">
        <f t="shared" si="207"/>
        <v>0</v>
      </c>
      <c r="AY149" s="68">
        <f t="shared" si="208"/>
        <v>0</v>
      </c>
      <c r="AZ149" s="68">
        <f t="shared" si="244"/>
        <v>0</v>
      </c>
      <c r="BA149" s="68">
        <f t="shared" si="209"/>
        <v>0</v>
      </c>
      <c r="BB149" s="68">
        <f t="shared" si="210"/>
        <v>0</v>
      </c>
      <c r="BC149" s="111">
        <f t="shared" si="211"/>
        <v>0</v>
      </c>
      <c r="BD149" s="111">
        <f t="shared" si="212"/>
        <v>0</v>
      </c>
      <c r="BE149" s="111">
        <f t="shared" si="213"/>
        <v>0</v>
      </c>
      <c r="BF149" s="111">
        <f t="shared" si="245"/>
        <v>0</v>
      </c>
      <c r="BG149" s="111">
        <f t="shared" si="214"/>
        <v>0</v>
      </c>
      <c r="BH149" s="111">
        <f t="shared" si="215"/>
        <v>0</v>
      </c>
      <c r="BI149" s="73">
        <f t="shared" si="216"/>
        <v>0</v>
      </c>
      <c r="BJ149" s="73">
        <f t="shared" si="217"/>
        <v>0</v>
      </c>
      <c r="BK149" s="73">
        <f t="shared" si="218"/>
        <v>0</v>
      </c>
      <c r="BL149" s="73">
        <f t="shared" si="219"/>
        <v>0</v>
      </c>
      <c r="BM149" s="73">
        <f t="shared" si="220"/>
        <v>0</v>
      </c>
      <c r="BN149" s="73">
        <f t="shared" si="221"/>
        <v>0</v>
      </c>
    </row>
    <row r="150" spans="1:66" x14ac:dyDescent="0.25">
      <c r="A150" s="62" t="s">
        <v>12</v>
      </c>
      <c r="B150" s="62">
        <v>50.865404500234902</v>
      </c>
      <c r="C150" s="62">
        <v>-1.00815150005784</v>
      </c>
      <c r="D150" s="63">
        <v>262.6311643110821</v>
      </c>
      <c r="E150" s="63">
        <v>296.38847194796199</v>
      </c>
      <c r="F150" s="63">
        <v>1338.2089435173054</v>
      </c>
      <c r="G150" s="68">
        <f t="shared" si="222"/>
        <v>292.00246410565893</v>
      </c>
      <c r="H150" s="69">
        <f t="shared" si="188"/>
        <v>8511.0088807700631</v>
      </c>
      <c r="I150" s="69">
        <f t="shared" si="189"/>
        <v>14542.056483783317</v>
      </c>
      <c r="J150" s="69">
        <f t="shared" si="223"/>
        <v>23053.065364553382</v>
      </c>
      <c r="K150" s="69">
        <f t="shared" si="190"/>
        <v>27320.091548779434</v>
      </c>
      <c r="L150" s="69">
        <f t="shared" si="191"/>
        <v>110799.08405327477</v>
      </c>
      <c r="M150" s="69">
        <f t="shared" si="224"/>
        <v>138119.17560205419</v>
      </c>
      <c r="N150" s="69">
        <f t="shared" si="225"/>
        <v>161172.24096660758</v>
      </c>
      <c r="O150" s="51">
        <f t="shared" si="226"/>
        <v>362.03383858316289</v>
      </c>
      <c r="P150" s="49">
        <f t="shared" si="192"/>
        <v>3555.3648866075205</v>
      </c>
      <c r="Q150" s="49">
        <f t="shared" si="193"/>
        <v>6074.7577315215412</v>
      </c>
      <c r="R150" s="49">
        <f t="shared" si="227"/>
        <v>9630.1226181290622</v>
      </c>
      <c r="S150" s="49">
        <f t="shared" si="194"/>
        <v>27320.091548779434</v>
      </c>
      <c r="T150" s="49">
        <f t="shared" si="195"/>
        <v>137372.18908122287</v>
      </c>
      <c r="U150" s="49">
        <f t="shared" si="228"/>
        <v>164692.28063000229</v>
      </c>
      <c r="V150" s="49">
        <f t="shared" si="229"/>
        <v>174322.40324813136</v>
      </c>
      <c r="W150" s="28">
        <f t="shared" si="230"/>
        <v>720.68043876683623</v>
      </c>
      <c r="X150" s="29">
        <f t="shared" si="196"/>
        <v>3555.3648866075205</v>
      </c>
      <c r="Y150" s="29">
        <f t="shared" si="197"/>
        <v>13405.157077937631</v>
      </c>
      <c r="Z150" s="29">
        <f t="shared" si="231"/>
        <v>16960.521964545151</v>
      </c>
      <c r="AA150" s="29">
        <f t="shared" si="198"/>
        <v>8511.0088807700631</v>
      </c>
      <c r="AB150" s="29">
        <f t="shared" si="199"/>
        <v>23307.355167790232</v>
      </c>
      <c r="AC150" s="29">
        <f t="shared" si="232"/>
        <v>31818.364048560295</v>
      </c>
      <c r="AD150" s="29">
        <f t="shared" si="200"/>
        <v>27320.091548779434</v>
      </c>
      <c r="AE150" s="29">
        <f t="shared" si="201"/>
        <v>273459.10506284022</v>
      </c>
      <c r="AF150" s="29">
        <f t="shared" si="233"/>
        <v>300779.19661161967</v>
      </c>
      <c r="AG150" s="29">
        <f t="shared" si="234"/>
        <v>349558.08262472512</v>
      </c>
      <c r="AH150" s="135">
        <f t="shared" si="235"/>
        <v>8049.8827621302353</v>
      </c>
      <c r="AI150" s="135">
        <f t="shared" si="236"/>
        <v>32647.022254218009</v>
      </c>
      <c r="AJ150" s="135">
        <f t="shared" si="237"/>
        <v>40696.905016348246</v>
      </c>
      <c r="AK150" s="135">
        <f t="shared" si="238"/>
        <v>19270.2087866492</v>
      </c>
      <c r="AL150" s="135">
        <f t="shared" si="239"/>
        <v>96895.384129577826</v>
      </c>
      <c r="AM150" s="139">
        <f t="shared" si="240"/>
        <v>116165.59291622703</v>
      </c>
      <c r="AN150" s="135">
        <f t="shared" si="241"/>
        <v>156862.49793257529</v>
      </c>
      <c r="AO150" s="137" t="str">
        <f t="shared" si="242"/>
        <v>Individual</v>
      </c>
      <c r="AP150" s="65">
        <f t="shared" si="243"/>
        <v>156862.49793257529</v>
      </c>
      <c r="AQ150" s="12">
        <f t="shared" si="246"/>
        <v>559.01963625904409</v>
      </c>
      <c r="AR150" s="70">
        <f t="shared" si="202"/>
        <v>0</v>
      </c>
      <c r="AS150" s="70">
        <f t="shared" si="203"/>
        <v>0</v>
      </c>
      <c r="AT150" s="70">
        <f t="shared" si="204"/>
        <v>0</v>
      </c>
      <c r="AU150" s="70">
        <f t="shared" si="205"/>
        <v>0</v>
      </c>
      <c r="AW150" s="68">
        <f t="shared" si="206"/>
        <v>0</v>
      </c>
      <c r="AX150" s="68">
        <f t="shared" si="207"/>
        <v>0</v>
      </c>
      <c r="AY150" s="68">
        <f t="shared" si="208"/>
        <v>0</v>
      </c>
      <c r="AZ150" s="68">
        <f t="shared" si="244"/>
        <v>0</v>
      </c>
      <c r="BA150" s="68">
        <f t="shared" si="209"/>
        <v>0</v>
      </c>
      <c r="BB150" s="68">
        <f t="shared" si="210"/>
        <v>0</v>
      </c>
      <c r="BC150" s="111">
        <f t="shared" si="211"/>
        <v>0</v>
      </c>
      <c r="BD150" s="111">
        <f t="shared" si="212"/>
        <v>0</v>
      </c>
      <c r="BE150" s="111">
        <f t="shared" si="213"/>
        <v>0</v>
      </c>
      <c r="BF150" s="111">
        <f t="shared" si="245"/>
        <v>0</v>
      </c>
      <c r="BG150" s="111">
        <f t="shared" si="214"/>
        <v>0</v>
      </c>
      <c r="BH150" s="111">
        <f t="shared" si="215"/>
        <v>0</v>
      </c>
      <c r="BI150" s="73">
        <f t="shared" si="216"/>
        <v>0</v>
      </c>
      <c r="BJ150" s="73">
        <f t="shared" si="217"/>
        <v>0</v>
      </c>
      <c r="BK150" s="73">
        <f t="shared" si="218"/>
        <v>0</v>
      </c>
      <c r="BL150" s="73">
        <f t="shared" si="219"/>
        <v>0</v>
      </c>
      <c r="BM150" s="73">
        <f t="shared" si="220"/>
        <v>0</v>
      </c>
      <c r="BN150" s="73">
        <f t="shared" si="221"/>
        <v>0</v>
      </c>
    </row>
    <row r="151" spans="1:66" x14ac:dyDescent="0.25">
      <c r="A151" s="62" t="s">
        <v>224</v>
      </c>
      <c r="B151" s="62">
        <v>53.721342832388302</v>
      </c>
      <c r="C151" s="62">
        <v>-2.67197897292845</v>
      </c>
      <c r="D151" s="63">
        <v>0</v>
      </c>
      <c r="E151" s="63">
        <v>0</v>
      </c>
      <c r="F151" s="63">
        <v>699.5245943124927</v>
      </c>
      <c r="G151" s="68">
        <f t="shared" si="222"/>
        <v>235.80320067806645</v>
      </c>
      <c r="H151" s="69">
        <f t="shared" si="188"/>
        <v>4448.9764198274534</v>
      </c>
      <c r="I151" s="69">
        <f t="shared" si="189"/>
        <v>7601.5978009762357</v>
      </c>
      <c r="J151" s="69">
        <f t="shared" si="223"/>
        <v>12050.57422080369</v>
      </c>
      <c r="K151" s="69">
        <f t="shared" si="190"/>
        <v>10073.154158099895</v>
      </c>
      <c r="L151" s="69">
        <f t="shared" si="191"/>
        <v>32990.027658382351</v>
      </c>
      <c r="M151" s="69">
        <f t="shared" si="224"/>
        <v>43063.181816482247</v>
      </c>
      <c r="N151" s="69">
        <f t="shared" si="225"/>
        <v>55113.756037285937</v>
      </c>
      <c r="O151" s="51">
        <f t="shared" si="226"/>
        <v>48.726951647691713</v>
      </c>
      <c r="P151" s="49">
        <f t="shared" si="192"/>
        <v>0</v>
      </c>
      <c r="Q151" s="49">
        <f t="shared" si="193"/>
        <v>0</v>
      </c>
      <c r="R151" s="49">
        <f t="shared" si="227"/>
        <v>0</v>
      </c>
      <c r="S151" s="49">
        <f t="shared" si="194"/>
        <v>10073.154158099895</v>
      </c>
      <c r="T151" s="49">
        <f t="shared" si="195"/>
        <v>6817.1402166871985</v>
      </c>
      <c r="U151" s="49">
        <f t="shared" si="228"/>
        <v>16890.294374787092</v>
      </c>
      <c r="V151" s="49">
        <f t="shared" si="229"/>
        <v>16890.294374787092</v>
      </c>
      <c r="W151" s="28">
        <f t="shared" si="230"/>
        <v>317.11586857493432</v>
      </c>
      <c r="X151" s="29">
        <f t="shared" si="196"/>
        <v>0</v>
      </c>
      <c r="Y151" s="29">
        <f t="shared" si="197"/>
        <v>0</v>
      </c>
      <c r="Z151" s="29">
        <f t="shared" si="231"/>
        <v>0</v>
      </c>
      <c r="AA151" s="29">
        <f t="shared" si="198"/>
        <v>4448.9764198274534</v>
      </c>
      <c r="AB151" s="29">
        <f t="shared" si="199"/>
        <v>12183.499630029786</v>
      </c>
      <c r="AC151" s="29">
        <f t="shared" si="232"/>
        <v>16632.47604985724</v>
      </c>
      <c r="AD151" s="29">
        <f t="shared" si="200"/>
        <v>10073.154158099895</v>
      </c>
      <c r="AE151" s="29">
        <f t="shared" si="201"/>
        <v>44366.069862986944</v>
      </c>
      <c r="AF151" s="29">
        <f t="shared" si="233"/>
        <v>54439.22402108684</v>
      </c>
      <c r="AG151" s="29">
        <f t="shared" si="234"/>
        <v>71071.700070944076</v>
      </c>
      <c r="AH151" s="135">
        <f t="shared" si="235"/>
        <v>0</v>
      </c>
      <c r="AI151" s="135">
        <f t="shared" si="236"/>
        <v>0</v>
      </c>
      <c r="AJ151" s="135">
        <f t="shared" si="237"/>
        <v>0</v>
      </c>
      <c r="AK151" s="135">
        <f t="shared" si="238"/>
        <v>10073.154158099895</v>
      </c>
      <c r="AL151" s="135">
        <f t="shared" si="239"/>
        <v>6817.1402166871994</v>
      </c>
      <c r="AM151" s="139">
        <f t="shared" si="240"/>
        <v>16890.294374787096</v>
      </c>
      <c r="AN151" s="135">
        <f t="shared" si="241"/>
        <v>16890.294374787096</v>
      </c>
      <c r="AO151" s="137" t="str">
        <f t="shared" si="242"/>
        <v>DrumCo Factory and Warehouse</v>
      </c>
      <c r="AP151" s="65">
        <f t="shared" si="243"/>
        <v>16890.294374787092</v>
      </c>
      <c r="AQ151" s="12"/>
      <c r="AR151" s="70">
        <f t="shared" si="202"/>
        <v>0</v>
      </c>
      <c r="AS151" s="70">
        <f t="shared" si="203"/>
        <v>0</v>
      </c>
      <c r="AT151" s="70">
        <f t="shared" si="204"/>
        <v>0</v>
      </c>
      <c r="AU151" s="70">
        <f t="shared" si="205"/>
        <v>0</v>
      </c>
      <c r="AW151" s="68">
        <f t="shared" si="206"/>
        <v>0</v>
      </c>
      <c r="AX151" s="68">
        <f t="shared" si="207"/>
        <v>0</v>
      </c>
      <c r="AY151" s="68">
        <f t="shared" si="208"/>
        <v>0</v>
      </c>
      <c r="AZ151" s="68">
        <f t="shared" si="244"/>
        <v>0</v>
      </c>
      <c r="BA151" s="68">
        <f t="shared" si="209"/>
        <v>0</v>
      </c>
      <c r="BB151" s="68">
        <f t="shared" si="210"/>
        <v>0</v>
      </c>
      <c r="BC151" s="111">
        <f t="shared" si="211"/>
        <v>0</v>
      </c>
      <c r="BD151" s="111">
        <f t="shared" si="212"/>
        <v>0</v>
      </c>
      <c r="BE151" s="111">
        <f t="shared" si="213"/>
        <v>699.5245943124927</v>
      </c>
      <c r="BF151" s="111" t="str">
        <f t="shared" si="245"/>
        <v>DrumCo</v>
      </c>
      <c r="BG151" s="111">
        <f t="shared" si="214"/>
        <v>0</v>
      </c>
      <c r="BH151" s="111">
        <f t="shared" si="215"/>
        <v>6817.1402166871985</v>
      </c>
      <c r="BI151" s="73">
        <f t="shared" si="216"/>
        <v>0</v>
      </c>
      <c r="BJ151" s="73">
        <f t="shared" si="217"/>
        <v>0</v>
      </c>
      <c r="BK151" s="73">
        <f t="shared" si="218"/>
        <v>0</v>
      </c>
      <c r="BL151" s="73">
        <f t="shared" si="219"/>
        <v>0</v>
      </c>
      <c r="BM151" s="73">
        <f t="shared" si="220"/>
        <v>0</v>
      </c>
      <c r="BN151" s="73">
        <f t="shared" si="221"/>
        <v>0</v>
      </c>
    </row>
    <row r="152" spans="1:66" x14ac:dyDescent="0.25">
      <c r="A152" s="62" t="s">
        <v>175</v>
      </c>
      <c r="B152" s="62">
        <v>51.415456200000001</v>
      </c>
      <c r="C152" s="62">
        <v>-0.78683970000000003</v>
      </c>
      <c r="D152" s="63">
        <v>240.43825714997345</v>
      </c>
      <c r="E152" s="63">
        <v>0</v>
      </c>
      <c r="F152" s="63">
        <v>0</v>
      </c>
      <c r="G152" s="68">
        <f t="shared" si="222"/>
        <v>216.37093946519843</v>
      </c>
      <c r="H152" s="69">
        <f t="shared" si="188"/>
        <v>0</v>
      </c>
      <c r="I152" s="69">
        <f t="shared" si="189"/>
        <v>0</v>
      </c>
      <c r="J152" s="69">
        <f t="shared" si="223"/>
        <v>0</v>
      </c>
      <c r="K152" s="69">
        <f t="shared" si="190"/>
        <v>3462.3109029596176</v>
      </c>
      <c r="L152" s="69">
        <f t="shared" si="191"/>
        <v>10404.770316582944</v>
      </c>
      <c r="M152" s="69">
        <f t="shared" si="224"/>
        <v>13867.081219542562</v>
      </c>
      <c r="N152" s="69">
        <f t="shared" si="225"/>
        <v>13867.081219542562</v>
      </c>
      <c r="O152" s="51">
        <f t="shared" si="226"/>
        <v>304.63379264721198</v>
      </c>
      <c r="P152" s="49">
        <f t="shared" si="192"/>
        <v>1529.1873154738312</v>
      </c>
      <c r="Q152" s="49">
        <f t="shared" si="193"/>
        <v>2612.7958068695398</v>
      </c>
      <c r="R152" s="49">
        <f t="shared" si="227"/>
        <v>4141.9831223433712</v>
      </c>
      <c r="S152" s="49">
        <f t="shared" si="194"/>
        <v>3462.3109029596176</v>
      </c>
      <c r="T152" s="49">
        <f t="shared" si="195"/>
        <v>14649.123634616408</v>
      </c>
      <c r="U152" s="49">
        <f t="shared" si="228"/>
        <v>18111.434537576024</v>
      </c>
      <c r="V152" s="49">
        <f t="shared" si="229"/>
        <v>22253.417659919396</v>
      </c>
      <c r="W152" s="28">
        <f t="shared" si="230"/>
        <v>656.52540413002578</v>
      </c>
      <c r="X152" s="29">
        <f t="shared" si="196"/>
        <v>1529.1873154738312</v>
      </c>
      <c r="Y152" s="29">
        <f t="shared" si="197"/>
        <v>5765.6518583318539</v>
      </c>
      <c r="Z152" s="29">
        <f t="shared" si="231"/>
        <v>7294.8391738056853</v>
      </c>
      <c r="AA152" s="29">
        <f t="shared" si="198"/>
        <v>0</v>
      </c>
      <c r="AB152" s="29">
        <f t="shared" si="199"/>
        <v>0</v>
      </c>
      <c r="AC152" s="29">
        <f t="shared" si="232"/>
        <v>0</v>
      </c>
      <c r="AD152" s="29">
        <f t="shared" si="200"/>
        <v>3462.3109029596176</v>
      </c>
      <c r="AE152" s="29">
        <f t="shared" si="201"/>
        <v>31570.764788741079</v>
      </c>
      <c r="AF152" s="29">
        <f t="shared" si="233"/>
        <v>35033.075691700695</v>
      </c>
      <c r="AG152" s="29">
        <f t="shared" si="234"/>
        <v>42327.914865506376</v>
      </c>
      <c r="AH152" s="135">
        <f t="shared" si="235"/>
        <v>3462.3109029596176</v>
      </c>
      <c r="AI152" s="135">
        <f t="shared" si="236"/>
        <v>10404.770316582944</v>
      </c>
      <c r="AJ152" s="135">
        <f t="shared" si="237"/>
        <v>13867.081219542562</v>
      </c>
      <c r="AK152" s="135">
        <f t="shared" si="238"/>
        <v>0</v>
      </c>
      <c r="AL152" s="135">
        <f t="shared" si="239"/>
        <v>0</v>
      </c>
      <c r="AM152" s="139">
        <f t="shared" si="240"/>
        <v>0</v>
      </c>
      <c r="AN152" s="135">
        <f t="shared" si="241"/>
        <v>13867.081219542562</v>
      </c>
      <c r="AO152" s="137" t="str">
        <f t="shared" si="242"/>
        <v>WoodCo Factory and Warehouse</v>
      </c>
      <c r="AP152" s="65">
        <f t="shared" si="243"/>
        <v>13867.081219542562</v>
      </c>
      <c r="AQ152" s="12"/>
      <c r="AR152" s="70">
        <f t="shared" si="202"/>
        <v>0</v>
      </c>
      <c r="AS152" s="70">
        <f t="shared" si="203"/>
        <v>0</v>
      </c>
      <c r="AT152" s="70">
        <f t="shared" si="204"/>
        <v>0</v>
      </c>
      <c r="AU152" s="70">
        <f t="shared" si="205"/>
        <v>0</v>
      </c>
      <c r="AW152" s="68">
        <f t="shared" si="206"/>
        <v>240.43825714997345</v>
      </c>
      <c r="AX152" s="68">
        <f t="shared" si="207"/>
        <v>0</v>
      </c>
      <c r="AY152" s="68">
        <f t="shared" si="208"/>
        <v>0</v>
      </c>
      <c r="AZ152" s="68" t="str">
        <f t="shared" si="244"/>
        <v>WoodCo</v>
      </c>
      <c r="BA152" s="68">
        <f t="shared" si="209"/>
        <v>10404.770316582944</v>
      </c>
      <c r="BB152" s="68">
        <f t="shared" si="210"/>
        <v>0</v>
      </c>
      <c r="BC152" s="111">
        <f t="shared" si="211"/>
        <v>0</v>
      </c>
      <c r="BD152" s="111">
        <f t="shared" si="212"/>
        <v>0</v>
      </c>
      <c r="BE152" s="111">
        <f t="shared" si="213"/>
        <v>0</v>
      </c>
      <c r="BF152" s="111">
        <f t="shared" si="245"/>
        <v>0</v>
      </c>
      <c r="BG152" s="111">
        <f t="shared" si="214"/>
        <v>0</v>
      </c>
      <c r="BH152" s="111">
        <f t="shared" si="215"/>
        <v>0</v>
      </c>
      <c r="BI152" s="73">
        <f t="shared" si="216"/>
        <v>0</v>
      </c>
      <c r="BJ152" s="73">
        <f t="shared" si="217"/>
        <v>0</v>
      </c>
      <c r="BK152" s="73">
        <f t="shared" si="218"/>
        <v>0</v>
      </c>
      <c r="BL152" s="73">
        <f t="shared" si="219"/>
        <v>0</v>
      </c>
      <c r="BM152" s="73">
        <f t="shared" si="220"/>
        <v>0</v>
      </c>
      <c r="BN152" s="73">
        <f t="shared" si="221"/>
        <v>0</v>
      </c>
    </row>
    <row r="153" spans="1:66" x14ac:dyDescent="0.25">
      <c r="A153" s="62" t="s">
        <v>19</v>
      </c>
      <c r="B153" s="62">
        <v>51.424182891845703</v>
      </c>
      <c r="C153" s="62">
        <v>-0.97261101007461548</v>
      </c>
      <c r="D153" s="63">
        <v>257.24473765493872</v>
      </c>
      <c r="E153" s="63">
        <v>292.4174452981519</v>
      </c>
      <c r="F153" s="63">
        <v>1191.8970643343414</v>
      </c>
      <c r="G153" s="68">
        <f t="shared" si="222"/>
        <v>220.28844109901058</v>
      </c>
      <c r="H153" s="69">
        <f t="shared" si="188"/>
        <v>7580.4653291664117</v>
      </c>
      <c r="I153" s="69">
        <f t="shared" si="189"/>
        <v>12952.113731095662</v>
      </c>
      <c r="J153" s="69">
        <f t="shared" si="223"/>
        <v>20532.579060262073</v>
      </c>
      <c r="K153" s="69">
        <f t="shared" si="190"/>
        <v>25078.453160939021</v>
      </c>
      <c r="L153" s="69">
        <f t="shared" si="191"/>
        <v>76729.074333302939</v>
      </c>
      <c r="M153" s="69">
        <f t="shared" si="224"/>
        <v>101807.52749424196</v>
      </c>
      <c r="N153" s="69">
        <f t="shared" si="225"/>
        <v>122340.10655450403</v>
      </c>
      <c r="O153" s="51">
        <f t="shared" si="226"/>
        <v>295.95624955284524</v>
      </c>
      <c r="P153" s="49">
        <f t="shared" si="192"/>
        <v>3495.8514835816568</v>
      </c>
      <c r="Q153" s="49">
        <f t="shared" si="193"/>
        <v>5973.0721052381896</v>
      </c>
      <c r="R153" s="49">
        <f t="shared" si="227"/>
        <v>9468.9235888198455</v>
      </c>
      <c r="S153" s="49">
        <f t="shared" si="194"/>
        <v>25078.453160939021</v>
      </c>
      <c r="T153" s="49">
        <f t="shared" si="195"/>
        <v>103085.06864025292</v>
      </c>
      <c r="U153" s="49">
        <f t="shared" si="228"/>
        <v>128163.52180119195</v>
      </c>
      <c r="V153" s="49">
        <f t="shared" si="229"/>
        <v>137632.4453900118</v>
      </c>
      <c r="W153" s="28">
        <f t="shared" si="230"/>
        <v>650.4008870786364</v>
      </c>
      <c r="X153" s="29">
        <f t="shared" si="196"/>
        <v>3495.8514835816568</v>
      </c>
      <c r="Y153" s="29">
        <f t="shared" si="197"/>
        <v>13180.767587337259</v>
      </c>
      <c r="Z153" s="29">
        <f t="shared" si="231"/>
        <v>16676.619070918918</v>
      </c>
      <c r="AA153" s="29">
        <f t="shared" si="198"/>
        <v>7580.4653291664117</v>
      </c>
      <c r="AB153" s="29">
        <f t="shared" si="199"/>
        <v>20759.066315063654</v>
      </c>
      <c r="AC153" s="29">
        <f t="shared" si="232"/>
        <v>28339.531644230065</v>
      </c>
      <c r="AD153" s="29">
        <f t="shared" si="200"/>
        <v>25078.453160939021</v>
      </c>
      <c r="AE153" s="29">
        <f t="shared" si="201"/>
        <v>226542.33586714964</v>
      </c>
      <c r="AF153" s="29">
        <f t="shared" si="233"/>
        <v>251620.78902808865</v>
      </c>
      <c r="AG153" s="29">
        <f t="shared" si="234"/>
        <v>296636.93974323763</v>
      </c>
      <c r="AH153" s="135">
        <f t="shared" si="235"/>
        <v>7915.1354345245063</v>
      </c>
      <c r="AI153" s="135">
        <f t="shared" si="236"/>
        <v>24216.845082763099</v>
      </c>
      <c r="AJ153" s="135">
        <f t="shared" si="237"/>
        <v>32131.980517287604</v>
      </c>
      <c r="AK153" s="135">
        <f t="shared" si="238"/>
        <v>17163.317726414516</v>
      </c>
      <c r="AL153" s="135">
        <f t="shared" si="239"/>
        <v>70549.877002687601</v>
      </c>
      <c r="AM153" s="139">
        <f t="shared" si="240"/>
        <v>87713.194729102121</v>
      </c>
      <c r="AN153" s="135">
        <f t="shared" si="241"/>
        <v>119845.17524638973</v>
      </c>
      <c r="AO153" s="137" t="str">
        <f t="shared" si="242"/>
        <v>Individual</v>
      </c>
      <c r="AP153" s="65">
        <f t="shared" si="243"/>
        <v>119845.17524638973</v>
      </c>
      <c r="AQ153" s="12">
        <f>SUM(D153:E153)</f>
        <v>549.66218295309068</v>
      </c>
      <c r="AR153" s="70">
        <f t="shared" si="202"/>
        <v>0</v>
      </c>
      <c r="AS153" s="70">
        <f t="shared" si="203"/>
        <v>0</v>
      </c>
      <c r="AT153" s="70">
        <f t="shared" si="204"/>
        <v>0</v>
      </c>
      <c r="AU153" s="70">
        <f t="shared" si="205"/>
        <v>0</v>
      </c>
      <c r="AW153" s="68">
        <f t="shared" si="206"/>
        <v>0</v>
      </c>
      <c r="AX153" s="68">
        <f t="shared" si="207"/>
        <v>0</v>
      </c>
      <c r="AY153" s="68">
        <f t="shared" si="208"/>
        <v>0</v>
      </c>
      <c r="AZ153" s="68">
        <f t="shared" si="244"/>
        <v>0</v>
      </c>
      <c r="BA153" s="68">
        <f t="shared" si="209"/>
        <v>0</v>
      </c>
      <c r="BB153" s="68">
        <f t="shared" si="210"/>
        <v>0</v>
      </c>
      <c r="BC153" s="111">
        <f t="shared" si="211"/>
        <v>0</v>
      </c>
      <c r="BD153" s="111">
        <f t="shared" si="212"/>
        <v>0</v>
      </c>
      <c r="BE153" s="111">
        <f t="shared" si="213"/>
        <v>0</v>
      </c>
      <c r="BF153" s="111">
        <f t="shared" si="245"/>
        <v>0</v>
      </c>
      <c r="BG153" s="111">
        <f t="shared" si="214"/>
        <v>0</v>
      </c>
      <c r="BH153" s="111">
        <f t="shared" si="215"/>
        <v>0</v>
      </c>
      <c r="BI153" s="73">
        <f t="shared" si="216"/>
        <v>0</v>
      </c>
      <c r="BJ153" s="73">
        <f t="shared" si="217"/>
        <v>0</v>
      </c>
      <c r="BK153" s="73">
        <f t="shared" si="218"/>
        <v>0</v>
      </c>
      <c r="BL153" s="73">
        <f t="shared" si="219"/>
        <v>0</v>
      </c>
      <c r="BM153" s="73">
        <f t="shared" si="220"/>
        <v>0</v>
      </c>
      <c r="BN153" s="73">
        <f t="shared" si="221"/>
        <v>0</v>
      </c>
    </row>
    <row r="154" spans="1:66" x14ac:dyDescent="0.25">
      <c r="A154" s="62" t="s">
        <v>162</v>
      </c>
      <c r="B154" s="62">
        <v>51.255520370272698</v>
      </c>
      <c r="C154" s="62">
        <v>-1.1036104695612701</v>
      </c>
      <c r="D154" s="63">
        <v>356.23491535883375</v>
      </c>
      <c r="E154" s="63">
        <v>0</v>
      </c>
      <c r="F154" s="63">
        <v>0</v>
      </c>
      <c r="G154" s="68">
        <f t="shared" si="222"/>
        <v>245.21394839047625</v>
      </c>
      <c r="H154" s="69">
        <f t="shared" si="188"/>
        <v>0</v>
      </c>
      <c r="I154" s="69">
        <f t="shared" si="189"/>
        <v>0</v>
      </c>
      <c r="J154" s="69">
        <f t="shared" si="223"/>
        <v>0</v>
      </c>
      <c r="K154" s="69">
        <f t="shared" si="190"/>
        <v>5129.7827811672059</v>
      </c>
      <c r="L154" s="69">
        <f t="shared" si="191"/>
        <v>17470.754029937347</v>
      </c>
      <c r="M154" s="69">
        <f t="shared" si="224"/>
        <v>22600.536811104554</v>
      </c>
      <c r="N154" s="69">
        <f t="shared" si="225"/>
        <v>22600.536811104554</v>
      </c>
      <c r="O154" s="51">
        <f t="shared" si="226"/>
        <v>311.14746293420666</v>
      </c>
      <c r="P154" s="49">
        <f t="shared" si="192"/>
        <v>2265.6540616821826</v>
      </c>
      <c r="Q154" s="49">
        <f t="shared" si="193"/>
        <v>3871.1355844237332</v>
      </c>
      <c r="R154" s="49">
        <f t="shared" si="227"/>
        <v>6136.7896461059154</v>
      </c>
      <c r="S154" s="49">
        <f t="shared" si="194"/>
        <v>5129.7827811672059</v>
      </c>
      <c r="T154" s="49">
        <f t="shared" si="195"/>
        <v>22168.318024496595</v>
      </c>
      <c r="U154" s="49">
        <f t="shared" si="228"/>
        <v>27298.100805663802</v>
      </c>
      <c r="V154" s="49">
        <f t="shared" si="229"/>
        <v>33434.890451769716</v>
      </c>
      <c r="W154" s="28">
        <f t="shared" si="230"/>
        <v>668.51788508958532</v>
      </c>
      <c r="X154" s="29">
        <f t="shared" si="196"/>
        <v>2265.6540616821826</v>
      </c>
      <c r="Y154" s="29">
        <f t="shared" si="197"/>
        <v>8542.4280066221454</v>
      </c>
      <c r="Z154" s="29">
        <f t="shared" si="231"/>
        <v>10808.082068304328</v>
      </c>
      <c r="AA154" s="29">
        <f t="shared" si="198"/>
        <v>0</v>
      </c>
      <c r="AB154" s="29">
        <f t="shared" si="199"/>
        <v>0</v>
      </c>
      <c r="AC154" s="29">
        <f t="shared" si="232"/>
        <v>0</v>
      </c>
      <c r="AD154" s="29">
        <f t="shared" si="200"/>
        <v>5129.7827811672059</v>
      </c>
      <c r="AE154" s="29">
        <f t="shared" si="201"/>
        <v>47629.882442150993</v>
      </c>
      <c r="AF154" s="29">
        <f t="shared" si="233"/>
        <v>52759.665223318196</v>
      </c>
      <c r="AG154" s="29">
        <f t="shared" si="234"/>
        <v>63567.747291622523</v>
      </c>
      <c r="AH154" s="135">
        <f t="shared" si="235"/>
        <v>5129.7827811672059</v>
      </c>
      <c r="AI154" s="135">
        <f t="shared" si="236"/>
        <v>17470.754029937347</v>
      </c>
      <c r="AJ154" s="135">
        <f t="shared" si="237"/>
        <v>22600.536811104554</v>
      </c>
      <c r="AK154" s="135">
        <f t="shared" si="238"/>
        <v>0</v>
      </c>
      <c r="AL154" s="135">
        <f t="shared" si="239"/>
        <v>0</v>
      </c>
      <c r="AM154" s="139">
        <f t="shared" si="240"/>
        <v>0</v>
      </c>
      <c r="AN154" s="135">
        <f t="shared" si="241"/>
        <v>22600.536811104554</v>
      </c>
      <c r="AO154" s="137" t="str">
        <f t="shared" si="242"/>
        <v>WoodCo Factory and Warehouse</v>
      </c>
      <c r="AP154" s="65">
        <f t="shared" si="243"/>
        <v>22600.536811104554</v>
      </c>
      <c r="AQ154" s="12"/>
      <c r="AR154" s="70">
        <f t="shared" si="202"/>
        <v>0</v>
      </c>
      <c r="AS154" s="70">
        <f t="shared" si="203"/>
        <v>0</v>
      </c>
      <c r="AT154" s="70">
        <f t="shared" si="204"/>
        <v>0</v>
      </c>
      <c r="AU154" s="70">
        <f t="shared" si="205"/>
        <v>0</v>
      </c>
      <c r="AW154" s="68">
        <f t="shared" si="206"/>
        <v>356.23491535883375</v>
      </c>
      <c r="AX154" s="68">
        <f t="shared" si="207"/>
        <v>0</v>
      </c>
      <c r="AY154" s="68">
        <f t="shared" si="208"/>
        <v>0</v>
      </c>
      <c r="AZ154" s="68" t="str">
        <f t="shared" si="244"/>
        <v>WoodCo</v>
      </c>
      <c r="BA154" s="68">
        <f t="shared" si="209"/>
        <v>17470.754029937347</v>
      </c>
      <c r="BB154" s="68">
        <f t="shared" si="210"/>
        <v>0</v>
      </c>
      <c r="BC154" s="111">
        <f t="shared" si="211"/>
        <v>0</v>
      </c>
      <c r="BD154" s="111">
        <f t="shared" si="212"/>
        <v>0</v>
      </c>
      <c r="BE154" s="111">
        <f t="shared" si="213"/>
        <v>0</v>
      </c>
      <c r="BF154" s="111">
        <f t="shared" si="245"/>
        <v>0</v>
      </c>
      <c r="BG154" s="111">
        <f t="shared" si="214"/>
        <v>0</v>
      </c>
      <c r="BH154" s="111">
        <f t="shared" si="215"/>
        <v>0</v>
      </c>
      <c r="BI154" s="73">
        <f t="shared" si="216"/>
        <v>0</v>
      </c>
      <c r="BJ154" s="73">
        <f t="shared" si="217"/>
        <v>0</v>
      </c>
      <c r="BK154" s="73">
        <f t="shared" si="218"/>
        <v>0</v>
      </c>
      <c r="BL154" s="73">
        <f t="shared" si="219"/>
        <v>0</v>
      </c>
      <c r="BM154" s="73">
        <f t="shared" si="220"/>
        <v>0</v>
      </c>
      <c r="BN154" s="73">
        <f t="shared" si="221"/>
        <v>0</v>
      </c>
    </row>
    <row r="155" spans="1:66" x14ac:dyDescent="0.25">
      <c r="A155" s="62" t="s">
        <v>170</v>
      </c>
      <c r="B155" s="62">
        <v>51.347692462942497</v>
      </c>
      <c r="C155" s="62">
        <v>-0.85970281564796702</v>
      </c>
      <c r="D155" s="63">
        <v>0</v>
      </c>
      <c r="E155" s="63">
        <v>504</v>
      </c>
      <c r="F155" s="63">
        <v>0</v>
      </c>
      <c r="G155" s="68">
        <f t="shared" si="222"/>
        <v>226.81464489575998</v>
      </c>
      <c r="H155" s="69">
        <f t="shared" si="188"/>
        <v>0</v>
      </c>
      <c r="I155" s="69">
        <f t="shared" si="189"/>
        <v>0</v>
      </c>
      <c r="J155" s="69">
        <f t="shared" si="223"/>
        <v>0</v>
      </c>
      <c r="K155" s="69">
        <f t="shared" si="190"/>
        <v>7257.6</v>
      </c>
      <c r="L155" s="69">
        <f t="shared" si="191"/>
        <v>22862.916205492609</v>
      </c>
      <c r="M155" s="69">
        <f t="shared" si="224"/>
        <v>30120.516205492611</v>
      </c>
      <c r="N155" s="69">
        <f t="shared" si="225"/>
        <v>30120.516205492611</v>
      </c>
      <c r="O155" s="51">
        <f t="shared" si="226"/>
        <v>309.43222831217264</v>
      </c>
      <c r="P155" s="49">
        <f t="shared" si="192"/>
        <v>3205.44</v>
      </c>
      <c r="Q155" s="49">
        <f t="shared" si="193"/>
        <v>5476.8700383685737</v>
      </c>
      <c r="R155" s="49">
        <f t="shared" si="227"/>
        <v>8682.3100383685742</v>
      </c>
      <c r="S155" s="49">
        <f t="shared" si="194"/>
        <v>7257.6</v>
      </c>
      <c r="T155" s="49">
        <f t="shared" si="195"/>
        <v>31190.768613867003</v>
      </c>
      <c r="U155" s="49">
        <f t="shared" si="228"/>
        <v>38448.368613867002</v>
      </c>
      <c r="V155" s="49">
        <f t="shared" si="229"/>
        <v>47130.678652235576</v>
      </c>
      <c r="W155" s="28">
        <f t="shared" si="230"/>
        <v>663.07453201306816</v>
      </c>
      <c r="X155" s="29">
        <f t="shared" si="196"/>
        <v>3205.44</v>
      </c>
      <c r="Y155" s="29">
        <f t="shared" si="197"/>
        <v>12085.799369218956</v>
      </c>
      <c r="Z155" s="29">
        <f t="shared" si="231"/>
        <v>15291.239369218956</v>
      </c>
      <c r="AA155" s="29">
        <f t="shared" si="198"/>
        <v>0</v>
      </c>
      <c r="AB155" s="29">
        <f t="shared" si="199"/>
        <v>0</v>
      </c>
      <c r="AC155" s="29">
        <f t="shared" si="232"/>
        <v>0</v>
      </c>
      <c r="AD155" s="29">
        <f t="shared" si="200"/>
        <v>7257.6</v>
      </c>
      <c r="AE155" s="29">
        <f t="shared" si="201"/>
        <v>66837.91282691728</v>
      </c>
      <c r="AF155" s="29">
        <f t="shared" si="233"/>
        <v>74095.512826917286</v>
      </c>
      <c r="AG155" s="29">
        <f t="shared" si="234"/>
        <v>89386.752196136236</v>
      </c>
      <c r="AH155" s="135">
        <f t="shared" si="235"/>
        <v>7257.6</v>
      </c>
      <c r="AI155" s="135">
        <f t="shared" si="236"/>
        <v>22862.916205492609</v>
      </c>
      <c r="AJ155" s="135">
        <f t="shared" si="237"/>
        <v>30120.516205492611</v>
      </c>
      <c r="AK155" s="135">
        <f t="shared" si="238"/>
        <v>0</v>
      </c>
      <c r="AL155" s="135">
        <f t="shared" si="239"/>
        <v>0</v>
      </c>
      <c r="AM155" s="139">
        <f t="shared" si="240"/>
        <v>0</v>
      </c>
      <c r="AN155" s="135">
        <f t="shared" si="241"/>
        <v>30120.516205492611</v>
      </c>
      <c r="AO155" s="137" t="str">
        <f t="shared" si="242"/>
        <v>WoodCo Factory and Warehouse</v>
      </c>
      <c r="AP155" s="65">
        <f t="shared" si="243"/>
        <v>30120.516205492611</v>
      </c>
      <c r="AQ155" s="12"/>
      <c r="AR155" s="70">
        <f t="shared" si="202"/>
        <v>0</v>
      </c>
      <c r="AS155" s="70">
        <f t="shared" si="203"/>
        <v>0</v>
      </c>
      <c r="AT155" s="70">
        <f t="shared" si="204"/>
        <v>0</v>
      </c>
      <c r="AU155" s="70">
        <f t="shared" si="205"/>
        <v>0</v>
      </c>
      <c r="AW155" s="68">
        <f t="shared" si="206"/>
        <v>0</v>
      </c>
      <c r="AX155" s="68">
        <f t="shared" si="207"/>
        <v>504</v>
      </c>
      <c r="AY155" s="68">
        <f t="shared" si="208"/>
        <v>0</v>
      </c>
      <c r="AZ155" s="68" t="str">
        <f t="shared" si="244"/>
        <v>WoodCo</v>
      </c>
      <c r="BA155" s="68">
        <f t="shared" si="209"/>
        <v>22862.916205492609</v>
      </c>
      <c r="BB155" s="68">
        <f t="shared" si="210"/>
        <v>0</v>
      </c>
      <c r="BC155" s="111">
        <f t="shared" si="211"/>
        <v>0</v>
      </c>
      <c r="BD155" s="111">
        <f t="shared" si="212"/>
        <v>0</v>
      </c>
      <c r="BE155" s="111">
        <f t="shared" si="213"/>
        <v>0</v>
      </c>
      <c r="BF155" s="111">
        <f t="shared" si="245"/>
        <v>0</v>
      </c>
      <c r="BG155" s="111">
        <f t="shared" si="214"/>
        <v>0</v>
      </c>
      <c r="BH155" s="111">
        <f t="shared" si="215"/>
        <v>0</v>
      </c>
      <c r="BI155" s="73">
        <f t="shared" si="216"/>
        <v>0</v>
      </c>
      <c r="BJ155" s="73">
        <f t="shared" si="217"/>
        <v>0</v>
      </c>
      <c r="BK155" s="73">
        <f t="shared" si="218"/>
        <v>0</v>
      </c>
      <c r="BL155" s="73">
        <f t="shared" si="219"/>
        <v>0</v>
      </c>
      <c r="BM155" s="73">
        <f t="shared" si="220"/>
        <v>0</v>
      </c>
      <c r="BN155" s="73">
        <f t="shared" si="221"/>
        <v>0</v>
      </c>
    </row>
    <row r="156" spans="1:66" x14ac:dyDescent="0.25">
      <c r="A156" s="62" t="s">
        <v>154</v>
      </c>
      <c r="B156" s="62">
        <v>51.413349400000001</v>
      </c>
      <c r="C156" s="62">
        <v>-1.1344723000000001</v>
      </c>
      <c r="D156" s="63">
        <v>0</v>
      </c>
      <c r="E156" s="63">
        <v>432</v>
      </c>
      <c r="F156" s="63">
        <v>0</v>
      </c>
      <c r="G156" s="68">
        <f t="shared" si="222"/>
        <v>226.7381503416639</v>
      </c>
      <c r="H156" s="69">
        <f t="shared" si="188"/>
        <v>0</v>
      </c>
      <c r="I156" s="69">
        <f t="shared" si="189"/>
        <v>0</v>
      </c>
      <c r="J156" s="69">
        <f t="shared" si="223"/>
        <v>0</v>
      </c>
      <c r="K156" s="69">
        <f t="shared" si="190"/>
        <v>6220.8</v>
      </c>
      <c r="L156" s="69">
        <f t="shared" si="191"/>
        <v>19590.176189519763</v>
      </c>
      <c r="M156" s="69">
        <f t="shared" si="224"/>
        <v>25810.976189519763</v>
      </c>
      <c r="N156" s="69">
        <f t="shared" si="225"/>
        <v>25810.976189519763</v>
      </c>
      <c r="O156" s="51">
        <f t="shared" si="226"/>
        <v>291.03956458545827</v>
      </c>
      <c r="P156" s="49">
        <f t="shared" si="192"/>
        <v>2747.52</v>
      </c>
      <c r="Q156" s="49">
        <f t="shared" si="193"/>
        <v>4694.4600328873485</v>
      </c>
      <c r="R156" s="49">
        <f t="shared" si="227"/>
        <v>7441.980032887348</v>
      </c>
      <c r="S156" s="49">
        <f t="shared" si="194"/>
        <v>6220.8</v>
      </c>
      <c r="T156" s="49">
        <f t="shared" si="195"/>
        <v>25145.818380183595</v>
      </c>
      <c r="U156" s="49">
        <f t="shared" si="228"/>
        <v>31366.618380183594</v>
      </c>
      <c r="V156" s="49">
        <f t="shared" si="229"/>
        <v>38808.59841307094</v>
      </c>
      <c r="W156" s="28">
        <f t="shared" si="230"/>
        <v>647.6387076818786</v>
      </c>
      <c r="X156" s="29">
        <f t="shared" si="196"/>
        <v>2747.52</v>
      </c>
      <c r="Y156" s="29">
        <f t="shared" si="197"/>
        <v>10359.256602187677</v>
      </c>
      <c r="Z156" s="29">
        <f t="shared" si="231"/>
        <v>13106.776602187678</v>
      </c>
      <c r="AA156" s="29">
        <f t="shared" si="198"/>
        <v>0</v>
      </c>
      <c r="AB156" s="29">
        <f t="shared" si="199"/>
        <v>0</v>
      </c>
      <c r="AC156" s="29">
        <f t="shared" si="232"/>
        <v>0</v>
      </c>
      <c r="AD156" s="29">
        <f t="shared" si="200"/>
        <v>6220.8</v>
      </c>
      <c r="AE156" s="29">
        <f t="shared" si="201"/>
        <v>55955.984343714314</v>
      </c>
      <c r="AF156" s="29">
        <f t="shared" si="233"/>
        <v>62176.784343714316</v>
      </c>
      <c r="AG156" s="29">
        <f t="shared" si="234"/>
        <v>75283.560945901991</v>
      </c>
      <c r="AH156" s="135">
        <f t="shared" si="235"/>
        <v>6220.8</v>
      </c>
      <c r="AI156" s="135">
        <f t="shared" si="236"/>
        <v>19590.176189519763</v>
      </c>
      <c r="AJ156" s="135">
        <f t="shared" si="237"/>
        <v>25810.976189519763</v>
      </c>
      <c r="AK156" s="135">
        <f t="shared" si="238"/>
        <v>0</v>
      </c>
      <c r="AL156" s="135">
        <f t="shared" si="239"/>
        <v>0</v>
      </c>
      <c r="AM156" s="139">
        <f t="shared" si="240"/>
        <v>0</v>
      </c>
      <c r="AN156" s="135">
        <f t="shared" si="241"/>
        <v>25810.976189519763</v>
      </c>
      <c r="AO156" s="137" t="str">
        <f t="shared" si="242"/>
        <v>WoodCo Factory and Warehouse</v>
      </c>
      <c r="AP156" s="65">
        <f t="shared" si="243"/>
        <v>25810.976189519763</v>
      </c>
      <c r="AQ156" s="12"/>
      <c r="AR156" s="70">
        <f t="shared" si="202"/>
        <v>0</v>
      </c>
      <c r="AS156" s="70">
        <f t="shared" si="203"/>
        <v>0</v>
      </c>
      <c r="AT156" s="70">
        <f t="shared" si="204"/>
        <v>0</v>
      </c>
      <c r="AU156" s="70">
        <f t="shared" si="205"/>
        <v>0</v>
      </c>
      <c r="AW156" s="68">
        <f t="shared" si="206"/>
        <v>0</v>
      </c>
      <c r="AX156" s="68">
        <f t="shared" si="207"/>
        <v>432</v>
      </c>
      <c r="AY156" s="68">
        <f t="shared" si="208"/>
        <v>0</v>
      </c>
      <c r="AZ156" s="68" t="str">
        <f t="shared" si="244"/>
        <v>WoodCo</v>
      </c>
      <c r="BA156" s="68">
        <f t="shared" si="209"/>
        <v>19590.176189519763</v>
      </c>
      <c r="BB156" s="68">
        <f t="shared" si="210"/>
        <v>0</v>
      </c>
      <c r="BC156" s="111">
        <f t="shared" si="211"/>
        <v>0</v>
      </c>
      <c r="BD156" s="111">
        <f t="shared" si="212"/>
        <v>0</v>
      </c>
      <c r="BE156" s="111">
        <f t="shared" si="213"/>
        <v>0</v>
      </c>
      <c r="BF156" s="111">
        <f t="shared" si="245"/>
        <v>0</v>
      </c>
      <c r="BG156" s="111">
        <f t="shared" si="214"/>
        <v>0</v>
      </c>
      <c r="BH156" s="111">
        <f t="shared" si="215"/>
        <v>0</v>
      </c>
      <c r="BI156" s="73">
        <f t="shared" si="216"/>
        <v>0</v>
      </c>
      <c r="BJ156" s="73">
        <f t="shared" si="217"/>
        <v>0</v>
      </c>
      <c r="BK156" s="73">
        <f t="shared" si="218"/>
        <v>0</v>
      </c>
      <c r="BL156" s="73">
        <f t="shared" si="219"/>
        <v>0</v>
      </c>
      <c r="BM156" s="73">
        <f t="shared" si="220"/>
        <v>0</v>
      </c>
      <c r="BN156" s="73">
        <f t="shared" si="221"/>
        <v>0</v>
      </c>
    </row>
    <row r="157" spans="1:66" x14ac:dyDescent="0.25">
      <c r="A157" s="62" t="s">
        <v>124</v>
      </c>
      <c r="B157" s="62">
        <v>51.197015719762199</v>
      </c>
      <c r="C157" s="62">
        <v>-0.24368780327224801</v>
      </c>
      <c r="D157" s="63">
        <v>0</v>
      </c>
      <c r="E157" s="63">
        <v>1080</v>
      </c>
      <c r="F157" s="63">
        <v>0</v>
      </c>
      <c r="G157" s="68">
        <f t="shared" si="222"/>
        <v>236.53382309096412</v>
      </c>
      <c r="H157" s="69">
        <f t="shared" si="188"/>
        <v>0</v>
      </c>
      <c r="I157" s="69">
        <f t="shared" si="189"/>
        <v>0</v>
      </c>
      <c r="J157" s="69">
        <f t="shared" si="223"/>
        <v>0</v>
      </c>
      <c r="K157" s="69">
        <f t="shared" si="190"/>
        <v>15552</v>
      </c>
      <c r="L157" s="69">
        <f t="shared" si="191"/>
        <v>51091.305787648249</v>
      </c>
      <c r="M157" s="69">
        <f t="shared" si="224"/>
        <v>66643.305787648249</v>
      </c>
      <c r="N157" s="69">
        <f t="shared" si="225"/>
        <v>66643.305787648249</v>
      </c>
      <c r="O157" s="51">
        <f t="shared" si="226"/>
        <v>353.63476282821455</v>
      </c>
      <c r="P157" s="49">
        <f t="shared" si="192"/>
        <v>6868.8</v>
      </c>
      <c r="Q157" s="49">
        <f t="shared" si="193"/>
        <v>11736.150082218372</v>
      </c>
      <c r="R157" s="49">
        <f t="shared" si="227"/>
        <v>18604.950082218373</v>
      </c>
      <c r="S157" s="49">
        <f t="shared" si="194"/>
        <v>15552</v>
      </c>
      <c r="T157" s="49">
        <f t="shared" si="195"/>
        <v>76385.108770894338</v>
      </c>
      <c r="U157" s="49">
        <f t="shared" si="228"/>
        <v>91937.108770894338</v>
      </c>
      <c r="V157" s="49">
        <f t="shared" si="229"/>
        <v>110542.05885311271</v>
      </c>
      <c r="W157" s="28">
        <f t="shared" si="230"/>
        <v>699.79206988159353</v>
      </c>
      <c r="X157" s="29">
        <f t="shared" si="196"/>
        <v>6868.8</v>
      </c>
      <c r="Y157" s="29">
        <f t="shared" si="197"/>
        <v>25898.141505469193</v>
      </c>
      <c r="Z157" s="29">
        <f t="shared" si="231"/>
        <v>32766.941505469193</v>
      </c>
      <c r="AA157" s="29">
        <f t="shared" si="198"/>
        <v>0</v>
      </c>
      <c r="AB157" s="29">
        <f t="shared" si="199"/>
        <v>0</v>
      </c>
      <c r="AC157" s="29">
        <f t="shared" si="232"/>
        <v>0</v>
      </c>
      <c r="AD157" s="29">
        <f t="shared" si="200"/>
        <v>15552</v>
      </c>
      <c r="AE157" s="29">
        <f t="shared" si="201"/>
        <v>151155.08709442421</v>
      </c>
      <c r="AF157" s="29">
        <f t="shared" si="233"/>
        <v>166707.08709442421</v>
      </c>
      <c r="AG157" s="29">
        <f t="shared" si="234"/>
        <v>199474.02859989338</v>
      </c>
      <c r="AH157" s="135">
        <f t="shared" si="235"/>
        <v>15552</v>
      </c>
      <c r="AI157" s="135">
        <f t="shared" si="236"/>
        <v>51091.305787648256</v>
      </c>
      <c r="AJ157" s="135">
        <f t="shared" si="237"/>
        <v>66643.305787648249</v>
      </c>
      <c r="AK157" s="135">
        <f t="shared" si="238"/>
        <v>0</v>
      </c>
      <c r="AL157" s="135">
        <f t="shared" si="239"/>
        <v>0</v>
      </c>
      <c r="AM157" s="139">
        <f t="shared" si="240"/>
        <v>0</v>
      </c>
      <c r="AN157" s="135">
        <f t="shared" si="241"/>
        <v>66643.305787648249</v>
      </c>
      <c r="AO157" s="137" t="str">
        <f t="shared" si="242"/>
        <v>WoodCo Factory and Warehouse</v>
      </c>
      <c r="AP157" s="65">
        <f t="shared" si="243"/>
        <v>66643.305787648249</v>
      </c>
      <c r="AQ157" s="12"/>
      <c r="AR157" s="70">
        <f t="shared" si="202"/>
        <v>0</v>
      </c>
      <c r="AS157" s="70">
        <f t="shared" si="203"/>
        <v>0</v>
      </c>
      <c r="AT157" s="70">
        <f t="shared" si="204"/>
        <v>0</v>
      </c>
      <c r="AU157" s="70">
        <f t="shared" si="205"/>
        <v>0</v>
      </c>
      <c r="AW157" s="68">
        <f t="shared" si="206"/>
        <v>0</v>
      </c>
      <c r="AX157" s="68">
        <f t="shared" si="207"/>
        <v>1080</v>
      </c>
      <c r="AY157" s="68">
        <f t="shared" si="208"/>
        <v>0</v>
      </c>
      <c r="AZ157" s="68" t="str">
        <f t="shared" si="244"/>
        <v>WoodCo</v>
      </c>
      <c r="BA157" s="68">
        <f t="shared" si="209"/>
        <v>51091.305787648249</v>
      </c>
      <c r="BB157" s="68">
        <f t="shared" si="210"/>
        <v>0</v>
      </c>
      <c r="BC157" s="111">
        <f t="shared" si="211"/>
        <v>0</v>
      </c>
      <c r="BD157" s="111">
        <f t="shared" si="212"/>
        <v>0</v>
      </c>
      <c r="BE157" s="111">
        <f t="shared" si="213"/>
        <v>0</v>
      </c>
      <c r="BF157" s="111">
        <f t="shared" si="245"/>
        <v>0</v>
      </c>
      <c r="BG157" s="111">
        <f t="shared" si="214"/>
        <v>0</v>
      </c>
      <c r="BH157" s="111">
        <f t="shared" si="215"/>
        <v>0</v>
      </c>
      <c r="BI157" s="73">
        <f t="shared" si="216"/>
        <v>0</v>
      </c>
      <c r="BJ157" s="73">
        <f t="shared" si="217"/>
        <v>0</v>
      </c>
      <c r="BK157" s="73">
        <f t="shared" si="218"/>
        <v>0</v>
      </c>
      <c r="BL157" s="73">
        <f t="shared" si="219"/>
        <v>0</v>
      </c>
      <c r="BM157" s="73">
        <f t="shared" si="220"/>
        <v>0</v>
      </c>
      <c r="BN157" s="73">
        <f t="shared" si="221"/>
        <v>0</v>
      </c>
    </row>
    <row r="158" spans="1:66" x14ac:dyDescent="0.25">
      <c r="A158" s="62" t="s">
        <v>143</v>
      </c>
      <c r="B158" s="62">
        <v>51.234224300000001</v>
      </c>
      <c r="C158" s="62">
        <v>-0.3386093</v>
      </c>
      <c r="D158" s="63">
        <v>0</v>
      </c>
      <c r="E158" s="63">
        <v>648</v>
      </c>
      <c r="F158" s="63">
        <v>0</v>
      </c>
      <c r="G158" s="68">
        <f t="shared" si="222"/>
        <v>232.3923512261417</v>
      </c>
      <c r="H158" s="69">
        <f t="shared" si="188"/>
        <v>0</v>
      </c>
      <c r="I158" s="69">
        <f t="shared" si="189"/>
        <v>0</v>
      </c>
      <c r="J158" s="69">
        <f t="shared" si="223"/>
        <v>0</v>
      </c>
      <c r="K158" s="69">
        <f t="shared" si="190"/>
        <v>9331.2000000000007</v>
      </c>
      <c r="L158" s="69">
        <f t="shared" si="191"/>
        <v>30118.048718907965</v>
      </c>
      <c r="M158" s="69">
        <f t="shared" si="224"/>
        <v>39449.248718907969</v>
      </c>
      <c r="N158" s="69">
        <f t="shared" si="225"/>
        <v>39449.248718907969</v>
      </c>
      <c r="O158" s="51">
        <f t="shared" si="226"/>
        <v>345.07644731925183</v>
      </c>
      <c r="P158" s="49">
        <f t="shared" si="192"/>
        <v>4121.2800000000007</v>
      </c>
      <c r="Q158" s="49">
        <f t="shared" si="193"/>
        <v>7041.6900493310231</v>
      </c>
      <c r="R158" s="49">
        <f t="shared" si="227"/>
        <v>11162.970049331023</v>
      </c>
      <c r="S158" s="49">
        <f t="shared" si="194"/>
        <v>9331.2000000000007</v>
      </c>
      <c r="T158" s="49">
        <f t="shared" si="195"/>
        <v>44721.907572575037</v>
      </c>
      <c r="U158" s="49">
        <f t="shared" si="228"/>
        <v>54053.107572575042</v>
      </c>
      <c r="V158" s="49">
        <f t="shared" si="229"/>
        <v>65216.077621906064</v>
      </c>
      <c r="W158" s="28">
        <f t="shared" si="230"/>
        <v>692.25481946105981</v>
      </c>
      <c r="X158" s="29">
        <f t="shared" si="196"/>
        <v>4121.2800000000007</v>
      </c>
      <c r="Y158" s="29">
        <f t="shared" si="197"/>
        <v>15538.884903281514</v>
      </c>
      <c r="Z158" s="29">
        <f t="shared" si="231"/>
        <v>19660.164903281515</v>
      </c>
      <c r="AA158" s="29">
        <f t="shared" si="198"/>
        <v>0</v>
      </c>
      <c r="AB158" s="29">
        <f t="shared" si="199"/>
        <v>0</v>
      </c>
      <c r="AC158" s="29">
        <f t="shared" si="232"/>
        <v>0</v>
      </c>
      <c r="AD158" s="29">
        <f t="shared" si="200"/>
        <v>9331.2000000000007</v>
      </c>
      <c r="AE158" s="29">
        <f t="shared" si="201"/>
        <v>89716.22460215335</v>
      </c>
      <c r="AF158" s="29">
        <f t="shared" si="233"/>
        <v>99047.424602153347</v>
      </c>
      <c r="AG158" s="29">
        <f t="shared" si="234"/>
        <v>118707.58950543487</v>
      </c>
      <c r="AH158" s="135">
        <f t="shared" si="235"/>
        <v>9331.2000000000007</v>
      </c>
      <c r="AI158" s="135">
        <f t="shared" si="236"/>
        <v>30118.048718907969</v>
      </c>
      <c r="AJ158" s="135">
        <f t="shared" si="237"/>
        <v>39449.248718907969</v>
      </c>
      <c r="AK158" s="135">
        <f t="shared" si="238"/>
        <v>0</v>
      </c>
      <c r="AL158" s="135">
        <f t="shared" si="239"/>
        <v>0</v>
      </c>
      <c r="AM158" s="139">
        <f t="shared" si="240"/>
        <v>0</v>
      </c>
      <c r="AN158" s="135">
        <f t="shared" si="241"/>
        <v>39449.248718907969</v>
      </c>
      <c r="AO158" s="137" t="str">
        <f t="shared" si="242"/>
        <v>WoodCo Factory and Warehouse</v>
      </c>
      <c r="AP158" s="65">
        <f t="shared" si="243"/>
        <v>39449.248718907969</v>
      </c>
      <c r="AQ158" s="12"/>
      <c r="AR158" s="70">
        <f t="shared" si="202"/>
        <v>0</v>
      </c>
      <c r="AS158" s="70">
        <f t="shared" si="203"/>
        <v>0</v>
      </c>
      <c r="AT158" s="70">
        <f t="shared" si="204"/>
        <v>0</v>
      </c>
      <c r="AU158" s="70">
        <f t="shared" si="205"/>
        <v>0</v>
      </c>
      <c r="AW158" s="68">
        <f t="shared" si="206"/>
        <v>0</v>
      </c>
      <c r="AX158" s="68">
        <f t="shared" si="207"/>
        <v>648</v>
      </c>
      <c r="AY158" s="68">
        <f t="shared" si="208"/>
        <v>0</v>
      </c>
      <c r="AZ158" s="68" t="str">
        <f t="shared" si="244"/>
        <v>WoodCo</v>
      </c>
      <c r="BA158" s="68">
        <f t="shared" si="209"/>
        <v>30118.048718907965</v>
      </c>
      <c r="BB158" s="68">
        <f t="shared" si="210"/>
        <v>0</v>
      </c>
      <c r="BC158" s="111">
        <f t="shared" si="211"/>
        <v>0</v>
      </c>
      <c r="BD158" s="111">
        <f t="shared" si="212"/>
        <v>0</v>
      </c>
      <c r="BE158" s="111">
        <f t="shared" si="213"/>
        <v>0</v>
      </c>
      <c r="BF158" s="111">
        <f t="shared" si="245"/>
        <v>0</v>
      </c>
      <c r="BG158" s="111">
        <f t="shared" si="214"/>
        <v>0</v>
      </c>
      <c r="BH158" s="111">
        <f t="shared" si="215"/>
        <v>0</v>
      </c>
      <c r="BI158" s="73">
        <f t="shared" si="216"/>
        <v>0</v>
      </c>
      <c r="BJ158" s="73">
        <f t="shared" si="217"/>
        <v>0</v>
      </c>
      <c r="BK158" s="73">
        <f t="shared" si="218"/>
        <v>0</v>
      </c>
      <c r="BL158" s="73">
        <f t="shared" si="219"/>
        <v>0</v>
      </c>
      <c r="BM158" s="73">
        <f t="shared" si="220"/>
        <v>0</v>
      </c>
      <c r="BN158" s="73">
        <f t="shared" si="221"/>
        <v>0</v>
      </c>
    </row>
    <row r="159" spans="1:66" x14ac:dyDescent="0.25">
      <c r="A159" s="62" t="s">
        <v>47</v>
      </c>
      <c r="B159" s="62">
        <v>51.565320500028399</v>
      </c>
      <c r="C159" s="62">
        <v>0.18906180001169401</v>
      </c>
      <c r="D159" s="63">
        <v>0</v>
      </c>
      <c r="E159" s="63">
        <v>270.81911665484154</v>
      </c>
      <c r="F159" s="63">
        <v>758.69777677844604</v>
      </c>
      <c r="G159" s="68">
        <f t="shared" si="222"/>
        <v>187.15377714383476</v>
      </c>
      <c r="H159" s="69">
        <f t="shared" si="188"/>
        <v>4825.3178603109172</v>
      </c>
      <c r="I159" s="69">
        <f t="shared" si="189"/>
        <v>8244.6212734419023</v>
      </c>
      <c r="J159" s="69">
        <f t="shared" si="223"/>
        <v>13069.93913375282</v>
      </c>
      <c r="K159" s="69">
        <f t="shared" si="190"/>
        <v>14825.043265439341</v>
      </c>
      <c r="L159" s="69">
        <f t="shared" si="191"/>
        <v>38535.595047885319</v>
      </c>
      <c r="M159" s="69">
        <f t="shared" si="224"/>
        <v>53360.638313324656</v>
      </c>
      <c r="N159" s="69">
        <f t="shared" si="225"/>
        <v>66430.577447077478</v>
      </c>
      <c r="O159" s="51">
        <f t="shared" si="226"/>
        <v>338.14411994577091</v>
      </c>
      <c r="P159" s="49">
        <f t="shared" si="192"/>
        <v>1722.4095819247923</v>
      </c>
      <c r="Q159" s="49">
        <f t="shared" si="193"/>
        <v>2942.9387020324311</v>
      </c>
      <c r="R159" s="49">
        <f t="shared" si="227"/>
        <v>4665.3482839572234</v>
      </c>
      <c r="S159" s="49">
        <f t="shared" si="194"/>
        <v>14825.043265439341</v>
      </c>
      <c r="T159" s="49">
        <f t="shared" si="195"/>
        <v>69625.016779860613</v>
      </c>
      <c r="U159" s="49">
        <f t="shared" si="228"/>
        <v>84450.06004529995</v>
      </c>
      <c r="V159" s="49">
        <f t="shared" si="229"/>
        <v>89115.408329257174</v>
      </c>
      <c r="W159" s="28">
        <f t="shared" si="230"/>
        <v>669.37648105270944</v>
      </c>
      <c r="X159" s="29">
        <f t="shared" si="196"/>
        <v>1722.4095819247923</v>
      </c>
      <c r="Y159" s="29">
        <f t="shared" si="197"/>
        <v>6494.1775976974577</v>
      </c>
      <c r="Z159" s="29">
        <f t="shared" si="231"/>
        <v>8216.5871796222491</v>
      </c>
      <c r="AA159" s="29">
        <f t="shared" si="198"/>
        <v>4825.3178603109172</v>
      </c>
      <c r="AB159" s="29">
        <f t="shared" si="199"/>
        <v>13214.108778790565</v>
      </c>
      <c r="AC159" s="29">
        <f t="shared" si="232"/>
        <v>18039.426639101483</v>
      </c>
      <c r="AD159" s="29">
        <f t="shared" si="200"/>
        <v>14825.043265439341</v>
      </c>
      <c r="AE159" s="29">
        <f t="shared" si="201"/>
        <v>137826.87906213826</v>
      </c>
      <c r="AF159" s="29">
        <f t="shared" si="233"/>
        <v>152651.9223275776</v>
      </c>
      <c r="AG159" s="29">
        <f t="shared" si="234"/>
        <v>178907.93614630133</v>
      </c>
      <c r="AH159" s="135">
        <f t="shared" si="235"/>
        <v>3899.7952798297183</v>
      </c>
      <c r="AI159" s="135">
        <f t="shared" si="236"/>
        <v>10136.964120942081</v>
      </c>
      <c r="AJ159" s="135">
        <f t="shared" si="237"/>
        <v>14036.7594007718</v>
      </c>
      <c r="AK159" s="135">
        <f t="shared" si="238"/>
        <v>10925.247985609623</v>
      </c>
      <c r="AL159" s="135">
        <f t="shared" si="239"/>
        <v>51309.838406712115</v>
      </c>
      <c r="AM159" s="139">
        <f t="shared" si="240"/>
        <v>62235.08639232174</v>
      </c>
      <c r="AN159" s="135">
        <f t="shared" si="241"/>
        <v>76271.84579309354</v>
      </c>
      <c r="AO159" s="137" t="str">
        <f t="shared" si="242"/>
        <v>WoodCo Factory and Warehouse</v>
      </c>
      <c r="AP159" s="65">
        <f t="shared" si="243"/>
        <v>66430.577447077478</v>
      </c>
      <c r="AQ159" s="12"/>
      <c r="AR159" s="70">
        <f t="shared" si="202"/>
        <v>758.69777677844604</v>
      </c>
      <c r="AS159" s="70">
        <f t="shared" si="203"/>
        <v>0</v>
      </c>
      <c r="AT159" s="70">
        <f t="shared" si="204"/>
        <v>0</v>
      </c>
      <c r="AU159" s="70">
        <f t="shared" si="205"/>
        <v>0</v>
      </c>
      <c r="AW159" s="68">
        <f t="shared" si="206"/>
        <v>0</v>
      </c>
      <c r="AX159" s="68">
        <f t="shared" si="207"/>
        <v>270.81911665484154</v>
      </c>
      <c r="AY159" s="68">
        <f t="shared" si="208"/>
        <v>758.69777677844604</v>
      </c>
      <c r="AZ159" s="68" t="str">
        <f t="shared" si="244"/>
        <v>Both</v>
      </c>
      <c r="BA159" s="68">
        <f t="shared" si="209"/>
        <v>10136.964120942081</v>
      </c>
      <c r="BB159" s="68">
        <f t="shared" si="210"/>
        <v>28398.630926943239</v>
      </c>
      <c r="BC159" s="111">
        <f t="shared" si="211"/>
        <v>0</v>
      </c>
      <c r="BD159" s="111">
        <f t="shared" si="212"/>
        <v>0</v>
      </c>
      <c r="BE159" s="111">
        <f t="shared" si="213"/>
        <v>0</v>
      </c>
      <c r="BF159" s="111">
        <f t="shared" si="245"/>
        <v>0</v>
      </c>
      <c r="BG159" s="111">
        <f t="shared" si="214"/>
        <v>0</v>
      </c>
      <c r="BH159" s="111">
        <f t="shared" si="215"/>
        <v>0</v>
      </c>
      <c r="BI159" s="73">
        <f t="shared" si="216"/>
        <v>0</v>
      </c>
      <c r="BJ159" s="73">
        <f t="shared" si="217"/>
        <v>0</v>
      </c>
      <c r="BK159" s="73">
        <f t="shared" si="218"/>
        <v>0</v>
      </c>
      <c r="BL159" s="73">
        <f t="shared" si="219"/>
        <v>0</v>
      </c>
      <c r="BM159" s="73">
        <f t="shared" si="220"/>
        <v>0</v>
      </c>
      <c r="BN159" s="73">
        <f t="shared" si="221"/>
        <v>0</v>
      </c>
    </row>
    <row r="160" spans="1:66" x14ac:dyDescent="0.25">
      <c r="A160" s="62" t="s">
        <v>126</v>
      </c>
      <c r="B160" s="62">
        <v>51.541992406236197</v>
      </c>
      <c r="C160" s="62">
        <v>0.27681761089187901</v>
      </c>
      <c r="D160" s="63">
        <v>0</v>
      </c>
      <c r="E160" s="63">
        <v>864</v>
      </c>
      <c r="F160" s="63">
        <v>0</v>
      </c>
      <c r="G160" s="68">
        <f t="shared" si="222"/>
        <v>190.96568559610958</v>
      </c>
      <c r="H160" s="69">
        <f t="shared" si="188"/>
        <v>0</v>
      </c>
      <c r="I160" s="69">
        <f t="shared" si="189"/>
        <v>0</v>
      </c>
      <c r="J160" s="69">
        <f t="shared" si="223"/>
        <v>0</v>
      </c>
      <c r="K160" s="69">
        <f t="shared" si="190"/>
        <v>12441.6</v>
      </c>
      <c r="L160" s="69">
        <f t="shared" si="191"/>
        <v>32998.870471007736</v>
      </c>
      <c r="M160" s="69">
        <f t="shared" si="224"/>
        <v>45440.470471007735</v>
      </c>
      <c r="N160" s="69">
        <f t="shared" si="225"/>
        <v>45440.470471007735</v>
      </c>
      <c r="O160" s="51">
        <f t="shared" si="226"/>
        <v>345.44178559398881</v>
      </c>
      <c r="P160" s="49">
        <f t="shared" si="192"/>
        <v>5495.04</v>
      </c>
      <c r="Q160" s="49">
        <f t="shared" si="193"/>
        <v>9388.9200657746969</v>
      </c>
      <c r="R160" s="49">
        <f t="shared" si="227"/>
        <v>14883.960065774696</v>
      </c>
      <c r="S160" s="49">
        <f t="shared" si="194"/>
        <v>12441.6</v>
      </c>
      <c r="T160" s="49">
        <f t="shared" si="195"/>
        <v>59692.340550641267</v>
      </c>
      <c r="U160" s="49">
        <f t="shared" si="228"/>
        <v>72133.940550641273</v>
      </c>
      <c r="V160" s="49">
        <f t="shared" si="229"/>
        <v>87017.900616415965</v>
      </c>
      <c r="W160" s="28">
        <f t="shared" si="230"/>
        <v>675.3706645554937</v>
      </c>
      <c r="X160" s="29">
        <f t="shared" si="196"/>
        <v>5495.04</v>
      </c>
      <c r="Y160" s="29">
        <f t="shared" si="197"/>
        <v>20718.513204375355</v>
      </c>
      <c r="Z160" s="29">
        <f t="shared" si="231"/>
        <v>26213.553204375356</v>
      </c>
      <c r="AA160" s="29">
        <f t="shared" si="198"/>
        <v>0</v>
      </c>
      <c r="AB160" s="29">
        <f t="shared" si="199"/>
        <v>0</v>
      </c>
      <c r="AC160" s="29">
        <f t="shared" si="232"/>
        <v>0</v>
      </c>
      <c r="AD160" s="29">
        <f t="shared" si="200"/>
        <v>12441.6</v>
      </c>
      <c r="AE160" s="29">
        <f t="shared" si="201"/>
        <v>116704.05083518932</v>
      </c>
      <c r="AF160" s="29">
        <f t="shared" si="233"/>
        <v>129145.65083518933</v>
      </c>
      <c r="AG160" s="29">
        <f t="shared" si="234"/>
        <v>155359.20403956468</v>
      </c>
      <c r="AH160" s="135">
        <f t="shared" si="235"/>
        <v>12441.6</v>
      </c>
      <c r="AI160" s="135">
        <f t="shared" si="236"/>
        <v>32998.870471007736</v>
      </c>
      <c r="AJ160" s="135">
        <f t="shared" si="237"/>
        <v>45440.470471007735</v>
      </c>
      <c r="AK160" s="135">
        <f t="shared" si="238"/>
        <v>0</v>
      </c>
      <c r="AL160" s="135">
        <f t="shared" si="239"/>
        <v>0</v>
      </c>
      <c r="AM160" s="139">
        <f t="shared" si="240"/>
        <v>0</v>
      </c>
      <c r="AN160" s="135">
        <f t="shared" si="241"/>
        <v>45440.470471007735</v>
      </c>
      <c r="AO160" s="137" t="str">
        <f t="shared" si="242"/>
        <v>WoodCo Factory and Warehouse</v>
      </c>
      <c r="AP160" s="65">
        <f t="shared" si="243"/>
        <v>45440.470471007735</v>
      </c>
      <c r="AQ160" s="12"/>
      <c r="AR160" s="70">
        <f t="shared" si="202"/>
        <v>0</v>
      </c>
      <c r="AS160" s="70">
        <f t="shared" si="203"/>
        <v>0</v>
      </c>
      <c r="AT160" s="70">
        <f t="shared" si="204"/>
        <v>0</v>
      </c>
      <c r="AU160" s="70">
        <f t="shared" si="205"/>
        <v>0</v>
      </c>
      <c r="AW160" s="68">
        <f t="shared" si="206"/>
        <v>0</v>
      </c>
      <c r="AX160" s="68">
        <f t="shared" si="207"/>
        <v>864</v>
      </c>
      <c r="AY160" s="68">
        <f t="shared" si="208"/>
        <v>0</v>
      </c>
      <c r="AZ160" s="68" t="str">
        <f t="shared" si="244"/>
        <v>WoodCo</v>
      </c>
      <c r="BA160" s="68">
        <f t="shared" si="209"/>
        <v>32998.870471007736</v>
      </c>
      <c r="BB160" s="68">
        <f t="shared" si="210"/>
        <v>0</v>
      </c>
      <c r="BC160" s="111">
        <f t="shared" si="211"/>
        <v>0</v>
      </c>
      <c r="BD160" s="111">
        <f t="shared" si="212"/>
        <v>0</v>
      </c>
      <c r="BE160" s="111">
        <f t="shared" si="213"/>
        <v>0</v>
      </c>
      <c r="BF160" s="111">
        <f t="shared" si="245"/>
        <v>0</v>
      </c>
      <c r="BG160" s="111">
        <f t="shared" si="214"/>
        <v>0</v>
      </c>
      <c r="BH160" s="111">
        <f t="shared" si="215"/>
        <v>0</v>
      </c>
      <c r="BI160" s="73">
        <f t="shared" si="216"/>
        <v>0</v>
      </c>
      <c r="BJ160" s="73">
        <f t="shared" si="217"/>
        <v>0</v>
      </c>
      <c r="BK160" s="73">
        <f t="shared" si="218"/>
        <v>0</v>
      </c>
      <c r="BL160" s="73">
        <f t="shared" si="219"/>
        <v>0</v>
      </c>
      <c r="BM160" s="73">
        <f t="shared" si="220"/>
        <v>0</v>
      </c>
      <c r="BN160" s="73">
        <f t="shared" si="221"/>
        <v>0</v>
      </c>
    </row>
    <row r="161" spans="1:66" x14ac:dyDescent="0.25">
      <c r="A161" s="62" t="s">
        <v>20</v>
      </c>
      <c r="B161" s="62">
        <v>51.482410430908203</v>
      </c>
      <c r="C161" s="62">
        <v>0.28494200110435486</v>
      </c>
      <c r="D161" s="63">
        <v>0</v>
      </c>
      <c r="E161" s="63">
        <v>348.22222740072016</v>
      </c>
      <c r="F161" s="63">
        <v>868.68957159573915</v>
      </c>
      <c r="G161" s="68">
        <f t="shared" si="222"/>
        <v>198.94079103351774</v>
      </c>
      <c r="H161" s="69">
        <f t="shared" si="188"/>
        <v>5524.8656753489013</v>
      </c>
      <c r="I161" s="69">
        <f t="shared" si="189"/>
        <v>9439.8807288014596</v>
      </c>
      <c r="J161" s="69">
        <f t="shared" si="223"/>
        <v>14964.746404150361</v>
      </c>
      <c r="K161" s="69">
        <f t="shared" si="190"/>
        <v>17523.529905549014</v>
      </c>
      <c r="L161" s="69">
        <f t="shared" si="191"/>
        <v>48418.67918207535</v>
      </c>
      <c r="M161" s="69">
        <f t="shared" si="224"/>
        <v>65942.20908762436</v>
      </c>
      <c r="N161" s="69">
        <f t="shared" si="225"/>
        <v>80906.955491774715</v>
      </c>
      <c r="O161" s="51">
        <f t="shared" si="226"/>
        <v>351.64513926130508</v>
      </c>
      <c r="P161" s="49">
        <f t="shared" si="192"/>
        <v>2214.6933662685801</v>
      </c>
      <c r="Q161" s="49">
        <f t="shared" si="193"/>
        <v>3784.0632617955803</v>
      </c>
      <c r="R161" s="49">
        <f t="shared" si="227"/>
        <v>5998.7566280641604</v>
      </c>
      <c r="S161" s="49">
        <f t="shared" si="194"/>
        <v>17523.529905549014</v>
      </c>
      <c r="T161" s="49">
        <f t="shared" si="195"/>
        <v>85584.223805367059</v>
      </c>
      <c r="U161" s="49">
        <f t="shared" si="228"/>
        <v>103107.75371091608</v>
      </c>
      <c r="V161" s="49">
        <f t="shared" si="229"/>
        <v>109106.51033898024</v>
      </c>
      <c r="W161" s="28">
        <f t="shared" si="230"/>
        <v>682.80639968647756</v>
      </c>
      <c r="X161" s="29">
        <f t="shared" si="196"/>
        <v>2214.6933662685801</v>
      </c>
      <c r="Y161" s="29">
        <f t="shared" si="197"/>
        <v>8350.2856671977061</v>
      </c>
      <c r="Z161" s="29">
        <f t="shared" si="231"/>
        <v>10564.979033466287</v>
      </c>
      <c r="AA161" s="29">
        <f t="shared" si="198"/>
        <v>5524.8656753489013</v>
      </c>
      <c r="AB161" s="29">
        <f t="shared" si="199"/>
        <v>15129.816964547588</v>
      </c>
      <c r="AC161" s="29">
        <f t="shared" si="232"/>
        <v>20654.682639896491</v>
      </c>
      <c r="AD161" s="29">
        <f t="shared" si="200"/>
        <v>17523.529905549014</v>
      </c>
      <c r="AE161" s="29">
        <f t="shared" si="201"/>
        <v>166183.03284175339</v>
      </c>
      <c r="AF161" s="29">
        <f t="shared" si="233"/>
        <v>183706.56274730241</v>
      </c>
      <c r="AG161" s="29">
        <f t="shared" si="234"/>
        <v>214926.22442066518</v>
      </c>
      <c r="AH161" s="135">
        <f t="shared" si="235"/>
        <v>5014.4000745703706</v>
      </c>
      <c r="AI161" s="135">
        <f t="shared" si="236"/>
        <v>13855.121074910554</v>
      </c>
      <c r="AJ161" s="135">
        <f t="shared" si="237"/>
        <v>18869.521149480926</v>
      </c>
      <c r="AK161" s="135">
        <f t="shared" si="238"/>
        <v>12509.129830978643</v>
      </c>
      <c r="AL161" s="135">
        <f t="shared" si="239"/>
        <v>61094.093075725432</v>
      </c>
      <c r="AM161" s="139">
        <f t="shared" si="240"/>
        <v>73603.222906704075</v>
      </c>
      <c r="AN161" s="135">
        <f t="shared" si="241"/>
        <v>92472.744056185009</v>
      </c>
      <c r="AO161" s="137" t="str">
        <f t="shared" si="242"/>
        <v>WoodCo Factory and Warehouse</v>
      </c>
      <c r="AP161" s="65">
        <f t="shared" si="243"/>
        <v>80906.955491774715</v>
      </c>
      <c r="AQ161" s="12"/>
      <c r="AR161" s="70">
        <f t="shared" si="202"/>
        <v>868.68957159573915</v>
      </c>
      <c r="AS161" s="70">
        <f t="shared" si="203"/>
        <v>0</v>
      </c>
      <c r="AT161" s="70">
        <f t="shared" si="204"/>
        <v>0</v>
      </c>
      <c r="AU161" s="70">
        <f t="shared" si="205"/>
        <v>0</v>
      </c>
      <c r="AW161" s="68">
        <f t="shared" si="206"/>
        <v>0</v>
      </c>
      <c r="AX161" s="68">
        <f t="shared" si="207"/>
        <v>348.22222740072016</v>
      </c>
      <c r="AY161" s="68">
        <f t="shared" si="208"/>
        <v>868.68957159573915</v>
      </c>
      <c r="AZ161" s="68" t="str">
        <f t="shared" si="244"/>
        <v>Both</v>
      </c>
      <c r="BA161" s="68">
        <f t="shared" si="209"/>
        <v>13855.121074910552</v>
      </c>
      <c r="BB161" s="68">
        <f t="shared" si="210"/>
        <v>34563.558107164798</v>
      </c>
      <c r="BC161" s="111">
        <f t="shared" si="211"/>
        <v>0</v>
      </c>
      <c r="BD161" s="111">
        <f t="shared" si="212"/>
        <v>0</v>
      </c>
      <c r="BE161" s="111">
        <f t="shared" si="213"/>
        <v>0</v>
      </c>
      <c r="BF161" s="111">
        <f t="shared" si="245"/>
        <v>0</v>
      </c>
      <c r="BG161" s="111">
        <f t="shared" si="214"/>
        <v>0</v>
      </c>
      <c r="BH161" s="111">
        <f t="shared" si="215"/>
        <v>0</v>
      </c>
      <c r="BI161" s="73">
        <f t="shared" si="216"/>
        <v>0</v>
      </c>
      <c r="BJ161" s="73">
        <f t="shared" si="217"/>
        <v>0</v>
      </c>
      <c r="BK161" s="73">
        <f t="shared" si="218"/>
        <v>0</v>
      </c>
      <c r="BL161" s="73">
        <f t="shared" si="219"/>
        <v>0</v>
      </c>
      <c r="BM161" s="73">
        <f t="shared" si="220"/>
        <v>0</v>
      </c>
      <c r="BN161" s="73">
        <f t="shared" si="221"/>
        <v>0</v>
      </c>
    </row>
    <row r="162" spans="1:66" x14ac:dyDescent="0.25">
      <c r="A162" s="62" t="s">
        <v>245</v>
      </c>
      <c r="B162" s="62">
        <v>51.592631125683901</v>
      </c>
      <c r="C162" s="62">
        <v>0.21341085527454501</v>
      </c>
      <c r="D162" s="63">
        <v>0</v>
      </c>
      <c r="E162" s="63">
        <v>0</v>
      </c>
      <c r="F162" s="63">
        <v>901.90457295085662</v>
      </c>
      <c r="G162" s="68">
        <f t="shared" si="222"/>
        <v>183.69761187528823</v>
      </c>
      <c r="H162" s="69">
        <f t="shared" si="188"/>
        <v>5736.1130839674488</v>
      </c>
      <c r="I162" s="69">
        <f t="shared" si="189"/>
        <v>9800.8216925836314</v>
      </c>
      <c r="J162" s="69">
        <f t="shared" si="223"/>
        <v>15536.934776551079</v>
      </c>
      <c r="K162" s="69">
        <f t="shared" si="190"/>
        <v>12987.425850492336</v>
      </c>
      <c r="L162" s="69">
        <f t="shared" si="191"/>
        <v>33135.543238094811</v>
      </c>
      <c r="M162" s="69">
        <f t="shared" si="224"/>
        <v>46122.969088587146</v>
      </c>
      <c r="N162" s="69">
        <f t="shared" si="225"/>
        <v>61659.903865138229</v>
      </c>
      <c r="O162" s="51">
        <f t="shared" si="226"/>
        <v>336.93360366391738</v>
      </c>
      <c r="P162" s="49">
        <f t="shared" si="192"/>
        <v>0</v>
      </c>
      <c r="Q162" s="49">
        <f t="shared" si="193"/>
        <v>0</v>
      </c>
      <c r="R162" s="49">
        <f t="shared" si="227"/>
        <v>0</v>
      </c>
      <c r="S162" s="49">
        <f t="shared" si="194"/>
        <v>12987.425850492336</v>
      </c>
      <c r="T162" s="49">
        <f t="shared" si="195"/>
        <v>60776.391585059726</v>
      </c>
      <c r="U162" s="49">
        <f t="shared" si="228"/>
        <v>73763.81743555206</v>
      </c>
      <c r="V162" s="49">
        <f t="shared" si="229"/>
        <v>73763.81743555206</v>
      </c>
      <c r="W162" s="28">
        <f t="shared" si="230"/>
        <v>666.98638907022007</v>
      </c>
      <c r="X162" s="29">
        <f t="shared" si="196"/>
        <v>0</v>
      </c>
      <c r="Y162" s="29">
        <f t="shared" si="197"/>
        <v>0</v>
      </c>
      <c r="Z162" s="29">
        <f t="shared" si="231"/>
        <v>0</v>
      </c>
      <c r="AA162" s="29">
        <f t="shared" si="198"/>
        <v>5736.1130839674488</v>
      </c>
      <c r="AB162" s="29">
        <f t="shared" si="199"/>
        <v>15708.316934401022</v>
      </c>
      <c r="AC162" s="29">
        <f t="shared" si="232"/>
        <v>21444.430018368472</v>
      </c>
      <c r="AD162" s="29">
        <f t="shared" si="200"/>
        <v>12987.425850492336</v>
      </c>
      <c r="AE162" s="29">
        <f t="shared" si="201"/>
        <v>120311.61487968215</v>
      </c>
      <c r="AF162" s="29">
        <f t="shared" si="233"/>
        <v>133299.04073017449</v>
      </c>
      <c r="AG162" s="29">
        <f t="shared" si="234"/>
        <v>154743.47074854295</v>
      </c>
      <c r="AH162" s="135">
        <f t="shared" si="235"/>
        <v>0</v>
      </c>
      <c r="AI162" s="135">
        <f t="shared" si="236"/>
        <v>0</v>
      </c>
      <c r="AJ162" s="135">
        <f t="shared" si="237"/>
        <v>0</v>
      </c>
      <c r="AK162" s="135">
        <f t="shared" si="238"/>
        <v>12987.425850492336</v>
      </c>
      <c r="AL162" s="135">
        <f t="shared" si="239"/>
        <v>60776.391585059711</v>
      </c>
      <c r="AM162" s="139">
        <f t="shared" si="240"/>
        <v>73763.817435552046</v>
      </c>
      <c r="AN162" s="135">
        <f t="shared" si="241"/>
        <v>73763.817435552046</v>
      </c>
      <c r="AO162" s="137" t="str">
        <f t="shared" si="242"/>
        <v>WoodCo Factory and Warehouse</v>
      </c>
      <c r="AP162" s="65">
        <f t="shared" si="243"/>
        <v>61659.903865138229</v>
      </c>
      <c r="AQ162" s="12"/>
      <c r="AR162" s="70">
        <f t="shared" si="202"/>
        <v>901.90457295085662</v>
      </c>
      <c r="AS162" s="70">
        <f t="shared" si="203"/>
        <v>0</v>
      </c>
      <c r="AT162" s="70">
        <f t="shared" si="204"/>
        <v>0</v>
      </c>
      <c r="AU162" s="70">
        <f t="shared" si="205"/>
        <v>0</v>
      </c>
      <c r="AW162" s="68">
        <f t="shared" si="206"/>
        <v>0</v>
      </c>
      <c r="AX162" s="68">
        <f t="shared" si="207"/>
        <v>0</v>
      </c>
      <c r="AY162" s="68">
        <f t="shared" si="208"/>
        <v>901.90457295085662</v>
      </c>
      <c r="AZ162" s="68" t="str">
        <f t="shared" si="244"/>
        <v>DrumCo</v>
      </c>
      <c r="BA162" s="68">
        <f t="shared" si="209"/>
        <v>0</v>
      </c>
      <c r="BB162" s="68">
        <f t="shared" si="210"/>
        <v>33135.543238094811</v>
      </c>
      <c r="BC162" s="111">
        <f t="shared" si="211"/>
        <v>0</v>
      </c>
      <c r="BD162" s="111">
        <f t="shared" si="212"/>
        <v>0</v>
      </c>
      <c r="BE162" s="111">
        <f t="shared" si="213"/>
        <v>0</v>
      </c>
      <c r="BF162" s="111">
        <f t="shared" si="245"/>
        <v>0</v>
      </c>
      <c r="BG162" s="111">
        <f t="shared" si="214"/>
        <v>0</v>
      </c>
      <c r="BH162" s="111">
        <f t="shared" si="215"/>
        <v>0</v>
      </c>
      <c r="BI162" s="73">
        <f t="shared" si="216"/>
        <v>0</v>
      </c>
      <c r="BJ162" s="73">
        <f t="shared" si="217"/>
        <v>0</v>
      </c>
      <c r="BK162" s="73">
        <f t="shared" si="218"/>
        <v>0</v>
      </c>
      <c r="BL162" s="73">
        <f t="shared" si="219"/>
        <v>0</v>
      </c>
      <c r="BM162" s="73">
        <f t="shared" si="220"/>
        <v>0</v>
      </c>
      <c r="BN162" s="73">
        <f t="shared" si="221"/>
        <v>0</v>
      </c>
    </row>
    <row r="163" spans="1:66" x14ac:dyDescent="0.25">
      <c r="A163" s="62" t="s">
        <v>71</v>
      </c>
      <c r="B163" s="62">
        <v>53.364833300000001</v>
      </c>
      <c r="C163" s="62">
        <v>-1.3442599</v>
      </c>
      <c r="D163" s="63">
        <v>0</v>
      </c>
      <c r="E163" s="63">
        <v>316.64</v>
      </c>
      <c r="F163" s="63">
        <v>1589.4914287547579</v>
      </c>
      <c r="G163" s="68">
        <f t="shared" si="222"/>
        <v>120.29335141087383</v>
      </c>
      <c r="H163" s="69">
        <f t="shared" si="188"/>
        <v>10109.16548688026</v>
      </c>
      <c r="I163" s="69">
        <f t="shared" si="189"/>
        <v>17272.694409505137</v>
      </c>
      <c r="J163" s="69">
        <f t="shared" si="223"/>
        <v>27381.859896385395</v>
      </c>
      <c r="K163" s="69">
        <f t="shared" si="190"/>
        <v>27448.292574068517</v>
      </c>
      <c r="L163" s="69">
        <f t="shared" si="191"/>
        <v>45858.987558901426</v>
      </c>
      <c r="M163" s="69">
        <f t="shared" si="224"/>
        <v>73307.280132969943</v>
      </c>
      <c r="N163" s="69">
        <f t="shared" si="225"/>
        <v>100689.14002935533</v>
      </c>
      <c r="O163" s="51">
        <f t="shared" si="226"/>
        <v>111.9247042905474</v>
      </c>
      <c r="P163" s="49">
        <f t="shared" si="192"/>
        <v>2013.8304000000001</v>
      </c>
      <c r="Q163" s="49">
        <f t="shared" si="193"/>
        <v>3440.8653352163192</v>
      </c>
      <c r="R163" s="49">
        <f t="shared" si="227"/>
        <v>5454.695735216319</v>
      </c>
      <c r="S163" s="49">
        <f t="shared" si="194"/>
        <v>27448.292574068517</v>
      </c>
      <c r="T163" s="49">
        <f t="shared" si="195"/>
        <v>42668.639300458977</v>
      </c>
      <c r="U163" s="49">
        <f t="shared" si="228"/>
        <v>70116.931874527494</v>
      </c>
      <c r="V163" s="49">
        <f t="shared" si="229"/>
        <v>75571.627609743809</v>
      </c>
      <c r="W163" s="28">
        <f t="shared" si="230"/>
        <v>398.91336830934409</v>
      </c>
      <c r="X163" s="29">
        <f t="shared" si="196"/>
        <v>2013.8304000000001</v>
      </c>
      <c r="Y163" s="29">
        <f t="shared" si="197"/>
        <v>7592.9514132331151</v>
      </c>
      <c r="Z163" s="29">
        <f t="shared" si="231"/>
        <v>9606.7818132331158</v>
      </c>
      <c r="AA163" s="29">
        <f t="shared" si="198"/>
        <v>10109.16548688026</v>
      </c>
      <c r="AB163" s="29">
        <f t="shared" si="199"/>
        <v>27683.899024596827</v>
      </c>
      <c r="AC163" s="29">
        <f t="shared" si="232"/>
        <v>37793.064511477089</v>
      </c>
      <c r="AD163" s="29">
        <f t="shared" si="200"/>
        <v>27448.292574068517</v>
      </c>
      <c r="AE163" s="29">
        <f t="shared" si="201"/>
        <v>152076.26173697261</v>
      </c>
      <c r="AF163" s="29">
        <f t="shared" si="233"/>
        <v>179524.55431104114</v>
      </c>
      <c r="AG163" s="29">
        <f t="shared" si="234"/>
        <v>226924.40063575134</v>
      </c>
      <c r="AH163" s="135">
        <f t="shared" si="235"/>
        <v>4559.616</v>
      </c>
      <c r="AI163" s="135">
        <f t="shared" si="236"/>
        <v>7617.9373581478176</v>
      </c>
      <c r="AJ163" s="135">
        <f t="shared" si="237"/>
        <v>12177.553358147818</v>
      </c>
      <c r="AK163" s="135">
        <f t="shared" si="238"/>
        <v>22888.676574068515</v>
      </c>
      <c r="AL163" s="135">
        <f t="shared" si="239"/>
        <v>35580.671627147196</v>
      </c>
      <c r="AM163" s="139">
        <f t="shared" si="240"/>
        <v>58469.348201215711</v>
      </c>
      <c r="AN163" s="135">
        <f t="shared" si="241"/>
        <v>70646.901559363527</v>
      </c>
      <c r="AO163" s="137" t="str">
        <f t="shared" si="242"/>
        <v>Individual</v>
      </c>
      <c r="AP163" s="65">
        <f t="shared" si="243"/>
        <v>70646.901559363527</v>
      </c>
      <c r="AQ163" s="12">
        <f t="shared" ref="AQ163:AQ164" si="247">SUM(D163:E163)</f>
        <v>316.64</v>
      </c>
      <c r="AR163" s="70">
        <f t="shared" si="202"/>
        <v>0</v>
      </c>
      <c r="AS163" s="70">
        <f t="shared" si="203"/>
        <v>0</v>
      </c>
      <c r="AT163" s="70">
        <f t="shared" si="204"/>
        <v>0</v>
      </c>
      <c r="AU163" s="70">
        <f t="shared" si="205"/>
        <v>0</v>
      </c>
      <c r="AW163" s="68">
        <f t="shared" si="206"/>
        <v>0</v>
      </c>
      <c r="AX163" s="68">
        <f t="shared" si="207"/>
        <v>0</v>
      </c>
      <c r="AY163" s="68">
        <f t="shared" si="208"/>
        <v>0</v>
      </c>
      <c r="AZ163" s="68">
        <f t="shared" si="244"/>
        <v>0</v>
      </c>
      <c r="BA163" s="68">
        <f t="shared" si="209"/>
        <v>0</v>
      </c>
      <c r="BB163" s="68">
        <f t="shared" si="210"/>
        <v>0</v>
      </c>
      <c r="BC163" s="111">
        <f t="shared" si="211"/>
        <v>0</v>
      </c>
      <c r="BD163" s="111">
        <f t="shared" si="212"/>
        <v>0</v>
      </c>
      <c r="BE163" s="111">
        <f t="shared" si="213"/>
        <v>0</v>
      </c>
      <c r="BF163" s="111">
        <f t="shared" si="245"/>
        <v>0</v>
      </c>
      <c r="BG163" s="111">
        <f t="shared" si="214"/>
        <v>0</v>
      </c>
      <c r="BH163" s="111">
        <f t="shared" si="215"/>
        <v>0</v>
      </c>
      <c r="BI163" s="73">
        <f t="shared" si="216"/>
        <v>0</v>
      </c>
      <c r="BJ163" s="73">
        <f t="shared" si="217"/>
        <v>0</v>
      </c>
      <c r="BK163" s="73">
        <f t="shared" si="218"/>
        <v>0</v>
      </c>
      <c r="BL163" s="73">
        <f t="shared" si="219"/>
        <v>0</v>
      </c>
      <c r="BM163" s="73">
        <f t="shared" si="220"/>
        <v>0</v>
      </c>
      <c r="BN163" s="73">
        <f t="shared" si="221"/>
        <v>0</v>
      </c>
    </row>
    <row r="164" spans="1:66" x14ac:dyDescent="0.25">
      <c r="A164" s="62" t="s">
        <v>50</v>
      </c>
      <c r="B164" s="62">
        <v>53.370279500003797</v>
      </c>
      <c r="C164" s="62">
        <v>-1.4641958501066601</v>
      </c>
      <c r="D164" s="63">
        <v>181.71423838956056</v>
      </c>
      <c r="E164" s="63">
        <v>0</v>
      </c>
      <c r="F164" s="63">
        <v>1095.6075335402934</v>
      </c>
      <c r="G164" s="68">
        <f t="shared" si="222"/>
        <v>129.25053181392255</v>
      </c>
      <c r="H164" s="69">
        <f t="shared" si="188"/>
        <v>6968.0639133162667</v>
      </c>
      <c r="I164" s="69">
        <f t="shared" si="189"/>
        <v>11905.754115590724</v>
      </c>
      <c r="J164" s="69">
        <f t="shared" si="223"/>
        <v>18873.81802890699</v>
      </c>
      <c r="K164" s="69">
        <f t="shared" si="190"/>
        <v>18393.433515789897</v>
      </c>
      <c r="L164" s="69">
        <f t="shared" si="191"/>
        <v>33018.903663887104</v>
      </c>
      <c r="M164" s="69">
        <f t="shared" si="224"/>
        <v>51412.337179677001</v>
      </c>
      <c r="N164" s="69">
        <f t="shared" si="225"/>
        <v>70286.155208583994</v>
      </c>
      <c r="O164" s="51">
        <f t="shared" si="226"/>
        <v>102.37660517294435</v>
      </c>
      <c r="P164" s="49">
        <f t="shared" si="192"/>
        <v>1155.7025561576052</v>
      </c>
      <c r="Q164" s="49">
        <f t="shared" si="193"/>
        <v>1974.653309088787</v>
      </c>
      <c r="R164" s="49">
        <f t="shared" si="227"/>
        <v>3130.3558652463921</v>
      </c>
      <c r="S164" s="49">
        <f t="shared" si="194"/>
        <v>18393.433515789897</v>
      </c>
      <c r="T164" s="49">
        <f t="shared" si="195"/>
        <v>26153.573344733668</v>
      </c>
      <c r="U164" s="49">
        <f t="shared" si="228"/>
        <v>44547.006860523565</v>
      </c>
      <c r="V164" s="49">
        <f t="shared" si="229"/>
        <v>47677.362725769955</v>
      </c>
      <c r="W164" s="28">
        <f t="shared" si="230"/>
        <v>394.09095988115695</v>
      </c>
      <c r="X164" s="29">
        <f t="shared" si="196"/>
        <v>1155.7025561576052</v>
      </c>
      <c r="Y164" s="29">
        <f t="shared" si="197"/>
        <v>4357.463943862409</v>
      </c>
      <c r="Z164" s="29">
        <f t="shared" si="231"/>
        <v>5513.1665000200137</v>
      </c>
      <c r="AA164" s="29">
        <f t="shared" si="198"/>
        <v>6968.0639133162667</v>
      </c>
      <c r="AB164" s="29">
        <f t="shared" si="199"/>
        <v>19082.008106755748</v>
      </c>
      <c r="AC164" s="29">
        <f t="shared" si="232"/>
        <v>26050.072020072013</v>
      </c>
      <c r="AD164" s="29">
        <f t="shared" si="200"/>
        <v>18393.433515789897</v>
      </c>
      <c r="AE164" s="29">
        <f t="shared" si="201"/>
        <v>100676.19263538727</v>
      </c>
      <c r="AF164" s="29">
        <f t="shared" si="233"/>
        <v>119069.62615117716</v>
      </c>
      <c r="AG164" s="29">
        <f t="shared" si="234"/>
        <v>150632.8646712692</v>
      </c>
      <c r="AH164" s="135">
        <f t="shared" si="235"/>
        <v>2616.6850328096721</v>
      </c>
      <c r="AI164" s="135">
        <f t="shared" si="236"/>
        <v>4697.3323900025216</v>
      </c>
      <c r="AJ164" s="135">
        <f t="shared" si="237"/>
        <v>7314.0174228121941</v>
      </c>
      <c r="AK164" s="135">
        <f t="shared" si="238"/>
        <v>15776.748482980225</v>
      </c>
      <c r="AL164" s="135">
        <f t="shared" si="239"/>
        <v>22432.915977151602</v>
      </c>
      <c r="AM164" s="139">
        <f t="shared" si="240"/>
        <v>38209.664460131826</v>
      </c>
      <c r="AN164" s="135">
        <f t="shared" si="241"/>
        <v>45523.681882944016</v>
      </c>
      <c r="AO164" s="137" t="str">
        <f t="shared" si="242"/>
        <v>Individual</v>
      </c>
      <c r="AP164" s="65">
        <f t="shared" si="243"/>
        <v>45523.681882944016</v>
      </c>
      <c r="AQ164" s="12">
        <f t="shared" si="247"/>
        <v>181.71423838956056</v>
      </c>
      <c r="AR164" s="70">
        <f t="shared" si="202"/>
        <v>0</v>
      </c>
      <c r="AS164" s="70">
        <f t="shared" si="203"/>
        <v>0</v>
      </c>
      <c r="AT164" s="70">
        <f t="shared" si="204"/>
        <v>0</v>
      </c>
      <c r="AU164" s="70">
        <f t="shared" si="205"/>
        <v>0</v>
      </c>
      <c r="AW164" s="68">
        <f t="shared" si="206"/>
        <v>0</v>
      </c>
      <c r="AX164" s="68">
        <f t="shared" si="207"/>
        <v>0</v>
      </c>
      <c r="AY164" s="68">
        <f t="shared" si="208"/>
        <v>0</v>
      </c>
      <c r="AZ164" s="68">
        <f t="shared" si="244"/>
        <v>0</v>
      </c>
      <c r="BA164" s="68">
        <f t="shared" si="209"/>
        <v>0</v>
      </c>
      <c r="BB164" s="68">
        <f t="shared" si="210"/>
        <v>0</v>
      </c>
      <c r="BC164" s="111">
        <f t="shared" si="211"/>
        <v>0</v>
      </c>
      <c r="BD164" s="111">
        <f t="shared" si="212"/>
        <v>0</v>
      </c>
      <c r="BE164" s="111">
        <f t="shared" si="213"/>
        <v>0</v>
      </c>
      <c r="BF164" s="111">
        <f t="shared" si="245"/>
        <v>0</v>
      </c>
      <c r="BG164" s="111">
        <f t="shared" si="214"/>
        <v>0</v>
      </c>
      <c r="BH164" s="111">
        <f t="shared" si="215"/>
        <v>0</v>
      </c>
      <c r="BI164" s="73">
        <f t="shared" si="216"/>
        <v>0</v>
      </c>
      <c r="BJ164" s="73">
        <f t="shared" si="217"/>
        <v>0</v>
      </c>
      <c r="BK164" s="73">
        <f t="shared" si="218"/>
        <v>0</v>
      </c>
      <c r="BL164" s="73">
        <f t="shared" si="219"/>
        <v>0</v>
      </c>
      <c r="BM164" s="73">
        <f t="shared" si="220"/>
        <v>0</v>
      </c>
      <c r="BN164" s="73">
        <f t="shared" si="221"/>
        <v>0</v>
      </c>
    </row>
    <row r="165" spans="1:66" x14ac:dyDescent="0.25">
      <c r="A165" s="62" t="s">
        <v>163</v>
      </c>
      <c r="B165" s="62">
        <v>53.442754399999998</v>
      </c>
      <c r="C165" s="62">
        <v>-1.3475999000000001</v>
      </c>
      <c r="D165" s="63">
        <v>190.42976211823759</v>
      </c>
      <c r="E165" s="63">
        <v>0</v>
      </c>
      <c r="F165" s="63">
        <v>0</v>
      </c>
      <c r="G165" s="68">
        <f t="shared" si="222"/>
        <v>125.41622898983557</v>
      </c>
      <c r="H165" s="69">
        <f t="shared" si="188"/>
        <v>0</v>
      </c>
      <c r="I165" s="69">
        <f t="shared" si="189"/>
        <v>0</v>
      </c>
      <c r="J165" s="69">
        <f t="shared" si="223"/>
        <v>0</v>
      </c>
      <c r="K165" s="69">
        <f t="shared" si="190"/>
        <v>2742.1885745026216</v>
      </c>
      <c r="L165" s="69">
        <f t="shared" si="191"/>
        <v>4776.5965304601605</v>
      </c>
      <c r="M165" s="69">
        <f t="shared" si="224"/>
        <v>7518.7851049627825</v>
      </c>
      <c r="N165" s="69">
        <f t="shared" si="225"/>
        <v>7518.7851049627825</v>
      </c>
      <c r="O165" s="51">
        <f t="shared" si="226"/>
        <v>112.11091252167184</v>
      </c>
      <c r="P165" s="49">
        <f t="shared" si="192"/>
        <v>1211.1332870719912</v>
      </c>
      <c r="Q165" s="49">
        <f t="shared" si="193"/>
        <v>2069.363211426647</v>
      </c>
      <c r="R165" s="49">
        <f t="shared" si="227"/>
        <v>3280.4964984986382</v>
      </c>
      <c r="S165" s="49">
        <f t="shared" si="194"/>
        <v>2742.1885745026216</v>
      </c>
      <c r="T165" s="49">
        <f t="shared" si="195"/>
        <v>4269.8508804721023</v>
      </c>
      <c r="U165" s="49">
        <f t="shared" si="228"/>
        <v>7012.0394549747234</v>
      </c>
      <c r="V165" s="49">
        <f t="shared" si="229"/>
        <v>10292.535953473362</v>
      </c>
      <c r="W165" s="28">
        <f t="shared" si="230"/>
        <v>389.50945356839941</v>
      </c>
      <c r="X165" s="29">
        <f t="shared" si="196"/>
        <v>1211.1332870719912</v>
      </c>
      <c r="Y165" s="29">
        <f t="shared" si="197"/>
        <v>4566.4601168434756</v>
      </c>
      <c r="Z165" s="29">
        <f t="shared" si="231"/>
        <v>5777.5934039154672</v>
      </c>
      <c r="AA165" s="29">
        <f t="shared" si="198"/>
        <v>0</v>
      </c>
      <c r="AB165" s="29">
        <f t="shared" si="199"/>
        <v>0</v>
      </c>
      <c r="AC165" s="29">
        <f t="shared" si="232"/>
        <v>0</v>
      </c>
      <c r="AD165" s="29">
        <f t="shared" si="200"/>
        <v>2742.1885745026216</v>
      </c>
      <c r="AE165" s="29">
        <f t="shared" si="201"/>
        <v>14834.838517167003</v>
      </c>
      <c r="AF165" s="29">
        <f t="shared" si="233"/>
        <v>17577.027091669624</v>
      </c>
      <c r="AG165" s="29">
        <f t="shared" si="234"/>
        <v>23354.620495585092</v>
      </c>
      <c r="AH165" s="135">
        <f t="shared" si="235"/>
        <v>2742.1885745026216</v>
      </c>
      <c r="AI165" s="135">
        <f t="shared" si="236"/>
        <v>4776.5965304601605</v>
      </c>
      <c r="AJ165" s="135">
        <f t="shared" si="237"/>
        <v>7518.7851049627825</v>
      </c>
      <c r="AK165" s="135">
        <f t="shared" si="238"/>
        <v>0</v>
      </c>
      <c r="AL165" s="135">
        <f t="shared" si="239"/>
        <v>0</v>
      </c>
      <c r="AM165" s="139">
        <f t="shared" si="240"/>
        <v>0</v>
      </c>
      <c r="AN165" s="135">
        <f t="shared" si="241"/>
        <v>7518.7851049627825</v>
      </c>
      <c r="AO165" s="137" t="str">
        <f t="shared" si="242"/>
        <v>WoodCo Factory and Warehouse</v>
      </c>
      <c r="AP165" s="65">
        <f t="shared" si="243"/>
        <v>7518.7851049627825</v>
      </c>
      <c r="AQ165" s="12"/>
      <c r="AR165" s="70">
        <f t="shared" si="202"/>
        <v>0</v>
      </c>
      <c r="AS165" s="70">
        <f t="shared" si="203"/>
        <v>0</v>
      </c>
      <c r="AT165" s="70">
        <f t="shared" si="204"/>
        <v>0</v>
      </c>
      <c r="AU165" s="70">
        <f t="shared" si="205"/>
        <v>0</v>
      </c>
      <c r="AW165" s="68">
        <f t="shared" si="206"/>
        <v>190.42976211823759</v>
      </c>
      <c r="AX165" s="68">
        <f t="shared" si="207"/>
        <v>0</v>
      </c>
      <c r="AY165" s="68">
        <f t="shared" si="208"/>
        <v>0</v>
      </c>
      <c r="AZ165" s="68" t="str">
        <f t="shared" si="244"/>
        <v>WoodCo</v>
      </c>
      <c r="BA165" s="68">
        <f t="shared" si="209"/>
        <v>4776.5965304601605</v>
      </c>
      <c r="BB165" s="68">
        <f t="shared" si="210"/>
        <v>0</v>
      </c>
      <c r="BC165" s="111">
        <f t="shared" si="211"/>
        <v>0</v>
      </c>
      <c r="BD165" s="111">
        <f t="shared" si="212"/>
        <v>0</v>
      </c>
      <c r="BE165" s="111">
        <f t="shared" si="213"/>
        <v>0</v>
      </c>
      <c r="BF165" s="111">
        <f t="shared" si="245"/>
        <v>0</v>
      </c>
      <c r="BG165" s="111">
        <f t="shared" si="214"/>
        <v>0</v>
      </c>
      <c r="BH165" s="111">
        <f t="shared" si="215"/>
        <v>0</v>
      </c>
      <c r="BI165" s="73">
        <f t="shared" si="216"/>
        <v>0</v>
      </c>
      <c r="BJ165" s="73">
        <f t="shared" si="217"/>
        <v>0</v>
      </c>
      <c r="BK165" s="73">
        <f t="shared" si="218"/>
        <v>0</v>
      </c>
      <c r="BL165" s="73">
        <f t="shared" si="219"/>
        <v>0</v>
      </c>
      <c r="BM165" s="73">
        <f t="shared" si="220"/>
        <v>0</v>
      </c>
      <c r="BN165" s="73">
        <f t="shared" si="221"/>
        <v>0</v>
      </c>
    </row>
    <row r="166" spans="1:66" x14ac:dyDescent="0.25">
      <c r="A166" s="62" t="s">
        <v>35</v>
      </c>
      <c r="B166" s="62">
        <v>53.5103759765625</v>
      </c>
      <c r="C166" s="62">
        <v>-1.3866579532623291</v>
      </c>
      <c r="D166" s="63">
        <v>0</v>
      </c>
      <c r="E166" s="63">
        <v>310.75501968458701</v>
      </c>
      <c r="F166" s="63">
        <v>1031.032812991933</v>
      </c>
      <c r="G166" s="68">
        <f t="shared" si="222"/>
        <v>132.77378480630998</v>
      </c>
      <c r="H166" s="69">
        <f t="shared" si="188"/>
        <v>6557.3686906286948</v>
      </c>
      <c r="I166" s="69">
        <f t="shared" si="189"/>
        <v>11204.033178671403</v>
      </c>
      <c r="J166" s="69">
        <f t="shared" si="223"/>
        <v>17761.401869300098</v>
      </c>
      <c r="K166" s="69">
        <f t="shared" si="190"/>
        <v>19321.744790541889</v>
      </c>
      <c r="L166" s="69">
        <f t="shared" si="191"/>
        <v>35630.849790303466</v>
      </c>
      <c r="M166" s="69">
        <f t="shared" si="224"/>
        <v>54952.594580845354</v>
      </c>
      <c r="N166" s="69">
        <f t="shared" si="225"/>
        <v>72713.996450145452</v>
      </c>
      <c r="O166" s="51">
        <f t="shared" si="226"/>
        <v>110.22430837967646</v>
      </c>
      <c r="P166" s="49">
        <f t="shared" si="192"/>
        <v>1976.4019251939735</v>
      </c>
      <c r="Q166" s="49">
        <f t="shared" si="193"/>
        <v>3376.9143979824426</v>
      </c>
      <c r="R166" s="49">
        <f t="shared" si="227"/>
        <v>5353.3163231764156</v>
      </c>
      <c r="S166" s="49">
        <f t="shared" si="194"/>
        <v>19321.744790541889</v>
      </c>
      <c r="T166" s="49">
        <f t="shared" si="195"/>
        <v>29579.527169806897</v>
      </c>
      <c r="U166" s="49">
        <f t="shared" si="228"/>
        <v>48901.271960348786</v>
      </c>
      <c r="V166" s="49">
        <f t="shared" si="229"/>
        <v>54254.588283525198</v>
      </c>
      <c r="W166" s="28">
        <f t="shared" si="230"/>
        <v>380.066345468478</v>
      </c>
      <c r="X166" s="29">
        <f t="shared" si="196"/>
        <v>1976.4019251939735</v>
      </c>
      <c r="Y166" s="29">
        <f t="shared" si="197"/>
        <v>7451.8309938206467</v>
      </c>
      <c r="Z166" s="29">
        <f t="shared" si="231"/>
        <v>9428.2329190146193</v>
      </c>
      <c r="AA166" s="29">
        <f t="shared" si="198"/>
        <v>6557.3686906286948</v>
      </c>
      <c r="AB166" s="29">
        <f t="shared" si="199"/>
        <v>17957.321297590079</v>
      </c>
      <c r="AC166" s="29">
        <f t="shared" si="232"/>
        <v>24514.689988218772</v>
      </c>
      <c r="AD166" s="29">
        <f t="shared" si="200"/>
        <v>19321.744790541889</v>
      </c>
      <c r="AE166" s="29">
        <f t="shared" si="201"/>
        <v>101993.67959188693</v>
      </c>
      <c r="AF166" s="29">
        <f t="shared" si="233"/>
        <v>121315.42438242881</v>
      </c>
      <c r="AG166" s="29">
        <f t="shared" si="234"/>
        <v>155258.3472896622</v>
      </c>
      <c r="AH166" s="135">
        <f t="shared" si="235"/>
        <v>4474.8722834580531</v>
      </c>
      <c r="AI166" s="135">
        <f t="shared" si="236"/>
        <v>8252.0240222163957</v>
      </c>
      <c r="AJ166" s="135">
        <f t="shared" si="237"/>
        <v>12726.896305674449</v>
      </c>
      <c r="AK166" s="135">
        <f t="shared" si="238"/>
        <v>14846.872507083835</v>
      </c>
      <c r="AL166" s="135">
        <f t="shared" si="239"/>
        <v>22728.975745757627</v>
      </c>
      <c r="AM166" s="139">
        <f t="shared" si="240"/>
        <v>37575.848252841461</v>
      </c>
      <c r="AN166" s="135">
        <f t="shared" si="241"/>
        <v>50302.744558515908</v>
      </c>
      <c r="AO166" s="137" t="str">
        <f t="shared" si="242"/>
        <v>Individual</v>
      </c>
      <c r="AP166" s="65">
        <f t="shared" si="243"/>
        <v>50302.744558515908</v>
      </c>
      <c r="AQ166" s="12">
        <f>SUM(D166:E166)</f>
        <v>310.75501968458701</v>
      </c>
      <c r="AR166" s="70">
        <f t="shared" si="202"/>
        <v>0</v>
      </c>
      <c r="AS166" s="70">
        <f t="shared" si="203"/>
        <v>0</v>
      </c>
      <c r="AT166" s="70">
        <f t="shared" si="204"/>
        <v>0</v>
      </c>
      <c r="AU166" s="70">
        <f t="shared" si="205"/>
        <v>0</v>
      </c>
      <c r="AW166" s="68">
        <f t="shared" si="206"/>
        <v>0</v>
      </c>
      <c r="AX166" s="68">
        <f t="shared" si="207"/>
        <v>0</v>
      </c>
      <c r="AY166" s="68">
        <f t="shared" si="208"/>
        <v>0</v>
      </c>
      <c r="AZ166" s="68">
        <f t="shared" si="244"/>
        <v>0</v>
      </c>
      <c r="BA166" s="68">
        <f t="shared" si="209"/>
        <v>0</v>
      </c>
      <c r="BB166" s="68">
        <f t="shared" si="210"/>
        <v>0</v>
      </c>
      <c r="BC166" s="111">
        <f t="shared" si="211"/>
        <v>0</v>
      </c>
      <c r="BD166" s="111">
        <f t="shared" si="212"/>
        <v>0</v>
      </c>
      <c r="BE166" s="111">
        <f t="shared" si="213"/>
        <v>0</v>
      </c>
      <c r="BF166" s="111">
        <f t="shared" si="245"/>
        <v>0</v>
      </c>
      <c r="BG166" s="111">
        <f t="shared" si="214"/>
        <v>0</v>
      </c>
      <c r="BH166" s="111">
        <f t="shared" si="215"/>
        <v>0</v>
      </c>
      <c r="BI166" s="73">
        <f t="shared" si="216"/>
        <v>0</v>
      </c>
      <c r="BJ166" s="73">
        <f t="shared" si="217"/>
        <v>0</v>
      </c>
      <c r="BK166" s="73">
        <f t="shared" si="218"/>
        <v>0</v>
      </c>
      <c r="BL166" s="73">
        <f t="shared" si="219"/>
        <v>0</v>
      </c>
      <c r="BM166" s="73">
        <f t="shared" si="220"/>
        <v>0</v>
      </c>
      <c r="BN166" s="73">
        <f t="shared" si="221"/>
        <v>0</v>
      </c>
    </row>
    <row r="167" spans="1:66" x14ac:dyDescent="0.25">
      <c r="A167" s="62" t="s">
        <v>112</v>
      </c>
      <c r="B167" s="62">
        <v>51.483516600000002</v>
      </c>
      <c r="C167" s="62">
        <v>-6.68604E-2</v>
      </c>
      <c r="D167" s="63">
        <v>0</v>
      </c>
      <c r="E167" s="63">
        <v>347.71124506248253</v>
      </c>
      <c r="F167" s="63">
        <v>0</v>
      </c>
      <c r="G167" s="68">
        <f t="shared" si="222"/>
        <v>197.52560682226655</v>
      </c>
      <c r="H167" s="69">
        <f t="shared" si="188"/>
        <v>0</v>
      </c>
      <c r="I167" s="69">
        <f t="shared" si="189"/>
        <v>0</v>
      </c>
      <c r="J167" s="69">
        <f t="shared" si="223"/>
        <v>0</v>
      </c>
      <c r="K167" s="69">
        <f t="shared" si="190"/>
        <v>5007.0419288997482</v>
      </c>
      <c r="L167" s="69">
        <f t="shared" si="191"/>
        <v>13736.374935978542</v>
      </c>
      <c r="M167" s="69">
        <f t="shared" si="224"/>
        <v>18743.416864878291</v>
      </c>
      <c r="N167" s="69">
        <f t="shared" si="225"/>
        <v>18743.416864878291</v>
      </c>
      <c r="O167" s="51">
        <f t="shared" si="226"/>
        <v>332.06862999593545</v>
      </c>
      <c r="P167" s="49">
        <f t="shared" si="192"/>
        <v>2211.4435185973889</v>
      </c>
      <c r="Q167" s="49">
        <f t="shared" si="193"/>
        <v>3778.5105160447283</v>
      </c>
      <c r="R167" s="49">
        <f t="shared" si="227"/>
        <v>5989.9540346421172</v>
      </c>
      <c r="S167" s="49">
        <f t="shared" si="194"/>
        <v>5007.0419288997482</v>
      </c>
      <c r="T167" s="49">
        <f t="shared" si="195"/>
        <v>23092.799356415911</v>
      </c>
      <c r="U167" s="49">
        <f t="shared" si="228"/>
        <v>28099.841285315659</v>
      </c>
      <c r="V167" s="49">
        <f t="shared" si="229"/>
        <v>34089.795319957775</v>
      </c>
      <c r="W167" s="28">
        <f t="shared" si="230"/>
        <v>670.31152324188258</v>
      </c>
      <c r="X167" s="29">
        <f t="shared" si="196"/>
        <v>2211.4435185973889</v>
      </c>
      <c r="Y167" s="29">
        <f t="shared" si="197"/>
        <v>8338.0324330287476</v>
      </c>
      <c r="Z167" s="29">
        <f t="shared" si="231"/>
        <v>10549.475951626137</v>
      </c>
      <c r="AA167" s="29">
        <f t="shared" si="198"/>
        <v>0</v>
      </c>
      <c r="AB167" s="29">
        <f t="shared" si="199"/>
        <v>0</v>
      </c>
      <c r="AC167" s="29">
        <f t="shared" si="232"/>
        <v>0</v>
      </c>
      <c r="AD167" s="29">
        <f t="shared" si="200"/>
        <v>5007.0419288997482</v>
      </c>
      <c r="AE167" s="29">
        <f t="shared" si="201"/>
        <v>46614.970865232841</v>
      </c>
      <c r="AF167" s="29">
        <f t="shared" si="233"/>
        <v>51622.012794132592</v>
      </c>
      <c r="AG167" s="29">
        <f t="shared" si="234"/>
        <v>62171.488745758732</v>
      </c>
      <c r="AH167" s="135">
        <f t="shared" si="235"/>
        <v>5007.0419288997482</v>
      </c>
      <c r="AI167" s="135">
        <f t="shared" si="236"/>
        <v>13736.374935978542</v>
      </c>
      <c r="AJ167" s="135">
        <f t="shared" si="237"/>
        <v>18743.416864878291</v>
      </c>
      <c r="AK167" s="135">
        <f t="shared" si="238"/>
        <v>0</v>
      </c>
      <c r="AL167" s="135">
        <f t="shared" si="239"/>
        <v>0</v>
      </c>
      <c r="AM167" s="139">
        <f t="shared" si="240"/>
        <v>0</v>
      </c>
      <c r="AN167" s="135">
        <f t="shared" si="241"/>
        <v>18743.416864878291</v>
      </c>
      <c r="AO167" s="137" t="str">
        <f t="shared" si="242"/>
        <v>WoodCo Factory and Warehouse</v>
      </c>
      <c r="AP167" s="65">
        <f t="shared" si="243"/>
        <v>18743.416864878291</v>
      </c>
      <c r="AQ167" s="12"/>
      <c r="AR167" s="70">
        <f t="shared" si="202"/>
        <v>0</v>
      </c>
      <c r="AS167" s="70">
        <f t="shared" si="203"/>
        <v>0</v>
      </c>
      <c r="AT167" s="70">
        <f t="shared" si="204"/>
        <v>0</v>
      </c>
      <c r="AU167" s="70">
        <f t="shared" si="205"/>
        <v>0</v>
      </c>
      <c r="AW167" s="68">
        <f t="shared" si="206"/>
        <v>0</v>
      </c>
      <c r="AX167" s="68">
        <f t="shared" si="207"/>
        <v>347.71124506248253</v>
      </c>
      <c r="AY167" s="68">
        <f t="shared" si="208"/>
        <v>0</v>
      </c>
      <c r="AZ167" s="68" t="str">
        <f t="shared" si="244"/>
        <v>WoodCo</v>
      </c>
      <c r="BA167" s="68">
        <f t="shared" si="209"/>
        <v>13736.374935978542</v>
      </c>
      <c r="BB167" s="68">
        <f t="shared" si="210"/>
        <v>0</v>
      </c>
      <c r="BC167" s="111">
        <f t="shared" si="211"/>
        <v>0</v>
      </c>
      <c r="BD167" s="111">
        <f t="shared" si="212"/>
        <v>0</v>
      </c>
      <c r="BE167" s="111">
        <f t="shared" si="213"/>
        <v>0</v>
      </c>
      <c r="BF167" s="111">
        <f t="shared" si="245"/>
        <v>0</v>
      </c>
      <c r="BG167" s="111">
        <f t="shared" si="214"/>
        <v>0</v>
      </c>
      <c r="BH167" s="111">
        <f t="shared" si="215"/>
        <v>0</v>
      </c>
      <c r="BI167" s="73">
        <f t="shared" si="216"/>
        <v>0</v>
      </c>
      <c r="BJ167" s="73">
        <f t="shared" si="217"/>
        <v>0</v>
      </c>
      <c r="BK167" s="73">
        <f t="shared" si="218"/>
        <v>0</v>
      </c>
      <c r="BL167" s="73">
        <f t="shared" si="219"/>
        <v>0</v>
      </c>
      <c r="BM167" s="73">
        <f t="shared" si="220"/>
        <v>0</v>
      </c>
      <c r="BN167" s="73">
        <f t="shared" si="221"/>
        <v>0</v>
      </c>
    </row>
    <row r="168" spans="1:66" x14ac:dyDescent="0.25">
      <c r="A168" s="62" t="s">
        <v>115</v>
      </c>
      <c r="B168" s="62">
        <v>51.490214600000002</v>
      </c>
      <c r="C168" s="62">
        <v>1.43047E-2</v>
      </c>
      <c r="D168" s="63">
        <v>0</v>
      </c>
      <c r="E168" s="63">
        <v>306.23396416342786</v>
      </c>
      <c r="F168" s="63">
        <v>0</v>
      </c>
      <c r="G168" s="68">
        <f t="shared" si="222"/>
        <v>196.55408863871409</v>
      </c>
      <c r="H168" s="69">
        <f t="shared" ref="H168:H199" si="248">F168*$M$2</f>
        <v>0</v>
      </c>
      <c r="I168" s="69">
        <f t="shared" ref="I168:I199" si="249">F168*$H$3*$N$2</f>
        <v>0</v>
      </c>
      <c r="J168" s="69">
        <f t="shared" si="223"/>
        <v>0</v>
      </c>
      <c r="K168" s="69">
        <f t="shared" ref="K168:K199" si="250">SUM(D168:F168)*$M$3</f>
        <v>4409.7690839533616</v>
      </c>
      <c r="L168" s="69">
        <f t="shared" ref="L168:L199" si="251">SUM(D168:F168)*G168*$N$3</f>
        <v>12038.30754727264</v>
      </c>
      <c r="M168" s="69">
        <f t="shared" si="224"/>
        <v>16448.076631226002</v>
      </c>
      <c r="N168" s="69">
        <f t="shared" si="225"/>
        <v>16448.076631226002</v>
      </c>
      <c r="O168" s="51">
        <f t="shared" si="226"/>
        <v>335.76910532376877</v>
      </c>
      <c r="P168" s="49">
        <f t="shared" ref="P168:P199" si="252">SUM(D168:E168)*$M$2</f>
        <v>1947.6480120794013</v>
      </c>
      <c r="Q168" s="49">
        <f t="shared" ref="Q168:Q199" si="253">SUM(D168:E168)*$J$2*$N$2</f>
        <v>3327.7849663839552</v>
      </c>
      <c r="R168" s="49">
        <f t="shared" si="227"/>
        <v>5275.4329784633564</v>
      </c>
      <c r="S168" s="49">
        <f t="shared" ref="S168:S199" si="254">SUM(D168:F168)*$M$3</f>
        <v>4409.7690839533616</v>
      </c>
      <c r="T168" s="49">
        <f t="shared" ref="T168:T199" si="255">SUM(D168:F168)*O168*$N$3</f>
        <v>20564.78083338105</v>
      </c>
      <c r="U168" s="49">
        <f t="shared" si="228"/>
        <v>24974.549917334411</v>
      </c>
      <c r="V168" s="49">
        <f t="shared" si="229"/>
        <v>30249.982895797766</v>
      </c>
      <c r="W168" s="28">
        <f t="shared" si="230"/>
        <v>672.26947591740407</v>
      </c>
      <c r="X168" s="29">
        <f t="shared" ref="X168:X199" si="256">SUM(D168:E168)*$M$2</f>
        <v>1947.6480120794013</v>
      </c>
      <c r="Y168" s="29">
        <f t="shared" ref="Y168:Y199" si="257">SUM(D168:E168)*$I$2*$N$2</f>
        <v>7343.4171645233673</v>
      </c>
      <c r="Z168" s="29">
        <f t="shared" si="231"/>
        <v>9291.0651766027695</v>
      </c>
      <c r="AA168" s="29">
        <f t="shared" ref="AA168:AA199" si="258">F168*$M$2</f>
        <v>0</v>
      </c>
      <c r="AB168" s="29">
        <f t="shared" ref="AB168:AB199" si="259">F168*$I$3*$N$2</f>
        <v>0</v>
      </c>
      <c r="AC168" s="29">
        <f t="shared" si="232"/>
        <v>0</v>
      </c>
      <c r="AD168" s="29">
        <f t="shared" ref="AD168:AD199" si="260">SUM(D168:F168)*$M$3</f>
        <v>4409.7690839533616</v>
      </c>
      <c r="AE168" s="29">
        <f t="shared" ref="AE168:AE199" si="261">SUM(D168:F168)*W168*$N$3</f>
        <v>41174.349319251349</v>
      </c>
      <c r="AF168" s="29">
        <f t="shared" si="233"/>
        <v>45584.118403204709</v>
      </c>
      <c r="AG168" s="29">
        <f t="shared" si="234"/>
        <v>54875.183579807475</v>
      </c>
      <c r="AH168" s="135">
        <f t="shared" si="235"/>
        <v>4409.7690839533616</v>
      </c>
      <c r="AI168" s="135">
        <f t="shared" si="236"/>
        <v>12038.30754727264</v>
      </c>
      <c r="AJ168" s="135">
        <f t="shared" si="237"/>
        <v>16448.076631226002</v>
      </c>
      <c r="AK168" s="135">
        <f t="shared" si="238"/>
        <v>0</v>
      </c>
      <c r="AL168" s="135">
        <f t="shared" si="239"/>
        <v>0</v>
      </c>
      <c r="AM168" s="139">
        <f t="shared" si="240"/>
        <v>0</v>
      </c>
      <c r="AN168" s="135">
        <f t="shared" si="241"/>
        <v>16448.076631226002</v>
      </c>
      <c r="AO168" s="137" t="str">
        <f t="shared" si="242"/>
        <v>WoodCo Factory and Warehouse</v>
      </c>
      <c r="AP168" s="65">
        <f t="shared" si="243"/>
        <v>16448.076631226002</v>
      </c>
      <c r="AQ168" s="12"/>
      <c r="AR168" s="70">
        <f t="shared" ref="AR168:AR199" si="262">IF(AO168=$AR$7,F168,0)</f>
        <v>0</v>
      </c>
      <c r="AS168" s="70">
        <f t="shared" ref="AS168:AS199" si="263">IF(AO168=$AS$7,F168,0)</f>
        <v>0</v>
      </c>
      <c r="AT168" s="70">
        <f t="shared" ref="AT168:AT199" si="264">IF(AO168=$AT$7,SUM(D168:E168),0)</f>
        <v>0</v>
      </c>
      <c r="AU168" s="70">
        <f t="shared" ref="AU168:AU199" si="265">IF(AO168=$AU$7,SUM(D168:E168),0)</f>
        <v>0</v>
      </c>
      <c r="AW168" s="68">
        <f t="shared" ref="AW168:AW199" si="266">IF($AO168=$AO$2,D168,0)</f>
        <v>0</v>
      </c>
      <c r="AX168" s="68">
        <f t="shared" ref="AX168:AX199" si="267">IF($AO168=$AO$2,E168,0)</f>
        <v>306.23396416342786</v>
      </c>
      <c r="AY168" s="68">
        <f t="shared" ref="AY168:AY199" si="268">IF($AO168=$AO$2,F168,0)</f>
        <v>0</v>
      </c>
      <c r="AZ168" s="68" t="str">
        <f t="shared" si="244"/>
        <v>WoodCo</v>
      </c>
      <c r="BA168" s="68">
        <f t="shared" ref="BA168:BA199" si="269">IF($AZ168="Both",$L168*(SUM($AW168:$AX168)/SUM($AW168:$AY168)),IF($AZ168=$BA$7,$L168,0))</f>
        <v>12038.30754727264</v>
      </c>
      <c r="BB168" s="68">
        <f t="shared" ref="BB168:BB199" si="270">IF($AZ168="Both",$L168*(AY168/SUM($AW168:$AY168)),IF($AZ168=$BB$7,$L168,0))</f>
        <v>0</v>
      </c>
      <c r="BC168" s="111">
        <f t="shared" ref="BC168:BC199" si="271">IF($AO168=$AO$4,D168,0)</f>
        <v>0</v>
      </c>
      <c r="BD168" s="111">
        <f t="shared" ref="BD168:BD199" si="272">IF($AO168=$AO$4,E168,0)</f>
        <v>0</v>
      </c>
      <c r="BE168" s="111">
        <f t="shared" ref="BE168:BE199" si="273">IF($AO168=$AO$4,F168,0)</f>
        <v>0</v>
      </c>
      <c r="BF168" s="111">
        <f t="shared" si="245"/>
        <v>0</v>
      </c>
      <c r="BG168" s="111">
        <f t="shared" ref="BG168:BG199" si="274">IF($BF168="Both",$T168*(SUM($BC168:$BD168)/SUM($BC168:$BE168)),IF($BF168=$BG$7,$T168,0))</f>
        <v>0</v>
      </c>
      <c r="BH168" s="111">
        <f t="shared" ref="BH168:BH199" si="275">IF($BF168="Both",$T168*(BE168/SUM($BC168:$BE168)),IF($BF168=$BH$7,$T168,0))</f>
        <v>0</v>
      </c>
      <c r="BI168" s="73">
        <f t="shared" ref="BI168:BI199" si="276">IF($AO168=$AO$3,D168,0)</f>
        <v>0</v>
      </c>
      <c r="BJ168" s="73">
        <f t="shared" ref="BJ168:BJ199" si="277">IF($AO168=$AO$3,E168,0)</f>
        <v>0</v>
      </c>
      <c r="BK168" s="73">
        <f t="shared" ref="BK168:BK199" si="278">IF($AO168=$AO$3,F168,0)</f>
        <v>0</v>
      </c>
      <c r="BL168" s="73">
        <f t="shared" ref="BL168:BL199" si="279">IF(BK168&gt;1,IF(SUM(BI168:BJ168)&gt;1,"Both",$BN$7),IF(SUM(BI168:BJ168)&gt;1,$BM$7,0))</f>
        <v>0</v>
      </c>
      <c r="BM168" s="73">
        <f t="shared" ref="BM168:BM199" si="280">IF($BL168="Both",$AE168*(SUM($BI168:$BJ168)/SUM($BI168:$BK168)),IF($BL168=$BM$7,$AE168,0))</f>
        <v>0</v>
      </c>
      <c r="BN168" s="73">
        <f t="shared" ref="BN168:BN199" si="281">IF($BL168="Both",$AE168*(BK168/SUM($BI168:$BK168)),IF($BL168=$BN$7,$AE168,0))</f>
        <v>0</v>
      </c>
    </row>
    <row r="169" spans="1:66" x14ac:dyDescent="0.25">
      <c r="A169" s="62" t="s">
        <v>236</v>
      </c>
      <c r="B169" s="62">
        <v>51.896704100000299</v>
      </c>
      <c r="C169" s="62">
        <v>-0.202596599994979</v>
      </c>
      <c r="D169" s="63">
        <v>0</v>
      </c>
      <c r="E169" s="63">
        <v>0</v>
      </c>
      <c r="F169" s="63">
        <v>727.4713009069726</v>
      </c>
      <c r="G169" s="68">
        <f t="shared" si="222"/>
        <v>143.28264202880803</v>
      </c>
      <c r="H169" s="69">
        <f t="shared" si="248"/>
        <v>4626.7174737683463</v>
      </c>
      <c r="I169" s="69">
        <f t="shared" si="249"/>
        <v>7905.2892295841411</v>
      </c>
      <c r="J169" s="69">
        <f t="shared" si="223"/>
        <v>12532.006703352487</v>
      </c>
      <c r="K169" s="69">
        <f t="shared" si="250"/>
        <v>10475.586733060405</v>
      </c>
      <c r="L169" s="69">
        <f t="shared" si="251"/>
        <v>20846.801998817013</v>
      </c>
      <c r="M169" s="69">
        <f t="shared" si="224"/>
        <v>31322.388731877418</v>
      </c>
      <c r="N169" s="69">
        <f t="shared" si="225"/>
        <v>43854.395435229904</v>
      </c>
      <c r="O169" s="51">
        <f t="shared" si="226"/>
        <v>283.94092068637502</v>
      </c>
      <c r="P169" s="49">
        <f t="shared" si="252"/>
        <v>0</v>
      </c>
      <c r="Q169" s="49">
        <f t="shared" si="253"/>
        <v>0</v>
      </c>
      <c r="R169" s="49">
        <f t="shared" si="227"/>
        <v>0</v>
      </c>
      <c r="S169" s="49">
        <f t="shared" si="254"/>
        <v>10475.586733060405</v>
      </c>
      <c r="T169" s="49">
        <f t="shared" si="255"/>
        <v>41311.774190488155</v>
      </c>
      <c r="U169" s="49">
        <f t="shared" si="228"/>
        <v>51787.360923548564</v>
      </c>
      <c r="V169" s="49">
        <f t="shared" si="229"/>
        <v>51787.360923548564</v>
      </c>
      <c r="W169" s="28">
        <f t="shared" si="230"/>
        <v>615.51749832097346</v>
      </c>
      <c r="X169" s="29">
        <f t="shared" si="256"/>
        <v>0</v>
      </c>
      <c r="Y169" s="29">
        <f t="shared" si="257"/>
        <v>0</v>
      </c>
      <c r="Z169" s="29">
        <f t="shared" si="231"/>
        <v>0</v>
      </c>
      <c r="AA169" s="29">
        <f t="shared" si="258"/>
        <v>4626.7174737683463</v>
      </c>
      <c r="AB169" s="29">
        <f t="shared" si="259"/>
        <v>12670.242615512712</v>
      </c>
      <c r="AC169" s="29">
        <f t="shared" si="232"/>
        <v>17296.960089281059</v>
      </c>
      <c r="AD169" s="29">
        <f t="shared" si="260"/>
        <v>10475.586733060405</v>
      </c>
      <c r="AE169" s="29">
        <f t="shared" si="261"/>
        <v>89554.263046912791</v>
      </c>
      <c r="AF169" s="29">
        <f t="shared" si="233"/>
        <v>100029.8497799732</v>
      </c>
      <c r="AG169" s="29">
        <f t="shared" si="234"/>
        <v>117326.80986925426</v>
      </c>
      <c r="AH169" s="135">
        <f t="shared" si="235"/>
        <v>0</v>
      </c>
      <c r="AI169" s="135">
        <f t="shared" si="236"/>
        <v>0</v>
      </c>
      <c r="AJ169" s="135">
        <f t="shared" si="237"/>
        <v>0</v>
      </c>
      <c r="AK169" s="135">
        <f t="shared" si="238"/>
        <v>10475.586733060405</v>
      </c>
      <c r="AL169" s="135">
        <f t="shared" si="239"/>
        <v>41311.774190488155</v>
      </c>
      <c r="AM169" s="139">
        <f t="shared" si="240"/>
        <v>51787.360923548564</v>
      </c>
      <c r="AN169" s="135">
        <f t="shared" si="241"/>
        <v>51787.360923548564</v>
      </c>
      <c r="AO169" s="137" t="str">
        <f t="shared" si="242"/>
        <v>WoodCo Factory and Warehouse</v>
      </c>
      <c r="AP169" s="65">
        <f t="shared" si="243"/>
        <v>43854.395435229904</v>
      </c>
      <c r="AQ169" s="12"/>
      <c r="AR169" s="70">
        <f t="shared" si="262"/>
        <v>727.4713009069726</v>
      </c>
      <c r="AS169" s="70">
        <f t="shared" si="263"/>
        <v>0</v>
      </c>
      <c r="AT169" s="70">
        <f t="shared" si="264"/>
        <v>0</v>
      </c>
      <c r="AU169" s="70">
        <f t="shared" si="265"/>
        <v>0</v>
      </c>
      <c r="AW169" s="68">
        <f t="shared" si="266"/>
        <v>0</v>
      </c>
      <c r="AX169" s="68">
        <f t="shared" si="267"/>
        <v>0</v>
      </c>
      <c r="AY169" s="68">
        <f t="shared" si="268"/>
        <v>727.4713009069726</v>
      </c>
      <c r="AZ169" s="68" t="str">
        <f t="shared" si="244"/>
        <v>DrumCo</v>
      </c>
      <c r="BA169" s="68">
        <f t="shared" si="269"/>
        <v>0</v>
      </c>
      <c r="BB169" s="68">
        <f t="shared" si="270"/>
        <v>20846.801998817013</v>
      </c>
      <c r="BC169" s="111">
        <f t="shared" si="271"/>
        <v>0</v>
      </c>
      <c r="BD169" s="111">
        <f t="shared" si="272"/>
        <v>0</v>
      </c>
      <c r="BE169" s="111">
        <f t="shared" si="273"/>
        <v>0</v>
      </c>
      <c r="BF169" s="111">
        <f t="shared" si="245"/>
        <v>0</v>
      </c>
      <c r="BG169" s="111">
        <f t="shared" si="274"/>
        <v>0</v>
      </c>
      <c r="BH169" s="111">
        <f t="shared" si="275"/>
        <v>0</v>
      </c>
      <c r="BI169" s="73">
        <f t="shared" si="276"/>
        <v>0</v>
      </c>
      <c r="BJ169" s="73">
        <f t="shared" si="277"/>
        <v>0</v>
      </c>
      <c r="BK169" s="73">
        <f t="shared" si="278"/>
        <v>0</v>
      </c>
      <c r="BL169" s="73">
        <f t="shared" si="279"/>
        <v>0</v>
      </c>
      <c r="BM169" s="73">
        <f t="shared" si="280"/>
        <v>0</v>
      </c>
      <c r="BN169" s="73">
        <f t="shared" si="281"/>
        <v>0</v>
      </c>
    </row>
    <row r="170" spans="1:66" x14ac:dyDescent="0.25">
      <c r="A170" s="62" t="s">
        <v>9</v>
      </c>
      <c r="B170" s="62">
        <v>53.411525726318359</v>
      </c>
      <c r="C170" s="62">
        <v>-2.168903112411499</v>
      </c>
      <c r="D170" s="63">
        <v>224.4532814815426</v>
      </c>
      <c r="E170" s="63">
        <v>411.90444241867766</v>
      </c>
      <c r="F170" s="63">
        <v>1404.7748873523865</v>
      </c>
      <c r="G170" s="68">
        <f t="shared" si="222"/>
        <v>183.58501438267206</v>
      </c>
      <c r="H170" s="69">
        <f t="shared" si="248"/>
        <v>8934.368283561178</v>
      </c>
      <c r="I170" s="69">
        <f t="shared" si="249"/>
        <v>15265.415657128719</v>
      </c>
      <c r="J170" s="69">
        <f t="shared" si="223"/>
        <v>24199.783940689897</v>
      </c>
      <c r="K170" s="69">
        <f t="shared" si="250"/>
        <v>29392.309602037538</v>
      </c>
      <c r="L170" s="69">
        <f t="shared" si="251"/>
        <v>74944.271958750149</v>
      </c>
      <c r="M170" s="69">
        <f t="shared" si="224"/>
        <v>104336.58156078769</v>
      </c>
      <c r="N170" s="69">
        <f t="shared" si="225"/>
        <v>128536.36550147759</v>
      </c>
      <c r="O170" s="51">
        <f t="shared" si="226"/>
        <v>46.759995385625466</v>
      </c>
      <c r="P170" s="49">
        <f t="shared" si="252"/>
        <v>4047.2351240054008</v>
      </c>
      <c r="Q170" s="49">
        <f t="shared" si="253"/>
        <v>6915.1756978443191</v>
      </c>
      <c r="R170" s="49">
        <f t="shared" si="227"/>
        <v>10962.41082184972</v>
      </c>
      <c r="S170" s="49">
        <f t="shared" si="254"/>
        <v>29392.309602037538</v>
      </c>
      <c r="T170" s="49">
        <f t="shared" si="255"/>
        <v>19088.670296724311</v>
      </c>
      <c r="U170" s="49">
        <f t="shared" si="228"/>
        <v>48480.979898761849</v>
      </c>
      <c r="V170" s="49">
        <f t="shared" si="229"/>
        <v>59443.390720611569</v>
      </c>
      <c r="W170" s="28">
        <f t="shared" si="230"/>
        <v>368.04975868789091</v>
      </c>
      <c r="X170" s="29">
        <f t="shared" si="256"/>
        <v>4047.2351240054008</v>
      </c>
      <c r="Y170" s="29">
        <f t="shared" si="257"/>
        <v>15259.705908950184</v>
      </c>
      <c r="Z170" s="29">
        <f t="shared" si="231"/>
        <v>19306.941032955583</v>
      </c>
      <c r="AA170" s="29">
        <f t="shared" si="258"/>
        <v>8934.368283561178</v>
      </c>
      <c r="AB170" s="29">
        <f t="shared" si="259"/>
        <v>24466.722770703989</v>
      </c>
      <c r="AC170" s="29">
        <f t="shared" si="232"/>
        <v>33401.091054265169</v>
      </c>
      <c r="AD170" s="29">
        <f t="shared" si="260"/>
        <v>29392.309602037538</v>
      </c>
      <c r="AE170" s="29">
        <f t="shared" si="261"/>
        <v>150247.67300430132</v>
      </c>
      <c r="AF170" s="29">
        <f t="shared" si="233"/>
        <v>179639.98260633886</v>
      </c>
      <c r="AG170" s="29">
        <f t="shared" si="234"/>
        <v>232348.01469355961</v>
      </c>
      <c r="AH170" s="135">
        <f t="shared" si="235"/>
        <v>9163.5512241631714</v>
      </c>
      <c r="AI170" s="135">
        <f t="shared" si="236"/>
        <v>23365.148378949278</v>
      </c>
      <c r="AJ170" s="135">
        <f t="shared" si="237"/>
        <v>32528.699603112451</v>
      </c>
      <c r="AK170" s="135">
        <f t="shared" si="238"/>
        <v>20228.758377874365</v>
      </c>
      <c r="AL170" s="135">
        <f t="shared" si="239"/>
        <v>13137.453450088025</v>
      </c>
      <c r="AM170" s="139">
        <f t="shared" si="240"/>
        <v>33366.21182796239</v>
      </c>
      <c r="AN170" s="135">
        <f t="shared" si="241"/>
        <v>65894.911431074841</v>
      </c>
      <c r="AO170" s="137" t="str">
        <f t="shared" si="242"/>
        <v>DrumCo Factory and Warehouse</v>
      </c>
      <c r="AP170" s="65">
        <f t="shared" si="243"/>
        <v>59443.390720611569</v>
      </c>
      <c r="AQ170" s="12"/>
      <c r="AR170" s="70">
        <f t="shared" si="262"/>
        <v>0</v>
      </c>
      <c r="AS170" s="70">
        <f t="shared" si="263"/>
        <v>0</v>
      </c>
      <c r="AT170" s="70">
        <f t="shared" si="264"/>
        <v>636.35772390022021</v>
      </c>
      <c r="AU170" s="70">
        <f t="shared" si="265"/>
        <v>0</v>
      </c>
      <c r="AW170" s="68">
        <f t="shared" si="266"/>
        <v>0</v>
      </c>
      <c r="AX170" s="68">
        <f t="shared" si="267"/>
        <v>0</v>
      </c>
      <c r="AY170" s="68">
        <f t="shared" si="268"/>
        <v>0</v>
      </c>
      <c r="AZ170" s="68">
        <f t="shared" si="244"/>
        <v>0</v>
      </c>
      <c r="BA170" s="68">
        <f t="shared" si="269"/>
        <v>0</v>
      </c>
      <c r="BB170" s="68">
        <f t="shared" si="270"/>
        <v>0</v>
      </c>
      <c r="BC170" s="111">
        <f t="shared" si="271"/>
        <v>224.4532814815426</v>
      </c>
      <c r="BD170" s="111">
        <f t="shared" si="272"/>
        <v>411.90444241867766</v>
      </c>
      <c r="BE170" s="111">
        <f t="shared" si="273"/>
        <v>1404.7748873523865</v>
      </c>
      <c r="BF170" s="111" t="str">
        <f t="shared" si="245"/>
        <v>Both</v>
      </c>
      <c r="BG170" s="111">
        <f t="shared" si="274"/>
        <v>5951.2168466362855</v>
      </c>
      <c r="BH170" s="111">
        <f t="shared" si="275"/>
        <v>13137.453450088027</v>
      </c>
      <c r="BI170" s="73">
        <f t="shared" si="276"/>
        <v>0</v>
      </c>
      <c r="BJ170" s="73">
        <f t="shared" si="277"/>
        <v>0</v>
      </c>
      <c r="BK170" s="73">
        <f t="shared" si="278"/>
        <v>0</v>
      </c>
      <c r="BL170" s="73">
        <f t="shared" si="279"/>
        <v>0</v>
      </c>
      <c r="BM170" s="73">
        <f t="shared" si="280"/>
        <v>0</v>
      </c>
      <c r="BN170" s="73">
        <f t="shared" si="281"/>
        <v>0</v>
      </c>
    </row>
    <row r="171" spans="1:66" x14ac:dyDescent="0.25">
      <c r="A171" s="62" t="s">
        <v>176</v>
      </c>
      <c r="B171" s="62">
        <v>51.450561521658898</v>
      </c>
      <c r="C171" s="62">
        <v>-0.68051260630425803</v>
      </c>
      <c r="D171" s="63">
        <v>0</v>
      </c>
      <c r="E171" s="63">
        <v>1296</v>
      </c>
      <c r="F171" s="63">
        <v>0</v>
      </c>
      <c r="G171" s="68">
        <f t="shared" si="222"/>
        <v>209.41471063821049</v>
      </c>
      <c r="H171" s="69">
        <f t="shared" si="248"/>
        <v>0</v>
      </c>
      <c r="I171" s="69">
        <f t="shared" si="249"/>
        <v>0</v>
      </c>
      <c r="J171" s="69">
        <f t="shared" si="223"/>
        <v>0</v>
      </c>
      <c r="K171" s="69">
        <f t="shared" si="250"/>
        <v>18662.400000000001</v>
      </c>
      <c r="L171" s="69">
        <f t="shared" si="251"/>
        <v>54280.292997424171</v>
      </c>
      <c r="M171" s="69">
        <f t="shared" si="224"/>
        <v>72942.692997424165</v>
      </c>
      <c r="N171" s="69">
        <f t="shared" si="225"/>
        <v>72942.692997424165</v>
      </c>
      <c r="O171" s="51">
        <f t="shared" si="226"/>
        <v>305.30877863897445</v>
      </c>
      <c r="P171" s="49">
        <f t="shared" si="252"/>
        <v>8242.5600000000013</v>
      </c>
      <c r="Q171" s="49">
        <f t="shared" si="253"/>
        <v>14083.380098662046</v>
      </c>
      <c r="R171" s="49">
        <f t="shared" si="227"/>
        <v>22325.940098662046</v>
      </c>
      <c r="S171" s="49">
        <f t="shared" si="254"/>
        <v>18662.400000000001</v>
      </c>
      <c r="T171" s="49">
        <f t="shared" si="255"/>
        <v>79136.035423222173</v>
      </c>
      <c r="U171" s="49">
        <f t="shared" si="228"/>
        <v>97798.435423222167</v>
      </c>
      <c r="V171" s="49">
        <f t="shared" si="229"/>
        <v>120124.37552188421</v>
      </c>
      <c r="W171" s="28">
        <f t="shared" si="230"/>
        <v>655.13186699830305</v>
      </c>
      <c r="X171" s="29">
        <f t="shared" si="256"/>
        <v>8242.5600000000013</v>
      </c>
      <c r="Y171" s="29">
        <f t="shared" si="257"/>
        <v>31077.769806563028</v>
      </c>
      <c r="Z171" s="29">
        <f t="shared" si="231"/>
        <v>39320.32980656303</v>
      </c>
      <c r="AA171" s="29">
        <f t="shared" si="258"/>
        <v>0</v>
      </c>
      <c r="AB171" s="29">
        <f t="shared" si="259"/>
        <v>0</v>
      </c>
      <c r="AC171" s="29">
        <f t="shared" si="232"/>
        <v>0</v>
      </c>
      <c r="AD171" s="29">
        <f t="shared" si="260"/>
        <v>18662.400000000001</v>
      </c>
      <c r="AE171" s="29">
        <f t="shared" si="261"/>
        <v>169810.17992596017</v>
      </c>
      <c r="AF171" s="29">
        <f t="shared" si="233"/>
        <v>188472.57992596016</v>
      </c>
      <c r="AG171" s="29">
        <f t="shared" si="234"/>
        <v>227792.9097325232</v>
      </c>
      <c r="AH171" s="135">
        <f t="shared" si="235"/>
        <v>18662.400000000001</v>
      </c>
      <c r="AI171" s="135">
        <f t="shared" si="236"/>
        <v>54280.292997424163</v>
      </c>
      <c r="AJ171" s="135">
        <f t="shared" si="237"/>
        <v>72942.692997424165</v>
      </c>
      <c r="AK171" s="135">
        <f t="shared" si="238"/>
        <v>0</v>
      </c>
      <c r="AL171" s="135">
        <f t="shared" si="239"/>
        <v>0</v>
      </c>
      <c r="AM171" s="139">
        <f t="shared" si="240"/>
        <v>0</v>
      </c>
      <c r="AN171" s="135">
        <f t="shared" si="241"/>
        <v>72942.692997424165</v>
      </c>
      <c r="AO171" s="137" t="str">
        <f t="shared" si="242"/>
        <v>WoodCo Factory and Warehouse</v>
      </c>
      <c r="AP171" s="65">
        <f t="shared" si="243"/>
        <v>72942.692997424165</v>
      </c>
      <c r="AQ171" s="12"/>
      <c r="AR171" s="70">
        <f t="shared" si="262"/>
        <v>0</v>
      </c>
      <c r="AS171" s="70">
        <f t="shared" si="263"/>
        <v>0</v>
      </c>
      <c r="AT171" s="70">
        <f t="shared" si="264"/>
        <v>0</v>
      </c>
      <c r="AU171" s="70">
        <f t="shared" si="265"/>
        <v>0</v>
      </c>
      <c r="AW171" s="68">
        <f t="shared" si="266"/>
        <v>0</v>
      </c>
      <c r="AX171" s="68">
        <f t="shared" si="267"/>
        <v>1296</v>
      </c>
      <c r="AY171" s="68">
        <f t="shared" si="268"/>
        <v>0</v>
      </c>
      <c r="AZ171" s="68" t="str">
        <f t="shared" si="244"/>
        <v>WoodCo</v>
      </c>
      <c r="BA171" s="68">
        <f t="shared" si="269"/>
        <v>54280.292997424171</v>
      </c>
      <c r="BB171" s="68">
        <f t="shared" si="270"/>
        <v>0</v>
      </c>
      <c r="BC171" s="111">
        <f t="shared" si="271"/>
        <v>0</v>
      </c>
      <c r="BD171" s="111">
        <f t="shared" si="272"/>
        <v>0</v>
      </c>
      <c r="BE171" s="111">
        <f t="shared" si="273"/>
        <v>0</v>
      </c>
      <c r="BF171" s="111">
        <f t="shared" si="245"/>
        <v>0</v>
      </c>
      <c r="BG171" s="111">
        <f t="shared" si="274"/>
        <v>0</v>
      </c>
      <c r="BH171" s="111">
        <f t="shared" si="275"/>
        <v>0</v>
      </c>
      <c r="BI171" s="73">
        <f t="shared" si="276"/>
        <v>0</v>
      </c>
      <c r="BJ171" s="73">
        <f t="shared" si="277"/>
        <v>0</v>
      </c>
      <c r="BK171" s="73">
        <f t="shared" si="278"/>
        <v>0</v>
      </c>
      <c r="BL171" s="73">
        <f t="shared" si="279"/>
        <v>0</v>
      </c>
      <c r="BM171" s="73">
        <f t="shared" si="280"/>
        <v>0</v>
      </c>
      <c r="BN171" s="73">
        <f t="shared" si="281"/>
        <v>0</v>
      </c>
    </row>
    <row r="172" spans="1:66" x14ac:dyDescent="0.25">
      <c r="A172" s="62" t="s">
        <v>158</v>
      </c>
      <c r="B172" s="62">
        <v>51.503370500050998</v>
      </c>
      <c r="C172" s="62">
        <v>-0.73858050005166298</v>
      </c>
      <c r="D172" s="63">
        <v>0</v>
      </c>
      <c r="E172" s="63">
        <v>432</v>
      </c>
      <c r="F172" s="63">
        <v>0</v>
      </c>
      <c r="G172" s="68">
        <f t="shared" si="222"/>
        <v>203.9796735446225</v>
      </c>
      <c r="H172" s="69">
        <f t="shared" si="248"/>
        <v>0</v>
      </c>
      <c r="I172" s="69">
        <f t="shared" si="249"/>
        <v>0</v>
      </c>
      <c r="J172" s="69">
        <f t="shared" si="223"/>
        <v>0</v>
      </c>
      <c r="K172" s="69">
        <f t="shared" si="250"/>
        <v>6220.8</v>
      </c>
      <c r="L172" s="69">
        <f t="shared" si="251"/>
        <v>17623.843794255383</v>
      </c>
      <c r="M172" s="69">
        <f t="shared" si="224"/>
        <v>23844.643794255382</v>
      </c>
      <c r="N172" s="69">
        <f t="shared" si="225"/>
        <v>23844.643794255382</v>
      </c>
      <c r="O172" s="51">
        <f t="shared" si="226"/>
        <v>296.772115198037</v>
      </c>
      <c r="P172" s="49">
        <f t="shared" si="252"/>
        <v>2747.52</v>
      </c>
      <c r="Q172" s="49">
        <f t="shared" si="253"/>
        <v>4694.4600328873485</v>
      </c>
      <c r="R172" s="49">
        <f t="shared" si="227"/>
        <v>7441.980032887348</v>
      </c>
      <c r="S172" s="49">
        <f t="shared" si="254"/>
        <v>6220.8</v>
      </c>
      <c r="T172" s="49">
        <f t="shared" si="255"/>
        <v>25641.110753110399</v>
      </c>
      <c r="U172" s="49">
        <f t="shared" si="228"/>
        <v>31861.910753110398</v>
      </c>
      <c r="V172" s="49">
        <f t="shared" si="229"/>
        <v>39303.890785997748</v>
      </c>
      <c r="W172" s="28">
        <f t="shared" si="230"/>
        <v>646.8515554754664</v>
      </c>
      <c r="X172" s="29">
        <f t="shared" si="256"/>
        <v>2747.52</v>
      </c>
      <c r="Y172" s="29">
        <f t="shared" si="257"/>
        <v>10359.256602187677</v>
      </c>
      <c r="Z172" s="29">
        <f t="shared" si="231"/>
        <v>13106.776602187678</v>
      </c>
      <c r="AA172" s="29">
        <f t="shared" si="258"/>
        <v>0</v>
      </c>
      <c r="AB172" s="29">
        <f t="shared" si="259"/>
        <v>0</v>
      </c>
      <c r="AC172" s="29">
        <f t="shared" si="232"/>
        <v>0</v>
      </c>
      <c r="AD172" s="29">
        <f t="shared" si="260"/>
        <v>6220.8</v>
      </c>
      <c r="AE172" s="29">
        <f t="shared" si="261"/>
        <v>55887.974393080294</v>
      </c>
      <c r="AF172" s="29">
        <f t="shared" si="233"/>
        <v>62108.774393080297</v>
      </c>
      <c r="AG172" s="29">
        <f t="shared" si="234"/>
        <v>75215.550995267971</v>
      </c>
      <c r="AH172" s="135">
        <f t="shared" si="235"/>
        <v>6220.8</v>
      </c>
      <c r="AI172" s="135">
        <f t="shared" si="236"/>
        <v>17623.843794255386</v>
      </c>
      <c r="AJ172" s="135">
        <f t="shared" si="237"/>
        <v>23844.643794255386</v>
      </c>
      <c r="AK172" s="135">
        <f t="shared" si="238"/>
        <v>0</v>
      </c>
      <c r="AL172" s="135">
        <f t="shared" si="239"/>
        <v>0</v>
      </c>
      <c r="AM172" s="139">
        <f t="shared" si="240"/>
        <v>0</v>
      </c>
      <c r="AN172" s="135">
        <f t="shared" si="241"/>
        <v>23844.643794255386</v>
      </c>
      <c r="AO172" s="137" t="str">
        <f t="shared" si="242"/>
        <v>WoodCo Factory and Warehouse</v>
      </c>
      <c r="AP172" s="65">
        <f t="shared" si="243"/>
        <v>23844.643794255382</v>
      </c>
      <c r="AQ172" s="12"/>
      <c r="AR172" s="70">
        <f t="shared" si="262"/>
        <v>0</v>
      </c>
      <c r="AS172" s="70">
        <f t="shared" si="263"/>
        <v>0</v>
      </c>
      <c r="AT172" s="70">
        <f t="shared" si="264"/>
        <v>0</v>
      </c>
      <c r="AU172" s="70">
        <f t="shared" si="265"/>
        <v>0</v>
      </c>
      <c r="AW172" s="68">
        <f t="shared" si="266"/>
        <v>0</v>
      </c>
      <c r="AX172" s="68">
        <f t="shared" si="267"/>
        <v>432</v>
      </c>
      <c r="AY172" s="68">
        <f t="shared" si="268"/>
        <v>0</v>
      </c>
      <c r="AZ172" s="68" t="str">
        <f t="shared" si="244"/>
        <v>WoodCo</v>
      </c>
      <c r="BA172" s="68">
        <f t="shared" si="269"/>
        <v>17623.843794255383</v>
      </c>
      <c r="BB172" s="68">
        <f t="shared" si="270"/>
        <v>0</v>
      </c>
      <c r="BC172" s="111">
        <f t="shared" si="271"/>
        <v>0</v>
      </c>
      <c r="BD172" s="111">
        <f t="shared" si="272"/>
        <v>0</v>
      </c>
      <c r="BE172" s="111">
        <f t="shared" si="273"/>
        <v>0</v>
      </c>
      <c r="BF172" s="111">
        <f t="shared" si="245"/>
        <v>0</v>
      </c>
      <c r="BG172" s="111">
        <f t="shared" si="274"/>
        <v>0</v>
      </c>
      <c r="BH172" s="111">
        <f t="shared" si="275"/>
        <v>0</v>
      </c>
      <c r="BI172" s="73">
        <f t="shared" si="276"/>
        <v>0</v>
      </c>
      <c r="BJ172" s="73">
        <f t="shared" si="277"/>
        <v>0</v>
      </c>
      <c r="BK172" s="73">
        <f t="shared" si="278"/>
        <v>0</v>
      </c>
      <c r="BL172" s="73">
        <f t="shared" si="279"/>
        <v>0</v>
      </c>
      <c r="BM172" s="73">
        <f t="shared" si="280"/>
        <v>0</v>
      </c>
      <c r="BN172" s="73">
        <f t="shared" si="281"/>
        <v>0</v>
      </c>
    </row>
    <row r="173" spans="1:66" x14ac:dyDescent="0.25">
      <c r="A173" s="62" t="s">
        <v>64</v>
      </c>
      <c r="B173" s="62">
        <v>51.567989650586703</v>
      </c>
      <c r="C173" s="62">
        <v>-1.80900490037721</v>
      </c>
      <c r="D173" s="63">
        <v>246.3618012861472</v>
      </c>
      <c r="E173" s="63">
        <v>279.4468818178317</v>
      </c>
      <c r="F173" s="63">
        <v>990.72479345530451</v>
      </c>
      <c r="G173" s="68">
        <f t="shared" si="222"/>
        <v>237.7517374438591</v>
      </c>
      <c r="H173" s="69">
        <f t="shared" si="248"/>
        <v>6301.0096863757371</v>
      </c>
      <c r="I173" s="69">
        <f t="shared" si="249"/>
        <v>10766.013764968751</v>
      </c>
      <c r="J173" s="69">
        <f t="shared" si="223"/>
        <v>17067.023451344488</v>
      </c>
      <c r="K173" s="69">
        <f t="shared" si="250"/>
        <v>21838.082062453683</v>
      </c>
      <c r="L173" s="69">
        <f t="shared" si="251"/>
        <v>72111.693788749122</v>
      </c>
      <c r="M173" s="69">
        <f t="shared" si="224"/>
        <v>93949.775851202809</v>
      </c>
      <c r="N173" s="69">
        <f t="shared" si="225"/>
        <v>111016.7993025473</v>
      </c>
      <c r="O173" s="51">
        <f t="shared" si="226"/>
        <v>250.93138698279193</v>
      </c>
      <c r="P173" s="49">
        <f t="shared" si="252"/>
        <v>3344.1432245413057</v>
      </c>
      <c r="Q173" s="49">
        <f t="shared" si="253"/>
        <v>5713.8607587424958</v>
      </c>
      <c r="R173" s="49">
        <f t="shared" si="227"/>
        <v>9058.0039832838011</v>
      </c>
      <c r="S173" s="49">
        <f t="shared" si="254"/>
        <v>21838.082062453683</v>
      </c>
      <c r="T173" s="49">
        <f t="shared" si="255"/>
        <v>76109.169735771269</v>
      </c>
      <c r="U173" s="49">
        <f t="shared" si="228"/>
        <v>97947.251798224956</v>
      </c>
      <c r="V173" s="49">
        <f t="shared" si="229"/>
        <v>107005.25578150875</v>
      </c>
      <c r="W173" s="28">
        <f t="shared" si="230"/>
        <v>612.81028085697028</v>
      </c>
      <c r="X173" s="29">
        <f t="shared" si="256"/>
        <v>3344.1432245413057</v>
      </c>
      <c r="Y173" s="29">
        <f t="shared" si="257"/>
        <v>12608.766370214124</v>
      </c>
      <c r="Z173" s="29">
        <f t="shared" si="231"/>
        <v>15952.909594755429</v>
      </c>
      <c r="AA173" s="29">
        <f t="shared" si="258"/>
        <v>6301.0096863757371</v>
      </c>
      <c r="AB173" s="29">
        <f t="shared" si="259"/>
        <v>17255.283449164745</v>
      </c>
      <c r="AC173" s="29">
        <f t="shared" si="232"/>
        <v>23556.29313554048</v>
      </c>
      <c r="AD173" s="29">
        <f t="shared" si="260"/>
        <v>21838.082062453683</v>
      </c>
      <c r="AE173" s="29">
        <f t="shared" si="261"/>
        <v>185869.46113985841</v>
      </c>
      <c r="AF173" s="29">
        <f t="shared" si="233"/>
        <v>207707.54320231208</v>
      </c>
      <c r="AG173" s="29">
        <f t="shared" si="234"/>
        <v>247216.745932608</v>
      </c>
      <c r="AH173" s="135">
        <f t="shared" si="235"/>
        <v>7571.6450366972958</v>
      </c>
      <c r="AI173" s="135">
        <f t="shared" si="236"/>
        <v>25002.385594207699</v>
      </c>
      <c r="AJ173" s="135">
        <f t="shared" si="237"/>
        <v>32574.030630904996</v>
      </c>
      <c r="AK173" s="135">
        <f t="shared" si="238"/>
        <v>14266.437025756386</v>
      </c>
      <c r="AL173" s="135">
        <f t="shared" si="239"/>
        <v>49720.789307995925</v>
      </c>
      <c r="AM173" s="139">
        <f t="shared" si="240"/>
        <v>63987.226333752311</v>
      </c>
      <c r="AN173" s="135">
        <f t="shared" si="241"/>
        <v>96561.25696465731</v>
      </c>
      <c r="AO173" s="137" t="str">
        <f t="shared" si="242"/>
        <v>Individual</v>
      </c>
      <c r="AP173" s="65">
        <f t="shared" si="243"/>
        <v>96561.25696465731</v>
      </c>
      <c r="AQ173" s="12">
        <f t="shared" ref="AQ173:AQ175" si="282">SUM(D173:E173)</f>
        <v>525.80868310397886</v>
      </c>
      <c r="AR173" s="70">
        <f t="shared" si="262"/>
        <v>0</v>
      </c>
      <c r="AS173" s="70">
        <f t="shared" si="263"/>
        <v>0</v>
      </c>
      <c r="AT173" s="70">
        <f t="shared" si="264"/>
        <v>0</v>
      </c>
      <c r="AU173" s="70">
        <f t="shared" si="265"/>
        <v>0</v>
      </c>
      <c r="AW173" s="68">
        <f t="shared" si="266"/>
        <v>0</v>
      </c>
      <c r="AX173" s="68">
        <f t="shared" si="267"/>
        <v>0</v>
      </c>
      <c r="AY173" s="68">
        <f t="shared" si="268"/>
        <v>0</v>
      </c>
      <c r="AZ173" s="68">
        <f t="shared" si="244"/>
        <v>0</v>
      </c>
      <c r="BA173" s="68">
        <f t="shared" si="269"/>
        <v>0</v>
      </c>
      <c r="BB173" s="68">
        <f t="shared" si="270"/>
        <v>0</v>
      </c>
      <c r="BC173" s="111">
        <f t="shared" si="271"/>
        <v>0</v>
      </c>
      <c r="BD173" s="111">
        <f t="shared" si="272"/>
        <v>0</v>
      </c>
      <c r="BE173" s="111">
        <f t="shared" si="273"/>
        <v>0</v>
      </c>
      <c r="BF173" s="111">
        <f t="shared" si="245"/>
        <v>0</v>
      </c>
      <c r="BG173" s="111">
        <f t="shared" si="274"/>
        <v>0</v>
      </c>
      <c r="BH173" s="111">
        <f t="shared" si="275"/>
        <v>0</v>
      </c>
      <c r="BI173" s="73">
        <f t="shared" si="276"/>
        <v>0</v>
      </c>
      <c r="BJ173" s="73">
        <f t="shared" si="277"/>
        <v>0</v>
      </c>
      <c r="BK173" s="73">
        <f t="shared" si="278"/>
        <v>0</v>
      </c>
      <c r="BL173" s="73">
        <f t="shared" si="279"/>
        <v>0</v>
      </c>
      <c r="BM173" s="73">
        <f t="shared" si="280"/>
        <v>0</v>
      </c>
      <c r="BN173" s="73">
        <f t="shared" si="281"/>
        <v>0</v>
      </c>
    </row>
    <row r="174" spans="1:66" x14ac:dyDescent="0.25">
      <c r="A174" s="62" t="s">
        <v>15</v>
      </c>
      <c r="B174" s="62">
        <v>50.935756683349609</v>
      </c>
      <c r="C174" s="62">
        <v>-1.4762129783630371</v>
      </c>
      <c r="D174" s="63">
        <v>213.27439247638864</v>
      </c>
      <c r="E174" s="63">
        <v>0</v>
      </c>
      <c r="F174" s="63">
        <v>995.27736348201609</v>
      </c>
      <c r="G174" s="68">
        <f t="shared" si="222"/>
        <v>296.58157072057998</v>
      </c>
      <c r="H174" s="69">
        <f t="shared" si="248"/>
        <v>6329.9640317456224</v>
      </c>
      <c r="I174" s="69">
        <f t="shared" si="249"/>
        <v>10815.485658573654</v>
      </c>
      <c r="J174" s="69">
        <f t="shared" si="223"/>
        <v>17145.449690319278</v>
      </c>
      <c r="K174" s="69">
        <f t="shared" si="250"/>
        <v>17403.145285801031</v>
      </c>
      <c r="L174" s="69">
        <f t="shared" si="251"/>
        <v>71686.835615851756</v>
      </c>
      <c r="M174" s="69">
        <f t="shared" si="224"/>
        <v>89089.980901652787</v>
      </c>
      <c r="N174" s="69">
        <f t="shared" si="225"/>
        <v>106235.43059197206</v>
      </c>
      <c r="O174" s="51">
        <f t="shared" si="226"/>
        <v>339.74310980128786</v>
      </c>
      <c r="P174" s="49">
        <f t="shared" si="252"/>
        <v>1356.4251361498318</v>
      </c>
      <c r="Q174" s="49">
        <f t="shared" si="253"/>
        <v>2317.6113692563349</v>
      </c>
      <c r="R174" s="49">
        <f t="shared" si="227"/>
        <v>3674.0365054061667</v>
      </c>
      <c r="S174" s="49">
        <f t="shared" si="254"/>
        <v>17403.145285801031</v>
      </c>
      <c r="T174" s="49">
        <f t="shared" si="255"/>
        <v>82119.426385023107</v>
      </c>
      <c r="U174" s="49">
        <f t="shared" si="228"/>
        <v>99522.571670824138</v>
      </c>
      <c r="V174" s="49">
        <f t="shared" si="229"/>
        <v>103196.60817623031</v>
      </c>
      <c r="W174" s="28">
        <f t="shared" si="230"/>
        <v>701.35159879598768</v>
      </c>
      <c r="X174" s="29">
        <f t="shared" si="256"/>
        <v>1356.4251361498318</v>
      </c>
      <c r="Y174" s="29">
        <f t="shared" si="257"/>
        <v>5114.2688850430441</v>
      </c>
      <c r="Z174" s="29">
        <f t="shared" si="231"/>
        <v>6470.6940211928759</v>
      </c>
      <c r="AA174" s="29">
        <f t="shared" si="258"/>
        <v>6329.9640317456224</v>
      </c>
      <c r="AB174" s="29">
        <f t="shared" si="259"/>
        <v>17334.574778857932</v>
      </c>
      <c r="AC174" s="29">
        <f t="shared" si="232"/>
        <v>23664.538810603553</v>
      </c>
      <c r="AD174" s="29">
        <f t="shared" si="260"/>
        <v>17403.145285801031</v>
      </c>
      <c r="AE174" s="29">
        <f t="shared" si="261"/>
        <v>169523.94125382512</v>
      </c>
      <c r="AF174" s="29">
        <f t="shared" si="233"/>
        <v>186927.08653962615</v>
      </c>
      <c r="AG174" s="29">
        <f t="shared" si="234"/>
        <v>217062.31937142258</v>
      </c>
      <c r="AH174" s="135">
        <f t="shared" si="235"/>
        <v>3071.1512516599964</v>
      </c>
      <c r="AI174" s="135">
        <f t="shared" si="236"/>
        <v>12650.650863024959</v>
      </c>
      <c r="AJ174" s="135">
        <f t="shared" si="237"/>
        <v>15721.802114684955</v>
      </c>
      <c r="AK174" s="135">
        <f t="shared" si="238"/>
        <v>14331.994034141031</v>
      </c>
      <c r="AL174" s="135">
        <f t="shared" si="239"/>
        <v>67627.725316841374</v>
      </c>
      <c r="AM174" s="139">
        <f t="shared" si="240"/>
        <v>81959.719350982399</v>
      </c>
      <c r="AN174" s="135">
        <f t="shared" si="241"/>
        <v>97681.521465667349</v>
      </c>
      <c r="AO174" s="137" t="str">
        <f t="shared" si="242"/>
        <v>Individual</v>
      </c>
      <c r="AP174" s="65">
        <f t="shared" si="243"/>
        <v>97681.521465667349</v>
      </c>
      <c r="AQ174" s="12">
        <f t="shared" si="282"/>
        <v>213.27439247638864</v>
      </c>
      <c r="AR174" s="70">
        <f t="shared" si="262"/>
        <v>0</v>
      </c>
      <c r="AS174" s="70">
        <f t="shared" si="263"/>
        <v>0</v>
      </c>
      <c r="AT174" s="70">
        <f t="shared" si="264"/>
        <v>0</v>
      </c>
      <c r="AU174" s="70">
        <f t="shared" si="265"/>
        <v>0</v>
      </c>
      <c r="AW174" s="68">
        <f t="shared" si="266"/>
        <v>0</v>
      </c>
      <c r="AX174" s="68">
        <f t="shared" si="267"/>
        <v>0</v>
      </c>
      <c r="AY174" s="68">
        <f t="shared" si="268"/>
        <v>0</v>
      </c>
      <c r="AZ174" s="68">
        <f t="shared" si="244"/>
        <v>0</v>
      </c>
      <c r="BA174" s="68">
        <f t="shared" si="269"/>
        <v>0</v>
      </c>
      <c r="BB174" s="68">
        <f t="shared" si="270"/>
        <v>0</v>
      </c>
      <c r="BC174" s="111">
        <f t="shared" si="271"/>
        <v>0</v>
      </c>
      <c r="BD174" s="111">
        <f t="shared" si="272"/>
        <v>0</v>
      </c>
      <c r="BE174" s="111">
        <f t="shared" si="273"/>
        <v>0</v>
      </c>
      <c r="BF174" s="111">
        <f t="shared" si="245"/>
        <v>0</v>
      </c>
      <c r="BG174" s="111">
        <f t="shared" si="274"/>
        <v>0</v>
      </c>
      <c r="BH174" s="111">
        <f t="shared" si="275"/>
        <v>0</v>
      </c>
      <c r="BI174" s="73">
        <f t="shared" si="276"/>
        <v>0</v>
      </c>
      <c r="BJ174" s="73">
        <f t="shared" si="277"/>
        <v>0</v>
      </c>
      <c r="BK174" s="73">
        <f t="shared" si="278"/>
        <v>0</v>
      </c>
      <c r="BL174" s="73">
        <f t="shared" si="279"/>
        <v>0</v>
      </c>
      <c r="BM174" s="73">
        <f t="shared" si="280"/>
        <v>0</v>
      </c>
      <c r="BN174" s="73">
        <f t="shared" si="281"/>
        <v>0</v>
      </c>
    </row>
    <row r="175" spans="1:66" x14ac:dyDescent="0.25">
      <c r="A175" s="62" t="s">
        <v>28</v>
      </c>
      <c r="B175" s="62">
        <v>50.921367645263672</v>
      </c>
      <c r="C175" s="62">
        <v>-1.3055520057678223</v>
      </c>
      <c r="D175" s="63">
        <v>233.34328950178914</v>
      </c>
      <c r="E175" s="63">
        <v>272.72214830353124</v>
      </c>
      <c r="F175" s="63">
        <v>1303.7766546611247</v>
      </c>
      <c r="G175" s="68">
        <f t="shared" si="222"/>
        <v>292.90462528356306</v>
      </c>
      <c r="H175" s="69">
        <f t="shared" si="248"/>
        <v>8292.0195236447526</v>
      </c>
      <c r="I175" s="69">
        <f t="shared" si="249"/>
        <v>14167.887493329215</v>
      </c>
      <c r="J175" s="69">
        <f t="shared" si="223"/>
        <v>22459.907016973968</v>
      </c>
      <c r="K175" s="69">
        <f t="shared" si="250"/>
        <v>26061.726131516811</v>
      </c>
      <c r="L175" s="69">
        <f t="shared" si="251"/>
        <v>106022.22398326076</v>
      </c>
      <c r="M175" s="69">
        <f t="shared" si="224"/>
        <v>132083.95011477757</v>
      </c>
      <c r="N175" s="69">
        <f t="shared" si="225"/>
        <v>154543.85713175155</v>
      </c>
      <c r="O175" s="51">
        <f t="shared" si="226"/>
        <v>346.09520998037397</v>
      </c>
      <c r="P175" s="49">
        <f t="shared" si="252"/>
        <v>3218.5761844418375</v>
      </c>
      <c r="Q175" s="49">
        <f t="shared" si="253"/>
        <v>5499.3147495433213</v>
      </c>
      <c r="R175" s="49">
        <f t="shared" si="227"/>
        <v>8717.8909339851598</v>
      </c>
      <c r="S175" s="49">
        <f t="shared" si="254"/>
        <v>26061.726131516811</v>
      </c>
      <c r="T175" s="49">
        <f t="shared" si="255"/>
        <v>125275.53580469877</v>
      </c>
      <c r="U175" s="49">
        <f t="shared" si="228"/>
        <v>151337.26193621557</v>
      </c>
      <c r="V175" s="49">
        <f t="shared" si="229"/>
        <v>160055.15287020072</v>
      </c>
      <c r="W175" s="28">
        <f t="shared" si="230"/>
        <v>706.76419221357685</v>
      </c>
      <c r="X175" s="29">
        <f t="shared" si="256"/>
        <v>3218.5761844418375</v>
      </c>
      <c r="Y175" s="29">
        <f t="shared" si="257"/>
        <v>12135.328073434635</v>
      </c>
      <c r="Z175" s="29">
        <f t="shared" si="231"/>
        <v>15353.904257876473</v>
      </c>
      <c r="AA175" s="29">
        <f t="shared" si="258"/>
        <v>8292.0195236447526</v>
      </c>
      <c r="AB175" s="29">
        <f t="shared" si="259"/>
        <v>22707.653910749148</v>
      </c>
      <c r="AC175" s="29">
        <f t="shared" si="232"/>
        <v>30999.673434393902</v>
      </c>
      <c r="AD175" s="29">
        <f t="shared" si="260"/>
        <v>26061.726131516811</v>
      </c>
      <c r="AE175" s="29">
        <f t="shared" si="261"/>
        <v>255826.31690323536</v>
      </c>
      <c r="AF175" s="29">
        <f t="shared" si="233"/>
        <v>281888.04303475219</v>
      </c>
      <c r="AG175" s="29">
        <f t="shared" si="234"/>
        <v>328241.62072702259</v>
      </c>
      <c r="AH175" s="135">
        <f t="shared" si="235"/>
        <v>7287.3423043966131</v>
      </c>
      <c r="AI175" s="135">
        <f t="shared" si="236"/>
        <v>29645.781485865929</v>
      </c>
      <c r="AJ175" s="135">
        <f t="shared" si="237"/>
        <v>36933.123790262543</v>
      </c>
      <c r="AK175" s="135">
        <f t="shared" si="238"/>
        <v>18774.383827120197</v>
      </c>
      <c r="AL175" s="135">
        <f t="shared" si="239"/>
        <v>90246.171012490289</v>
      </c>
      <c r="AM175" s="139">
        <f t="shared" si="240"/>
        <v>109020.55483961049</v>
      </c>
      <c r="AN175" s="135">
        <f t="shared" si="241"/>
        <v>145953.67862987303</v>
      </c>
      <c r="AO175" s="137" t="str">
        <f t="shared" si="242"/>
        <v>Individual</v>
      </c>
      <c r="AP175" s="65">
        <f t="shared" si="243"/>
        <v>145953.67862987303</v>
      </c>
      <c r="AQ175" s="12">
        <f t="shared" si="282"/>
        <v>506.06543780532036</v>
      </c>
      <c r="AR175" s="70">
        <f t="shared" si="262"/>
        <v>0</v>
      </c>
      <c r="AS175" s="70">
        <f t="shared" si="263"/>
        <v>0</v>
      </c>
      <c r="AT175" s="70">
        <f t="shared" si="264"/>
        <v>0</v>
      </c>
      <c r="AU175" s="70">
        <f t="shared" si="265"/>
        <v>0</v>
      </c>
      <c r="AW175" s="68">
        <f t="shared" si="266"/>
        <v>0</v>
      </c>
      <c r="AX175" s="68">
        <f t="shared" si="267"/>
        <v>0</v>
      </c>
      <c r="AY175" s="68">
        <f t="shared" si="268"/>
        <v>0</v>
      </c>
      <c r="AZ175" s="68">
        <f t="shared" si="244"/>
        <v>0</v>
      </c>
      <c r="BA175" s="68">
        <f t="shared" si="269"/>
        <v>0</v>
      </c>
      <c r="BB175" s="68">
        <f t="shared" si="270"/>
        <v>0</v>
      </c>
      <c r="BC175" s="111">
        <f t="shared" si="271"/>
        <v>0</v>
      </c>
      <c r="BD175" s="111">
        <f t="shared" si="272"/>
        <v>0</v>
      </c>
      <c r="BE175" s="111">
        <f t="shared" si="273"/>
        <v>0</v>
      </c>
      <c r="BF175" s="111">
        <f t="shared" si="245"/>
        <v>0</v>
      </c>
      <c r="BG175" s="111">
        <f t="shared" si="274"/>
        <v>0</v>
      </c>
      <c r="BH175" s="111">
        <f t="shared" si="275"/>
        <v>0</v>
      </c>
      <c r="BI175" s="73">
        <f t="shared" si="276"/>
        <v>0</v>
      </c>
      <c r="BJ175" s="73">
        <f t="shared" si="277"/>
        <v>0</v>
      </c>
      <c r="BK175" s="73">
        <f t="shared" si="278"/>
        <v>0</v>
      </c>
      <c r="BL175" s="73">
        <f t="shared" si="279"/>
        <v>0</v>
      </c>
      <c r="BM175" s="73">
        <f t="shared" si="280"/>
        <v>0</v>
      </c>
      <c r="BN175" s="73">
        <f t="shared" si="281"/>
        <v>0</v>
      </c>
    </row>
    <row r="176" spans="1:66" x14ac:dyDescent="0.25">
      <c r="A176" s="62" t="s">
        <v>138</v>
      </c>
      <c r="B176" s="62">
        <v>50.965142850766398</v>
      </c>
      <c r="C176" s="62">
        <v>-1.29530749960553</v>
      </c>
      <c r="D176" s="62">
        <v>0</v>
      </c>
      <c r="E176" s="62">
        <v>360</v>
      </c>
      <c r="F176" s="62">
        <v>0</v>
      </c>
      <c r="G176" s="68">
        <f t="shared" si="222"/>
        <v>287.14649756359864</v>
      </c>
      <c r="H176" s="69">
        <f t="shared" si="248"/>
        <v>0</v>
      </c>
      <c r="I176" s="69">
        <f t="shared" si="249"/>
        <v>0</v>
      </c>
      <c r="J176" s="69">
        <f t="shared" si="223"/>
        <v>0</v>
      </c>
      <c r="K176" s="69">
        <f t="shared" si="250"/>
        <v>5184</v>
      </c>
      <c r="L176" s="69">
        <f t="shared" si="251"/>
        <v>20674.547824579102</v>
      </c>
      <c r="M176" s="69">
        <f t="shared" si="224"/>
        <v>25858.547824579102</v>
      </c>
      <c r="N176" s="69">
        <f t="shared" si="225"/>
        <v>25858.547824579102</v>
      </c>
      <c r="O176" s="51">
        <f t="shared" si="226"/>
        <v>340.8834594233947</v>
      </c>
      <c r="P176" s="49">
        <f t="shared" si="252"/>
        <v>2289.6</v>
      </c>
      <c r="Q176" s="49">
        <f t="shared" si="253"/>
        <v>3912.0500274061242</v>
      </c>
      <c r="R176" s="49">
        <f t="shared" si="227"/>
        <v>6201.6500274061236</v>
      </c>
      <c r="S176" s="49">
        <f t="shared" si="254"/>
        <v>5184</v>
      </c>
      <c r="T176" s="49">
        <f t="shared" si="255"/>
        <v>24543.60907848442</v>
      </c>
      <c r="U176" s="49">
        <f t="shared" si="228"/>
        <v>29727.60907848442</v>
      </c>
      <c r="V176" s="49">
        <f t="shared" si="229"/>
        <v>35929.259105890545</v>
      </c>
      <c r="W176" s="28">
        <f t="shared" si="230"/>
        <v>701.34087921446678</v>
      </c>
      <c r="X176" s="29">
        <f t="shared" si="256"/>
        <v>2289.6</v>
      </c>
      <c r="Y176" s="29">
        <f t="shared" si="257"/>
        <v>8632.7138351563972</v>
      </c>
      <c r="Z176" s="29">
        <f t="shared" si="231"/>
        <v>10922.313835156398</v>
      </c>
      <c r="AA176" s="29">
        <f t="shared" si="258"/>
        <v>0</v>
      </c>
      <c r="AB176" s="29">
        <f t="shared" si="259"/>
        <v>0</v>
      </c>
      <c r="AC176" s="29">
        <f t="shared" si="232"/>
        <v>0</v>
      </c>
      <c r="AD176" s="29">
        <f t="shared" si="260"/>
        <v>5184</v>
      </c>
      <c r="AE176" s="29">
        <f t="shared" si="261"/>
        <v>50496.543303441606</v>
      </c>
      <c r="AF176" s="29">
        <f t="shared" si="233"/>
        <v>55680.543303441606</v>
      </c>
      <c r="AG176" s="29">
        <f t="shared" si="234"/>
        <v>66602.857138598003</v>
      </c>
      <c r="AH176" s="135">
        <f t="shared" si="235"/>
        <v>5184</v>
      </c>
      <c r="AI176" s="135">
        <f t="shared" si="236"/>
        <v>20674.547824579102</v>
      </c>
      <c r="AJ176" s="135">
        <f t="shared" si="237"/>
        <v>25858.547824579102</v>
      </c>
      <c r="AK176" s="135">
        <f t="shared" si="238"/>
        <v>0</v>
      </c>
      <c r="AL176" s="135">
        <f t="shared" si="239"/>
        <v>0</v>
      </c>
      <c r="AM176" s="139">
        <f t="shared" si="240"/>
        <v>0</v>
      </c>
      <c r="AN176" s="135">
        <f t="shared" si="241"/>
        <v>25858.547824579102</v>
      </c>
      <c r="AO176" s="137" t="str">
        <f t="shared" si="242"/>
        <v>WoodCo Factory and Warehouse</v>
      </c>
      <c r="AP176" s="65">
        <f t="shared" si="243"/>
        <v>25858.547824579102</v>
      </c>
      <c r="AQ176" s="12"/>
      <c r="AR176" s="70">
        <f t="shared" si="262"/>
        <v>0</v>
      </c>
      <c r="AS176" s="70">
        <f t="shared" si="263"/>
        <v>0</v>
      </c>
      <c r="AT176" s="70">
        <f t="shared" si="264"/>
        <v>0</v>
      </c>
      <c r="AU176" s="70">
        <f t="shared" si="265"/>
        <v>0</v>
      </c>
      <c r="AW176" s="68">
        <f t="shared" si="266"/>
        <v>0</v>
      </c>
      <c r="AX176" s="68">
        <f t="shared" si="267"/>
        <v>360</v>
      </c>
      <c r="AY176" s="68">
        <f t="shared" si="268"/>
        <v>0</v>
      </c>
      <c r="AZ176" s="68" t="str">
        <f t="shared" si="244"/>
        <v>WoodCo</v>
      </c>
      <c r="BA176" s="68">
        <f t="shared" si="269"/>
        <v>20674.547824579102</v>
      </c>
      <c r="BB176" s="68">
        <f t="shared" si="270"/>
        <v>0</v>
      </c>
      <c r="BC176" s="111">
        <f t="shared" si="271"/>
        <v>0</v>
      </c>
      <c r="BD176" s="111">
        <f t="shared" si="272"/>
        <v>0</v>
      </c>
      <c r="BE176" s="111">
        <f t="shared" si="273"/>
        <v>0</v>
      </c>
      <c r="BF176" s="111">
        <f t="shared" si="245"/>
        <v>0</v>
      </c>
      <c r="BG176" s="111">
        <f t="shared" si="274"/>
        <v>0</v>
      </c>
      <c r="BH176" s="111">
        <f t="shared" si="275"/>
        <v>0</v>
      </c>
      <c r="BI176" s="73">
        <f t="shared" si="276"/>
        <v>0</v>
      </c>
      <c r="BJ176" s="73">
        <f t="shared" si="277"/>
        <v>0</v>
      </c>
      <c r="BK176" s="73">
        <f t="shared" si="278"/>
        <v>0</v>
      </c>
      <c r="BL176" s="73">
        <f t="shared" si="279"/>
        <v>0</v>
      </c>
      <c r="BM176" s="73">
        <f t="shared" si="280"/>
        <v>0</v>
      </c>
      <c r="BN176" s="73">
        <f t="shared" si="281"/>
        <v>0</v>
      </c>
    </row>
    <row r="177" spans="1:66" x14ac:dyDescent="0.25">
      <c r="A177" s="62" t="s">
        <v>118</v>
      </c>
      <c r="B177" s="62">
        <v>51.225127100000002</v>
      </c>
      <c r="C177" s="62">
        <v>-1.6188895999999999</v>
      </c>
      <c r="D177" s="62">
        <v>0</v>
      </c>
      <c r="E177" s="62">
        <v>1512</v>
      </c>
      <c r="F177" s="62">
        <v>0</v>
      </c>
      <c r="G177" s="68">
        <f t="shared" si="222"/>
        <v>267.27683333975483</v>
      </c>
      <c r="H177" s="69">
        <f t="shared" si="248"/>
        <v>0</v>
      </c>
      <c r="I177" s="69">
        <f t="shared" si="249"/>
        <v>0</v>
      </c>
      <c r="J177" s="69">
        <f t="shared" si="223"/>
        <v>0</v>
      </c>
      <c r="K177" s="69">
        <f t="shared" si="250"/>
        <v>21772.799999999999</v>
      </c>
      <c r="L177" s="69">
        <f t="shared" si="251"/>
        <v>80824.514401941866</v>
      </c>
      <c r="M177" s="69">
        <f t="shared" si="224"/>
        <v>102597.31440194187</v>
      </c>
      <c r="N177" s="69">
        <f t="shared" si="225"/>
        <v>102597.31440194187</v>
      </c>
      <c r="O177" s="51">
        <f t="shared" si="226"/>
        <v>299.32170835288548</v>
      </c>
      <c r="P177" s="49">
        <f t="shared" si="252"/>
        <v>9616.32</v>
      </c>
      <c r="Q177" s="49">
        <f t="shared" si="253"/>
        <v>16430.610115105719</v>
      </c>
      <c r="R177" s="49">
        <f t="shared" si="227"/>
        <v>26046.930115105719</v>
      </c>
      <c r="S177" s="49">
        <f t="shared" si="254"/>
        <v>21772.799999999999</v>
      </c>
      <c r="T177" s="49">
        <f t="shared" si="255"/>
        <v>90514.884605912579</v>
      </c>
      <c r="U177" s="49">
        <f t="shared" si="228"/>
        <v>112287.68460591258</v>
      </c>
      <c r="V177" s="49">
        <f t="shared" si="229"/>
        <v>138334.6147210183</v>
      </c>
      <c r="W177" s="28">
        <f t="shared" si="230"/>
        <v>661.0011997084265</v>
      </c>
      <c r="X177" s="29">
        <f t="shared" si="256"/>
        <v>9616.32</v>
      </c>
      <c r="Y177" s="29">
        <f t="shared" si="257"/>
        <v>36257.398107656874</v>
      </c>
      <c r="Z177" s="29">
        <f t="shared" si="231"/>
        <v>45873.718107656874</v>
      </c>
      <c r="AA177" s="29">
        <f t="shared" si="258"/>
        <v>0</v>
      </c>
      <c r="AB177" s="29">
        <f t="shared" si="259"/>
        <v>0</v>
      </c>
      <c r="AC177" s="29">
        <f t="shared" si="232"/>
        <v>0</v>
      </c>
      <c r="AD177" s="29">
        <f t="shared" si="260"/>
        <v>21772.799999999999</v>
      </c>
      <c r="AE177" s="29">
        <f t="shared" si="261"/>
        <v>199886.76279182819</v>
      </c>
      <c r="AF177" s="29">
        <f t="shared" si="233"/>
        <v>221659.56279182818</v>
      </c>
      <c r="AG177" s="29">
        <f t="shared" si="234"/>
        <v>267533.28089948505</v>
      </c>
      <c r="AH177" s="135">
        <f t="shared" si="235"/>
        <v>21772.799999999999</v>
      </c>
      <c r="AI177" s="135">
        <f t="shared" si="236"/>
        <v>80824.514401941866</v>
      </c>
      <c r="AJ177" s="135">
        <f t="shared" si="237"/>
        <v>102597.31440194187</v>
      </c>
      <c r="AK177" s="135">
        <f t="shared" si="238"/>
        <v>0</v>
      </c>
      <c r="AL177" s="135">
        <f t="shared" si="239"/>
        <v>0</v>
      </c>
      <c r="AM177" s="139">
        <f t="shared" si="240"/>
        <v>0</v>
      </c>
      <c r="AN177" s="135">
        <f t="shared" si="241"/>
        <v>102597.31440194187</v>
      </c>
      <c r="AO177" s="137" t="str">
        <f t="shared" si="242"/>
        <v>WoodCo Factory and Warehouse</v>
      </c>
      <c r="AP177" s="65">
        <f t="shared" si="243"/>
        <v>102597.31440194187</v>
      </c>
      <c r="AQ177" s="12"/>
      <c r="AR177" s="70">
        <f t="shared" si="262"/>
        <v>0</v>
      </c>
      <c r="AS177" s="70">
        <f t="shared" si="263"/>
        <v>0</v>
      </c>
      <c r="AT177" s="70">
        <f t="shared" si="264"/>
        <v>0</v>
      </c>
      <c r="AU177" s="70">
        <f t="shared" si="265"/>
        <v>0</v>
      </c>
      <c r="AW177" s="68">
        <f t="shared" si="266"/>
        <v>0</v>
      </c>
      <c r="AX177" s="68">
        <f t="shared" si="267"/>
        <v>1512</v>
      </c>
      <c r="AY177" s="68">
        <f t="shared" si="268"/>
        <v>0</v>
      </c>
      <c r="AZ177" s="68" t="str">
        <f t="shared" si="244"/>
        <v>WoodCo</v>
      </c>
      <c r="BA177" s="68">
        <f t="shared" si="269"/>
        <v>80824.514401941866</v>
      </c>
      <c r="BB177" s="68">
        <f t="shared" si="270"/>
        <v>0</v>
      </c>
      <c r="BC177" s="111">
        <f t="shared" si="271"/>
        <v>0</v>
      </c>
      <c r="BD177" s="111">
        <f t="shared" si="272"/>
        <v>0</v>
      </c>
      <c r="BE177" s="111">
        <f t="shared" si="273"/>
        <v>0</v>
      </c>
      <c r="BF177" s="111">
        <f t="shared" si="245"/>
        <v>0</v>
      </c>
      <c r="BG177" s="111">
        <f t="shared" si="274"/>
        <v>0</v>
      </c>
      <c r="BH177" s="111">
        <f t="shared" si="275"/>
        <v>0</v>
      </c>
      <c r="BI177" s="73">
        <f t="shared" si="276"/>
        <v>0</v>
      </c>
      <c r="BJ177" s="73">
        <f t="shared" si="277"/>
        <v>0</v>
      </c>
      <c r="BK177" s="73">
        <f t="shared" si="278"/>
        <v>0</v>
      </c>
      <c r="BL177" s="73">
        <f t="shared" si="279"/>
        <v>0</v>
      </c>
      <c r="BM177" s="73">
        <f t="shared" si="280"/>
        <v>0</v>
      </c>
      <c r="BN177" s="73">
        <f t="shared" si="281"/>
        <v>0</v>
      </c>
    </row>
    <row r="178" spans="1:66" x14ac:dyDescent="0.25">
      <c r="A178" s="62" t="s">
        <v>159</v>
      </c>
      <c r="B178" s="62">
        <v>51.553475250041402</v>
      </c>
      <c r="C178" s="62">
        <v>0.46911679994369299</v>
      </c>
      <c r="D178" s="62">
        <v>285.79119861928024</v>
      </c>
      <c r="E178" s="62">
        <v>0</v>
      </c>
      <c r="F178" s="62">
        <v>0</v>
      </c>
      <c r="G178" s="68">
        <f t="shared" si="222"/>
        <v>191.93820603122319</v>
      </c>
      <c r="H178" s="69">
        <f t="shared" si="248"/>
        <v>0</v>
      </c>
      <c r="I178" s="69">
        <f t="shared" si="249"/>
        <v>0</v>
      </c>
      <c r="J178" s="69">
        <f t="shared" si="223"/>
        <v>0</v>
      </c>
      <c r="K178" s="69">
        <f t="shared" si="250"/>
        <v>4115.3932601176357</v>
      </c>
      <c r="L178" s="69">
        <f t="shared" si="251"/>
        <v>10970.849992499529</v>
      </c>
      <c r="M178" s="69">
        <f t="shared" si="224"/>
        <v>15086.243252617165</v>
      </c>
      <c r="N178" s="69">
        <f t="shared" si="225"/>
        <v>15086.243252617165</v>
      </c>
      <c r="O178" s="51">
        <f t="shared" si="226"/>
        <v>355.67950443188039</v>
      </c>
      <c r="P178" s="49">
        <f t="shared" si="252"/>
        <v>1817.6320232186224</v>
      </c>
      <c r="Q178" s="49">
        <f t="shared" si="253"/>
        <v>3105.6374066416229</v>
      </c>
      <c r="R178" s="49">
        <f t="shared" si="227"/>
        <v>4923.2694298602455</v>
      </c>
      <c r="S178" s="49">
        <f t="shared" si="254"/>
        <v>4115.3932601176357</v>
      </c>
      <c r="T178" s="49">
        <f t="shared" si="255"/>
        <v>20330.014379179742</v>
      </c>
      <c r="U178" s="49">
        <f t="shared" si="228"/>
        <v>24445.407639297377</v>
      </c>
      <c r="V178" s="49">
        <f t="shared" si="229"/>
        <v>29368.677069157624</v>
      </c>
      <c r="W178" s="28">
        <f t="shared" si="230"/>
        <v>681.19561286399733</v>
      </c>
      <c r="X178" s="29">
        <f t="shared" si="256"/>
        <v>1817.6320232186224</v>
      </c>
      <c r="Y178" s="29">
        <f t="shared" si="257"/>
        <v>6853.2045396849744</v>
      </c>
      <c r="Z178" s="29">
        <f t="shared" si="231"/>
        <v>8670.8365629035961</v>
      </c>
      <c r="AA178" s="29">
        <f t="shared" si="258"/>
        <v>0</v>
      </c>
      <c r="AB178" s="29">
        <f t="shared" si="259"/>
        <v>0</v>
      </c>
      <c r="AC178" s="29">
        <f t="shared" si="232"/>
        <v>0</v>
      </c>
      <c r="AD178" s="29">
        <f t="shared" si="260"/>
        <v>4115.3932601176357</v>
      </c>
      <c r="AE178" s="29">
        <f t="shared" si="261"/>
        <v>38935.942138919396</v>
      </c>
      <c r="AF178" s="29">
        <f t="shared" si="233"/>
        <v>43051.335399037031</v>
      </c>
      <c r="AG178" s="29">
        <f t="shared" si="234"/>
        <v>51722.171961940629</v>
      </c>
      <c r="AH178" s="135">
        <f t="shared" si="235"/>
        <v>4115.3932601176357</v>
      </c>
      <c r="AI178" s="135">
        <f t="shared" si="236"/>
        <v>10970.849992499529</v>
      </c>
      <c r="AJ178" s="135">
        <f t="shared" si="237"/>
        <v>15086.243252617165</v>
      </c>
      <c r="AK178" s="135">
        <f t="shared" si="238"/>
        <v>0</v>
      </c>
      <c r="AL178" s="135">
        <f t="shared" si="239"/>
        <v>0</v>
      </c>
      <c r="AM178" s="139">
        <f t="shared" si="240"/>
        <v>0</v>
      </c>
      <c r="AN178" s="135">
        <f t="shared" si="241"/>
        <v>15086.243252617165</v>
      </c>
      <c r="AO178" s="137" t="str">
        <f t="shared" si="242"/>
        <v>WoodCo Factory and Warehouse</v>
      </c>
      <c r="AP178" s="65">
        <f t="shared" si="243"/>
        <v>15086.243252617165</v>
      </c>
      <c r="AQ178" s="12"/>
      <c r="AR178" s="70">
        <f t="shared" si="262"/>
        <v>0</v>
      </c>
      <c r="AS178" s="70">
        <f t="shared" si="263"/>
        <v>0</v>
      </c>
      <c r="AT178" s="70">
        <f t="shared" si="264"/>
        <v>0</v>
      </c>
      <c r="AU178" s="70">
        <f t="shared" si="265"/>
        <v>0</v>
      </c>
      <c r="AW178" s="68">
        <f t="shared" si="266"/>
        <v>285.79119861928024</v>
      </c>
      <c r="AX178" s="68">
        <f t="shared" si="267"/>
        <v>0</v>
      </c>
      <c r="AY178" s="68">
        <f t="shared" si="268"/>
        <v>0</v>
      </c>
      <c r="AZ178" s="68" t="str">
        <f t="shared" si="244"/>
        <v>WoodCo</v>
      </c>
      <c r="BA178" s="68">
        <f t="shared" si="269"/>
        <v>10970.849992499529</v>
      </c>
      <c r="BB178" s="68">
        <f t="shared" si="270"/>
        <v>0</v>
      </c>
      <c r="BC178" s="111">
        <f t="shared" si="271"/>
        <v>0</v>
      </c>
      <c r="BD178" s="111">
        <f t="shared" si="272"/>
        <v>0</v>
      </c>
      <c r="BE178" s="111">
        <f t="shared" si="273"/>
        <v>0</v>
      </c>
      <c r="BF178" s="111">
        <f t="shared" si="245"/>
        <v>0</v>
      </c>
      <c r="BG178" s="111">
        <f t="shared" si="274"/>
        <v>0</v>
      </c>
      <c r="BH178" s="111">
        <f t="shared" si="275"/>
        <v>0</v>
      </c>
      <c r="BI178" s="73">
        <f t="shared" si="276"/>
        <v>0</v>
      </c>
      <c r="BJ178" s="73">
        <f t="shared" si="277"/>
        <v>0</v>
      </c>
      <c r="BK178" s="73">
        <f t="shared" si="278"/>
        <v>0</v>
      </c>
      <c r="BL178" s="73">
        <f t="shared" si="279"/>
        <v>0</v>
      </c>
      <c r="BM178" s="73">
        <f t="shared" si="280"/>
        <v>0</v>
      </c>
      <c r="BN178" s="73">
        <f t="shared" si="281"/>
        <v>0</v>
      </c>
    </row>
    <row r="179" spans="1:66" x14ac:dyDescent="0.25">
      <c r="A179" s="62" t="s">
        <v>65</v>
      </c>
      <c r="B179" s="62">
        <v>51.555870056152344</v>
      </c>
      <c r="C179" s="62">
        <v>0.72454601526260376</v>
      </c>
      <c r="D179" s="62">
        <v>206.41357814741153</v>
      </c>
      <c r="E179" s="62">
        <v>288.33825415545533</v>
      </c>
      <c r="F179" s="62">
        <v>1249.3845386986479</v>
      </c>
      <c r="G179" s="68">
        <f t="shared" si="222"/>
        <v>196.84060976241614</v>
      </c>
      <c r="H179" s="69">
        <f t="shared" si="248"/>
        <v>7946.0856661234011</v>
      </c>
      <c r="I179" s="69">
        <f t="shared" si="249"/>
        <v>13576.818941268983</v>
      </c>
      <c r="J179" s="69">
        <f t="shared" si="223"/>
        <v>21522.904607392382</v>
      </c>
      <c r="K179" s="69">
        <f t="shared" si="250"/>
        <v>25115.563742421815</v>
      </c>
      <c r="L179" s="69">
        <f t="shared" si="251"/>
        <v>68663.373355349162</v>
      </c>
      <c r="M179" s="69">
        <f t="shared" si="224"/>
        <v>93778.937097770977</v>
      </c>
      <c r="N179" s="69">
        <f t="shared" si="225"/>
        <v>115301.84170516336</v>
      </c>
      <c r="O179" s="51">
        <f t="shared" si="226"/>
        <v>371.00315918245764</v>
      </c>
      <c r="P179" s="49">
        <f t="shared" si="252"/>
        <v>3146.6216534462337</v>
      </c>
      <c r="Q179" s="49">
        <f t="shared" si="253"/>
        <v>5376.3719975546119</v>
      </c>
      <c r="R179" s="49">
        <f t="shared" si="227"/>
        <v>8522.9936510008447</v>
      </c>
      <c r="S179" s="49">
        <f t="shared" si="254"/>
        <v>25115.563742421815</v>
      </c>
      <c r="T179" s="49">
        <f t="shared" si="255"/>
        <v>129416.02073731781</v>
      </c>
      <c r="U179" s="49">
        <f t="shared" si="228"/>
        <v>154531.58447973963</v>
      </c>
      <c r="V179" s="49">
        <f t="shared" si="229"/>
        <v>163054.57813074047</v>
      </c>
      <c r="W179" s="28">
        <f t="shared" si="230"/>
        <v>690.87332868427791</v>
      </c>
      <c r="X179" s="29">
        <f t="shared" si="256"/>
        <v>3146.6216534462337</v>
      </c>
      <c r="Y179" s="29">
        <f t="shared" si="257"/>
        <v>11864.030521360935</v>
      </c>
      <c r="Z179" s="29">
        <f t="shared" si="231"/>
        <v>15010.652174807168</v>
      </c>
      <c r="AA179" s="29">
        <f t="shared" si="258"/>
        <v>7946.0856661234011</v>
      </c>
      <c r="AB179" s="29">
        <f t="shared" si="259"/>
        <v>21760.315775545088</v>
      </c>
      <c r="AC179" s="29">
        <f t="shared" si="232"/>
        <v>29706.401441668488</v>
      </c>
      <c r="AD179" s="29">
        <f t="shared" si="260"/>
        <v>25115.563742421815</v>
      </c>
      <c r="AE179" s="29">
        <f t="shared" si="261"/>
        <v>240995.46006262666</v>
      </c>
      <c r="AF179" s="29">
        <f t="shared" si="233"/>
        <v>266111.02380504849</v>
      </c>
      <c r="AG179" s="29">
        <f t="shared" si="234"/>
        <v>310828.07742152415</v>
      </c>
      <c r="AH179" s="135">
        <f t="shared" si="235"/>
        <v>7124.4263851612832</v>
      </c>
      <c r="AI179" s="135">
        <f t="shared" si="236"/>
        <v>19477.450470313794</v>
      </c>
      <c r="AJ179" s="135">
        <f t="shared" si="237"/>
        <v>26601.876855475079</v>
      </c>
      <c r="AK179" s="135">
        <f t="shared" si="238"/>
        <v>17991.13735726053</v>
      </c>
      <c r="AL179" s="135">
        <f t="shared" si="239"/>
        <v>92705.12217818317</v>
      </c>
      <c r="AM179" s="139">
        <f t="shared" si="240"/>
        <v>110696.25953544371</v>
      </c>
      <c r="AN179" s="135">
        <f t="shared" si="241"/>
        <v>137298.13639091878</v>
      </c>
      <c r="AO179" s="137" t="str">
        <f t="shared" si="242"/>
        <v>WoodCo Factory and Warehouse</v>
      </c>
      <c r="AP179" s="65">
        <f t="shared" si="243"/>
        <v>115301.84170516336</v>
      </c>
      <c r="AQ179" s="12"/>
      <c r="AR179" s="70">
        <f t="shared" si="262"/>
        <v>1249.3845386986479</v>
      </c>
      <c r="AS179" s="70">
        <f t="shared" si="263"/>
        <v>0</v>
      </c>
      <c r="AT179" s="70">
        <f t="shared" si="264"/>
        <v>0</v>
      </c>
      <c r="AU179" s="70">
        <f t="shared" si="265"/>
        <v>0</v>
      </c>
      <c r="AW179" s="68">
        <f t="shared" si="266"/>
        <v>206.41357814741153</v>
      </c>
      <c r="AX179" s="68">
        <f t="shared" si="267"/>
        <v>288.33825415545533</v>
      </c>
      <c r="AY179" s="68">
        <f t="shared" si="268"/>
        <v>1249.3845386986479</v>
      </c>
      <c r="AZ179" s="68" t="str">
        <f t="shared" si="244"/>
        <v>Both</v>
      </c>
      <c r="BA179" s="68">
        <f t="shared" si="269"/>
        <v>19477.450470313794</v>
      </c>
      <c r="BB179" s="68">
        <f t="shared" si="270"/>
        <v>49185.922885035368</v>
      </c>
      <c r="BC179" s="111">
        <f t="shared" si="271"/>
        <v>0</v>
      </c>
      <c r="BD179" s="111">
        <f t="shared" si="272"/>
        <v>0</v>
      </c>
      <c r="BE179" s="111">
        <f t="shared" si="273"/>
        <v>0</v>
      </c>
      <c r="BF179" s="111">
        <f t="shared" si="245"/>
        <v>0</v>
      </c>
      <c r="BG179" s="111">
        <f t="shared" si="274"/>
        <v>0</v>
      </c>
      <c r="BH179" s="111">
        <f t="shared" si="275"/>
        <v>0</v>
      </c>
      <c r="BI179" s="73">
        <f t="shared" si="276"/>
        <v>0</v>
      </c>
      <c r="BJ179" s="73">
        <f t="shared" si="277"/>
        <v>0</v>
      </c>
      <c r="BK179" s="73">
        <f t="shared" si="278"/>
        <v>0</v>
      </c>
      <c r="BL179" s="73">
        <f t="shared" si="279"/>
        <v>0</v>
      </c>
      <c r="BM179" s="73">
        <f t="shared" si="280"/>
        <v>0</v>
      </c>
      <c r="BN179" s="73">
        <f t="shared" si="281"/>
        <v>0</v>
      </c>
    </row>
    <row r="180" spans="1:66" x14ac:dyDescent="0.25">
      <c r="A180" s="62" t="s">
        <v>155</v>
      </c>
      <c r="B180" s="62">
        <v>51.607254028320313</v>
      </c>
      <c r="C180" s="62">
        <v>0.61080300807952881</v>
      </c>
      <c r="D180" s="62">
        <v>0</v>
      </c>
      <c r="E180" s="62">
        <v>360</v>
      </c>
      <c r="F180" s="62">
        <v>0</v>
      </c>
      <c r="G180" s="68">
        <f t="shared" si="222"/>
        <v>187.63152629488928</v>
      </c>
      <c r="H180" s="69">
        <f t="shared" si="248"/>
        <v>0</v>
      </c>
      <c r="I180" s="69">
        <f t="shared" si="249"/>
        <v>0</v>
      </c>
      <c r="J180" s="69">
        <f t="shared" si="223"/>
        <v>0</v>
      </c>
      <c r="K180" s="69">
        <f t="shared" si="250"/>
        <v>5184</v>
      </c>
      <c r="L180" s="69">
        <f t="shared" si="251"/>
        <v>13509.46989323203</v>
      </c>
      <c r="M180" s="69">
        <f t="shared" si="224"/>
        <v>18693.469893232032</v>
      </c>
      <c r="N180" s="69">
        <f t="shared" si="225"/>
        <v>18693.469893232032</v>
      </c>
      <c r="O180" s="51">
        <f t="shared" si="226"/>
        <v>359.40329283235332</v>
      </c>
      <c r="P180" s="49">
        <f t="shared" si="252"/>
        <v>2289.6</v>
      </c>
      <c r="Q180" s="49">
        <f t="shared" si="253"/>
        <v>3912.0500274061242</v>
      </c>
      <c r="R180" s="49">
        <f t="shared" si="227"/>
        <v>6201.6500274061236</v>
      </c>
      <c r="S180" s="49">
        <f t="shared" si="254"/>
        <v>5184</v>
      </c>
      <c r="T180" s="49">
        <f t="shared" si="255"/>
        <v>25877.037083929441</v>
      </c>
      <c r="U180" s="49">
        <f t="shared" si="228"/>
        <v>31061.037083929441</v>
      </c>
      <c r="V180" s="49">
        <f t="shared" si="229"/>
        <v>37262.687111335566</v>
      </c>
      <c r="W180" s="28">
        <f t="shared" si="230"/>
        <v>680.34311161770347</v>
      </c>
      <c r="X180" s="29">
        <f t="shared" si="256"/>
        <v>2289.6</v>
      </c>
      <c r="Y180" s="29">
        <f t="shared" si="257"/>
        <v>8632.7138351563972</v>
      </c>
      <c r="Z180" s="29">
        <f t="shared" si="231"/>
        <v>10922.313835156398</v>
      </c>
      <c r="AA180" s="29">
        <f t="shared" si="258"/>
        <v>0</v>
      </c>
      <c r="AB180" s="29">
        <f t="shared" si="259"/>
        <v>0</v>
      </c>
      <c r="AC180" s="29">
        <f t="shared" si="232"/>
        <v>0</v>
      </c>
      <c r="AD180" s="29">
        <f t="shared" si="260"/>
        <v>5184</v>
      </c>
      <c r="AE180" s="29">
        <f t="shared" si="261"/>
        <v>48984.70403647465</v>
      </c>
      <c r="AF180" s="29">
        <f t="shared" si="233"/>
        <v>54168.70403647465</v>
      </c>
      <c r="AG180" s="29">
        <f t="shared" si="234"/>
        <v>65091.017871631047</v>
      </c>
      <c r="AH180" s="135">
        <f t="shared" si="235"/>
        <v>5184</v>
      </c>
      <c r="AI180" s="135">
        <f t="shared" si="236"/>
        <v>13509.469893232028</v>
      </c>
      <c r="AJ180" s="135">
        <f t="shared" si="237"/>
        <v>18693.469893232028</v>
      </c>
      <c r="AK180" s="135">
        <f t="shared" si="238"/>
        <v>0</v>
      </c>
      <c r="AL180" s="135">
        <f t="shared" si="239"/>
        <v>0</v>
      </c>
      <c r="AM180" s="139">
        <f t="shared" si="240"/>
        <v>0</v>
      </c>
      <c r="AN180" s="135">
        <f t="shared" si="241"/>
        <v>18693.469893232028</v>
      </c>
      <c r="AO180" s="137" t="str">
        <f t="shared" si="242"/>
        <v>WoodCo Factory and Warehouse</v>
      </c>
      <c r="AP180" s="65">
        <f t="shared" si="243"/>
        <v>18693.469893232028</v>
      </c>
      <c r="AQ180" s="12"/>
      <c r="AR180" s="70">
        <f t="shared" si="262"/>
        <v>0</v>
      </c>
      <c r="AS180" s="70">
        <f t="shared" si="263"/>
        <v>0</v>
      </c>
      <c r="AT180" s="70">
        <f t="shared" si="264"/>
        <v>0</v>
      </c>
      <c r="AU180" s="70">
        <f t="shared" si="265"/>
        <v>0</v>
      </c>
      <c r="AW180" s="68">
        <f t="shared" si="266"/>
        <v>0</v>
      </c>
      <c r="AX180" s="68">
        <f t="shared" si="267"/>
        <v>360</v>
      </c>
      <c r="AY180" s="68">
        <f t="shared" si="268"/>
        <v>0</v>
      </c>
      <c r="AZ180" s="68" t="str">
        <f t="shared" si="244"/>
        <v>WoodCo</v>
      </c>
      <c r="BA180" s="68">
        <f t="shared" si="269"/>
        <v>13509.46989323203</v>
      </c>
      <c r="BB180" s="68">
        <f t="shared" si="270"/>
        <v>0</v>
      </c>
      <c r="BC180" s="111">
        <f t="shared" si="271"/>
        <v>0</v>
      </c>
      <c r="BD180" s="111">
        <f t="shared" si="272"/>
        <v>0</v>
      </c>
      <c r="BE180" s="111">
        <f t="shared" si="273"/>
        <v>0</v>
      </c>
      <c r="BF180" s="111">
        <f t="shared" si="245"/>
        <v>0</v>
      </c>
      <c r="BG180" s="111">
        <f t="shared" si="274"/>
        <v>0</v>
      </c>
      <c r="BH180" s="111">
        <f t="shared" si="275"/>
        <v>0</v>
      </c>
      <c r="BI180" s="73">
        <f t="shared" si="276"/>
        <v>0</v>
      </c>
      <c r="BJ180" s="73">
        <f t="shared" si="277"/>
        <v>0</v>
      </c>
      <c r="BK180" s="73">
        <f t="shared" si="278"/>
        <v>0</v>
      </c>
      <c r="BL180" s="73">
        <f t="shared" si="279"/>
        <v>0</v>
      </c>
      <c r="BM180" s="73">
        <f t="shared" si="280"/>
        <v>0</v>
      </c>
      <c r="BN180" s="73">
        <f t="shared" si="281"/>
        <v>0</v>
      </c>
    </row>
    <row r="181" spans="1:66" x14ac:dyDescent="0.25">
      <c r="A181" s="62" t="s">
        <v>125</v>
      </c>
      <c r="B181" s="62">
        <v>51.564679400000003</v>
      </c>
      <c r="C181" s="62">
        <v>0.61382970000000003</v>
      </c>
      <c r="D181" s="62">
        <v>0</v>
      </c>
      <c r="E181" s="62">
        <v>324</v>
      </c>
      <c r="F181" s="62">
        <v>0</v>
      </c>
      <c r="G181" s="68">
        <f t="shared" si="222"/>
        <v>193.18530326735549</v>
      </c>
      <c r="H181" s="69">
        <f t="shared" si="248"/>
        <v>0</v>
      </c>
      <c r="I181" s="69">
        <f t="shared" si="249"/>
        <v>0</v>
      </c>
      <c r="J181" s="69">
        <f t="shared" si="223"/>
        <v>0</v>
      </c>
      <c r="K181" s="69">
        <f t="shared" si="250"/>
        <v>4665.6000000000004</v>
      </c>
      <c r="L181" s="69">
        <f t="shared" si="251"/>
        <v>12518.407651724636</v>
      </c>
      <c r="M181" s="69">
        <f t="shared" si="224"/>
        <v>17184.007651724634</v>
      </c>
      <c r="N181" s="69">
        <f t="shared" si="225"/>
        <v>17184.007651724634</v>
      </c>
      <c r="O181" s="51">
        <f t="shared" si="226"/>
        <v>363.40577264370455</v>
      </c>
      <c r="P181" s="49">
        <f t="shared" si="252"/>
        <v>2060.6400000000003</v>
      </c>
      <c r="Q181" s="49">
        <f t="shared" si="253"/>
        <v>3520.8450246655116</v>
      </c>
      <c r="R181" s="49">
        <f t="shared" si="227"/>
        <v>5581.4850246655114</v>
      </c>
      <c r="S181" s="49">
        <f t="shared" si="254"/>
        <v>4665.6000000000004</v>
      </c>
      <c r="T181" s="49">
        <f t="shared" si="255"/>
        <v>23548.694067312055</v>
      </c>
      <c r="U181" s="49">
        <f t="shared" si="228"/>
        <v>28214.294067312054</v>
      </c>
      <c r="V181" s="49">
        <f t="shared" si="229"/>
        <v>33795.779091977565</v>
      </c>
      <c r="W181" s="28">
        <f t="shared" si="230"/>
        <v>685.46471716134863</v>
      </c>
      <c r="X181" s="29">
        <f t="shared" si="256"/>
        <v>2060.6400000000003</v>
      </c>
      <c r="Y181" s="29">
        <f t="shared" si="257"/>
        <v>7769.4424516407571</v>
      </c>
      <c r="Z181" s="29">
        <f t="shared" si="231"/>
        <v>9830.0824516407574</v>
      </c>
      <c r="AA181" s="29">
        <f t="shared" si="258"/>
        <v>0</v>
      </c>
      <c r="AB181" s="29">
        <f t="shared" si="259"/>
        <v>0</v>
      </c>
      <c r="AC181" s="29">
        <f t="shared" si="232"/>
        <v>0</v>
      </c>
      <c r="AD181" s="29">
        <f t="shared" si="260"/>
        <v>4665.6000000000004</v>
      </c>
      <c r="AE181" s="29">
        <f t="shared" si="261"/>
        <v>44418.113672055391</v>
      </c>
      <c r="AF181" s="29">
        <f t="shared" si="233"/>
        <v>49083.71367205539</v>
      </c>
      <c r="AG181" s="29">
        <f t="shared" si="234"/>
        <v>58913.796123696149</v>
      </c>
      <c r="AH181" s="135">
        <f t="shared" si="235"/>
        <v>4665.6000000000004</v>
      </c>
      <c r="AI181" s="135">
        <f t="shared" si="236"/>
        <v>12518.407651724638</v>
      </c>
      <c r="AJ181" s="135">
        <f t="shared" si="237"/>
        <v>17184.007651724638</v>
      </c>
      <c r="AK181" s="135">
        <f t="shared" si="238"/>
        <v>0</v>
      </c>
      <c r="AL181" s="135">
        <f t="shared" si="239"/>
        <v>0</v>
      </c>
      <c r="AM181" s="139">
        <f t="shared" si="240"/>
        <v>0</v>
      </c>
      <c r="AN181" s="135">
        <f t="shared" si="241"/>
        <v>17184.007651724638</v>
      </c>
      <c r="AO181" s="137" t="str">
        <f t="shared" si="242"/>
        <v>WoodCo Factory and Warehouse</v>
      </c>
      <c r="AP181" s="65">
        <f t="shared" si="243"/>
        <v>17184.007651724634</v>
      </c>
      <c r="AQ181" s="12"/>
      <c r="AR181" s="70">
        <f t="shared" si="262"/>
        <v>0</v>
      </c>
      <c r="AS181" s="70">
        <f t="shared" si="263"/>
        <v>0</v>
      </c>
      <c r="AT181" s="70">
        <f t="shared" si="264"/>
        <v>0</v>
      </c>
      <c r="AU181" s="70">
        <f t="shared" si="265"/>
        <v>0</v>
      </c>
      <c r="AW181" s="68">
        <f t="shared" si="266"/>
        <v>0</v>
      </c>
      <c r="AX181" s="68">
        <f t="shared" si="267"/>
        <v>324</v>
      </c>
      <c r="AY181" s="68">
        <f t="shared" si="268"/>
        <v>0</v>
      </c>
      <c r="AZ181" s="68" t="str">
        <f t="shared" si="244"/>
        <v>WoodCo</v>
      </c>
      <c r="BA181" s="68">
        <f t="shared" si="269"/>
        <v>12518.407651724636</v>
      </c>
      <c r="BB181" s="68">
        <f t="shared" si="270"/>
        <v>0</v>
      </c>
      <c r="BC181" s="111">
        <f t="shared" si="271"/>
        <v>0</v>
      </c>
      <c r="BD181" s="111">
        <f t="shared" si="272"/>
        <v>0</v>
      </c>
      <c r="BE181" s="111">
        <f t="shared" si="273"/>
        <v>0</v>
      </c>
      <c r="BF181" s="111">
        <f t="shared" si="245"/>
        <v>0</v>
      </c>
      <c r="BG181" s="111">
        <f t="shared" si="274"/>
        <v>0</v>
      </c>
      <c r="BH181" s="111">
        <f t="shared" si="275"/>
        <v>0</v>
      </c>
      <c r="BI181" s="73">
        <f t="shared" si="276"/>
        <v>0</v>
      </c>
      <c r="BJ181" s="73">
        <f t="shared" si="277"/>
        <v>0</v>
      </c>
      <c r="BK181" s="73">
        <f t="shared" si="278"/>
        <v>0</v>
      </c>
      <c r="BL181" s="73">
        <f t="shared" si="279"/>
        <v>0</v>
      </c>
      <c r="BM181" s="73">
        <f t="shared" si="280"/>
        <v>0</v>
      </c>
      <c r="BN181" s="73">
        <f t="shared" si="281"/>
        <v>0</v>
      </c>
    </row>
    <row r="182" spans="1:66" x14ac:dyDescent="0.25">
      <c r="A182" s="62" t="s">
        <v>218</v>
      </c>
      <c r="B182" s="62">
        <v>53.069852699999998</v>
      </c>
      <c r="C182" s="62">
        <v>-2.0364836999999998</v>
      </c>
      <c r="D182" s="62">
        <v>0</v>
      </c>
      <c r="E182" s="62">
        <v>0</v>
      </c>
      <c r="F182" s="62">
        <v>931.21911593593256</v>
      </c>
      <c r="G182" s="68">
        <f t="shared" si="222"/>
        <v>164.24903560457605</v>
      </c>
      <c r="H182" s="69">
        <f t="shared" si="248"/>
        <v>5922.5535773525316</v>
      </c>
      <c r="I182" s="69">
        <f t="shared" si="249"/>
        <v>10119.377133384087</v>
      </c>
      <c r="J182" s="69">
        <f t="shared" si="223"/>
        <v>16041.930710736618</v>
      </c>
      <c r="K182" s="69">
        <f t="shared" si="250"/>
        <v>13409.555269477429</v>
      </c>
      <c r="L182" s="69">
        <f t="shared" si="251"/>
        <v>30590.368345804567</v>
      </c>
      <c r="M182" s="69">
        <f t="shared" si="224"/>
        <v>43999.923615281994</v>
      </c>
      <c r="N182" s="69">
        <f t="shared" si="225"/>
        <v>60041.854326018612</v>
      </c>
      <c r="O182" s="51">
        <f t="shared" si="226"/>
        <v>68.837879593375703</v>
      </c>
      <c r="P182" s="49">
        <f t="shared" si="252"/>
        <v>0</v>
      </c>
      <c r="Q182" s="49">
        <f t="shared" si="253"/>
        <v>0</v>
      </c>
      <c r="R182" s="49">
        <f t="shared" si="227"/>
        <v>0</v>
      </c>
      <c r="S182" s="49">
        <f t="shared" si="254"/>
        <v>13409.555269477429</v>
      </c>
      <c r="T182" s="49">
        <f t="shared" si="255"/>
        <v>12820.629875569501</v>
      </c>
      <c r="U182" s="49">
        <f t="shared" si="228"/>
        <v>26230.185145046929</v>
      </c>
      <c r="V182" s="49">
        <f t="shared" si="229"/>
        <v>26230.185145046929</v>
      </c>
      <c r="W182" s="28">
        <f t="shared" si="230"/>
        <v>414.67508386893678</v>
      </c>
      <c r="X182" s="29">
        <f t="shared" si="256"/>
        <v>0</v>
      </c>
      <c r="Y182" s="29">
        <f t="shared" si="257"/>
        <v>0</v>
      </c>
      <c r="Z182" s="29">
        <f t="shared" si="231"/>
        <v>0</v>
      </c>
      <c r="AA182" s="29">
        <f t="shared" si="258"/>
        <v>5922.5535773525316</v>
      </c>
      <c r="AB182" s="29">
        <f t="shared" si="259"/>
        <v>16218.883291205364</v>
      </c>
      <c r="AC182" s="29">
        <f t="shared" si="232"/>
        <v>22141.436868557896</v>
      </c>
      <c r="AD182" s="29">
        <f t="shared" si="260"/>
        <v>13409.555269477429</v>
      </c>
      <c r="AE182" s="29">
        <f t="shared" si="261"/>
        <v>77230.673000217997</v>
      </c>
      <c r="AF182" s="29">
        <f t="shared" si="233"/>
        <v>90640.228269695421</v>
      </c>
      <c r="AG182" s="29">
        <f t="shared" si="234"/>
        <v>112781.66513825332</v>
      </c>
      <c r="AH182" s="135">
        <f t="shared" si="235"/>
        <v>0</v>
      </c>
      <c r="AI182" s="135">
        <f t="shared" si="236"/>
        <v>0</v>
      </c>
      <c r="AJ182" s="135">
        <f t="shared" si="237"/>
        <v>0</v>
      </c>
      <c r="AK182" s="135">
        <f t="shared" si="238"/>
        <v>13409.555269477429</v>
      </c>
      <c r="AL182" s="135">
        <f t="shared" si="239"/>
        <v>12820.629875569501</v>
      </c>
      <c r="AM182" s="139">
        <f t="shared" si="240"/>
        <v>26230.185145046929</v>
      </c>
      <c r="AN182" s="135">
        <f t="shared" si="241"/>
        <v>26230.185145046929</v>
      </c>
      <c r="AO182" s="137" t="str">
        <f t="shared" si="242"/>
        <v>DrumCo Factory and Warehouse</v>
      </c>
      <c r="AP182" s="65">
        <f t="shared" si="243"/>
        <v>26230.185145046929</v>
      </c>
      <c r="AQ182" s="12"/>
      <c r="AR182" s="70">
        <f t="shared" si="262"/>
        <v>0</v>
      </c>
      <c r="AS182" s="70">
        <f t="shared" si="263"/>
        <v>0</v>
      </c>
      <c r="AT182" s="70">
        <f t="shared" si="264"/>
        <v>0</v>
      </c>
      <c r="AU182" s="70">
        <f t="shared" si="265"/>
        <v>0</v>
      </c>
      <c r="AW182" s="68">
        <f t="shared" si="266"/>
        <v>0</v>
      </c>
      <c r="AX182" s="68">
        <f t="shared" si="267"/>
        <v>0</v>
      </c>
      <c r="AY182" s="68">
        <f t="shared" si="268"/>
        <v>0</v>
      </c>
      <c r="AZ182" s="68">
        <f t="shared" si="244"/>
        <v>0</v>
      </c>
      <c r="BA182" s="68">
        <f t="shared" si="269"/>
        <v>0</v>
      </c>
      <c r="BB182" s="68">
        <f t="shared" si="270"/>
        <v>0</v>
      </c>
      <c r="BC182" s="111">
        <f t="shared" si="271"/>
        <v>0</v>
      </c>
      <c r="BD182" s="111">
        <f t="shared" si="272"/>
        <v>0</v>
      </c>
      <c r="BE182" s="111">
        <f t="shared" si="273"/>
        <v>931.21911593593256</v>
      </c>
      <c r="BF182" s="111" t="str">
        <f t="shared" si="245"/>
        <v>DrumCo</v>
      </c>
      <c r="BG182" s="111">
        <f t="shared" si="274"/>
        <v>0</v>
      </c>
      <c r="BH182" s="111">
        <f t="shared" si="275"/>
        <v>12820.629875569501</v>
      </c>
      <c r="BI182" s="73">
        <f t="shared" si="276"/>
        <v>0</v>
      </c>
      <c r="BJ182" s="73">
        <f t="shared" si="277"/>
        <v>0</v>
      </c>
      <c r="BK182" s="73">
        <f t="shared" si="278"/>
        <v>0</v>
      </c>
      <c r="BL182" s="73">
        <f t="shared" si="279"/>
        <v>0</v>
      </c>
      <c r="BM182" s="73">
        <f t="shared" si="280"/>
        <v>0</v>
      </c>
      <c r="BN182" s="73">
        <f t="shared" si="281"/>
        <v>0</v>
      </c>
    </row>
    <row r="183" spans="1:66" x14ac:dyDescent="0.25">
      <c r="A183" s="62" t="s">
        <v>227</v>
      </c>
      <c r="B183" s="62">
        <v>52.972659266940497</v>
      </c>
      <c r="C183" s="62">
        <v>-2.09606110261167</v>
      </c>
      <c r="D183" s="62">
        <v>0</v>
      </c>
      <c r="E183" s="62">
        <v>0</v>
      </c>
      <c r="F183" s="62">
        <v>979.95892988556375</v>
      </c>
      <c r="G183" s="68">
        <f t="shared" si="222"/>
        <v>168.60816250515583</v>
      </c>
      <c r="H183" s="69">
        <f t="shared" si="248"/>
        <v>6232.5387940721857</v>
      </c>
      <c r="I183" s="69">
        <f t="shared" si="249"/>
        <v>10649.023218099153</v>
      </c>
      <c r="J183" s="69">
        <f t="shared" si="223"/>
        <v>16881.56201217134</v>
      </c>
      <c r="K183" s="69">
        <f t="shared" si="250"/>
        <v>14111.408590352119</v>
      </c>
      <c r="L183" s="69">
        <f t="shared" si="251"/>
        <v>33045.814899704754</v>
      </c>
      <c r="M183" s="69">
        <f t="shared" si="224"/>
        <v>47157.223490056873</v>
      </c>
      <c r="N183" s="69">
        <f t="shared" si="225"/>
        <v>64038.785502228217</v>
      </c>
      <c r="O183" s="51">
        <f t="shared" si="226"/>
        <v>73.444618760710412</v>
      </c>
      <c r="P183" s="49">
        <f t="shared" si="252"/>
        <v>0</v>
      </c>
      <c r="Q183" s="49">
        <f t="shared" si="253"/>
        <v>0</v>
      </c>
      <c r="R183" s="49">
        <f t="shared" si="227"/>
        <v>0</v>
      </c>
      <c r="S183" s="49">
        <f t="shared" si="254"/>
        <v>14111.408590352119</v>
      </c>
      <c r="T183" s="49">
        <f t="shared" si="255"/>
        <v>14394.542001319796</v>
      </c>
      <c r="U183" s="49">
        <f t="shared" si="228"/>
        <v>28505.950591671914</v>
      </c>
      <c r="V183" s="49">
        <f t="shared" si="229"/>
        <v>28505.950591671914</v>
      </c>
      <c r="W183" s="28">
        <f t="shared" si="230"/>
        <v>425.66003191939569</v>
      </c>
      <c r="X183" s="29">
        <f t="shared" si="256"/>
        <v>0</v>
      </c>
      <c r="Y183" s="29">
        <f t="shared" si="257"/>
        <v>0</v>
      </c>
      <c r="Z183" s="29">
        <f t="shared" si="231"/>
        <v>0</v>
      </c>
      <c r="AA183" s="29">
        <f t="shared" si="258"/>
        <v>6232.5387940721857</v>
      </c>
      <c r="AB183" s="29">
        <f t="shared" si="259"/>
        <v>17067.776253727538</v>
      </c>
      <c r="AC183" s="29">
        <f t="shared" si="232"/>
        <v>23300.315047799722</v>
      </c>
      <c r="AD183" s="29">
        <f t="shared" si="260"/>
        <v>14111.408590352119</v>
      </c>
      <c r="AE183" s="29">
        <f t="shared" si="261"/>
        <v>83425.869874957192</v>
      </c>
      <c r="AF183" s="29">
        <f t="shared" si="233"/>
        <v>97537.278465309311</v>
      </c>
      <c r="AG183" s="29">
        <f t="shared" si="234"/>
        <v>120837.59351310904</v>
      </c>
      <c r="AH183" s="135">
        <f t="shared" si="235"/>
        <v>0</v>
      </c>
      <c r="AI183" s="135">
        <f t="shared" si="236"/>
        <v>0</v>
      </c>
      <c r="AJ183" s="135">
        <f t="shared" si="237"/>
        <v>0</v>
      </c>
      <c r="AK183" s="135">
        <f t="shared" si="238"/>
        <v>14111.408590352119</v>
      </c>
      <c r="AL183" s="135">
        <f t="shared" si="239"/>
        <v>14394.542001319795</v>
      </c>
      <c r="AM183" s="139">
        <f t="shared" si="240"/>
        <v>28505.950591671914</v>
      </c>
      <c r="AN183" s="135">
        <f t="shared" si="241"/>
        <v>28505.950591671914</v>
      </c>
      <c r="AO183" s="137" t="str">
        <f t="shared" si="242"/>
        <v>DrumCo Factory and Warehouse</v>
      </c>
      <c r="AP183" s="65">
        <f t="shared" si="243"/>
        <v>28505.950591671914</v>
      </c>
      <c r="AQ183" s="12"/>
      <c r="AR183" s="70">
        <f t="shared" si="262"/>
        <v>0</v>
      </c>
      <c r="AS183" s="70">
        <f t="shared" si="263"/>
        <v>0</v>
      </c>
      <c r="AT183" s="70">
        <f t="shared" si="264"/>
        <v>0</v>
      </c>
      <c r="AU183" s="70">
        <f t="shared" si="265"/>
        <v>0</v>
      </c>
      <c r="AW183" s="68">
        <f t="shared" si="266"/>
        <v>0</v>
      </c>
      <c r="AX183" s="68">
        <f t="shared" si="267"/>
        <v>0</v>
      </c>
      <c r="AY183" s="68">
        <f t="shared" si="268"/>
        <v>0</v>
      </c>
      <c r="AZ183" s="68">
        <f t="shared" si="244"/>
        <v>0</v>
      </c>
      <c r="BA183" s="68">
        <f t="shared" si="269"/>
        <v>0</v>
      </c>
      <c r="BB183" s="68">
        <f t="shared" si="270"/>
        <v>0</v>
      </c>
      <c r="BC183" s="111">
        <f t="shared" si="271"/>
        <v>0</v>
      </c>
      <c r="BD183" s="111">
        <f t="shared" si="272"/>
        <v>0</v>
      </c>
      <c r="BE183" s="111">
        <f t="shared" si="273"/>
        <v>979.95892988556375</v>
      </c>
      <c r="BF183" s="111" t="str">
        <f t="shared" si="245"/>
        <v>DrumCo</v>
      </c>
      <c r="BG183" s="111">
        <f t="shared" si="274"/>
        <v>0</v>
      </c>
      <c r="BH183" s="111">
        <f t="shared" si="275"/>
        <v>14394.542001319796</v>
      </c>
      <c r="BI183" s="73">
        <f t="shared" si="276"/>
        <v>0</v>
      </c>
      <c r="BJ183" s="73">
        <f t="shared" si="277"/>
        <v>0</v>
      </c>
      <c r="BK183" s="73">
        <f t="shared" si="278"/>
        <v>0</v>
      </c>
      <c r="BL183" s="73">
        <f t="shared" si="279"/>
        <v>0</v>
      </c>
      <c r="BM183" s="73">
        <f t="shared" si="280"/>
        <v>0</v>
      </c>
      <c r="BN183" s="73">
        <f t="shared" si="281"/>
        <v>0</v>
      </c>
    </row>
    <row r="184" spans="1:66" x14ac:dyDescent="0.25">
      <c r="A184" s="62" t="s">
        <v>198</v>
      </c>
      <c r="B184" s="62">
        <v>53.082825</v>
      </c>
      <c r="C184" s="62">
        <v>-2.819105</v>
      </c>
      <c r="D184" s="62">
        <v>192.96764174213655</v>
      </c>
      <c r="E184" s="62">
        <v>0</v>
      </c>
      <c r="F184" s="62">
        <v>0</v>
      </c>
      <c r="G184" s="68">
        <f t="shared" si="222"/>
        <v>226.9725561208744</v>
      </c>
      <c r="H184" s="69">
        <f t="shared" si="248"/>
        <v>0</v>
      </c>
      <c r="I184" s="69">
        <f t="shared" si="249"/>
        <v>0</v>
      </c>
      <c r="J184" s="69">
        <f t="shared" si="223"/>
        <v>0</v>
      </c>
      <c r="K184" s="69">
        <f t="shared" si="250"/>
        <v>2778.7340410867664</v>
      </c>
      <c r="L184" s="69">
        <f t="shared" si="251"/>
        <v>8759.6717789659742</v>
      </c>
      <c r="M184" s="69">
        <f t="shared" si="224"/>
        <v>11538.40582005274</v>
      </c>
      <c r="N184" s="69">
        <f t="shared" si="225"/>
        <v>11538.40582005274</v>
      </c>
      <c r="O184" s="51">
        <f t="shared" si="226"/>
        <v>37.278658522560328</v>
      </c>
      <c r="P184" s="49">
        <f t="shared" si="252"/>
        <v>1227.2742014799885</v>
      </c>
      <c r="Q184" s="49">
        <f t="shared" si="253"/>
        <v>2096.9418560161675</v>
      </c>
      <c r="R184" s="49">
        <f t="shared" si="227"/>
        <v>3324.2160574961563</v>
      </c>
      <c r="S184" s="49">
        <f t="shared" si="254"/>
        <v>2778.7340410867664</v>
      </c>
      <c r="T184" s="49">
        <f t="shared" si="255"/>
        <v>1438.7149644817734</v>
      </c>
      <c r="U184" s="49">
        <f t="shared" si="228"/>
        <v>4217.4490055685401</v>
      </c>
      <c r="V184" s="49">
        <f t="shared" si="229"/>
        <v>7541.6650630646964</v>
      </c>
      <c r="W184" s="28">
        <f t="shared" si="230"/>
        <v>398.05940044488511</v>
      </c>
      <c r="X184" s="29">
        <f t="shared" si="256"/>
        <v>1227.2742014799885</v>
      </c>
      <c r="Y184" s="29">
        <f t="shared" si="257"/>
        <v>4627.3178627912375</v>
      </c>
      <c r="Z184" s="29">
        <f t="shared" si="231"/>
        <v>5854.5920642712263</v>
      </c>
      <c r="AA184" s="29">
        <f t="shared" si="258"/>
        <v>0</v>
      </c>
      <c r="AB184" s="29">
        <f t="shared" si="259"/>
        <v>0</v>
      </c>
      <c r="AC184" s="29">
        <f t="shared" si="232"/>
        <v>0</v>
      </c>
      <c r="AD184" s="29">
        <f t="shared" si="260"/>
        <v>2778.7340410867664</v>
      </c>
      <c r="AE184" s="29">
        <f t="shared" si="261"/>
        <v>15362.516755427654</v>
      </c>
      <c r="AF184" s="29">
        <f t="shared" si="233"/>
        <v>18141.250796514421</v>
      </c>
      <c r="AG184" s="29">
        <f t="shared" si="234"/>
        <v>23995.842860785648</v>
      </c>
      <c r="AH184" s="135">
        <f t="shared" si="235"/>
        <v>2778.7340410867664</v>
      </c>
      <c r="AI184" s="135">
        <f t="shared" si="236"/>
        <v>8759.671778965976</v>
      </c>
      <c r="AJ184" s="135">
        <f t="shared" si="237"/>
        <v>11538.405820052743</v>
      </c>
      <c r="AK184" s="135">
        <f t="shared" si="238"/>
        <v>0</v>
      </c>
      <c r="AL184" s="135">
        <f t="shared" si="239"/>
        <v>0</v>
      </c>
      <c r="AM184" s="139">
        <f t="shared" si="240"/>
        <v>0</v>
      </c>
      <c r="AN184" s="135">
        <f t="shared" si="241"/>
        <v>11538.405820052743</v>
      </c>
      <c r="AO184" s="137" t="str">
        <f t="shared" si="242"/>
        <v>DrumCo Factory and Warehouse</v>
      </c>
      <c r="AP184" s="65">
        <f t="shared" si="243"/>
        <v>7541.6650630646964</v>
      </c>
      <c r="AQ184" s="12"/>
      <c r="AR184" s="70">
        <f t="shared" si="262"/>
        <v>0</v>
      </c>
      <c r="AS184" s="70">
        <f t="shared" si="263"/>
        <v>0</v>
      </c>
      <c r="AT184" s="70">
        <f t="shared" si="264"/>
        <v>192.96764174213655</v>
      </c>
      <c r="AU184" s="70">
        <f t="shared" si="265"/>
        <v>0</v>
      </c>
      <c r="AW184" s="68">
        <f t="shared" si="266"/>
        <v>0</v>
      </c>
      <c r="AX184" s="68">
        <f t="shared" si="267"/>
        <v>0</v>
      </c>
      <c r="AY184" s="68">
        <f t="shared" si="268"/>
        <v>0</v>
      </c>
      <c r="AZ184" s="68">
        <f t="shared" si="244"/>
        <v>0</v>
      </c>
      <c r="BA184" s="68">
        <f t="shared" si="269"/>
        <v>0</v>
      </c>
      <c r="BB184" s="68">
        <f t="shared" si="270"/>
        <v>0</v>
      </c>
      <c r="BC184" s="111">
        <f t="shared" si="271"/>
        <v>192.96764174213655</v>
      </c>
      <c r="BD184" s="111">
        <f t="shared" si="272"/>
        <v>0</v>
      </c>
      <c r="BE184" s="111">
        <f t="shared" si="273"/>
        <v>0</v>
      </c>
      <c r="BF184" s="111" t="str">
        <f t="shared" si="245"/>
        <v>WoodCo</v>
      </c>
      <c r="BG184" s="111">
        <f t="shared" si="274"/>
        <v>1438.7149644817734</v>
      </c>
      <c r="BH184" s="111">
        <f t="shared" si="275"/>
        <v>0</v>
      </c>
      <c r="BI184" s="73">
        <f t="shared" si="276"/>
        <v>0</v>
      </c>
      <c r="BJ184" s="73">
        <f t="shared" si="277"/>
        <v>0</v>
      </c>
      <c r="BK184" s="73">
        <f t="shared" si="278"/>
        <v>0</v>
      </c>
      <c r="BL184" s="73">
        <f t="shared" si="279"/>
        <v>0</v>
      </c>
      <c r="BM184" s="73">
        <f t="shared" si="280"/>
        <v>0</v>
      </c>
      <c r="BN184" s="73">
        <f t="shared" si="281"/>
        <v>0</v>
      </c>
    </row>
    <row r="185" spans="1:66" x14ac:dyDescent="0.25">
      <c r="A185" s="62" t="s">
        <v>168</v>
      </c>
      <c r="B185" s="62">
        <v>51.090568542480469</v>
      </c>
      <c r="C185" s="62">
        <v>-2.6136460304260254</v>
      </c>
      <c r="D185" s="62">
        <v>0</v>
      </c>
      <c r="E185" s="62">
        <v>1035</v>
      </c>
      <c r="F185" s="62">
        <v>0</v>
      </c>
      <c r="G185" s="68">
        <f t="shared" si="222"/>
        <v>329.43559834822423</v>
      </c>
      <c r="H185" s="69">
        <f t="shared" si="248"/>
        <v>0</v>
      </c>
      <c r="I185" s="69">
        <f t="shared" si="249"/>
        <v>0</v>
      </c>
      <c r="J185" s="69">
        <f t="shared" si="223"/>
        <v>0</v>
      </c>
      <c r="K185" s="69">
        <f t="shared" si="250"/>
        <v>14904</v>
      </c>
      <c r="L185" s="69">
        <f t="shared" si="251"/>
        <v>68193.168858082427</v>
      </c>
      <c r="M185" s="69">
        <f t="shared" si="224"/>
        <v>83097.168858082427</v>
      </c>
      <c r="N185" s="69">
        <f t="shared" si="225"/>
        <v>83097.168858082427</v>
      </c>
      <c r="O185" s="51">
        <f t="shared" si="226"/>
        <v>302.90485747249613</v>
      </c>
      <c r="P185" s="49">
        <f t="shared" si="252"/>
        <v>6582.6</v>
      </c>
      <c r="Q185" s="49">
        <f t="shared" si="253"/>
        <v>11247.143828792607</v>
      </c>
      <c r="R185" s="49">
        <f t="shared" si="227"/>
        <v>17829.743828792605</v>
      </c>
      <c r="S185" s="49">
        <f t="shared" si="254"/>
        <v>14904</v>
      </c>
      <c r="T185" s="49">
        <f t="shared" si="255"/>
        <v>62701.305496806701</v>
      </c>
      <c r="U185" s="49">
        <f t="shared" si="228"/>
        <v>77605.305496806701</v>
      </c>
      <c r="V185" s="49">
        <f t="shared" si="229"/>
        <v>95435.049325599306</v>
      </c>
      <c r="W185" s="28">
        <f t="shared" si="230"/>
        <v>663.53204099138782</v>
      </c>
      <c r="X185" s="29">
        <f t="shared" si="256"/>
        <v>6582.6</v>
      </c>
      <c r="Y185" s="29">
        <f t="shared" si="257"/>
        <v>24819.052276074643</v>
      </c>
      <c r="Z185" s="29">
        <f t="shared" si="231"/>
        <v>31401.652276074645</v>
      </c>
      <c r="AA185" s="29">
        <f t="shared" si="258"/>
        <v>0</v>
      </c>
      <c r="AB185" s="29">
        <f t="shared" si="259"/>
        <v>0</v>
      </c>
      <c r="AC185" s="29">
        <f t="shared" si="232"/>
        <v>0</v>
      </c>
      <c r="AD185" s="29">
        <f t="shared" si="260"/>
        <v>14904</v>
      </c>
      <c r="AE185" s="29">
        <f t="shared" si="261"/>
        <v>137351.13248521727</v>
      </c>
      <c r="AF185" s="29">
        <f t="shared" si="233"/>
        <v>152255.13248521727</v>
      </c>
      <c r="AG185" s="29">
        <f t="shared" si="234"/>
        <v>183656.78476129193</v>
      </c>
      <c r="AH185" s="135">
        <f t="shared" si="235"/>
        <v>14904</v>
      </c>
      <c r="AI185" s="135">
        <f t="shared" si="236"/>
        <v>68193.168858082412</v>
      </c>
      <c r="AJ185" s="135">
        <f t="shared" si="237"/>
        <v>83097.168858082412</v>
      </c>
      <c r="AK185" s="135">
        <f t="shared" si="238"/>
        <v>0</v>
      </c>
      <c r="AL185" s="135">
        <f t="shared" si="239"/>
        <v>0</v>
      </c>
      <c r="AM185" s="139">
        <f t="shared" si="240"/>
        <v>0</v>
      </c>
      <c r="AN185" s="135">
        <f t="shared" si="241"/>
        <v>83097.168858082412</v>
      </c>
      <c r="AO185" s="137" t="str">
        <f t="shared" si="242"/>
        <v>WoodCo Factory and Warehouse</v>
      </c>
      <c r="AP185" s="65">
        <f t="shared" si="243"/>
        <v>83097.168858082412</v>
      </c>
      <c r="AQ185" s="12"/>
      <c r="AR185" s="70">
        <f t="shared" si="262"/>
        <v>0</v>
      </c>
      <c r="AS185" s="70">
        <f t="shared" si="263"/>
        <v>0</v>
      </c>
      <c r="AT185" s="70">
        <f t="shared" si="264"/>
        <v>0</v>
      </c>
      <c r="AU185" s="70">
        <f t="shared" si="265"/>
        <v>0</v>
      </c>
      <c r="AW185" s="68">
        <f t="shared" si="266"/>
        <v>0</v>
      </c>
      <c r="AX185" s="68">
        <f t="shared" si="267"/>
        <v>1035</v>
      </c>
      <c r="AY185" s="68">
        <f t="shared" si="268"/>
        <v>0</v>
      </c>
      <c r="AZ185" s="68" t="str">
        <f t="shared" si="244"/>
        <v>WoodCo</v>
      </c>
      <c r="BA185" s="68">
        <f t="shared" si="269"/>
        <v>68193.168858082427</v>
      </c>
      <c r="BB185" s="68">
        <f t="shared" si="270"/>
        <v>0</v>
      </c>
      <c r="BC185" s="111">
        <f t="shared" si="271"/>
        <v>0</v>
      </c>
      <c r="BD185" s="111">
        <f t="shared" si="272"/>
        <v>0</v>
      </c>
      <c r="BE185" s="111">
        <f t="shared" si="273"/>
        <v>0</v>
      </c>
      <c r="BF185" s="111">
        <f t="shared" si="245"/>
        <v>0</v>
      </c>
      <c r="BG185" s="111">
        <f t="shared" si="274"/>
        <v>0</v>
      </c>
      <c r="BH185" s="111">
        <f t="shared" si="275"/>
        <v>0</v>
      </c>
      <c r="BI185" s="73">
        <f t="shared" si="276"/>
        <v>0</v>
      </c>
      <c r="BJ185" s="73">
        <f t="shared" si="277"/>
        <v>0</v>
      </c>
      <c r="BK185" s="73">
        <f t="shared" si="278"/>
        <v>0</v>
      </c>
      <c r="BL185" s="73">
        <f t="shared" si="279"/>
        <v>0</v>
      </c>
      <c r="BM185" s="73">
        <f t="shared" si="280"/>
        <v>0</v>
      </c>
      <c r="BN185" s="73">
        <f t="shared" si="281"/>
        <v>0</v>
      </c>
    </row>
    <row r="186" spans="1:66" x14ac:dyDescent="0.25">
      <c r="A186" s="62" t="s">
        <v>189</v>
      </c>
      <c r="B186" s="62">
        <v>51.166054551655797</v>
      </c>
      <c r="C186" s="62">
        <v>-2.9900082983111398</v>
      </c>
      <c r="D186" s="62">
        <v>188.84314727404632</v>
      </c>
      <c r="E186" s="62">
        <v>0</v>
      </c>
      <c r="F186" s="62">
        <v>0</v>
      </c>
      <c r="G186" s="68">
        <f t="shared" si="222"/>
        <v>343.09095656323547</v>
      </c>
      <c r="H186" s="69">
        <f t="shared" si="248"/>
        <v>0</v>
      </c>
      <c r="I186" s="69">
        <f t="shared" si="249"/>
        <v>0</v>
      </c>
      <c r="J186" s="69">
        <f t="shared" si="223"/>
        <v>0</v>
      </c>
      <c r="K186" s="69">
        <f t="shared" si="250"/>
        <v>2719.3413207462672</v>
      </c>
      <c r="L186" s="69">
        <f t="shared" si="251"/>
        <v>12958.075207732902</v>
      </c>
      <c r="M186" s="69">
        <f t="shared" si="224"/>
        <v>15677.416528479169</v>
      </c>
      <c r="N186" s="69">
        <f t="shared" si="225"/>
        <v>15677.416528479169</v>
      </c>
      <c r="O186" s="51">
        <f t="shared" si="226"/>
        <v>293.28402358617672</v>
      </c>
      <c r="P186" s="49">
        <f t="shared" si="252"/>
        <v>1201.0424166629346</v>
      </c>
      <c r="Q186" s="49">
        <f t="shared" si="253"/>
        <v>2052.1217763024765</v>
      </c>
      <c r="R186" s="49">
        <f t="shared" si="227"/>
        <v>3253.1641929654111</v>
      </c>
      <c r="S186" s="49">
        <f t="shared" si="254"/>
        <v>2719.3413207462672</v>
      </c>
      <c r="T186" s="49">
        <f t="shared" si="255"/>
        <v>11076.935611841849</v>
      </c>
      <c r="U186" s="49">
        <f t="shared" si="228"/>
        <v>13796.276932588116</v>
      </c>
      <c r="V186" s="49">
        <f t="shared" si="229"/>
        <v>17049.441125553527</v>
      </c>
      <c r="W186" s="28">
        <f t="shared" si="230"/>
        <v>650.21074881285256</v>
      </c>
      <c r="X186" s="29">
        <f t="shared" si="256"/>
        <v>1201.0424166629346</v>
      </c>
      <c r="Y186" s="29">
        <f t="shared" si="257"/>
        <v>4528.4134726309358</v>
      </c>
      <c r="Z186" s="29">
        <f t="shared" si="231"/>
        <v>5729.4558892938703</v>
      </c>
      <c r="AA186" s="29">
        <f t="shared" si="258"/>
        <v>0</v>
      </c>
      <c r="AB186" s="29">
        <f t="shared" si="259"/>
        <v>0</v>
      </c>
      <c r="AC186" s="29">
        <f t="shared" si="232"/>
        <v>0</v>
      </c>
      <c r="AD186" s="29">
        <f t="shared" si="260"/>
        <v>2719.3413207462672</v>
      </c>
      <c r="AE186" s="29">
        <f t="shared" si="261"/>
        <v>24557.568839446692</v>
      </c>
      <c r="AF186" s="29">
        <f t="shared" si="233"/>
        <v>27276.910160192958</v>
      </c>
      <c r="AG186" s="29">
        <f t="shared" si="234"/>
        <v>33006.366049486831</v>
      </c>
      <c r="AH186" s="135">
        <f t="shared" si="235"/>
        <v>2719.3413207462672</v>
      </c>
      <c r="AI186" s="135">
        <f t="shared" si="236"/>
        <v>12958.075207732902</v>
      </c>
      <c r="AJ186" s="135">
        <f t="shared" si="237"/>
        <v>15677.416528479169</v>
      </c>
      <c r="AK186" s="135">
        <f t="shared" si="238"/>
        <v>0</v>
      </c>
      <c r="AL186" s="135">
        <f t="shared" si="239"/>
        <v>0</v>
      </c>
      <c r="AM186" s="139">
        <f t="shared" si="240"/>
        <v>0</v>
      </c>
      <c r="AN186" s="135">
        <f t="shared" si="241"/>
        <v>15677.416528479169</v>
      </c>
      <c r="AO186" s="137" t="str">
        <f t="shared" si="242"/>
        <v>WoodCo Factory and Warehouse</v>
      </c>
      <c r="AP186" s="65">
        <f t="shared" si="243"/>
        <v>15677.416528479169</v>
      </c>
      <c r="AQ186" s="12"/>
      <c r="AR186" s="70">
        <f t="shared" si="262"/>
        <v>0</v>
      </c>
      <c r="AS186" s="70">
        <f t="shared" si="263"/>
        <v>0</v>
      </c>
      <c r="AT186" s="70">
        <f t="shared" si="264"/>
        <v>0</v>
      </c>
      <c r="AU186" s="70">
        <f t="shared" si="265"/>
        <v>0</v>
      </c>
      <c r="AW186" s="68">
        <f t="shared" si="266"/>
        <v>188.84314727404632</v>
      </c>
      <c r="AX186" s="68">
        <f t="shared" si="267"/>
        <v>0</v>
      </c>
      <c r="AY186" s="68">
        <f t="shared" si="268"/>
        <v>0</v>
      </c>
      <c r="AZ186" s="68" t="str">
        <f t="shared" si="244"/>
        <v>WoodCo</v>
      </c>
      <c r="BA186" s="68">
        <f t="shared" si="269"/>
        <v>12958.075207732902</v>
      </c>
      <c r="BB186" s="68">
        <f t="shared" si="270"/>
        <v>0</v>
      </c>
      <c r="BC186" s="111">
        <f t="shared" si="271"/>
        <v>0</v>
      </c>
      <c r="BD186" s="111">
        <f t="shared" si="272"/>
        <v>0</v>
      </c>
      <c r="BE186" s="111">
        <f t="shared" si="273"/>
        <v>0</v>
      </c>
      <c r="BF186" s="111">
        <f t="shared" si="245"/>
        <v>0</v>
      </c>
      <c r="BG186" s="111">
        <f t="shared" si="274"/>
        <v>0</v>
      </c>
      <c r="BH186" s="111">
        <f t="shared" si="275"/>
        <v>0</v>
      </c>
      <c r="BI186" s="73">
        <f t="shared" si="276"/>
        <v>0</v>
      </c>
      <c r="BJ186" s="73">
        <f t="shared" si="277"/>
        <v>0</v>
      </c>
      <c r="BK186" s="73">
        <f t="shared" si="278"/>
        <v>0</v>
      </c>
      <c r="BL186" s="73">
        <f t="shared" si="279"/>
        <v>0</v>
      </c>
      <c r="BM186" s="73">
        <f t="shared" si="280"/>
        <v>0</v>
      </c>
      <c r="BN186" s="73">
        <f t="shared" si="281"/>
        <v>0</v>
      </c>
    </row>
    <row r="187" spans="1:66" x14ac:dyDescent="0.25">
      <c r="A187" s="62" t="s">
        <v>120</v>
      </c>
      <c r="B187" s="62">
        <v>51.3074515730166</v>
      </c>
      <c r="C187" s="62">
        <v>4.27009225126702E-2</v>
      </c>
      <c r="D187" s="62">
        <v>0</v>
      </c>
      <c r="E187" s="62">
        <v>648</v>
      </c>
      <c r="F187" s="62">
        <v>0</v>
      </c>
      <c r="G187" s="68">
        <f t="shared" si="222"/>
        <v>220.96338859009708</v>
      </c>
      <c r="H187" s="69">
        <f t="shared" si="248"/>
        <v>0</v>
      </c>
      <c r="I187" s="69">
        <f t="shared" si="249"/>
        <v>0</v>
      </c>
      <c r="J187" s="69">
        <f t="shared" si="223"/>
        <v>0</v>
      </c>
      <c r="K187" s="69">
        <f t="shared" si="250"/>
        <v>9331.2000000000007</v>
      </c>
      <c r="L187" s="69">
        <f t="shared" si="251"/>
        <v>28636.855161276584</v>
      </c>
      <c r="M187" s="69">
        <f t="shared" si="224"/>
        <v>37968.055161276585</v>
      </c>
      <c r="N187" s="69">
        <f t="shared" si="225"/>
        <v>37968.055161276585</v>
      </c>
      <c r="O187" s="51">
        <f t="shared" si="226"/>
        <v>356.02082323521125</v>
      </c>
      <c r="P187" s="49">
        <f t="shared" si="252"/>
        <v>4121.2800000000007</v>
      </c>
      <c r="Q187" s="49">
        <f t="shared" si="253"/>
        <v>7041.6900493310231</v>
      </c>
      <c r="R187" s="49">
        <f t="shared" si="227"/>
        <v>11162.970049331023</v>
      </c>
      <c r="S187" s="49">
        <f t="shared" si="254"/>
        <v>9331.2000000000007</v>
      </c>
      <c r="T187" s="49">
        <f t="shared" si="255"/>
        <v>46140.29869128338</v>
      </c>
      <c r="U187" s="49">
        <f t="shared" si="228"/>
        <v>55471.498691283385</v>
      </c>
      <c r="V187" s="49">
        <f t="shared" si="229"/>
        <v>66634.468740614408</v>
      </c>
      <c r="W187" s="28">
        <f t="shared" si="230"/>
        <v>695.48486034875532</v>
      </c>
      <c r="X187" s="29">
        <f t="shared" si="256"/>
        <v>4121.2800000000007</v>
      </c>
      <c r="Y187" s="29">
        <f t="shared" si="257"/>
        <v>15538.884903281514</v>
      </c>
      <c r="Z187" s="29">
        <f t="shared" si="231"/>
        <v>19660.164903281515</v>
      </c>
      <c r="AA187" s="29">
        <f t="shared" si="258"/>
        <v>0</v>
      </c>
      <c r="AB187" s="29">
        <f t="shared" si="259"/>
        <v>0</v>
      </c>
      <c r="AC187" s="29">
        <f t="shared" si="232"/>
        <v>0</v>
      </c>
      <c r="AD187" s="29">
        <f t="shared" si="260"/>
        <v>9331.2000000000007</v>
      </c>
      <c r="AE187" s="29">
        <f t="shared" si="261"/>
        <v>90134.837901198698</v>
      </c>
      <c r="AF187" s="29">
        <f t="shared" si="233"/>
        <v>99466.037901198695</v>
      </c>
      <c r="AG187" s="29">
        <f t="shared" si="234"/>
        <v>119126.20280448021</v>
      </c>
      <c r="AH187" s="135">
        <f t="shared" si="235"/>
        <v>9331.2000000000007</v>
      </c>
      <c r="AI187" s="135">
        <f t="shared" si="236"/>
        <v>28636.855161276584</v>
      </c>
      <c r="AJ187" s="135">
        <f t="shared" si="237"/>
        <v>37968.055161276585</v>
      </c>
      <c r="AK187" s="135">
        <f t="shared" si="238"/>
        <v>0</v>
      </c>
      <c r="AL187" s="135">
        <f t="shared" si="239"/>
        <v>0</v>
      </c>
      <c r="AM187" s="139">
        <f t="shared" si="240"/>
        <v>0</v>
      </c>
      <c r="AN187" s="135">
        <f t="shared" si="241"/>
        <v>37968.055161276585</v>
      </c>
      <c r="AO187" s="137" t="str">
        <f t="shared" si="242"/>
        <v>WoodCo Factory and Warehouse</v>
      </c>
      <c r="AP187" s="65">
        <f t="shared" si="243"/>
        <v>37968.055161276585</v>
      </c>
      <c r="AQ187" s="12"/>
      <c r="AR187" s="70">
        <f t="shared" si="262"/>
        <v>0</v>
      </c>
      <c r="AS187" s="70">
        <f t="shared" si="263"/>
        <v>0</v>
      </c>
      <c r="AT187" s="70">
        <f t="shared" si="264"/>
        <v>0</v>
      </c>
      <c r="AU187" s="70">
        <f t="shared" si="265"/>
        <v>0</v>
      </c>
      <c r="AW187" s="68">
        <f t="shared" si="266"/>
        <v>0</v>
      </c>
      <c r="AX187" s="68">
        <f t="shared" si="267"/>
        <v>648</v>
      </c>
      <c r="AY187" s="68">
        <f t="shared" si="268"/>
        <v>0</v>
      </c>
      <c r="AZ187" s="68" t="str">
        <f t="shared" si="244"/>
        <v>WoodCo</v>
      </c>
      <c r="BA187" s="68">
        <f t="shared" si="269"/>
        <v>28636.855161276584</v>
      </c>
      <c r="BB187" s="68">
        <f t="shared" si="270"/>
        <v>0</v>
      </c>
      <c r="BC187" s="111">
        <f t="shared" si="271"/>
        <v>0</v>
      </c>
      <c r="BD187" s="111">
        <f t="shared" si="272"/>
        <v>0</v>
      </c>
      <c r="BE187" s="111">
        <f t="shared" si="273"/>
        <v>0</v>
      </c>
      <c r="BF187" s="111">
        <f t="shared" si="245"/>
        <v>0</v>
      </c>
      <c r="BG187" s="111">
        <f t="shared" si="274"/>
        <v>0</v>
      </c>
      <c r="BH187" s="111">
        <f t="shared" si="275"/>
        <v>0</v>
      </c>
      <c r="BI187" s="73">
        <f t="shared" si="276"/>
        <v>0</v>
      </c>
      <c r="BJ187" s="73">
        <f t="shared" si="277"/>
        <v>0</v>
      </c>
      <c r="BK187" s="73">
        <f t="shared" si="278"/>
        <v>0</v>
      </c>
      <c r="BL187" s="73">
        <f t="shared" si="279"/>
        <v>0</v>
      </c>
      <c r="BM187" s="73">
        <f t="shared" si="280"/>
        <v>0</v>
      </c>
      <c r="BN187" s="73">
        <f t="shared" si="281"/>
        <v>0</v>
      </c>
    </row>
    <row r="188" spans="1:66" x14ac:dyDescent="0.25">
      <c r="A188" s="62" t="s">
        <v>43</v>
      </c>
      <c r="B188" s="62">
        <v>51.135179550054701</v>
      </c>
      <c r="C188" s="62">
        <v>0.87466570015348399</v>
      </c>
      <c r="D188" s="62">
        <v>208.02693538940341</v>
      </c>
      <c r="E188" s="62">
        <v>0</v>
      </c>
      <c r="F188" s="62">
        <v>1008.5466984556253</v>
      </c>
      <c r="G188" s="68">
        <f t="shared" si="222"/>
        <v>254.21306856372973</v>
      </c>
      <c r="H188" s="69">
        <f t="shared" si="248"/>
        <v>6414.3570021777778</v>
      </c>
      <c r="I188" s="69">
        <f t="shared" si="249"/>
        <v>10959.68094259357</v>
      </c>
      <c r="J188" s="69">
        <f t="shared" si="223"/>
        <v>17374.037944771349</v>
      </c>
      <c r="K188" s="69">
        <f t="shared" si="250"/>
        <v>17518.660327368416</v>
      </c>
      <c r="L188" s="69">
        <f t="shared" si="251"/>
        <v>61853.783318694426</v>
      </c>
      <c r="M188" s="69">
        <f t="shared" si="224"/>
        <v>79372.443646062835</v>
      </c>
      <c r="N188" s="69">
        <f t="shared" si="225"/>
        <v>96746.481590834184</v>
      </c>
      <c r="O188" s="51">
        <f t="shared" si="226"/>
        <v>419.1117306493386</v>
      </c>
      <c r="P188" s="49">
        <f t="shared" si="252"/>
        <v>1323.0513090766058</v>
      </c>
      <c r="Q188" s="49">
        <f t="shared" si="253"/>
        <v>2260.5882730314656</v>
      </c>
      <c r="R188" s="49">
        <f t="shared" si="227"/>
        <v>3583.6395821080714</v>
      </c>
      <c r="S188" s="49">
        <f t="shared" si="254"/>
        <v>17518.660327368416</v>
      </c>
      <c r="T188" s="49">
        <f t="shared" si="255"/>
        <v>101976.05622862896</v>
      </c>
      <c r="U188" s="49">
        <f t="shared" si="228"/>
        <v>119494.71655599738</v>
      </c>
      <c r="V188" s="49">
        <f t="shared" si="229"/>
        <v>123078.35613810545</v>
      </c>
      <c r="W188" s="28">
        <f t="shared" si="230"/>
        <v>746.30155456247257</v>
      </c>
      <c r="X188" s="29">
        <f t="shared" si="256"/>
        <v>1323.0513090766058</v>
      </c>
      <c r="Y188" s="29">
        <f t="shared" si="257"/>
        <v>4988.4361200591356</v>
      </c>
      <c r="Z188" s="29">
        <f t="shared" si="231"/>
        <v>6311.487429135741</v>
      </c>
      <c r="AA188" s="29">
        <f t="shared" si="258"/>
        <v>6414.3570021777778</v>
      </c>
      <c r="AB188" s="29">
        <f t="shared" si="259"/>
        <v>17565.684505458183</v>
      </c>
      <c r="AC188" s="29">
        <f t="shared" si="232"/>
        <v>23980.04150763596</v>
      </c>
      <c r="AD188" s="29">
        <f t="shared" si="260"/>
        <v>17518.660327368416</v>
      </c>
      <c r="AE188" s="29">
        <f t="shared" si="261"/>
        <v>181586.15883565228</v>
      </c>
      <c r="AF188" s="29">
        <f t="shared" si="233"/>
        <v>199104.8191630207</v>
      </c>
      <c r="AG188" s="29">
        <f t="shared" si="234"/>
        <v>229396.34809979241</v>
      </c>
      <c r="AH188" s="135">
        <f t="shared" si="235"/>
        <v>2995.5878696074092</v>
      </c>
      <c r="AI188" s="135">
        <f t="shared" si="236"/>
        <v>10576.633117849797</v>
      </c>
      <c r="AJ188" s="135">
        <f t="shared" si="237"/>
        <v>13572.220987457205</v>
      </c>
      <c r="AK188" s="135">
        <f t="shared" si="238"/>
        <v>14523.072457761005</v>
      </c>
      <c r="AL188" s="135">
        <f t="shared" si="239"/>
        <v>84538.750446082762</v>
      </c>
      <c r="AM188" s="139">
        <f t="shared" si="240"/>
        <v>99061.822903843771</v>
      </c>
      <c r="AN188" s="135">
        <f t="shared" si="241"/>
        <v>112634.04389130097</v>
      </c>
      <c r="AO188" s="137" t="str">
        <f t="shared" si="242"/>
        <v>WoodCo Factory and Warehouse</v>
      </c>
      <c r="AP188" s="65">
        <f t="shared" si="243"/>
        <v>96746.481590834184</v>
      </c>
      <c r="AQ188" s="12"/>
      <c r="AR188" s="70">
        <f t="shared" si="262"/>
        <v>1008.5466984556253</v>
      </c>
      <c r="AS188" s="70">
        <f t="shared" si="263"/>
        <v>0</v>
      </c>
      <c r="AT188" s="70">
        <f t="shared" si="264"/>
        <v>0</v>
      </c>
      <c r="AU188" s="70">
        <f t="shared" si="265"/>
        <v>0</v>
      </c>
      <c r="AW188" s="68">
        <f t="shared" si="266"/>
        <v>208.02693538940341</v>
      </c>
      <c r="AX188" s="68">
        <f t="shared" si="267"/>
        <v>0</v>
      </c>
      <c r="AY188" s="68">
        <f t="shared" si="268"/>
        <v>1008.5466984556253</v>
      </c>
      <c r="AZ188" s="68" t="str">
        <f t="shared" si="244"/>
        <v>Both</v>
      </c>
      <c r="BA188" s="68">
        <f t="shared" si="269"/>
        <v>10576.633117849797</v>
      </c>
      <c r="BB188" s="68">
        <f t="shared" si="270"/>
        <v>51277.150200844626</v>
      </c>
      <c r="BC188" s="111">
        <f t="shared" si="271"/>
        <v>0</v>
      </c>
      <c r="BD188" s="111">
        <f t="shared" si="272"/>
        <v>0</v>
      </c>
      <c r="BE188" s="111">
        <f t="shared" si="273"/>
        <v>0</v>
      </c>
      <c r="BF188" s="111">
        <f t="shared" si="245"/>
        <v>0</v>
      </c>
      <c r="BG188" s="111">
        <f t="shared" si="274"/>
        <v>0</v>
      </c>
      <c r="BH188" s="111">
        <f t="shared" si="275"/>
        <v>0</v>
      </c>
      <c r="BI188" s="73">
        <f t="shared" si="276"/>
        <v>0</v>
      </c>
      <c r="BJ188" s="73">
        <f t="shared" si="277"/>
        <v>0</v>
      </c>
      <c r="BK188" s="73">
        <f t="shared" si="278"/>
        <v>0</v>
      </c>
      <c r="BL188" s="73">
        <f t="shared" si="279"/>
        <v>0</v>
      </c>
      <c r="BM188" s="73">
        <f t="shared" si="280"/>
        <v>0</v>
      </c>
      <c r="BN188" s="73">
        <f t="shared" si="281"/>
        <v>0</v>
      </c>
    </row>
    <row r="189" spans="1:66" x14ac:dyDescent="0.25">
      <c r="A189" s="62" t="s">
        <v>137</v>
      </c>
      <c r="B189" s="62">
        <v>50.895317050020502</v>
      </c>
      <c r="C189" s="62">
        <v>0.571078749994267</v>
      </c>
      <c r="D189" s="62">
        <v>0</v>
      </c>
      <c r="E189" s="62">
        <v>504</v>
      </c>
      <c r="F189" s="62">
        <v>0</v>
      </c>
      <c r="G189" s="68">
        <f t="shared" si="222"/>
        <v>279.87234317329194</v>
      </c>
      <c r="H189" s="69">
        <f t="shared" si="248"/>
        <v>0</v>
      </c>
      <c r="I189" s="69">
        <f t="shared" si="249"/>
        <v>0</v>
      </c>
      <c r="J189" s="69">
        <f t="shared" si="223"/>
        <v>0</v>
      </c>
      <c r="K189" s="69">
        <f t="shared" si="250"/>
        <v>7257.6</v>
      </c>
      <c r="L189" s="69">
        <f t="shared" si="251"/>
        <v>28211.13219186783</v>
      </c>
      <c r="M189" s="69">
        <f t="shared" si="224"/>
        <v>35468.732191867828</v>
      </c>
      <c r="N189" s="69">
        <f t="shared" si="225"/>
        <v>35468.732191867828</v>
      </c>
      <c r="O189" s="51">
        <f t="shared" si="226"/>
        <v>426.6181804211779</v>
      </c>
      <c r="P189" s="49">
        <f t="shared" si="252"/>
        <v>3205.44</v>
      </c>
      <c r="Q189" s="49">
        <f t="shared" si="253"/>
        <v>5476.8700383685737</v>
      </c>
      <c r="R189" s="49">
        <f t="shared" si="227"/>
        <v>8682.3100383685742</v>
      </c>
      <c r="S189" s="49">
        <f t="shared" si="254"/>
        <v>7257.6</v>
      </c>
      <c r="T189" s="49">
        <f t="shared" si="255"/>
        <v>43003.112586454736</v>
      </c>
      <c r="U189" s="49">
        <f t="shared" si="228"/>
        <v>50260.712586454734</v>
      </c>
      <c r="V189" s="49">
        <f t="shared" si="229"/>
        <v>58943.022624823308</v>
      </c>
      <c r="W189" s="28">
        <f t="shared" si="230"/>
        <v>763.83835451423522</v>
      </c>
      <c r="X189" s="29">
        <f t="shared" si="256"/>
        <v>3205.44</v>
      </c>
      <c r="Y189" s="29">
        <f t="shared" si="257"/>
        <v>12085.799369218956</v>
      </c>
      <c r="Z189" s="29">
        <f t="shared" si="231"/>
        <v>15291.239369218956</v>
      </c>
      <c r="AA189" s="29">
        <f t="shared" si="258"/>
        <v>0</v>
      </c>
      <c r="AB189" s="29">
        <f t="shared" si="259"/>
        <v>0</v>
      </c>
      <c r="AC189" s="29">
        <f t="shared" si="232"/>
        <v>0</v>
      </c>
      <c r="AD189" s="29">
        <f t="shared" si="260"/>
        <v>7257.6</v>
      </c>
      <c r="AE189" s="29">
        <f t="shared" si="261"/>
        <v>76994.906135034907</v>
      </c>
      <c r="AF189" s="29">
        <f t="shared" si="233"/>
        <v>84252.506135034913</v>
      </c>
      <c r="AG189" s="29">
        <f t="shared" si="234"/>
        <v>99543.745504253864</v>
      </c>
      <c r="AH189" s="135">
        <f t="shared" si="235"/>
        <v>7257.6</v>
      </c>
      <c r="AI189" s="135">
        <f t="shared" si="236"/>
        <v>28211.13219186783</v>
      </c>
      <c r="AJ189" s="135">
        <f t="shared" si="237"/>
        <v>35468.732191867828</v>
      </c>
      <c r="AK189" s="135">
        <f t="shared" si="238"/>
        <v>0</v>
      </c>
      <c r="AL189" s="135">
        <f t="shared" si="239"/>
        <v>0</v>
      </c>
      <c r="AM189" s="139">
        <f t="shared" si="240"/>
        <v>0</v>
      </c>
      <c r="AN189" s="135">
        <f t="shared" si="241"/>
        <v>35468.732191867828</v>
      </c>
      <c r="AO189" s="137" t="str">
        <f t="shared" si="242"/>
        <v>WoodCo Factory and Warehouse</v>
      </c>
      <c r="AP189" s="65">
        <f t="shared" si="243"/>
        <v>35468.732191867828</v>
      </c>
      <c r="AQ189" s="12"/>
      <c r="AR189" s="70">
        <f t="shared" si="262"/>
        <v>0</v>
      </c>
      <c r="AS189" s="70">
        <f t="shared" si="263"/>
        <v>0</v>
      </c>
      <c r="AT189" s="70">
        <f t="shared" si="264"/>
        <v>0</v>
      </c>
      <c r="AU189" s="70">
        <f t="shared" si="265"/>
        <v>0</v>
      </c>
      <c r="AW189" s="68">
        <f t="shared" si="266"/>
        <v>0</v>
      </c>
      <c r="AX189" s="68">
        <f t="shared" si="267"/>
        <v>504</v>
      </c>
      <c r="AY189" s="68">
        <f t="shared" si="268"/>
        <v>0</v>
      </c>
      <c r="AZ189" s="68" t="str">
        <f t="shared" si="244"/>
        <v>WoodCo</v>
      </c>
      <c r="BA189" s="68">
        <f t="shared" si="269"/>
        <v>28211.13219186783</v>
      </c>
      <c r="BB189" s="68">
        <f t="shared" si="270"/>
        <v>0</v>
      </c>
      <c r="BC189" s="111">
        <f t="shared" si="271"/>
        <v>0</v>
      </c>
      <c r="BD189" s="111">
        <f t="shared" si="272"/>
        <v>0</v>
      </c>
      <c r="BE189" s="111">
        <f t="shared" si="273"/>
        <v>0</v>
      </c>
      <c r="BF189" s="111">
        <f t="shared" si="245"/>
        <v>0</v>
      </c>
      <c r="BG189" s="111">
        <f t="shared" si="274"/>
        <v>0</v>
      </c>
      <c r="BH189" s="111">
        <f t="shared" si="275"/>
        <v>0</v>
      </c>
      <c r="BI189" s="73">
        <f t="shared" si="276"/>
        <v>0</v>
      </c>
      <c r="BJ189" s="73">
        <f t="shared" si="277"/>
        <v>0</v>
      </c>
      <c r="BK189" s="73">
        <f t="shared" si="278"/>
        <v>0</v>
      </c>
      <c r="BL189" s="73">
        <f t="shared" si="279"/>
        <v>0</v>
      </c>
      <c r="BM189" s="73">
        <f t="shared" si="280"/>
        <v>0</v>
      </c>
      <c r="BN189" s="73">
        <f t="shared" si="281"/>
        <v>0</v>
      </c>
    </row>
    <row r="190" spans="1:66" x14ac:dyDescent="0.25">
      <c r="A190" s="62" t="s">
        <v>113</v>
      </c>
      <c r="B190" s="62">
        <v>51.206386566162109</v>
      </c>
      <c r="C190" s="62">
        <v>6.3947997987270355E-2</v>
      </c>
      <c r="D190" s="62">
        <v>196.15146107499393</v>
      </c>
      <c r="E190" s="62">
        <v>0</v>
      </c>
      <c r="F190" s="62">
        <v>0</v>
      </c>
      <c r="G190" s="68">
        <f t="shared" si="222"/>
        <v>234.47871680423594</v>
      </c>
      <c r="H190" s="69">
        <f t="shared" si="248"/>
        <v>0</v>
      </c>
      <c r="I190" s="69">
        <f t="shared" si="249"/>
        <v>0</v>
      </c>
      <c r="J190" s="69">
        <f t="shared" si="223"/>
        <v>0</v>
      </c>
      <c r="K190" s="69">
        <f t="shared" si="250"/>
        <v>2824.5810394799128</v>
      </c>
      <c r="L190" s="69">
        <f t="shared" si="251"/>
        <v>9198.6685784281235</v>
      </c>
      <c r="M190" s="69">
        <f t="shared" si="224"/>
        <v>12023.249617908037</v>
      </c>
      <c r="N190" s="69">
        <f t="shared" si="225"/>
        <v>12023.249617908037</v>
      </c>
      <c r="O190" s="51">
        <f t="shared" si="226"/>
        <v>367.7287237168058</v>
      </c>
      <c r="P190" s="49">
        <f t="shared" si="252"/>
        <v>1247.5232924369616</v>
      </c>
      <c r="Q190" s="49">
        <f t="shared" si="253"/>
        <v>2131.539801872726</v>
      </c>
      <c r="R190" s="49">
        <f t="shared" si="227"/>
        <v>3379.0630943096876</v>
      </c>
      <c r="S190" s="49">
        <f t="shared" si="254"/>
        <v>2824.5810394799128</v>
      </c>
      <c r="T190" s="49">
        <f t="shared" si="255"/>
        <v>14426.105287258846</v>
      </c>
      <c r="U190" s="49">
        <f t="shared" si="228"/>
        <v>17250.68632673876</v>
      </c>
      <c r="V190" s="49">
        <f t="shared" si="229"/>
        <v>20629.749421048447</v>
      </c>
      <c r="W190" s="28">
        <f t="shared" si="230"/>
        <v>708.54741296273312</v>
      </c>
      <c r="X190" s="29">
        <f t="shared" si="256"/>
        <v>1247.5232924369616</v>
      </c>
      <c r="Y190" s="29">
        <f t="shared" si="257"/>
        <v>4703.665088356227</v>
      </c>
      <c r="Z190" s="29">
        <f t="shared" si="231"/>
        <v>5951.1883807931881</v>
      </c>
      <c r="AA190" s="29">
        <f t="shared" si="258"/>
        <v>0</v>
      </c>
      <c r="AB190" s="29">
        <f t="shared" si="259"/>
        <v>0</v>
      </c>
      <c r="AC190" s="29">
        <f t="shared" si="232"/>
        <v>0</v>
      </c>
      <c r="AD190" s="29">
        <f t="shared" si="260"/>
        <v>2824.5810394799128</v>
      </c>
      <c r="AE190" s="29">
        <f t="shared" si="261"/>
        <v>27796.522058709437</v>
      </c>
      <c r="AF190" s="29">
        <f t="shared" si="233"/>
        <v>30621.103098189349</v>
      </c>
      <c r="AG190" s="29">
        <f t="shared" si="234"/>
        <v>36572.291478982537</v>
      </c>
      <c r="AH190" s="135">
        <f t="shared" si="235"/>
        <v>2824.5810394799128</v>
      </c>
      <c r="AI190" s="135">
        <f t="shared" si="236"/>
        <v>9198.6685784281235</v>
      </c>
      <c r="AJ190" s="135">
        <f t="shared" si="237"/>
        <v>12023.249617908037</v>
      </c>
      <c r="AK190" s="135">
        <f t="shared" si="238"/>
        <v>0</v>
      </c>
      <c r="AL190" s="135">
        <f t="shared" si="239"/>
        <v>0</v>
      </c>
      <c r="AM190" s="139">
        <f t="shared" si="240"/>
        <v>0</v>
      </c>
      <c r="AN190" s="135">
        <f t="shared" si="241"/>
        <v>12023.249617908037</v>
      </c>
      <c r="AO190" s="137" t="str">
        <f t="shared" si="242"/>
        <v>WoodCo Factory and Warehouse</v>
      </c>
      <c r="AP190" s="65">
        <f t="shared" si="243"/>
        <v>12023.249617908037</v>
      </c>
      <c r="AQ190" s="12"/>
      <c r="AR190" s="70">
        <f t="shared" si="262"/>
        <v>0</v>
      </c>
      <c r="AS190" s="70">
        <f t="shared" si="263"/>
        <v>0</v>
      </c>
      <c r="AT190" s="70">
        <f t="shared" si="264"/>
        <v>0</v>
      </c>
      <c r="AU190" s="70">
        <f t="shared" si="265"/>
        <v>0</v>
      </c>
      <c r="AW190" s="68">
        <f t="shared" si="266"/>
        <v>196.15146107499393</v>
      </c>
      <c r="AX190" s="68">
        <f t="shared" si="267"/>
        <v>0</v>
      </c>
      <c r="AY190" s="68">
        <f t="shared" si="268"/>
        <v>0</v>
      </c>
      <c r="AZ190" s="68" t="str">
        <f t="shared" si="244"/>
        <v>WoodCo</v>
      </c>
      <c r="BA190" s="68">
        <f t="shared" si="269"/>
        <v>9198.6685784281235</v>
      </c>
      <c r="BB190" s="68">
        <f t="shared" si="270"/>
        <v>0</v>
      </c>
      <c r="BC190" s="111">
        <f t="shared" si="271"/>
        <v>0</v>
      </c>
      <c r="BD190" s="111">
        <f t="shared" si="272"/>
        <v>0</v>
      </c>
      <c r="BE190" s="111">
        <f t="shared" si="273"/>
        <v>0</v>
      </c>
      <c r="BF190" s="111">
        <f t="shared" si="245"/>
        <v>0</v>
      </c>
      <c r="BG190" s="111">
        <f t="shared" si="274"/>
        <v>0</v>
      </c>
      <c r="BH190" s="111">
        <f t="shared" si="275"/>
        <v>0</v>
      </c>
      <c r="BI190" s="73">
        <f t="shared" si="276"/>
        <v>0</v>
      </c>
      <c r="BJ190" s="73">
        <f t="shared" si="277"/>
        <v>0</v>
      </c>
      <c r="BK190" s="73">
        <f t="shared" si="278"/>
        <v>0</v>
      </c>
      <c r="BL190" s="73">
        <f t="shared" si="279"/>
        <v>0</v>
      </c>
      <c r="BM190" s="73">
        <f t="shared" si="280"/>
        <v>0</v>
      </c>
      <c r="BN190" s="73">
        <f t="shared" si="281"/>
        <v>0</v>
      </c>
    </row>
    <row r="191" spans="1:66" x14ac:dyDescent="0.25">
      <c r="A191" s="62" t="s">
        <v>129</v>
      </c>
      <c r="B191" s="62">
        <v>51.203701019287109</v>
      </c>
      <c r="C191" s="62">
        <v>0.28825598955154419</v>
      </c>
      <c r="D191" s="62">
        <v>0</v>
      </c>
      <c r="E191" s="62">
        <v>2520</v>
      </c>
      <c r="F191" s="62">
        <v>0</v>
      </c>
      <c r="G191" s="68">
        <f t="shared" si="222"/>
        <v>235.95151438133757</v>
      </c>
      <c r="H191" s="69">
        <f t="shared" si="248"/>
        <v>0</v>
      </c>
      <c r="I191" s="69">
        <f t="shared" si="249"/>
        <v>0</v>
      </c>
      <c r="J191" s="69">
        <f t="shared" si="223"/>
        <v>0</v>
      </c>
      <c r="K191" s="69">
        <f t="shared" si="250"/>
        <v>36288</v>
      </c>
      <c r="L191" s="69">
        <f t="shared" si="251"/>
        <v>118919.56324819416</v>
      </c>
      <c r="M191" s="69">
        <f t="shared" si="224"/>
        <v>155207.56324819417</v>
      </c>
      <c r="N191" s="69">
        <f t="shared" si="225"/>
        <v>155207.56324819417</v>
      </c>
      <c r="O191" s="51">
        <f t="shared" si="226"/>
        <v>379.70007938894395</v>
      </c>
      <c r="P191" s="49">
        <f t="shared" si="252"/>
        <v>16027.2</v>
      </c>
      <c r="Q191" s="49">
        <f t="shared" si="253"/>
        <v>27384.35019184287</v>
      </c>
      <c r="R191" s="49">
        <f t="shared" si="227"/>
        <v>43411.550191842871</v>
      </c>
      <c r="S191" s="49">
        <f t="shared" si="254"/>
        <v>36288</v>
      </c>
      <c r="T191" s="49">
        <f t="shared" si="255"/>
        <v>191368.84001202777</v>
      </c>
      <c r="U191" s="49">
        <f t="shared" si="228"/>
        <v>227656.84001202777</v>
      </c>
      <c r="V191" s="49">
        <f t="shared" si="229"/>
        <v>271068.39020387066</v>
      </c>
      <c r="W191" s="28">
        <f t="shared" si="230"/>
        <v>716.53599060020019</v>
      </c>
      <c r="X191" s="29">
        <f t="shared" si="256"/>
        <v>16027.2</v>
      </c>
      <c r="Y191" s="29">
        <f t="shared" si="257"/>
        <v>60428.996846094778</v>
      </c>
      <c r="Z191" s="29">
        <f t="shared" si="231"/>
        <v>76456.196846094783</v>
      </c>
      <c r="AA191" s="29">
        <f t="shared" si="258"/>
        <v>0</v>
      </c>
      <c r="AB191" s="29">
        <f t="shared" si="259"/>
        <v>0</v>
      </c>
      <c r="AC191" s="29">
        <f t="shared" si="232"/>
        <v>0</v>
      </c>
      <c r="AD191" s="29">
        <f t="shared" si="260"/>
        <v>36288</v>
      </c>
      <c r="AE191" s="29">
        <f t="shared" si="261"/>
        <v>361134.13926250092</v>
      </c>
      <c r="AF191" s="29">
        <f t="shared" si="233"/>
        <v>397422.13926250092</v>
      </c>
      <c r="AG191" s="29">
        <f t="shared" si="234"/>
        <v>473878.33610859571</v>
      </c>
      <c r="AH191" s="135">
        <f t="shared" si="235"/>
        <v>36288</v>
      </c>
      <c r="AI191" s="135">
        <f t="shared" si="236"/>
        <v>118919.56324819414</v>
      </c>
      <c r="AJ191" s="135">
        <f t="shared" si="237"/>
        <v>155207.56324819414</v>
      </c>
      <c r="AK191" s="135">
        <f t="shared" si="238"/>
        <v>0</v>
      </c>
      <c r="AL191" s="135">
        <f t="shared" si="239"/>
        <v>0</v>
      </c>
      <c r="AM191" s="139">
        <f t="shared" si="240"/>
        <v>0</v>
      </c>
      <c r="AN191" s="135">
        <f t="shared" si="241"/>
        <v>155207.56324819414</v>
      </c>
      <c r="AO191" s="137" t="str">
        <f t="shared" si="242"/>
        <v>WoodCo Factory and Warehouse</v>
      </c>
      <c r="AP191" s="65">
        <f t="shared" si="243"/>
        <v>155207.56324819414</v>
      </c>
      <c r="AQ191" s="12"/>
      <c r="AR191" s="70">
        <f t="shared" si="262"/>
        <v>0</v>
      </c>
      <c r="AS191" s="70">
        <f t="shared" si="263"/>
        <v>0</v>
      </c>
      <c r="AT191" s="70">
        <f t="shared" si="264"/>
        <v>0</v>
      </c>
      <c r="AU191" s="70">
        <f t="shared" si="265"/>
        <v>0</v>
      </c>
      <c r="AW191" s="68">
        <f t="shared" si="266"/>
        <v>0</v>
      </c>
      <c r="AX191" s="68">
        <f t="shared" si="267"/>
        <v>2520</v>
      </c>
      <c r="AY191" s="68">
        <f t="shared" si="268"/>
        <v>0</v>
      </c>
      <c r="AZ191" s="68" t="str">
        <f t="shared" si="244"/>
        <v>WoodCo</v>
      </c>
      <c r="BA191" s="68">
        <f t="shared" si="269"/>
        <v>118919.56324819416</v>
      </c>
      <c r="BB191" s="68">
        <f t="shared" si="270"/>
        <v>0</v>
      </c>
      <c r="BC191" s="111">
        <f t="shared" si="271"/>
        <v>0</v>
      </c>
      <c r="BD191" s="111">
        <f t="shared" si="272"/>
        <v>0</v>
      </c>
      <c r="BE191" s="111">
        <f t="shared" si="273"/>
        <v>0</v>
      </c>
      <c r="BF191" s="111">
        <f t="shared" si="245"/>
        <v>0</v>
      </c>
      <c r="BG191" s="111">
        <f t="shared" si="274"/>
        <v>0</v>
      </c>
      <c r="BH191" s="111">
        <f t="shared" si="275"/>
        <v>0</v>
      </c>
      <c r="BI191" s="73">
        <f t="shared" si="276"/>
        <v>0</v>
      </c>
      <c r="BJ191" s="73">
        <f t="shared" si="277"/>
        <v>0</v>
      </c>
      <c r="BK191" s="73">
        <f t="shared" si="278"/>
        <v>0</v>
      </c>
      <c r="BL191" s="73">
        <f t="shared" si="279"/>
        <v>0</v>
      </c>
      <c r="BM191" s="73">
        <f t="shared" si="280"/>
        <v>0</v>
      </c>
      <c r="BN191" s="73">
        <f t="shared" si="281"/>
        <v>0</v>
      </c>
    </row>
    <row r="192" spans="1:66" x14ac:dyDescent="0.25">
      <c r="A192" s="62" t="s">
        <v>178</v>
      </c>
      <c r="B192" s="62">
        <v>50.482322692871094</v>
      </c>
      <c r="C192" s="62">
        <v>-3.779433012008667</v>
      </c>
      <c r="D192" s="62">
        <v>229.18222056102806</v>
      </c>
      <c r="E192" s="62">
        <v>0</v>
      </c>
      <c r="F192" s="62">
        <v>0</v>
      </c>
      <c r="G192" s="68">
        <f t="shared" si="222"/>
        <v>455.16589480369942</v>
      </c>
      <c r="H192" s="69">
        <f t="shared" si="248"/>
        <v>0</v>
      </c>
      <c r="I192" s="69">
        <f t="shared" si="249"/>
        <v>0</v>
      </c>
      <c r="J192" s="69">
        <f t="shared" si="223"/>
        <v>0</v>
      </c>
      <c r="K192" s="69">
        <f t="shared" si="250"/>
        <v>3300.2239760788043</v>
      </c>
      <c r="L192" s="69">
        <f t="shared" si="251"/>
        <v>20863.186098951828</v>
      </c>
      <c r="M192" s="69">
        <f t="shared" si="224"/>
        <v>24163.410075030632</v>
      </c>
      <c r="N192" s="69">
        <f t="shared" si="225"/>
        <v>24163.410075030632</v>
      </c>
      <c r="O192" s="51">
        <f t="shared" si="226"/>
        <v>393.08961248305383</v>
      </c>
      <c r="P192" s="49">
        <f t="shared" si="252"/>
        <v>1457.5989227681384</v>
      </c>
      <c r="Q192" s="49">
        <f t="shared" si="253"/>
        <v>2490.4786450743504</v>
      </c>
      <c r="R192" s="49">
        <f t="shared" si="227"/>
        <v>3948.0775678424889</v>
      </c>
      <c r="S192" s="49">
        <f t="shared" si="254"/>
        <v>3300.2239760788043</v>
      </c>
      <c r="T192" s="49">
        <f t="shared" si="255"/>
        <v>18017.830053668058</v>
      </c>
      <c r="U192" s="49">
        <f t="shared" si="228"/>
        <v>21318.054029746861</v>
      </c>
      <c r="V192" s="49">
        <f t="shared" si="229"/>
        <v>25266.131597589352</v>
      </c>
      <c r="W192" s="28">
        <f t="shared" si="230"/>
        <v>738.85736128574297</v>
      </c>
      <c r="X192" s="29">
        <f t="shared" si="256"/>
        <v>1457.5989227681384</v>
      </c>
      <c r="Y192" s="29">
        <f t="shared" si="257"/>
        <v>5495.7347950251442</v>
      </c>
      <c r="Z192" s="29">
        <f t="shared" si="231"/>
        <v>6953.3337177932826</v>
      </c>
      <c r="AA192" s="29">
        <f t="shared" si="258"/>
        <v>0</v>
      </c>
      <c r="AB192" s="29">
        <f t="shared" si="259"/>
        <v>0</v>
      </c>
      <c r="AC192" s="29">
        <f t="shared" si="232"/>
        <v>0</v>
      </c>
      <c r="AD192" s="29">
        <f t="shared" si="260"/>
        <v>3300.2239760788043</v>
      </c>
      <c r="AE192" s="29">
        <f t="shared" si="261"/>
        <v>33866.594147465672</v>
      </c>
      <c r="AF192" s="29">
        <f t="shared" si="233"/>
        <v>37166.818123544479</v>
      </c>
      <c r="AG192" s="29">
        <f t="shared" si="234"/>
        <v>44120.151841337763</v>
      </c>
      <c r="AH192" s="135">
        <f t="shared" si="235"/>
        <v>3300.2239760788043</v>
      </c>
      <c r="AI192" s="135">
        <f t="shared" si="236"/>
        <v>20863.186098951828</v>
      </c>
      <c r="AJ192" s="135">
        <f t="shared" si="237"/>
        <v>24163.410075030632</v>
      </c>
      <c r="AK192" s="135">
        <f t="shared" si="238"/>
        <v>0</v>
      </c>
      <c r="AL192" s="135">
        <f t="shared" si="239"/>
        <v>0</v>
      </c>
      <c r="AM192" s="139">
        <f t="shared" si="240"/>
        <v>0</v>
      </c>
      <c r="AN192" s="135">
        <f t="shared" si="241"/>
        <v>24163.410075030632</v>
      </c>
      <c r="AO192" s="137" t="str">
        <f t="shared" si="242"/>
        <v>WoodCo Factory and Warehouse</v>
      </c>
      <c r="AP192" s="65">
        <f t="shared" si="243"/>
        <v>24163.410075030632</v>
      </c>
      <c r="AQ192" s="12"/>
      <c r="AR192" s="70">
        <f t="shared" si="262"/>
        <v>0</v>
      </c>
      <c r="AS192" s="70">
        <f t="shared" si="263"/>
        <v>0</v>
      </c>
      <c r="AT192" s="70">
        <f t="shared" si="264"/>
        <v>0</v>
      </c>
      <c r="AU192" s="70">
        <f t="shared" si="265"/>
        <v>0</v>
      </c>
      <c r="AW192" s="68">
        <f t="shared" si="266"/>
        <v>229.18222056102806</v>
      </c>
      <c r="AX192" s="68">
        <f t="shared" si="267"/>
        <v>0</v>
      </c>
      <c r="AY192" s="68">
        <f t="shared" si="268"/>
        <v>0</v>
      </c>
      <c r="AZ192" s="68" t="str">
        <f t="shared" si="244"/>
        <v>WoodCo</v>
      </c>
      <c r="BA192" s="68">
        <f t="shared" si="269"/>
        <v>20863.186098951828</v>
      </c>
      <c r="BB192" s="68">
        <f t="shared" si="270"/>
        <v>0</v>
      </c>
      <c r="BC192" s="111">
        <f t="shared" si="271"/>
        <v>0</v>
      </c>
      <c r="BD192" s="111">
        <f t="shared" si="272"/>
        <v>0</v>
      </c>
      <c r="BE192" s="111">
        <f t="shared" si="273"/>
        <v>0</v>
      </c>
      <c r="BF192" s="111">
        <f t="shared" si="245"/>
        <v>0</v>
      </c>
      <c r="BG192" s="111">
        <f t="shared" si="274"/>
        <v>0</v>
      </c>
      <c r="BH192" s="111">
        <f t="shared" si="275"/>
        <v>0</v>
      </c>
      <c r="BI192" s="73">
        <f t="shared" si="276"/>
        <v>0</v>
      </c>
      <c r="BJ192" s="73">
        <f t="shared" si="277"/>
        <v>0</v>
      </c>
      <c r="BK192" s="73">
        <f t="shared" si="278"/>
        <v>0</v>
      </c>
      <c r="BL192" s="73">
        <f t="shared" si="279"/>
        <v>0</v>
      </c>
      <c r="BM192" s="73">
        <f t="shared" si="280"/>
        <v>0</v>
      </c>
      <c r="BN192" s="73">
        <f t="shared" si="281"/>
        <v>0</v>
      </c>
    </row>
    <row r="193" spans="1:66" x14ac:dyDescent="0.25">
      <c r="A193" s="62" t="s">
        <v>7</v>
      </c>
      <c r="B193" s="62">
        <v>54.570192000393597</v>
      </c>
      <c r="C193" s="62">
        <v>-1.30382400014403</v>
      </c>
      <c r="D193" s="62">
        <v>0</v>
      </c>
      <c r="E193" s="62">
        <v>344.30420022999158</v>
      </c>
      <c r="F193" s="62">
        <v>1080.6834694062873</v>
      </c>
      <c r="G193" s="68">
        <f t="shared" si="222"/>
        <v>237.86483872038474</v>
      </c>
      <c r="H193" s="69">
        <f t="shared" si="248"/>
        <v>6873.146865423987</v>
      </c>
      <c r="I193" s="69">
        <f t="shared" si="249"/>
        <v>11743.577211411697</v>
      </c>
      <c r="J193" s="69">
        <f t="shared" si="223"/>
        <v>18616.724076835686</v>
      </c>
      <c r="K193" s="69">
        <f t="shared" si="250"/>
        <v>20519.822442762419</v>
      </c>
      <c r="L193" s="69">
        <f t="shared" si="251"/>
        <v>67790.892443314078</v>
      </c>
      <c r="M193" s="69">
        <f t="shared" si="224"/>
        <v>88310.714886076501</v>
      </c>
      <c r="N193" s="69">
        <f t="shared" si="225"/>
        <v>106927.43896291219</v>
      </c>
      <c r="O193" s="51">
        <f t="shared" si="226"/>
        <v>197.47144555462924</v>
      </c>
      <c r="P193" s="49">
        <f t="shared" si="252"/>
        <v>2189.7747134627466</v>
      </c>
      <c r="Q193" s="49">
        <f t="shared" si="253"/>
        <v>3741.4868220716171</v>
      </c>
      <c r="R193" s="49">
        <f t="shared" si="227"/>
        <v>5931.2615355343642</v>
      </c>
      <c r="S193" s="49">
        <f t="shared" si="254"/>
        <v>20519.822442762419</v>
      </c>
      <c r="T193" s="49">
        <f t="shared" si="255"/>
        <v>56278.875004119698</v>
      </c>
      <c r="U193" s="49">
        <f t="shared" si="228"/>
        <v>76798.697446882114</v>
      </c>
      <c r="V193" s="49">
        <f t="shared" si="229"/>
        <v>82729.958982416472</v>
      </c>
      <c r="W193" s="28">
        <f t="shared" si="230"/>
        <v>266.85128104602529</v>
      </c>
      <c r="X193" s="29">
        <f t="shared" si="256"/>
        <v>2189.7747134627466</v>
      </c>
      <c r="Y193" s="29">
        <f t="shared" si="257"/>
        <v>8256.3323134108523</v>
      </c>
      <c r="Z193" s="29">
        <f t="shared" si="231"/>
        <v>10446.107026873598</v>
      </c>
      <c r="AA193" s="29">
        <f t="shared" si="258"/>
        <v>6873.146865423987</v>
      </c>
      <c r="AB193" s="29">
        <f t="shared" si="259"/>
        <v>18822.078246771471</v>
      </c>
      <c r="AC193" s="29">
        <f t="shared" si="232"/>
        <v>25695.225112195458</v>
      </c>
      <c r="AD193" s="29">
        <f t="shared" si="260"/>
        <v>20519.822442762419</v>
      </c>
      <c r="AE193" s="29">
        <f t="shared" si="261"/>
        <v>76051.957023446259</v>
      </c>
      <c r="AF193" s="29">
        <f t="shared" si="233"/>
        <v>96571.779466208682</v>
      </c>
      <c r="AG193" s="29">
        <f t="shared" si="234"/>
        <v>132713.11160527775</v>
      </c>
      <c r="AH193" s="135">
        <f t="shared" si="235"/>
        <v>4957.9804833118787</v>
      </c>
      <c r="AI193" s="135">
        <f t="shared" si="236"/>
        <v>16379.572611691599</v>
      </c>
      <c r="AJ193" s="135">
        <f t="shared" si="237"/>
        <v>21337.553095003477</v>
      </c>
      <c r="AK193" s="135">
        <f t="shared" si="238"/>
        <v>15561.841959450538</v>
      </c>
      <c r="AL193" s="135">
        <f t="shared" si="239"/>
        <v>42680.825378130299</v>
      </c>
      <c r="AM193" s="139">
        <f t="shared" si="240"/>
        <v>58242.667337580839</v>
      </c>
      <c r="AN193" s="135">
        <f t="shared" si="241"/>
        <v>79580.220432584319</v>
      </c>
      <c r="AO193" s="137" t="str">
        <f t="shared" si="242"/>
        <v>Individual</v>
      </c>
      <c r="AP193" s="65">
        <f t="shared" si="243"/>
        <v>79580.220432584319</v>
      </c>
      <c r="AQ193" s="12">
        <f>SUM(D193:E193)</f>
        <v>344.30420022999158</v>
      </c>
      <c r="AR193" s="70">
        <f t="shared" si="262"/>
        <v>0</v>
      </c>
      <c r="AS193" s="70">
        <f t="shared" si="263"/>
        <v>0</v>
      </c>
      <c r="AT193" s="70">
        <f t="shared" si="264"/>
        <v>0</v>
      </c>
      <c r="AU193" s="70">
        <f t="shared" si="265"/>
        <v>0</v>
      </c>
      <c r="AW193" s="68">
        <f t="shared" si="266"/>
        <v>0</v>
      </c>
      <c r="AX193" s="68">
        <f t="shared" si="267"/>
        <v>0</v>
      </c>
      <c r="AY193" s="68">
        <f t="shared" si="268"/>
        <v>0</v>
      </c>
      <c r="AZ193" s="68">
        <f t="shared" si="244"/>
        <v>0</v>
      </c>
      <c r="BA193" s="68">
        <f t="shared" si="269"/>
        <v>0</v>
      </c>
      <c r="BB193" s="68">
        <f t="shared" si="270"/>
        <v>0</v>
      </c>
      <c r="BC193" s="111">
        <f t="shared" si="271"/>
        <v>0</v>
      </c>
      <c r="BD193" s="111">
        <f t="shared" si="272"/>
        <v>0</v>
      </c>
      <c r="BE193" s="111">
        <f t="shared" si="273"/>
        <v>0</v>
      </c>
      <c r="BF193" s="111">
        <f t="shared" si="245"/>
        <v>0</v>
      </c>
      <c r="BG193" s="111">
        <f t="shared" si="274"/>
        <v>0</v>
      </c>
      <c r="BH193" s="111">
        <f t="shared" si="275"/>
        <v>0</v>
      </c>
      <c r="BI193" s="73">
        <f t="shared" si="276"/>
        <v>0</v>
      </c>
      <c r="BJ193" s="73">
        <f t="shared" si="277"/>
        <v>0</v>
      </c>
      <c r="BK193" s="73">
        <f t="shared" si="278"/>
        <v>0</v>
      </c>
      <c r="BL193" s="73">
        <f t="shared" si="279"/>
        <v>0</v>
      </c>
      <c r="BM193" s="73">
        <f t="shared" si="280"/>
        <v>0</v>
      </c>
      <c r="BN193" s="73">
        <f t="shared" si="281"/>
        <v>0</v>
      </c>
    </row>
    <row r="194" spans="1:66" x14ac:dyDescent="0.25">
      <c r="A194" s="62" t="s">
        <v>114</v>
      </c>
      <c r="B194" s="62">
        <v>51.525345969185103</v>
      </c>
      <c r="C194" s="62">
        <v>-0.39043910777149798</v>
      </c>
      <c r="D194" s="62">
        <v>0</v>
      </c>
      <c r="E194" s="62">
        <v>396.60840728376525</v>
      </c>
      <c r="F194" s="62">
        <v>0</v>
      </c>
      <c r="G194" s="68">
        <f t="shared" si="222"/>
        <v>194.52437250070261</v>
      </c>
      <c r="H194" s="69">
        <f t="shared" si="248"/>
        <v>0</v>
      </c>
      <c r="I194" s="69">
        <f t="shared" si="249"/>
        <v>0</v>
      </c>
      <c r="J194" s="69">
        <f t="shared" si="223"/>
        <v>0</v>
      </c>
      <c r="K194" s="69">
        <f t="shared" si="250"/>
        <v>5711.1610648862197</v>
      </c>
      <c r="L194" s="69">
        <f t="shared" si="251"/>
        <v>15430.000311075506</v>
      </c>
      <c r="M194" s="69">
        <f t="shared" si="224"/>
        <v>21141.161375961725</v>
      </c>
      <c r="N194" s="69">
        <f t="shared" si="225"/>
        <v>21141.161375961725</v>
      </c>
      <c r="O194" s="51">
        <f t="shared" si="226"/>
        <v>310.92873221282287</v>
      </c>
      <c r="P194" s="49">
        <f t="shared" si="252"/>
        <v>2522.4294703247469</v>
      </c>
      <c r="Q194" s="49">
        <f t="shared" si="253"/>
        <v>4309.866473844314</v>
      </c>
      <c r="R194" s="49">
        <f t="shared" si="227"/>
        <v>6832.2959441690609</v>
      </c>
      <c r="S194" s="49">
        <f t="shared" si="254"/>
        <v>5711.1610648862197</v>
      </c>
      <c r="T194" s="49">
        <f t="shared" si="255"/>
        <v>24663.389852337608</v>
      </c>
      <c r="U194" s="49">
        <f t="shared" si="228"/>
        <v>30374.550917223827</v>
      </c>
      <c r="V194" s="49">
        <f t="shared" si="229"/>
        <v>37206.846861392885</v>
      </c>
      <c r="W194" s="28">
        <f t="shared" si="230"/>
        <v>654.5972690853215</v>
      </c>
      <c r="X194" s="29">
        <f t="shared" si="256"/>
        <v>2522.4294703247469</v>
      </c>
      <c r="Y194" s="29">
        <f t="shared" si="257"/>
        <v>9510.5746797163993</v>
      </c>
      <c r="Z194" s="29">
        <f t="shared" si="231"/>
        <v>12033.004150041146</v>
      </c>
      <c r="AA194" s="29">
        <f t="shared" si="258"/>
        <v>0</v>
      </c>
      <c r="AB194" s="29">
        <f t="shared" si="259"/>
        <v>0</v>
      </c>
      <c r="AC194" s="29">
        <f t="shared" si="232"/>
        <v>0</v>
      </c>
      <c r="AD194" s="29">
        <f t="shared" si="260"/>
        <v>5711.1610648862197</v>
      </c>
      <c r="AE194" s="29">
        <f t="shared" si="261"/>
        <v>51923.756060846332</v>
      </c>
      <c r="AF194" s="29">
        <f t="shared" si="233"/>
        <v>57634.917125732551</v>
      </c>
      <c r="AG194" s="29">
        <f t="shared" si="234"/>
        <v>69667.921275773697</v>
      </c>
      <c r="AH194" s="135">
        <f t="shared" si="235"/>
        <v>5711.1610648862197</v>
      </c>
      <c r="AI194" s="135">
        <f t="shared" si="236"/>
        <v>15430.000311075504</v>
      </c>
      <c r="AJ194" s="135">
        <f t="shared" si="237"/>
        <v>21141.161375961725</v>
      </c>
      <c r="AK194" s="135">
        <f t="shared" si="238"/>
        <v>0</v>
      </c>
      <c r="AL194" s="135">
        <f t="shared" si="239"/>
        <v>0</v>
      </c>
      <c r="AM194" s="139">
        <f t="shared" si="240"/>
        <v>0</v>
      </c>
      <c r="AN194" s="135">
        <f t="shared" si="241"/>
        <v>21141.161375961725</v>
      </c>
      <c r="AO194" s="137" t="str">
        <f t="shared" si="242"/>
        <v>WoodCo Factory and Warehouse</v>
      </c>
      <c r="AP194" s="65">
        <f t="shared" si="243"/>
        <v>21141.161375961725</v>
      </c>
      <c r="AQ194" s="12"/>
      <c r="AR194" s="70">
        <f t="shared" si="262"/>
        <v>0</v>
      </c>
      <c r="AS194" s="70">
        <f t="shared" si="263"/>
        <v>0</v>
      </c>
      <c r="AT194" s="70">
        <f t="shared" si="264"/>
        <v>0</v>
      </c>
      <c r="AU194" s="70">
        <f t="shared" si="265"/>
        <v>0</v>
      </c>
      <c r="AW194" s="68">
        <f t="shared" si="266"/>
        <v>0</v>
      </c>
      <c r="AX194" s="68">
        <f t="shared" si="267"/>
        <v>396.60840728376525</v>
      </c>
      <c r="AY194" s="68">
        <f t="shared" si="268"/>
        <v>0</v>
      </c>
      <c r="AZ194" s="68" t="str">
        <f t="shared" si="244"/>
        <v>WoodCo</v>
      </c>
      <c r="BA194" s="68">
        <f t="shared" si="269"/>
        <v>15430.000311075506</v>
      </c>
      <c r="BB194" s="68">
        <f t="shared" si="270"/>
        <v>0</v>
      </c>
      <c r="BC194" s="111">
        <f t="shared" si="271"/>
        <v>0</v>
      </c>
      <c r="BD194" s="111">
        <f t="shared" si="272"/>
        <v>0</v>
      </c>
      <c r="BE194" s="111">
        <f t="shared" si="273"/>
        <v>0</v>
      </c>
      <c r="BF194" s="111">
        <f t="shared" si="245"/>
        <v>0</v>
      </c>
      <c r="BG194" s="111">
        <f t="shared" si="274"/>
        <v>0</v>
      </c>
      <c r="BH194" s="111">
        <f t="shared" si="275"/>
        <v>0</v>
      </c>
      <c r="BI194" s="73">
        <f t="shared" si="276"/>
        <v>0</v>
      </c>
      <c r="BJ194" s="73">
        <f t="shared" si="277"/>
        <v>0</v>
      </c>
      <c r="BK194" s="73">
        <f t="shared" si="278"/>
        <v>0</v>
      </c>
      <c r="BL194" s="73">
        <f t="shared" si="279"/>
        <v>0</v>
      </c>
      <c r="BM194" s="73">
        <f t="shared" si="280"/>
        <v>0</v>
      </c>
      <c r="BN194" s="73">
        <f t="shared" si="281"/>
        <v>0</v>
      </c>
    </row>
    <row r="195" spans="1:66" x14ac:dyDescent="0.25">
      <c r="A195" s="62" t="s">
        <v>195</v>
      </c>
      <c r="B195" s="62">
        <v>51.538139607919703</v>
      </c>
      <c r="C195" s="62">
        <v>-0.49328332346494502</v>
      </c>
      <c r="D195" s="62">
        <v>180.46458215501292</v>
      </c>
      <c r="E195" s="62">
        <v>0</v>
      </c>
      <c r="F195" s="62">
        <v>0</v>
      </c>
      <c r="G195" s="68">
        <f t="shared" si="222"/>
        <v>194.41301283249501</v>
      </c>
      <c r="H195" s="69">
        <f t="shared" si="248"/>
        <v>0</v>
      </c>
      <c r="I195" s="69">
        <f t="shared" si="249"/>
        <v>0</v>
      </c>
      <c r="J195" s="69">
        <f t="shared" si="223"/>
        <v>0</v>
      </c>
      <c r="K195" s="69">
        <f t="shared" si="250"/>
        <v>2598.6899830321863</v>
      </c>
      <c r="L195" s="69">
        <f t="shared" si="251"/>
        <v>7016.9326252626752</v>
      </c>
      <c r="M195" s="69">
        <f t="shared" si="224"/>
        <v>9615.6226082948615</v>
      </c>
      <c r="N195" s="69">
        <f t="shared" si="225"/>
        <v>9615.6226082948615</v>
      </c>
      <c r="O195" s="51">
        <f t="shared" si="226"/>
        <v>304.46053559682679</v>
      </c>
      <c r="P195" s="49">
        <f t="shared" si="252"/>
        <v>1147.7547425058822</v>
      </c>
      <c r="Q195" s="49">
        <f t="shared" si="253"/>
        <v>1961.073537681536</v>
      </c>
      <c r="R195" s="49">
        <f t="shared" si="227"/>
        <v>3108.8282801874184</v>
      </c>
      <c r="S195" s="49">
        <f t="shared" si="254"/>
        <v>2598.6899830321863</v>
      </c>
      <c r="T195" s="49">
        <f t="shared" si="255"/>
        <v>10988.868667834557</v>
      </c>
      <c r="U195" s="49">
        <f t="shared" si="228"/>
        <v>13587.558650866744</v>
      </c>
      <c r="V195" s="49">
        <f t="shared" si="229"/>
        <v>16696.386931054163</v>
      </c>
      <c r="W195" s="28">
        <f t="shared" si="230"/>
        <v>649.80839530821356</v>
      </c>
      <c r="X195" s="29">
        <f t="shared" si="256"/>
        <v>1147.7547425058822</v>
      </c>
      <c r="Y195" s="29">
        <f t="shared" si="257"/>
        <v>4327.4974864591622</v>
      </c>
      <c r="Z195" s="29">
        <f t="shared" si="231"/>
        <v>5475.2522289650442</v>
      </c>
      <c r="AA195" s="29">
        <f t="shared" si="258"/>
        <v>0</v>
      </c>
      <c r="AB195" s="29">
        <f t="shared" si="259"/>
        <v>0</v>
      </c>
      <c r="AC195" s="29">
        <f t="shared" si="232"/>
        <v>0</v>
      </c>
      <c r="AD195" s="29">
        <f t="shared" si="260"/>
        <v>2598.6899830321863</v>
      </c>
      <c r="AE195" s="29">
        <f t="shared" si="261"/>
        <v>23453.480108023243</v>
      </c>
      <c r="AF195" s="29">
        <f t="shared" si="233"/>
        <v>26052.170091055428</v>
      </c>
      <c r="AG195" s="29">
        <f t="shared" si="234"/>
        <v>31527.422320020472</v>
      </c>
      <c r="AH195" s="135">
        <f t="shared" si="235"/>
        <v>2598.6899830321863</v>
      </c>
      <c r="AI195" s="135">
        <f t="shared" si="236"/>
        <v>7016.9326252626752</v>
      </c>
      <c r="AJ195" s="135">
        <f t="shared" si="237"/>
        <v>9615.6226082948615</v>
      </c>
      <c r="AK195" s="135">
        <f t="shared" si="238"/>
        <v>0</v>
      </c>
      <c r="AL195" s="135">
        <f t="shared" si="239"/>
        <v>0</v>
      </c>
      <c r="AM195" s="139">
        <f t="shared" si="240"/>
        <v>0</v>
      </c>
      <c r="AN195" s="135">
        <f t="shared" si="241"/>
        <v>9615.6226082948615</v>
      </c>
      <c r="AO195" s="137" t="str">
        <f t="shared" si="242"/>
        <v>WoodCo Factory and Warehouse</v>
      </c>
      <c r="AP195" s="65">
        <f t="shared" si="243"/>
        <v>9615.6226082948615</v>
      </c>
      <c r="AQ195" s="12"/>
      <c r="AR195" s="70">
        <f t="shared" si="262"/>
        <v>0</v>
      </c>
      <c r="AS195" s="70">
        <f t="shared" si="263"/>
        <v>0</v>
      </c>
      <c r="AT195" s="70">
        <f t="shared" si="264"/>
        <v>0</v>
      </c>
      <c r="AU195" s="70">
        <f t="shared" si="265"/>
        <v>0</v>
      </c>
      <c r="AW195" s="68">
        <f t="shared" si="266"/>
        <v>180.46458215501292</v>
      </c>
      <c r="AX195" s="68">
        <f t="shared" si="267"/>
        <v>0</v>
      </c>
      <c r="AY195" s="68">
        <f t="shared" si="268"/>
        <v>0</v>
      </c>
      <c r="AZ195" s="68" t="str">
        <f t="shared" si="244"/>
        <v>WoodCo</v>
      </c>
      <c r="BA195" s="68">
        <f t="shared" si="269"/>
        <v>7016.9326252626752</v>
      </c>
      <c r="BB195" s="68">
        <f t="shared" si="270"/>
        <v>0</v>
      </c>
      <c r="BC195" s="111">
        <f t="shared" si="271"/>
        <v>0</v>
      </c>
      <c r="BD195" s="111">
        <f t="shared" si="272"/>
        <v>0</v>
      </c>
      <c r="BE195" s="111">
        <f t="shared" si="273"/>
        <v>0</v>
      </c>
      <c r="BF195" s="111">
        <f t="shared" si="245"/>
        <v>0</v>
      </c>
      <c r="BG195" s="111">
        <f t="shared" si="274"/>
        <v>0</v>
      </c>
      <c r="BH195" s="111">
        <f t="shared" si="275"/>
        <v>0</v>
      </c>
      <c r="BI195" s="73">
        <f t="shared" si="276"/>
        <v>0</v>
      </c>
      <c r="BJ195" s="73">
        <f t="shared" si="277"/>
        <v>0</v>
      </c>
      <c r="BK195" s="73">
        <f t="shared" si="278"/>
        <v>0</v>
      </c>
      <c r="BL195" s="73">
        <f t="shared" si="279"/>
        <v>0</v>
      </c>
      <c r="BM195" s="73">
        <f t="shared" si="280"/>
        <v>0</v>
      </c>
      <c r="BN195" s="73">
        <f t="shared" si="281"/>
        <v>0</v>
      </c>
    </row>
    <row r="196" spans="1:66" x14ac:dyDescent="0.25">
      <c r="A196" s="62" t="s">
        <v>117</v>
      </c>
      <c r="B196" s="62">
        <v>51.691159900000002</v>
      </c>
      <c r="C196" s="62">
        <v>0.42100510000000002</v>
      </c>
      <c r="D196" s="62">
        <v>0</v>
      </c>
      <c r="E196" s="62">
        <v>1944</v>
      </c>
      <c r="F196" s="62">
        <v>0</v>
      </c>
      <c r="G196" s="68">
        <f t="shared" si="222"/>
        <v>173.14186438222771</v>
      </c>
      <c r="H196" s="69">
        <f t="shared" si="248"/>
        <v>0</v>
      </c>
      <c r="I196" s="69">
        <f t="shared" si="249"/>
        <v>0</v>
      </c>
      <c r="J196" s="69">
        <f t="shared" si="223"/>
        <v>0</v>
      </c>
      <c r="K196" s="69">
        <f t="shared" si="250"/>
        <v>27993.600000000002</v>
      </c>
      <c r="L196" s="69">
        <f t="shared" si="251"/>
        <v>67317.556871810142</v>
      </c>
      <c r="M196" s="69">
        <f t="shared" si="224"/>
        <v>95311.156871810148</v>
      </c>
      <c r="N196" s="69">
        <f t="shared" si="225"/>
        <v>95311.156871810148</v>
      </c>
      <c r="O196" s="51">
        <f t="shared" si="226"/>
        <v>340.23373526038574</v>
      </c>
      <c r="P196" s="49">
        <f t="shared" si="252"/>
        <v>12363.84</v>
      </c>
      <c r="Q196" s="49">
        <f t="shared" si="253"/>
        <v>21125.070147993072</v>
      </c>
      <c r="R196" s="49">
        <f t="shared" si="227"/>
        <v>33488.910147993069</v>
      </c>
      <c r="S196" s="49">
        <f t="shared" si="254"/>
        <v>27993.600000000002</v>
      </c>
      <c r="T196" s="49">
        <f t="shared" si="255"/>
        <v>132282.87626923798</v>
      </c>
      <c r="U196" s="49">
        <f t="shared" si="228"/>
        <v>160276.47626923799</v>
      </c>
      <c r="V196" s="49">
        <f t="shared" si="229"/>
        <v>193765.38641723106</v>
      </c>
      <c r="W196" s="28">
        <f t="shared" si="230"/>
        <v>663.06567671840355</v>
      </c>
      <c r="X196" s="29">
        <f t="shared" si="256"/>
        <v>12363.84</v>
      </c>
      <c r="Y196" s="29">
        <f t="shared" si="257"/>
        <v>46616.654709844544</v>
      </c>
      <c r="Z196" s="29">
        <f t="shared" si="231"/>
        <v>58980.494709844541</v>
      </c>
      <c r="AA196" s="29">
        <f t="shared" si="258"/>
        <v>0</v>
      </c>
      <c r="AB196" s="29">
        <f t="shared" si="259"/>
        <v>0</v>
      </c>
      <c r="AC196" s="29">
        <f t="shared" si="232"/>
        <v>0</v>
      </c>
      <c r="AD196" s="29">
        <f t="shared" si="260"/>
        <v>27993.600000000002</v>
      </c>
      <c r="AE196" s="29">
        <f t="shared" si="261"/>
        <v>257799.93510811531</v>
      </c>
      <c r="AF196" s="29">
        <f t="shared" si="233"/>
        <v>285793.53510811529</v>
      </c>
      <c r="AG196" s="29">
        <f t="shared" si="234"/>
        <v>344774.02981795982</v>
      </c>
      <c r="AH196" s="135">
        <f t="shared" si="235"/>
        <v>27993.600000000002</v>
      </c>
      <c r="AI196" s="135">
        <f t="shared" si="236"/>
        <v>67317.556871810142</v>
      </c>
      <c r="AJ196" s="135">
        <f t="shared" si="237"/>
        <v>95311.156871810148</v>
      </c>
      <c r="AK196" s="135">
        <f t="shared" si="238"/>
        <v>0</v>
      </c>
      <c r="AL196" s="135">
        <f t="shared" si="239"/>
        <v>0</v>
      </c>
      <c r="AM196" s="139">
        <f t="shared" si="240"/>
        <v>0</v>
      </c>
      <c r="AN196" s="135">
        <f t="shared" si="241"/>
        <v>95311.156871810148</v>
      </c>
      <c r="AO196" s="137" t="str">
        <f t="shared" si="242"/>
        <v>WoodCo Factory and Warehouse</v>
      </c>
      <c r="AP196" s="65">
        <f t="shared" si="243"/>
        <v>95311.156871810148</v>
      </c>
      <c r="AQ196" s="12"/>
      <c r="AR196" s="70">
        <f t="shared" si="262"/>
        <v>0</v>
      </c>
      <c r="AS196" s="70">
        <f t="shared" si="263"/>
        <v>0</v>
      </c>
      <c r="AT196" s="70">
        <f t="shared" si="264"/>
        <v>0</v>
      </c>
      <c r="AU196" s="70">
        <f t="shared" si="265"/>
        <v>0</v>
      </c>
      <c r="AW196" s="68">
        <f t="shared" si="266"/>
        <v>0</v>
      </c>
      <c r="AX196" s="68">
        <f t="shared" si="267"/>
        <v>1944</v>
      </c>
      <c r="AY196" s="68">
        <f t="shared" si="268"/>
        <v>0</v>
      </c>
      <c r="AZ196" s="68" t="str">
        <f t="shared" si="244"/>
        <v>WoodCo</v>
      </c>
      <c r="BA196" s="68">
        <f t="shared" si="269"/>
        <v>67317.556871810142</v>
      </c>
      <c r="BB196" s="68">
        <f t="shared" si="270"/>
        <v>0</v>
      </c>
      <c r="BC196" s="111">
        <f t="shared" si="271"/>
        <v>0</v>
      </c>
      <c r="BD196" s="111">
        <f t="shared" si="272"/>
        <v>0</v>
      </c>
      <c r="BE196" s="111">
        <f t="shared" si="273"/>
        <v>0</v>
      </c>
      <c r="BF196" s="111">
        <f t="shared" si="245"/>
        <v>0</v>
      </c>
      <c r="BG196" s="111">
        <f t="shared" si="274"/>
        <v>0</v>
      </c>
      <c r="BH196" s="111">
        <f t="shared" si="275"/>
        <v>0</v>
      </c>
      <c r="BI196" s="73">
        <f t="shared" si="276"/>
        <v>0</v>
      </c>
      <c r="BJ196" s="73">
        <f t="shared" si="277"/>
        <v>0</v>
      </c>
      <c r="BK196" s="73">
        <f t="shared" si="278"/>
        <v>0</v>
      </c>
      <c r="BL196" s="73">
        <f t="shared" si="279"/>
        <v>0</v>
      </c>
      <c r="BM196" s="73">
        <f t="shared" si="280"/>
        <v>0</v>
      </c>
      <c r="BN196" s="73">
        <f t="shared" si="281"/>
        <v>0</v>
      </c>
    </row>
    <row r="197" spans="1:66" x14ac:dyDescent="0.25">
      <c r="A197" s="62" t="s">
        <v>135</v>
      </c>
      <c r="B197" s="62">
        <v>51.323551423551201</v>
      </c>
      <c r="C197" s="62">
        <v>5.5328268000460402E-2</v>
      </c>
      <c r="D197" s="62">
        <v>0</v>
      </c>
      <c r="E197" s="62">
        <v>504</v>
      </c>
      <c r="F197" s="62">
        <v>0</v>
      </c>
      <c r="G197" s="68">
        <f t="shared" si="222"/>
        <v>218.83352083699981</v>
      </c>
      <c r="H197" s="69">
        <f t="shared" si="248"/>
        <v>0</v>
      </c>
      <c r="I197" s="69">
        <f t="shared" si="249"/>
        <v>0</v>
      </c>
      <c r="J197" s="69">
        <f t="shared" si="223"/>
        <v>0</v>
      </c>
      <c r="K197" s="69">
        <f t="shared" si="250"/>
        <v>7257.6</v>
      </c>
      <c r="L197" s="69">
        <f t="shared" si="251"/>
        <v>22058.418900369583</v>
      </c>
      <c r="M197" s="69">
        <f t="shared" si="224"/>
        <v>29316.018900369585</v>
      </c>
      <c r="N197" s="69">
        <f t="shared" si="225"/>
        <v>29316.018900369585</v>
      </c>
      <c r="O197" s="51">
        <f t="shared" si="226"/>
        <v>355.00734207821745</v>
      </c>
      <c r="P197" s="49">
        <f t="shared" si="252"/>
        <v>3205.44</v>
      </c>
      <c r="Q197" s="49">
        <f t="shared" si="253"/>
        <v>5476.8700383685737</v>
      </c>
      <c r="R197" s="49">
        <f t="shared" si="227"/>
        <v>8682.3100383685742</v>
      </c>
      <c r="S197" s="49">
        <f t="shared" si="254"/>
        <v>7257.6</v>
      </c>
      <c r="T197" s="49">
        <f t="shared" si="255"/>
        <v>35784.74008148432</v>
      </c>
      <c r="U197" s="49">
        <f t="shared" si="228"/>
        <v>43042.340081484319</v>
      </c>
      <c r="V197" s="49">
        <f t="shared" si="229"/>
        <v>51724.650119852893</v>
      </c>
      <c r="W197" s="28">
        <f t="shared" si="230"/>
        <v>693.94795509084486</v>
      </c>
      <c r="X197" s="29">
        <f t="shared" si="256"/>
        <v>3205.44</v>
      </c>
      <c r="Y197" s="29">
        <f t="shared" si="257"/>
        <v>12085.799369218956</v>
      </c>
      <c r="Z197" s="29">
        <f t="shared" si="231"/>
        <v>15291.239369218956</v>
      </c>
      <c r="AA197" s="29">
        <f t="shared" si="258"/>
        <v>0</v>
      </c>
      <c r="AB197" s="29">
        <f t="shared" si="259"/>
        <v>0</v>
      </c>
      <c r="AC197" s="29">
        <f t="shared" si="232"/>
        <v>0</v>
      </c>
      <c r="AD197" s="29">
        <f t="shared" si="260"/>
        <v>7257.6</v>
      </c>
      <c r="AE197" s="29">
        <f t="shared" si="261"/>
        <v>69949.953873157167</v>
      </c>
      <c r="AF197" s="29">
        <f t="shared" si="233"/>
        <v>77207.553873157172</v>
      </c>
      <c r="AG197" s="29">
        <f t="shared" si="234"/>
        <v>92498.793242376123</v>
      </c>
      <c r="AH197" s="135">
        <f t="shared" si="235"/>
        <v>7257.6</v>
      </c>
      <c r="AI197" s="135">
        <f t="shared" si="236"/>
        <v>22058.418900369583</v>
      </c>
      <c r="AJ197" s="135">
        <f t="shared" si="237"/>
        <v>29316.018900369585</v>
      </c>
      <c r="AK197" s="135">
        <f t="shared" si="238"/>
        <v>0</v>
      </c>
      <c r="AL197" s="135">
        <f t="shared" si="239"/>
        <v>0</v>
      </c>
      <c r="AM197" s="139">
        <f t="shared" si="240"/>
        <v>0</v>
      </c>
      <c r="AN197" s="135">
        <f t="shared" si="241"/>
        <v>29316.018900369585</v>
      </c>
      <c r="AO197" s="137" t="str">
        <f t="shared" si="242"/>
        <v>WoodCo Factory and Warehouse</v>
      </c>
      <c r="AP197" s="65">
        <f t="shared" si="243"/>
        <v>29316.018900369585</v>
      </c>
      <c r="AQ197" s="12"/>
      <c r="AR197" s="70">
        <f t="shared" si="262"/>
        <v>0</v>
      </c>
      <c r="AS197" s="70">
        <f t="shared" si="263"/>
        <v>0</v>
      </c>
      <c r="AT197" s="70">
        <f t="shared" si="264"/>
        <v>0</v>
      </c>
      <c r="AU197" s="70">
        <f t="shared" si="265"/>
        <v>0</v>
      </c>
      <c r="AW197" s="68">
        <f t="shared" si="266"/>
        <v>0</v>
      </c>
      <c r="AX197" s="68">
        <f t="shared" si="267"/>
        <v>504</v>
      </c>
      <c r="AY197" s="68">
        <f t="shared" si="268"/>
        <v>0</v>
      </c>
      <c r="AZ197" s="68" t="str">
        <f t="shared" si="244"/>
        <v>WoodCo</v>
      </c>
      <c r="BA197" s="68">
        <f t="shared" si="269"/>
        <v>22058.418900369583</v>
      </c>
      <c r="BB197" s="68">
        <f t="shared" si="270"/>
        <v>0</v>
      </c>
      <c r="BC197" s="111">
        <f t="shared" si="271"/>
        <v>0</v>
      </c>
      <c r="BD197" s="111">
        <f t="shared" si="272"/>
        <v>0</v>
      </c>
      <c r="BE197" s="111">
        <f t="shared" si="273"/>
        <v>0</v>
      </c>
      <c r="BF197" s="111">
        <f t="shared" si="245"/>
        <v>0</v>
      </c>
      <c r="BG197" s="111">
        <f t="shared" si="274"/>
        <v>0</v>
      </c>
      <c r="BH197" s="111">
        <f t="shared" si="275"/>
        <v>0</v>
      </c>
      <c r="BI197" s="73">
        <f t="shared" si="276"/>
        <v>0</v>
      </c>
      <c r="BJ197" s="73">
        <f t="shared" si="277"/>
        <v>0</v>
      </c>
      <c r="BK197" s="73">
        <f t="shared" si="278"/>
        <v>0</v>
      </c>
      <c r="BL197" s="73">
        <f t="shared" si="279"/>
        <v>0</v>
      </c>
      <c r="BM197" s="73">
        <f t="shared" si="280"/>
        <v>0</v>
      </c>
      <c r="BN197" s="73">
        <f t="shared" si="281"/>
        <v>0</v>
      </c>
    </row>
    <row r="198" spans="1:66" x14ac:dyDescent="0.25">
      <c r="A198" s="62" t="s">
        <v>144</v>
      </c>
      <c r="B198" s="62">
        <v>51.3013228514438</v>
      </c>
      <c r="C198" s="62">
        <v>-0.16254780591802201</v>
      </c>
      <c r="D198" s="62">
        <v>0</v>
      </c>
      <c r="E198" s="62">
        <v>720</v>
      </c>
      <c r="F198" s="62">
        <v>0</v>
      </c>
      <c r="G198" s="68">
        <f t="shared" si="222"/>
        <v>222.1654203408514</v>
      </c>
      <c r="H198" s="69">
        <f t="shared" si="248"/>
        <v>0</v>
      </c>
      <c r="I198" s="69">
        <f t="shared" si="249"/>
        <v>0</v>
      </c>
      <c r="J198" s="69">
        <f t="shared" si="223"/>
        <v>0</v>
      </c>
      <c r="K198" s="69">
        <f t="shared" si="250"/>
        <v>10368</v>
      </c>
      <c r="L198" s="69">
        <f t="shared" si="251"/>
        <v>31991.820529082604</v>
      </c>
      <c r="M198" s="69">
        <f t="shared" si="224"/>
        <v>42359.820529082601</v>
      </c>
      <c r="N198" s="69">
        <f t="shared" si="225"/>
        <v>42359.820529082601</v>
      </c>
      <c r="O198" s="51">
        <f t="shared" si="226"/>
        <v>346.22328502014813</v>
      </c>
      <c r="P198" s="49">
        <f t="shared" si="252"/>
        <v>4579.2</v>
      </c>
      <c r="Q198" s="49">
        <f t="shared" si="253"/>
        <v>7824.1000548122483</v>
      </c>
      <c r="R198" s="49">
        <f t="shared" si="227"/>
        <v>12403.300054812247</v>
      </c>
      <c r="S198" s="49">
        <f t="shared" si="254"/>
        <v>10368</v>
      </c>
      <c r="T198" s="49">
        <f t="shared" si="255"/>
        <v>49856.153042901336</v>
      </c>
      <c r="U198" s="49">
        <f t="shared" si="228"/>
        <v>60224.153042901336</v>
      </c>
      <c r="V198" s="49">
        <f t="shared" si="229"/>
        <v>72627.453097713587</v>
      </c>
      <c r="W198" s="28">
        <f t="shared" si="230"/>
        <v>689.47347998335749</v>
      </c>
      <c r="X198" s="29">
        <f t="shared" si="256"/>
        <v>4579.2</v>
      </c>
      <c r="Y198" s="29">
        <f t="shared" si="257"/>
        <v>17265.427670312794</v>
      </c>
      <c r="Z198" s="29">
        <f t="shared" si="231"/>
        <v>21844.627670312795</v>
      </c>
      <c r="AA198" s="29">
        <f t="shared" si="258"/>
        <v>0</v>
      </c>
      <c r="AB198" s="29">
        <f t="shared" si="259"/>
        <v>0</v>
      </c>
      <c r="AC198" s="29">
        <f t="shared" si="232"/>
        <v>0</v>
      </c>
      <c r="AD198" s="29">
        <f t="shared" si="260"/>
        <v>10368</v>
      </c>
      <c r="AE198" s="29">
        <f t="shared" si="261"/>
        <v>99284.181117603483</v>
      </c>
      <c r="AF198" s="29">
        <f t="shared" si="233"/>
        <v>109652.18111760348</v>
      </c>
      <c r="AG198" s="29">
        <f t="shared" si="234"/>
        <v>131496.80878791626</v>
      </c>
      <c r="AH198" s="135">
        <f t="shared" si="235"/>
        <v>10368</v>
      </c>
      <c r="AI198" s="135">
        <f t="shared" si="236"/>
        <v>31991.820529082601</v>
      </c>
      <c r="AJ198" s="135">
        <f t="shared" si="237"/>
        <v>42359.820529082601</v>
      </c>
      <c r="AK198" s="135">
        <f t="shared" si="238"/>
        <v>0</v>
      </c>
      <c r="AL198" s="135">
        <f t="shared" si="239"/>
        <v>0</v>
      </c>
      <c r="AM198" s="139">
        <f t="shared" si="240"/>
        <v>0</v>
      </c>
      <c r="AN198" s="135">
        <f t="shared" si="241"/>
        <v>42359.820529082601</v>
      </c>
      <c r="AO198" s="137" t="str">
        <f t="shared" si="242"/>
        <v>WoodCo Factory and Warehouse</v>
      </c>
      <c r="AP198" s="65">
        <f t="shared" si="243"/>
        <v>42359.820529082601</v>
      </c>
      <c r="AQ198" s="12"/>
      <c r="AR198" s="70">
        <f t="shared" si="262"/>
        <v>0</v>
      </c>
      <c r="AS198" s="70">
        <f t="shared" si="263"/>
        <v>0</v>
      </c>
      <c r="AT198" s="70">
        <f t="shared" si="264"/>
        <v>0</v>
      </c>
      <c r="AU198" s="70">
        <f t="shared" si="265"/>
        <v>0</v>
      </c>
      <c r="AW198" s="68">
        <f t="shared" si="266"/>
        <v>0</v>
      </c>
      <c r="AX198" s="68">
        <f t="shared" si="267"/>
        <v>720</v>
      </c>
      <c r="AY198" s="68">
        <f t="shared" si="268"/>
        <v>0</v>
      </c>
      <c r="AZ198" s="68" t="str">
        <f t="shared" si="244"/>
        <v>WoodCo</v>
      </c>
      <c r="BA198" s="68">
        <f t="shared" si="269"/>
        <v>31991.820529082604</v>
      </c>
      <c r="BB198" s="68">
        <f t="shared" si="270"/>
        <v>0</v>
      </c>
      <c r="BC198" s="111">
        <f t="shared" si="271"/>
        <v>0</v>
      </c>
      <c r="BD198" s="111">
        <f t="shared" si="272"/>
        <v>0</v>
      </c>
      <c r="BE198" s="111">
        <f t="shared" si="273"/>
        <v>0</v>
      </c>
      <c r="BF198" s="111">
        <f t="shared" si="245"/>
        <v>0</v>
      </c>
      <c r="BG198" s="111">
        <f t="shared" si="274"/>
        <v>0</v>
      </c>
      <c r="BH198" s="111">
        <f t="shared" si="275"/>
        <v>0</v>
      </c>
      <c r="BI198" s="73">
        <f t="shared" si="276"/>
        <v>0</v>
      </c>
      <c r="BJ198" s="73">
        <f t="shared" si="277"/>
        <v>0</v>
      </c>
      <c r="BK198" s="73">
        <f t="shared" si="278"/>
        <v>0</v>
      </c>
      <c r="BL198" s="73">
        <f t="shared" si="279"/>
        <v>0</v>
      </c>
      <c r="BM198" s="73">
        <f t="shared" si="280"/>
        <v>0</v>
      </c>
      <c r="BN198" s="73">
        <f t="shared" si="281"/>
        <v>0</v>
      </c>
    </row>
    <row r="199" spans="1:66" x14ac:dyDescent="0.25">
      <c r="A199" s="62" t="s">
        <v>21</v>
      </c>
      <c r="B199" s="62">
        <v>53.424805568163698</v>
      </c>
      <c r="C199" s="62">
        <v>-2.5982960362543799</v>
      </c>
      <c r="D199" s="62">
        <v>170.88782762158806</v>
      </c>
      <c r="E199" s="62">
        <v>279.36261584966911</v>
      </c>
      <c r="F199" s="62">
        <v>1216.1417236692159</v>
      </c>
      <c r="G199" s="68">
        <f t="shared" si="222"/>
        <v>216.79291609971938</v>
      </c>
      <c r="H199" s="69">
        <f t="shared" si="248"/>
        <v>7734.6613625362133</v>
      </c>
      <c r="I199" s="69">
        <f t="shared" si="249"/>
        <v>13215.575731694131</v>
      </c>
      <c r="J199" s="69">
        <f t="shared" si="223"/>
        <v>20950.237094230346</v>
      </c>
      <c r="K199" s="69">
        <f t="shared" si="250"/>
        <v>23996.047206822815</v>
      </c>
      <c r="L199" s="69">
        <f t="shared" si="251"/>
        <v>72252.403456022832</v>
      </c>
      <c r="M199" s="69">
        <f t="shared" si="224"/>
        <v>96248.450662845644</v>
      </c>
      <c r="N199" s="69">
        <f t="shared" si="225"/>
        <v>117198.687757076</v>
      </c>
      <c r="O199" s="51">
        <f t="shared" si="226"/>
        <v>14.908789504466336</v>
      </c>
      <c r="P199" s="49">
        <f t="shared" si="252"/>
        <v>2863.5928204771958</v>
      </c>
      <c r="Q199" s="49">
        <f t="shared" si="253"/>
        <v>4892.7840547815313</v>
      </c>
      <c r="R199" s="49">
        <f t="shared" si="227"/>
        <v>7756.3768752587275</v>
      </c>
      <c r="S199" s="49">
        <f t="shared" si="254"/>
        <v>23996.047206822815</v>
      </c>
      <c r="T199" s="49">
        <f t="shared" si="255"/>
        <v>4968.7780103577606</v>
      </c>
      <c r="U199" s="49">
        <f t="shared" si="228"/>
        <v>28964.825217180576</v>
      </c>
      <c r="V199" s="49">
        <f t="shared" si="229"/>
        <v>36721.2020924393</v>
      </c>
      <c r="W199" s="28">
        <f t="shared" si="230"/>
        <v>356.92312653918776</v>
      </c>
      <c r="X199" s="29">
        <f t="shared" si="256"/>
        <v>2863.5928204771958</v>
      </c>
      <c r="Y199" s="29">
        <f t="shared" si="257"/>
        <v>10796.897868443404</v>
      </c>
      <c r="Z199" s="29">
        <f t="shared" si="231"/>
        <v>13660.490688920599</v>
      </c>
      <c r="AA199" s="29">
        <f t="shared" si="258"/>
        <v>7734.6613625362133</v>
      </c>
      <c r="AB199" s="29">
        <f t="shared" si="259"/>
        <v>21181.331379706528</v>
      </c>
      <c r="AC199" s="29">
        <f t="shared" si="232"/>
        <v>28915.992742242743</v>
      </c>
      <c r="AD199" s="29">
        <f t="shared" si="260"/>
        <v>23996.047206822815</v>
      </c>
      <c r="AE199" s="29">
        <f t="shared" si="261"/>
        <v>118954.7804672381</v>
      </c>
      <c r="AF199" s="29">
        <f t="shared" si="233"/>
        <v>142950.82767406091</v>
      </c>
      <c r="AG199" s="29">
        <f t="shared" si="234"/>
        <v>185527.31110522425</v>
      </c>
      <c r="AH199" s="135">
        <f t="shared" si="235"/>
        <v>6483.6063859861042</v>
      </c>
      <c r="AI199" s="135">
        <f t="shared" si="236"/>
        <v>19522.221323065143</v>
      </c>
      <c r="AJ199" s="135">
        <f t="shared" si="237"/>
        <v>26005.827709051249</v>
      </c>
      <c r="AK199" s="135">
        <f t="shared" si="238"/>
        <v>17512.440820836709</v>
      </c>
      <c r="AL199" s="135">
        <f t="shared" si="239"/>
        <v>3626.2401931566415</v>
      </c>
      <c r="AM199" s="139">
        <f t="shared" si="240"/>
        <v>21138.681013993351</v>
      </c>
      <c r="AN199" s="135">
        <f t="shared" si="241"/>
        <v>47144.508723044601</v>
      </c>
      <c r="AO199" s="137" t="str">
        <f t="shared" si="242"/>
        <v>DrumCo Factory and Warehouse</v>
      </c>
      <c r="AP199" s="65">
        <f t="shared" si="243"/>
        <v>36721.2020924393</v>
      </c>
      <c r="AQ199" s="12"/>
      <c r="AR199" s="70">
        <f t="shared" si="262"/>
        <v>0</v>
      </c>
      <c r="AS199" s="70">
        <f t="shared" si="263"/>
        <v>0</v>
      </c>
      <c r="AT199" s="70">
        <f t="shared" si="264"/>
        <v>450.2504434712572</v>
      </c>
      <c r="AU199" s="70">
        <f t="shared" si="265"/>
        <v>0</v>
      </c>
      <c r="AW199" s="68">
        <f t="shared" si="266"/>
        <v>0</v>
      </c>
      <c r="AX199" s="68">
        <f t="shared" si="267"/>
        <v>0</v>
      </c>
      <c r="AY199" s="68">
        <f t="shared" si="268"/>
        <v>0</v>
      </c>
      <c r="AZ199" s="68">
        <f t="shared" si="244"/>
        <v>0</v>
      </c>
      <c r="BA199" s="68">
        <f t="shared" si="269"/>
        <v>0</v>
      </c>
      <c r="BB199" s="68">
        <f t="shared" si="270"/>
        <v>0</v>
      </c>
      <c r="BC199" s="111">
        <f t="shared" si="271"/>
        <v>170.88782762158806</v>
      </c>
      <c r="BD199" s="111">
        <f t="shared" si="272"/>
        <v>279.36261584966911</v>
      </c>
      <c r="BE199" s="111">
        <f t="shared" si="273"/>
        <v>1216.1417236692159</v>
      </c>
      <c r="BF199" s="111" t="str">
        <f t="shared" si="245"/>
        <v>Both</v>
      </c>
      <c r="BG199" s="111">
        <f t="shared" si="274"/>
        <v>1342.5378172011187</v>
      </c>
      <c r="BH199" s="111">
        <f t="shared" si="275"/>
        <v>3626.2401931566419</v>
      </c>
      <c r="BI199" s="73">
        <f t="shared" si="276"/>
        <v>0</v>
      </c>
      <c r="BJ199" s="73">
        <f t="shared" si="277"/>
        <v>0</v>
      </c>
      <c r="BK199" s="73">
        <f t="shared" si="278"/>
        <v>0</v>
      </c>
      <c r="BL199" s="73">
        <f t="shared" si="279"/>
        <v>0</v>
      </c>
      <c r="BM199" s="73">
        <f t="shared" si="280"/>
        <v>0</v>
      </c>
      <c r="BN199" s="73">
        <f t="shared" si="281"/>
        <v>0</v>
      </c>
    </row>
    <row r="200" spans="1:66" x14ac:dyDescent="0.25">
      <c r="A200" s="62" t="s">
        <v>33</v>
      </c>
      <c r="B200" s="62">
        <v>53.445779100000003</v>
      </c>
      <c r="C200" s="62">
        <v>-2.7356126999999999</v>
      </c>
      <c r="D200" s="62">
        <v>0</v>
      </c>
      <c r="E200" s="62">
        <v>313.16029743923849</v>
      </c>
      <c r="F200" s="62">
        <v>1224.0470311887996</v>
      </c>
      <c r="G200" s="68">
        <f t="shared" si="222"/>
        <v>228.05964186676698</v>
      </c>
      <c r="H200" s="69">
        <f t="shared" ref="H200:H205" si="283">F200*$M$2</f>
        <v>7784.9391183607659</v>
      </c>
      <c r="I200" s="69">
        <f t="shared" ref="I200:I205" si="284">F200*$H$3*$N$2</f>
        <v>13301.481171968133</v>
      </c>
      <c r="J200" s="69">
        <f t="shared" si="223"/>
        <v>21086.420290328897</v>
      </c>
      <c r="K200" s="69">
        <f t="shared" ref="K200:K205" si="285">SUM(D200:F200)*$M$3</f>
        <v>22135.78553224375</v>
      </c>
      <c r="L200" s="69">
        <f t="shared" ref="L200:L205" si="286">SUM(D200:F200)*G200*$N$3</f>
        <v>70114.990568376001</v>
      </c>
      <c r="M200" s="69">
        <f t="shared" si="224"/>
        <v>92250.776100619754</v>
      </c>
      <c r="N200" s="69">
        <f t="shared" si="225"/>
        <v>113337.19639094865</v>
      </c>
      <c r="O200" s="51">
        <f t="shared" si="226"/>
        <v>11.619926881908496</v>
      </c>
      <c r="P200" s="49">
        <f t="shared" ref="P200:P205" si="287">SUM(D200:E200)*$M$2</f>
        <v>1991.6994917135569</v>
      </c>
      <c r="Q200" s="49">
        <f t="shared" ref="Q200:Q205" si="288">SUM(D200:E200)*$J$2*$N$2</f>
        <v>3403.0520838324524</v>
      </c>
      <c r="R200" s="49">
        <f t="shared" si="227"/>
        <v>5394.751575546009</v>
      </c>
      <c r="S200" s="49">
        <f t="shared" ref="S200:S205" si="289">SUM(D200:F200)*$M$3</f>
        <v>22135.78553224375</v>
      </c>
      <c r="T200" s="49">
        <f t="shared" ref="T200:T205" si="290">SUM(D200:F200)*O200*$N$3</f>
        <v>3572.4473521983377</v>
      </c>
      <c r="U200" s="49">
        <f t="shared" si="228"/>
        <v>25708.232884442088</v>
      </c>
      <c r="V200" s="49">
        <f t="shared" si="229"/>
        <v>31102.984459988096</v>
      </c>
      <c r="W200" s="28">
        <f t="shared" si="230"/>
        <v>351.76408561748104</v>
      </c>
      <c r="X200" s="29">
        <f t="shared" ref="X200:X205" si="291">SUM(D200:E200)*$M$2</f>
        <v>1991.6994917135569</v>
      </c>
      <c r="Y200" s="29">
        <f t="shared" ref="Y200:Y205" si="292">SUM(D200:E200)*$I$2*$N$2</f>
        <v>7509.5089786816852</v>
      </c>
      <c r="Z200" s="29">
        <f t="shared" si="231"/>
        <v>9501.2084703952423</v>
      </c>
      <c r="AA200" s="29">
        <f t="shared" ref="AA200:AA205" si="293">F200*$M$2</f>
        <v>7784.9391183607659</v>
      </c>
      <c r="AB200" s="29">
        <f t="shared" ref="AB200:AB205" si="294">F200*$I$3*$N$2</f>
        <v>21319.016762069354</v>
      </c>
      <c r="AC200" s="29">
        <f t="shared" si="232"/>
        <v>29103.95588043012</v>
      </c>
      <c r="AD200" s="29">
        <f t="shared" ref="AD200:AD205" si="295">SUM(D200:F200)*$M$3</f>
        <v>22135.78553224375</v>
      </c>
      <c r="AE200" s="29">
        <f t="shared" ref="AE200:AE205" si="296">SUM(D200:F200)*W200*$N$3</f>
        <v>108146.86607186651</v>
      </c>
      <c r="AF200" s="29">
        <f t="shared" si="233"/>
        <v>130282.65160411026</v>
      </c>
      <c r="AG200" s="29">
        <f t="shared" si="234"/>
        <v>168887.81595493562</v>
      </c>
      <c r="AH200" s="135">
        <f t="shared" si="235"/>
        <v>4509.5082831250347</v>
      </c>
      <c r="AI200" s="135">
        <f t="shared" si="236"/>
        <v>14283.845056176593</v>
      </c>
      <c r="AJ200" s="135">
        <f t="shared" si="237"/>
        <v>18793.353339301626</v>
      </c>
      <c r="AK200" s="135">
        <f t="shared" si="238"/>
        <v>17626.277249118713</v>
      </c>
      <c r="AL200" s="135">
        <f t="shared" si="239"/>
        <v>2844.6674004862039</v>
      </c>
      <c r="AM200" s="139">
        <f t="shared" si="240"/>
        <v>20470.944649604917</v>
      </c>
      <c r="AN200" s="135">
        <f t="shared" si="241"/>
        <v>39264.297988906546</v>
      </c>
      <c r="AO200" s="137" t="str">
        <f t="shared" si="242"/>
        <v>DrumCo Factory and Warehouse</v>
      </c>
      <c r="AP200" s="65">
        <f t="shared" si="243"/>
        <v>31102.984459988096</v>
      </c>
      <c r="AQ200" s="12"/>
      <c r="AR200" s="70">
        <f t="shared" ref="AR200:AR205" si="297">IF(AO200=$AR$7,F200,0)</f>
        <v>0</v>
      </c>
      <c r="AS200" s="70">
        <f t="shared" ref="AS200:AS205" si="298">IF(AO200=$AS$7,F200,0)</f>
        <v>0</v>
      </c>
      <c r="AT200" s="70">
        <f t="shared" ref="AT200:AT205" si="299">IF(AO200=$AT$7,SUM(D200:E200),0)</f>
        <v>313.16029743923849</v>
      </c>
      <c r="AU200" s="70">
        <f t="shared" ref="AU200:AU205" si="300">IF(AO200=$AU$7,SUM(D200:E200),0)</f>
        <v>0</v>
      </c>
      <c r="AW200" s="68">
        <f t="shared" ref="AW200:AW205" si="301">IF($AO200=$AO$2,D200,0)</f>
        <v>0</v>
      </c>
      <c r="AX200" s="68">
        <f t="shared" ref="AX200:AX205" si="302">IF($AO200=$AO$2,E200,0)</f>
        <v>0</v>
      </c>
      <c r="AY200" s="68">
        <f t="shared" ref="AY200:AY205" si="303">IF($AO200=$AO$2,F200,0)</f>
        <v>0</v>
      </c>
      <c r="AZ200" s="68">
        <f t="shared" si="244"/>
        <v>0</v>
      </c>
      <c r="BA200" s="68">
        <f t="shared" ref="BA200:BA205" si="304">IF($AZ200="Both",$L200*(SUM($AW200:$AX200)/SUM($AW200:$AY200)),IF($AZ200=$BA$7,$L200,0))</f>
        <v>0</v>
      </c>
      <c r="BB200" s="68">
        <f t="shared" ref="BB200:BB205" si="305">IF($AZ200="Both",$L200*(AY200/SUM($AW200:$AY200)),IF($AZ200=$BB$7,$L200,0))</f>
        <v>0</v>
      </c>
      <c r="BC200" s="111">
        <f t="shared" ref="BC200:BC205" si="306">IF($AO200=$AO$4,D200,0)</f>
        <v>0</v>
      </c>
      <c r="BD200" s="111">
        <f t="shared" ref="BD200:BD205" si="307">IF($AO200=$AO$4,E200,0)</f>
        <v>313.16029743923849</v>
      </c>
      <c r="BE200" s="111">
        <f t="shared" ref="BE200:BE205" si="308">IF($AO200=$AO$4,F200,0)</f>
        <v>1224.0470311887996</v>
      </c>
      <c r="BF200" s="111" t="str">
        <f t="shared" si="245"/>
        <v>Both</v>
      </c>
      <c r="BG200" s="111">
        <f t="shared" ref="BG200:BG205" si="309">IF($BF200="Both",$T200*(SUM($BC200:$BD200)/SUM($BC200:$BE200)),IF($BF200=$BG$7,$T200,0))</f>
        <v>727.77995171213365</v>
      </c>
      <c r="BH200" s="111">
        <f t="shared" ref="BH200:BH205" si="310">IF($BF200="Both",$T200*(BE200/SUM($BC200:$BE200)),IF($BF200=$BH$7,$T200,0))</f>
        <v>2844.6674004862039</v>
      </c>
      <c r="BI200" s="73">
        <f t="shared" ref="BI200:BI205" si="311">IF($AO200=$AO$3,D200,0)</f>
        <v>0</v>
      </c>
      <c r="BJ200" s="73">
        <f t="shared" ref="BJ200:BJ205" si="312">IF($AO200=$AO$3,E200,0)</f>
        <v>0</v>
      </c>
      <c r="BK200" s="73">
        <f t="shared" ref="BK200:BK205" si="313">IF($AO200=$AO$3,F200,0)</f>
        <v>0</v>
      </c>
      <c r="BL200" s="73">
        <f t="shared" ref="BL200:BL205" si="314">IF(BK200&gt;1,IF(SUM(BI200:BJ200)&gt;1,"Both",$BN$7),IF(SUM(BI200:BJ200)&gt;1,$BM$7,0))</f>
        <v>0</v>
      </c>
      <c r="BM200" s="73">
        <f t="shared" ref="BM200:BM205" si="315">IF($BL200="Both",$AE200*(SUM($BI200:$BJ200)/SUM($BI200:$BK200)),IF($BL200=$BM$7,$AE200,0))</f>
        <v>0</v>
      </c>
      <c r="BN200" s="73">
        <f t="shared" ref="BN200:BN205" si="316">IF($BL200="Both",$AE200*(BK200/SUM($BI200:$BK200)),IF($BL200=$BN$7,$AE200,0))</f>
        <v>0</v>
      </c>
    </row>
    <row r="201" spans="1:66" x14ac:dyDescent="0.25">
      <c r="A201" s="62" t="s">
        <v>23</v>
      </c>
      <c r="B201" s="62">
        <v>51.648761500006898</v>
      </c>
      <c r="C201" s="62">
        <v>-0.386796499952203</v>
      </c>
      <c r="D201" s="62">
        <v>196.45223533914094</v>
      </c>
      <c r="E201" s="62">
        <v>292.40275067386688</v>
      </c>
      <c r="F201" s="62">
        <v>940.00387513161604</v>
      </c>
      <c r="G201" s="68">
        <f t="shared" ref="G201:G205" si="317">ACOS(SIN(RADIANS($B201))*SIN(RADIANS($C$2))+COS(RADIANS($B201))*COS(RADIANS($C$2))*COS(RADIANS($D$2)-RADIANS($C201)))*6371*1.2</f>
        <v>178.24145671295335</v>
      </c>
      <c r="H201" s="69">
        <f t="shared" si="283"/>
        <v>5978.4246458370781</v>
      </c>
      <c r="I201" s="69">
        <f t="shared" si="284"/>
        <v>10214.839404084725</v>
      </c>
      <c r="J201" s="69">
        <f t="shared" ref="J201:J205" si="318">SUM(H201:I201)</f>
        <v>16193.264049921803</v>
      </c>
      <c r="K201" s="69">
        <f t="shared" si="285"/>
        <v>20575.567600482584</v>
      </c>
      <c r="L201" s="69">
        <f t="shared" si="286"/>
        <v>50936.376969525867</v>
      </c>
      <c r="M201" s="69">
        <f t="shared" ref="M201:M205" si="319">SUM(K201:L201)</f>
        <v>71511.944570008447</v>
      </c>
      <c r="N201" s="69">
        <f t="shared" ref="N201:N205" si="320">M201+J201</f>
        <v>87705.208619930258</v>
      </c>
      <c r="O201" s="51">
        <f t="shared" ref="O201:O205" si="321">ACOS(SIN(RADIANS($B201))*SIN(RADIANS($C$4))+COS(RADIANS($B201))*COS(RADIANS($C$4))*COS(RADIANS($D$4)-RADIANS($C201)))*6371*1.2</f>
        <v>298.16390545348492</v>
      </c>
      <c r="P201" s="49">
        <f t="shared" si="287"/>
        <v>3109.1177110427298</v>
      </c>
      <c r="Q201" s="49">
        <f t="shared" si="288"/>
        <v>5312.2921150827988</v>
      </c>
      <c r="R201" s="49">
        <f t="shared" ref="R201:R205" si="322">SUM(P201:Q201)</f>
        <v>8421.4098261255276</v>
      </c>
      <c r="S201" s="49">
        <f t="shared" si="289"/>
        <v>20575.567600482584</v>
      </c>
      <c r="T201" s="49">
        <f t="shared" si="290"/>
        <v>85206.827676139961</v>
      </c>
      <c r="U201" s="49">
        <f t="shared" ref="U201:U205" si="323">T201+S201</f>
        <v>105782.39527662254</v>
      </c>
      <c r="V201" s="49">
        <f t="shared" ref="V201:V205" si="324">U201+R201</f>
        <v>114203.80510274807</v>
      </c>
      <c r="W201" s="28">
        <f t="shared" ref="W201:W205" si="325">ACOS(SIN(RADIANS($B201))*SIN(RADIANS($C$3))+COS(RADIANS($B201))*COS(RADIANS($C$3))*COS(RADIANS($D$3)-RADIANS($C201)))*6371*1.2</f>
        <v>639.51364384256397</v>
      </c>
      <c r="X201" s="29">
        <f t="shared" si="291"/>
        <v>3109.1177110427298</v>
      </c>
      <c r="Y201" s="29">
        <f t="shared" si="292"/>
        <v>11722.625558721333</v>
      </c>
      <c r="Z201" s="29">
        <f t="shared" ref="Z201:Z205" si="326">X201+Y201</f>
        <v>14831.743269764062</v>
      </c>
      <c r="AA201" s="29">
        <f t="shared" si="293"/>
        <v>5978.4246458370781</v>
      </c>
      <c r="AB201" s="29">
        <f t="shared" si="294"/>
        <v>16371.885932257179</v>
      </c>
      <c r="AC201" s="29">
        <f t="shared" ref="AC201:AC205" si="327">AA201+AB201</f>
        <v>22350.310578094257</v>
      </c>
      <c r="AD201" s="29">
        <f t="shared" si="295"/>
        <v>20575.567600482584</v>
      </c>
      <c r="AE201" s="29">
        <f t="shared" si="296"/>
        <v>182754.94736546694</v>
      </c>
      <c r="AF201" s="29">
        <f t="shared" ref="AF201:AF205" si="328">AD201+AE201</f>
        <v>203330.51496594952</v>
      </c>
      <c r="AG201" s="29">
        <f t="shared" ref="AG201:AG205" si="329">Z201+AC201+AF201</f>
        <v>240512.56881380785</v>
      </c>
      <c r="AH201" s="135">
        <f t="shared" ref="AH201:AH205" si="330">$M$3*SUM(D201:E201)</f>
        <v>7039.511798587313</v>
      </c>
      <c r="AI201" s="135">
        <f t="shared" ref="AI201:AI205" si="331">$N$3*G201*SUM(D201:E201)</f>
        <v>17426.844965669792</v>
      </c>
      <c r="AJ201" s="135">
        <f t="shared" ref="AJ201:AJ205" si="332">AH201+AI201</f>
        <v>24466.356764257107</v>
      </c>
      <c r="AK201" s="135">
        <f t="shared" ref="AK201:AK205" si="333">$M$3*F201</f>
        <v>13536.055801895271</v>
      </c>
      <c r="AL201" s="135">
        <f t="shared" ref="AL201:AL205" si="334">$N$3*O201*F201</f>
        <v>56055.045310130525</v>
      </c>
      <c r="AM201" s="139">
        <f t="shared" ref="AM201:AM205" si="335">AK201+AL201</f>
        <v>69591.10111202579</v>
      </c>
      <c r="AN201" s="135">
        <f t="shared" ref="AN201:AN205" si="336">AM201+AJ201</f>
        <v>94057.45787628289</v>
      </c>
      <c r="AO201" s="137" t="str">
        <f t="shared" ref="AO201:AO205" si="337">IF(AP201=AG201,$A$3,IF(AP201=V201,$A$4,IF(AP201=N201,$A$2,$AH$5)))</f>
        <v>WoodCo Factory and Warehouse</v>
      </c>
      <c r="AP201" s="65">
        <f t="shared" ref="AP201:AP205" si="338">MIN(N201,V201,AG201,AN201)</f>
        <v>87705.208619930258</v>
      </c>
      <c r="AQ201" s="12"/>
      <c r="AR201" s="70">
        <f t="shared" si="297"/>
        <v>940.00387513161604</v>
      </c>
      <c r="AS201" s="70">
        <f t="shared" si="298"/>
        <v>0</v>
      </c>
      <c r="AT201" s="70">
        <f t="shared" si="299"/>
        <v>0</v>
      </c>
      <c r="AU201" s="70">
        <f t="shared" si="300"/>
        <v>0</v>
      </c>
      <c r="AW201" s="68">
        <f t="shared" si="301"/>
        <v>196.45223533914094</v>
      </c>
      <c r="AX201" s="68">
        <f t="shared" si="302"/>
        <v>292.40275067386688</v>
      </c>
      <c r="AY201" s="68">
        <f t="shared" si="303"/>
        <v>940.00387513161604</v>
      </c>
      <c r="AZ201" s="68" t="str">
        <f t="shared" ref="AZ201:AZ205" si="339">IF(AY201&gt;1,IF(SUM(AW201:AX201)&gt;1,"Both",$BB$7),IF(SUM(AW201:AX201)&gt;1,$BA$7,0))</f>
        <v>Both</v>
      </c>
      <c r="BA201" s="68">
        <f t="shared" si="304"/>
        <v>17426.844965669792</v>
      </c>
      <c r="BB201" s="68">
        <f t="shared" si="305"/>
        <v>33509.532003856075</v>
      </c>
      <c r="BC201" s="111">
        <f t="shared" si="306"/>
        <v>0</v>
      </c>
      <c r="BD201" s="111">
        <f t="shared" si="307"/>
        <v>0</v>
      </c>
      <c r="BE201" s="111">
        <f t="shared" si="308"/>
        <v>0</v>
      </c>
      <c r="BF201" s="111">
        <f t="shared" ref="BF201:BF205" si="340">IF(BE201&gt;1,IF(SUM(BC201:BD201)&gt;1,"Both",$BH$7),IF(SUM(BC201:BD201)&gt;1,$BG$7,0))</f>
        <v>0</v>
      </c>
      <c r="BG201" s="111">
        <f t="shared" si="309"/>
        <v>0</v>
      </c>
      <c r="BH201" s="111">
        <f t="shared" si="310"/>
        <v>0</v>
      </c>
      <c r="BI201" s="73">
        <f t="shared" si="311"/>
        <v>0</v>
      </c>
      <c r="BJ201" s="73">
        <f t="shared" si="312"/>
        <v>0</v>
      </c>
      <c r="BK201" s="73">
        <f t="shared" si="313"/>
        <v>0</v>
      </c>
      <c r="BL201" s="73">
        <f t="shared" si="314"/>
        <v>0</v>
      </c>
      <c r="BM201" s="73">
        <f t="shared" si="315"/>
        <v>0</v>
      </c>
      <c r="BN201" s="73">
        <f t="shared" si="316"/>
        <v>0</v>
      </c>
    </row>
    <row r="202" spans="1:66" x14ac:dyDescent="0.25">
      <c r="A202" s="62" t="s">
        <v>235</v>
      </c>
      <c r="B202" s="62">
        <v>53.709171550036601</v>
      </c>
      <c r="C202" s="62">
        <v>-1.33635784989071</v>
      </c>
      <c r="D202" s="62">
        <v>0</v>
      </c>
      <c r="E202" s="62">
        <v>0</v>
      </c>
      <c r="F202" s="62">
        <v>986.23448780252454</v>
      </c>
      <c r="G202" s="68">
        <f t="shared" si="317"/>
        <v>145.86763147677442</v>
      </c>
      <c r="H202" s="69">
        <f t="shared" si="283"/>
        <v>6272.4513424240567</v>
      </c>
      <c r="I202" s="69">
        <f t="shared" si="284"/>
        <v>10717.218486213142</v>
      </c>
      <c r="J202" s="69">
        <f t="shared" si="318"/>
        <v>16989.669828637197</v>
      </c>
      <c r="K202" s="69">
        <f t="shared" si="285"/>
        <v>14201.776624356353</v>
      </c>
      <c r="L202" s="69">
        <f t="shared" si="286"/>
        <v>28771.937763292808</v>
      </c>
      <c r="M202" s="69">
        <f t="shared" si="319"/>
        <v>42973.714387649161</v>
      </c>
      <c r="N202" s="69">
        <f t="shared" si="320"/>
        <v>59963.384216286358</v>
      </c>
      <c r="O202" s="51">
        <f t="shared" si="321"/>
        <v>121.4376105501801</v>
      </c>
      <c r="P202" s="49">
        <f t="shared" si="287"/>
        <v>0</v>
      </c>
      <c r="Q202" s="49">
        <f t="shared" si="288"/>
        <v>0</v>
      </c>
      <c r="R202" s="49">
        <f t="shared" si="322"/>
        <v>0</v>
      </c>
      <c r="S202" s="49">
        <f t="shared" si="289"/>
        <v>14201.776624356353</v>
      </c>
      <c r="T202" s="49">
        <f t="shared" si="290"/>
        <v>23953.191928183864</v>
      </c>
      <c r="U202" s="49">
        <f t="shared" si="323"/>
        <v>38154.968552540216</v>
      </c>
      <c r="V202" s="49">
        <f t="shared" si="324"/>
        <v>38154.968552540216</v>
      </c>
      <c r="W202" s="28">
        <f t="shared" si="325"/>
        <v>358.66295447012902</v>
      </c>
      <c r="X202" s="29">
        <f t="shared" si="291"/>
        <v>0</v>
      </c>
      <c r="Y202" s="29">
        <f t="shared" si="292"/>
        <v>0</v>
      </c>
      <c r="Z202" s="29">
        <f t="shared" si="326"/>
        <v>0</v>
      </c>
      <c r="AA202" s="29">
        <f t="shared" si="293"/>
        <v>6272.4513424240567</v>
      </c>
      <c r="AB202" s="29">
        <f t="shared" si="294"/>
        <v>17177.076567370787</v>
      </c>
      <c r="AC202" s="29">
        <f t="shared" si="327"/>
        <v>23449.527909794844</v>
      </c>
      <c r="AD202" s="29">
        <f t="shared" si="295"/>
        <v>14201.776624356353</v>
      </c>
      <c r="AE202" s="29">
        <f t="shared" si="296"/>
        <v>70745.155039117584</v>
      </c>
      <c r="AF202" s="29">
        <f t="shared" si="328"/>
        <v>84946.931663473937</v>
      </c>
      <c r="AG202" s="29">
        <f t="shared" si="329"/>
        <v>108396.45957326877</v>
      </c>
      <c r="AH202" s="135">
        <f t="shared" si="330"/>
        <v>0</v>
      </c>
      <c r="AI202" s="135">
        <f t="shared" si="331"/>
        <v>0</v>
      </c>
      <c r="AJ202" s="135">
        <f t="shared" si="332"/>
        <v>0</v>
      </c>
      <c r="AK202" s="135">
        <f t="shared" si="333"/>
        <v>14201.776624356353</v>
      </c>
      <c r="AL202" s="135">
        <f t="shared" si="334"/>
        <v>23953.191928183867</v>
      </c>
      <c r="AM202" s="139">
        <f t="shared" si="335"/>
        <v>38154.968552540216</v>
      </c>
      <c r="AN202" s="135">
        <f t="shared" si="336"/>
        <v>38154.968552540216</v>
      </c>
      <c r="AO202" s="137" t="str">
        <f t="shared" si="337"/>
        <v>DrumCo Factory and Warehouse</v>
      </c>
      <c r="AP202" s="65">
        <f t="shared" si="338"/>
        <v>38154.968552540216</v>
      </c>
      <c r="AQ202" s="12"/>
      <c r="AR202" s="70">
        <f t="shared" si="297"/>
        <v>0</v>
      </c>
      <c r="AS202" s="70">
        <f t="shared" si="298"/>
        <v>0</v>
      </c>
      <c r="AT202" s="70">
        <f t="shared" si="299"/>
        <v>0</v>
      </c>
      <c r="AU202" s="70">
        <f t="shared" si="300"/>
        <v>0</v>
      </c>
      <c r="AW202" s="68">
        <f t="shared" si="301"/>
        <v>0</v>
      </c>
      <c r="AX202" s="68">
        <f t="shared" si="302"/>
        <v>0</v>
      </c>
      <c r="AY202" s="68">
        <f t="shared" si="303"/>
        <v>0</v>
      </c>
      <c r="AZ202" s="68">
        <f t="shared" si="339"/>
        <v>0</v>
      </c>
      <c r="BA202" s="68">
        <f t="shared" si="304"/>
        <v>0</v>
      </c>
      <c r="BB202" s="68">
        <f t="shared" si="305"/>
        <v>0</v>
      </c>
      <c r="BC202" s="111">
        <f t="shared" si="306"/>
        <v>0</v>
      </c>
      <c r="BD202" s="111">
        <f t="shared" si="307"/>
        <v>0</v>
      </c>
      <c r="BE202" s="111">
        <f t="shared" si="308"/>
        <v>986.23448780252454</v>
      </c>
      <c r="BF202" s="111" t="str">
        <f t="shared" si="340"/>
        <v>DrumCo</v>
      </c>
      <c r="BG202" s="111">
        <f t="shared" si="309"/>
        <v>0</v>
      </c>
      <c r="BH202" s="111">
        <f t="shared" si="310"/>
        <v>23953.191928183864</v>
      </c>
      <c r="BI202" s="73">
        <f t="shared" si="311"/>
        <v>0</v>
      </c>
      <c r="BJ202" s="73">
        <f t="shared" si="312"/>
        <v>0</v>
      </c>
      <c r="BK202" s="73">
        <f t="shared" si="313"/>
        <v>0</v>
      </c>
      <c r="BL202" s="73">
        <f t="shared" si="314"/>
        <v>0</v>
      </c>
      <c r="BM202" s="73">
        <f t="shared" si="315"/>
        <v>0</v>
      </c>
      <c r="BN202" s="73">
        <f t="shared" si="316"/>
        <v>0</v>
      </c>
    </row>
    <row r="203" spans="1:66" x14ac:dyDescent="0.25">
      <c r="A203" s="62" t="s">
        <v>22</v>
      </c>
      <c r="B203" s="62">
        <v>52.568348</v>
      </c>
      <c r="C203" s="62">
        <v>-2.0101019</v>
      </c>
      <c r="D203" s="62">
        <v>0</v>
      </c>
      <c r="E203" s="62">
        <v>366.78032224301563</v>
      </c>
      <c r="F203" s="62">
        <v>1127.096868551127</v>
      </c>
      <c r="G203" s="68">
        <f t="shared" si="317"/>
        <v>170.78145630275873</v>
      </c>
      <c r="H203" s="69">
        <f t="shared" si="283"/>
        <v>7168.3360839851684</v>
      </c>
      <c r="I203" s="69">
        <f t="shared" si="284"/>
        <v>12247.942598624424</v>
      </c>
      <c r="J203" s="69">
        <f t="shared" si="318"/>
        <v>19416.278682609591</v>
      </c>
      <c r="K203" s="69">
        <f t="shared" si="285"/>
        <v>21511.831547435657</v>
      </c>
      <c r="L203" s="69">
        <f t="shared" si="286"/>
        <v>51025.304436259576</v>
      </c>
      <c r="M203" s="69">
        <f t="shared" si="319"/>
        <v>72537.135983695232</v>
      </c>
      <c r="N203" s="69">
        <f t="shared" si="320"/>
        <v>91953.41466630483</v>
      </c>
      <c r="O203" s="51">
        <f t="shared" si="321"/>
        <v>121.11004470797393</v>
      </c>
      <c r="P203" s="49">
        <f t="shared" si="287"/>
        <v>2332.7228494655797</v>
      </c>
      <c r="Q203" s="49">
        <f t="shared" si="288"/>
        <v>3985.7304713411559</v>
      </c>
      <c r="R203" s="49">
        <f t="shared" si="322"/>
        <v>6318.4533208067351</v>
      </c>
      <c r="S203" s="49">
        <f t="shared" si="289"/>
        <v>21511.831547435657</v>
      </c>
      <c r="T203" s="49">
        <f t="shared" si="290"/>
        <v>36184.706673060224</v>
      </c>
      <c r="U203" s="49">
        <f t="shared" si="323"/>
        <v>57696.538220495881</v>
      </c>
      <c r="V203" s="49">
        <f t="shared" si="324"/>
        <v>64014.991541302617</v>
      </c>
      <c r="W203" s="28">
        <f t="shared" si="325"/>
        <v>479.42926666973153</v>
      </c>
      <c r="X203" s="29">
        <f t="shared" si="291"/>
        <v>2332.7228494655797</v>
      </c>
      <c r="Y203" s="29">
        <f t="shared" si="292"/>
        <v>8795.3043396955636</v>
      </c>
      <c r="Z203" s="29">
        <f t="shared" si="326"/>
        <v>11128.027189161143</v>
      </c>
      <c r="AA203" s="29">
        <f t="shared" si="293"/>
        <v>7168.3360839851684</v>
      </c>
      <c r="AB203" s="29">
        <f t="shared" si="294"/>
        <v>19630.452442485548</v>
      </c>
      <c r="AC203" s="29">
        <f t="shared" si="327"/>
        <v>26798.788526470715</v>
      </c>
      <c r="AD203" s="29">
        <f t="shared" si="295"/>
        <v>21511.831547435657</v>
      </c>
      <c r="AE203" s="29">
        <f t="shared" si="296"/>
        <v>143241.6892154149</v>
      </c>
      <c r="AF203" s="29">
        <f t="shared" si="328"/>
        <v>164753.52076285056</v>
      </c>
      <c r="AG203" s="29">
        <f t="shared" si="329"/>
        <v>202680.33647848241</v>
      </c>
      <c r="AH203" s="135">
        <f t="shared" si="330"/>
        <v>5281.6366402994254</v>
      </c>
      <c r="AI203" s="135">
        <f t="shared" si="331"/>
        <v>12527.855515171468</v>
      </c>
      <c r="AJ203" s="135">
        <f t="shared" si="332"/>
        <v>17809.492155470893</v>
      </c>
      <c r="AK203" s="135">
        <f t="shared" si="333"/>
        <v>16230.194907136231</v>
      </c>
      <c r="AL203" s="135">
        <f t="shared" si="334"/>
        <v>27300.550428088882</v>
      </c>
      <c r="AM203" s="139">
        <f t="shared" si="335"/>
        <v>43530.74533522511</v>
      </c>
      <c r="AN203" s="135">
        <f t="shared" si="336"/>
        <v>61340.237490696003</v>
      </c>
      <c r="AO203" s="137" t="str">
        <f t="shared" si="337"/>
        <v>Individual</v>
      </c>
      <c r="AP203" s="65">
        <f t="shared" si="338"/>
        <v>61340.237490696003</v>
      </c>
      <c r="AQ203" s="12">
        <f>SUM(D203:E203)</f>
        <v>366.78032224301563</v>
      </c>
      <c r="AR203" s="70">
        <f t="shared" si="297"/>
        <v>0</v>
      </c>
      <c r="AS203" s="70">
        <f t="shared" si="298"/>
        <v>0</v>
      </c>
      <c r="AT203" s="70">
        <f t="shared" si="299"/>
        <v>0</v>
      </c>
      <c r="AU203" s="70">
        <f t="shared" si="300"/>
        <v>0</v>
      </c>
      <c r="AW203" s="68">
        <f t="shared" si="301"/>
        <v>0</v>
      </c>
      <c r="AX203" s="68">
        <f t="shared" si="302"/>
        <v>0</v>
      </c>
      <c r="AY203" s="68">
        <f t="shared" si="303"/>
        <v>0</v>
      </c>
      <c r="AZ203" s="68">
        <f t="shared" si="339"/>
        <v>0</v>
      </c>
      <c r="BA203" s="68">
        <f t="shared" si="304"/>
        <v>0</v>
      </c>
      <c r="BB203" s="68">
        <f t="shared" si="305"/>
        <v>0</v>
      </c>
      <c r="BC203" s="111">
        <f t="shared" si="306"/>
        <v>0</v>
      </c>
      <c r="BD203" s="111">
        <f t="shared" si="307"/>
        <v>0</v>
      </c>
      <c r="BE203" s="111">
        <f t="shared" si="308"/>
        <v>0</v>
      </c>
      <c r="BF203" s="111">
        <f t="shared" si="340"/>
        <v>0</v>
      </c>
      <c r="BG203" s="111">
        <f t="shared" si="309"/>
        <v>0</v>
      </c>
      <c r="BH203" s="111">
        <f t="shared" si="310"/>
        <v>0</v>
      </c>
      <c r="BI203" s="73">
        <f t="shared" si="311"/>
        <v>0</v>
      </c>
      <c r="BJ203" s="73">
        <f t="shared" si="312"/>
        <v>0</v>
      </c>
      <c r="BK203" s="73">
        <f t="shared" si="313"/>
        <v>0</v>
      </c>
      <c r="BL203" s="73">
        <f t="shared" si="314"/>
        <v>0</v>
      </c>
      <c r="BM203" s="73">
        <f t="shared" si="315"/>
        <v>0</v>
      </c>
      <c r="BN203" s="73">
        <f t="shared" si="316"/>
        <v>0</v>
      </c>
    </row>
    <row r="204" spans="1:66" x14ac:dyDescent="0.25">
      <c r="A204" s="62" t="s">
        <v>215</v>
      </c>
      <c r="B204" s="62">
        <v>52.563361847957502</v>
      </c>
      <c r="C204" s="62">
        <v>-2.0785911661827101</v>
      </c>
      <c r="D204" s="62">
        <v>0</v>
      </c>
      <c r="E204" s="62">
        <v>0</v>
      </c>
      <c r="F204" s="62">
        <v>745.23455747285095</v>
      </c>
      <c r="G204" s="68">
        <f t="shared" si="317"/>
        <v>176.25839342715309</v>
      </c>
      <c r="H204" s="69">
        <f t="shared" si="283"/>
        <v>4739.6917855273323</v>
      </c>
      <c r="I204" s="69">
        <f t="shared" si="284"/>
        <v>8098.3190860712693</v>
      </c>
      <c r="J204" s="69">
        <f t="shared" si="318"/>
        <v>12838.010871598603</v>
      </c>
      <c r="K204" s="69">
        <f t="shared" si="285"/>
        <v>10731.377627609054</v>
      </c>
      <c r="L204" s="69">
        <f t="shared" si="286"/>
        <v>26270.769165312024</v>
      </c>
      <c r="M204" s="69">
        <f t="shared" si="319"/>
        <v>37002.146792921078</v>
      </c>
      <c r="N204" s="69">
        <f t="shared" si="320"/>
        <v>49840.157664519676</v>
      </c>
      <c r="O204" s="51">
        <f t="shared" si="321"/>
        <v>119.09941032881424</v>
      </c>
      <c r="P204" s="49">
        <f t="shared" si="287"/>
        <v>0</v>
      </c>
      <c r="Q204" s="49">
        <f t="shared" si="288"/>
        <v>0</v>
      </c>
      <c r="R204" s="49">
        <f t="shared" si="322"/>
        <v>0</v>
      </c>
      <c r="S204" s="49">
        <f t="shared" si="289"/>
        <v>10731.377627609054</v>
      </c>
      <c r="T204" s="49">
        <f t="shared" si="290"/>
        <v>17751.399270334277</v>
      </c>
      <c r="U204" s="49">
        <f t="shared" si="323"/>
        <v>28482.776897943331</v>
      </c>
      <c r="V204" s="49">
        <f t="shared" si="324"/>
        <v>28482.776897943331</v>
      </c>
      <c r="W204" s="28">
        <f t="shared" si="325"/>
        <v>478.61729376858557</v>
      </c>
      <c r="X204" s="29">
        <f t="shared" si="291"/>
        <v>0</v>
      </c>
      <c r="Y204" s="29">
        <f t="shared" si="292"/>
        <v>0</v>
      </c>
      <c r="Z204" s="29">
        <f t="shared" si="326"/>
        <v>0</v>
      </c>
      <c r="AA204" s="29">
        <f t="shared" si="293"/>
        <v>4739.6917855273323</v>
      </c>
      <c r="AB204" s="29">
        <f t="shared" si="294"/>
        <v>12979.622202103523</v>
      </c>
      <c r="AC204" s="29">
        <f t="shared" si="327"/>
        <v>17719.313987630856</v>
      </c>
      <c r="AD204" s="29">
        <f t="shared" si="295"/>
        <v>10731.377627609054</v>
      </c>
      <c r="AE204" s="29">
        <f t="shared" si="296"/>
        <v>71336.429424097078</v>
      </c>
      <c r="AF204" s="29">
        <f t="shared" si="328"/>
        <v>82067.807051706128</v>
      </c>
      <c r="AG204" s="29">
        <f t="shared" si="329"/>
        <v>99787.121039336984</v>
      </c>
      <c r="AH204" s="135">
        <f t="shared" si="330"/>
        <v>0</v>
      </c>
      <c r="AI204" s="135">
        <f t="shared" si="331"/>
        <v>0</v>
      </c>
      <c r="AJ204" s="135">
        <f t="shared" si="332"/>
        <v>0</v>
      </c>
      <c r="AK204" s="135">
        <f t="shared" si="333"/>
        <v>10731.377627609054</v>
      </c>
      <c r="AL204" s="135">
        <f t="shared" si="334"/>
        <v>17751.399270334277</v>
      </c>
      <c r="AM204" s="139">
        <f t="shared" si="335"/>
        <v>28482.776897943331</v>
      </c>
      <c r="AN204" s="135">
        <f t="shared" si="336"/>
        <v>28482.776897943331</v>
      </c>
      <c r="AO204" s="137" t="str">
        <f t="shared" si="337"/>
        <v>DrumCo Factory and Warehouse</v>
      </c>
      <c r="AP204" s="65">
        <f t="shared" si="338"/>
        <v>28482.776897943331</v>
      </c>
      <c r="AQ204" s="12"/>
      <c r="AR204" s="70">
        <f t="shared" si="297"/>
        <v>0</v>
      </c>
      <c r="AS204" s="70">
        <f t="shared" si="298"/>
        <v>0</v>
      </c>
      <c r="AT204" s="70">
        <f t="shared" si="299"/>
        <v>0</v>
      </c>
      <c r="AU204" s="70">
        <f t="shared" si="300"/>
        <v>0</v>
      </c>
      <c r="AW204" s="68">
        <f t="shared" si="301"/>
        <v>0</v>
      </c>
      <c r="AX204" s="68">
        <f t="shared" si="302"/>
        <v>0</v>
      </c>
      <c r="AY204" s="68">
        <f t="shared" si="303"/>
        <v>0</v>
      </c>
      <c r="AZ204" s="68">
        <f t="shared" si="339"/>
        <v>0</v>
      </c>
      <c r="BA204" s="68">
        <f t="shared" si="304"/>
        <v>0</v>
      </c>
      <c r="BB204" s="68">
        <f t="shared" si="305"/>
        <v>0</v>
      </c>
      <c r="BC204" s="111">
        <f t="shared" si="306"/>
        <v>0</v>
      </c>
      <c r="BD204" s="111">
        <f t="shared" si="307"/>
        <v>0</v>
      </c>
      <c r="BE204" s="111">
        <f t="shared" si="308"/>
        <v>745.23455747285095</v>
      </c>
      <c r="BF204" s="111" t="str">
        <f t="shared" si="340"/>
        <v>DrumCo</v>
      </c>
      <c r="BG204" s="111">
        <f t="shared" si="309"/>
        <v>0</v>
      </c>
      <c r="BH204" s="111">
        <f t="shared" si="310"/>
        <v>17751.399270334277</v>
      </c>
      <c r="BI204" s="73">
        <f t="shared" si="311"/>
        <v>0</v>
      </c>
      <c r="BJ204" s="73">
        <f t="shared" si="312"/>
        <v>0</v>
      </c>
      <c r="BK204" s="73">
        <f t="shared" si="313"/>
        <v>0</v>
      </c>
      <c r="BL204" s="73">
        <f t="shared" si="314"/>
        <v>0</v>
      </c>
      <c r="BM204" s="73">
        <f t="shared" si="315"/>
        <v>0</v>
      </c>
      <c r="BN204" s="73">
        <f t="shared" si="316"/>
        <v>0</v>
      </c>
    </row>
    <row r="205" spans="1:66" x14ac:dyDescent="0.25">
      <c r="A205" s="62" t="s">
        <v>221</v>
      </c>
      <c r="B205" s="62">
        <v>53.954660919966699</v>
      </c>
      <c r="C205" s="62">
        <v>-1.02273891552798</v>
      </c>
      <c r="D205" s="62">
        <v>0</v>
      </c>
      <c r="E205" s="62">
        <v>0</v>
      </c>
      <c r="F205" s="62">
        <v>821.38949329983279</v>
      </c>
      <c r="G205" s="68">
        <f t="shared" si="317"/>
        <v>155.33156585883179</v>
      </c>
      <c r="H205" s="69">
        <f t="shared" si="283"/>
        <v>5224.0371773869365</v>
      </c>
      <c r="I205" s="69">
        <f t="shared" si="284"/>
        <v>8925.8799715964251</v>
      </c>
      <c r="J205" s="69">
        <f t="shared" si="318"/>
        <v>14149.917148983361</v>
      </c>
      <c r="K205" s="69">
        <f t="shared" si="285"/>
        <v>11828.008703517593</v>
      </c>
      <c r="L205" s="69">
        <f t="shared" si="286"/>
        <v>25517.543234851095</v>
      </c>
      <c r="M205" s="69">
        <f t="shared" si="319"/>
        <v>37345.551938368691</v>
      </c>
      <c r="N205" s="69">
        <f t="shared" si="320"/>
        <v>51495.469087352052</v>
      </c>
      <c r="O205" s="51">
        <f t="shared" si="321"/>
        <v>158.00289176832027</v>
      </c>
      <c r="P205" s="49">
        <f t="shared" si="287"/>
        <v>0</v>
      </c>
      <c r="Q205" s="49">
        <f t="shared" si="288"/>
        <v>0</v>
      </c>
      <c r="R205" s="49">
        <f t="shared" si="322"/>
        <v>0</v>
      </c>
      <c r="S205" s="49">
        <f t="shared" si="289"/>
        <v>11828.008703517593</v>
      </c>
      <c r="T205" s="49">
        <f t="shared" si="290"/>
        <v>25956.383041897781</v>
      </c>
      <c r="U205" s="49">
        <f t="shared" si="323"/>
        <v>37784.391745415371</v>
      </c>
      <c r="V205" s="49">
        <f t="shared" si="324"/>
        <v>37784.391745415371</v>
      </c>
      <c r="W205" s="28">
        <f t="shared" si="325"/>
        <v>344.47954096479612</v>
      </c>
      <c r="X205" s="29">
        <f t="shared" si="291"/>
        <v>0</v>
      </c>
      <c r="Y205" s="29">
        <f t="shared" si="292"/>
        <v>0</v>
      </c>
      <c r="Z205" s="29">
        <f t="shared" si="326"/>
        <v>0</v>
      </c>
      <c r="AA205" s="29">
        <f t="shared" si="293"/>
        <v>5224.0371773869365</v>
      </c>
      <c r="AB205" s="29">
        <f t="shared" si="294"/>
        <v>14305.999630455231</v>
      </c>
      <c r="AC205" s="29">
        <f t="shared" si="327"/>
        <v>19530.036807842167</v>
      </c>
      <c r="AD205" s="29">
        <f t="shared" si="295"/>
        <v>11828.008703517593</v>
      </c>
      <c r="AE205" s="29">
        <f t="shared" si="296"/>
        <v>56590.375121046585</v>
      </c>
      <c r="AF205" s="29">
        <f t="shared" si="328"/>
        <v>68418.383824564182</v>
      </c>
      <c r="AG205" s="29">
        <f t="shared" si="329"/>
        <v>87948.420632406342</v>
      </c>
      <c r="AH205" s="135">
        <f t="shared" si="330"/>
        <v>0</v>
      </c>
      <c r="AI205" s="135">
        <f t="shared" si="331"/>
        <v>0</v>
      </c>
      <c r="AJ205" s="135">
        <f t="shared" si="332"/>
        <v>0</v>
      </c>
      <c r="AK205" s="135">
        <f t="shared" si="333"/>
        <v>11828.008703517593</v>
      </c>
      <c r="AL205" s="135">
        <f t="shared" si="334"/>
        <v>25956.383041897781</v>
      </c>
      <c r="AM205" s="139">
        <f t="shared" si="335"/>
        <v>37784.391745415371</v>
      </c>
      <c r="AN205" s="135">
        <f t="shared" si="336"/>
        <v>37784.391745415371</v>
      </c>
      <c r="AO205" s="137" t="str">
        <f t="shared" si="337"/>
        <v>DrumCo Factory and Warehouse</v>
      </c>
      <c r="AP205" s="65">
        <f t="shared" si="338"/>
        <v>37784.391745415371</v>
      </c>
      <c r="AQ205" s="12"/>
      <c r="AR205" s="70">
        <f t="shared" si="297"/>
        <v>0</v>
      </c>
      <c r="AS205" s="70">
        <f t="shared" si="298"/>
        <v>0</v>
      </c>
      <c r="AT205" s="70">
        <f t="shared" si="299"/>
        <v>0</v>
      </c>
      <c r="AU205" s="70">
        <f t="shared" si="300"/>
        <v>0</v>
      </c>
      <c r="AW205" s="68">
        <f t="shared" si="301"/>
        <v>0</v>
      </c>
      <c r="AX205" s="68">
        <f t="shared" si="302"/>
        <v>0</v>
      </c>
      <c r="AY205" s="68">
        <f t="shared" si="303"/>
        <v>0</v>
      </c>
      <c r="AZ205" s="68">
        <f t="shared" si="339"/>
        <v>0</v>
      </c>
      <c r="BA205" s="68">
        <f t="shared" si="304"/>
        <v>0</v>
      </c>
      <c r="BB205" s="68">
        <f t="shared" si="305"/>
        <v>0</v>
      </c>
      <c r="BC205" s="111">
        <f t="shared" si="306"/>
        <v>0</v>
      </c>
      <c r="BD205" s="111">
        <f t="shared" si="307"/>
        <v>0</v>
      </c>
      <c r="BE205" s="111">
        <f t="shared" si="308"/>
        <v>821.38949329983279</v>
      </c>
      <c r="BF205" s="111" t="str">
        <f t="shared" si="340"/>
        <v>DrumCo</v>
      </c>
      <c r="BG205" s="111">
        <f t="shared" si="309"/>
        <v>0</v>
      </c>
      <c r="BH205" s="111">
        <f t="shared" si="310"/>
        <v>25956.383041897781</v>
      </c>
      <c r="BI205" s="73">
        <f t="shared" si="311"/>
        <v>0</v>
      </c>
      <c r="BJ205" s="73">
        <f t="shared" si="312"/>
        <v>0</v>
      </c>
      <c r="BK205" s="73">
        <f t="shared" si="313"/>
        <v>0</v>
      </c>
      <c r="BL205" s="73">
        <f t="shared" si="314"/>
        <v>0</v>
      </c>
      <c r="BM205" s="73">
        <f t="shared" si="315"/>
        <v>0</v>
      </c>
      <c r="BN205" s="73">
        <f t="shared" si="316"/>
        <v>0</v>
      </c>
    </row>
    <row r="207" spans="1:66" x14ac:dyDescent="0.25">
      <c r="AR207" s="190" t="s">
        <v>470</v>
      </c>
      <c r="AS207" s="190"/>
      <c r="AT207" s="190" t="s">
        <v>471</v>
      </c>
      <c r="AU207" s="190"/>
    </row>
    <row r="208" spans="1:66" x14ac:dyDescent="0.25">
      <c r="J208" s="12"/>
      <c r="R208" s="12"/>
      <c r="Z208" s="12"/>
      <c r="AC208" s="12"/>
      <c r="AE208" s="107">
        <f>SUMIF(AO8:AO205,AO8,AE8:AE205)</f>
        <v>182238.39450596357</v>
      </c>
      <c r="AR208" s="125" t="str">
        <f>AR7</f>
        <v>WoodCo Factory and Warehouse</v>
      </c>
      <c r="AS208" s="125" t="str">
        <f t="shared" ref="AS208:AU208" si="341">AS7</f>
        <v>WoodCo Warehouse</v>
      </c>
      <c r="AT208" s="125" t="str">
        <f t="shared" si="341"/>
        <v>DrumCo Factory and Warehouse</v>
      </c>
      <c r="AU208" s="125" t="str">
        <f t="shared" si="341"/>
        <v>WoodCo Warehouse</v>
      </c>
      <c r="AZ208" s="11" t="s">
        <v>79</v>
      </c>
      <c r="BA208" s="113">
        <f>SUM(BA8:BA205)</f>
        <v>2311846.6651508226</v>
      </c>
      <c r="BB208" s="113">
        <f>SUM(BB8:BB205)</f>
        <v>869861.83397034649</v>
      </c>
      <c r="BF208" s="11" t="s">
        <v>79</v>
      </c>
      <c r="BG208" s="113">
        <f>SUM(BG8:BG205)</f>
        <v>87663.261928202221</v>
      </c>
      <c r="BH208" s="113">
        <f>SUM(BH8:BH205)</f>
        <v>456909.39691022667</v>
      </c>
      <c r="BL208" s="11" t="s">
        <v>79</v>
      </c>
      <c r="BM208" s="106">
        <f>SUM(BM8:BM205)</f>
        <v>80965.087627681889</v>
      </c>
      <c r="BN208" s="106">
        <f>SUM(BN8:BN205)</f>
        <v>101273.30687828168</v>
      </c>
    </row>
    <row r="209" spans="31:60" x14ac:dyDescent="0.25">
      <c r="AE209">
        <f>SUM(BM208:BN208)</f>
        <v>182238.39450596357</v>
      </c>
      <c r="AQ209" s="125" t="s">
        <v>477</v>
      </c>
      <c r="AR209" s="125">
        <f>SUM(AR8:AR205)</f>
        <v>27546.961011011754</v>
      </c>
      <c r="AS209" s="125">
        <f>SUM(AS8:AS205)</f>
        <v>8313.798847784321</v>
      </c>
      <c r="AT209" s="125">
        <f>SUM(AT8:AT205)</f>
        <v>5032.3352697881683</v>
      </c>
      <c r="AU209" s="125">
        <f>SUM(AU8:AU205)</f>
        <v>5120.4920066860068</v>
      </c>
    </row>
    <row r="210" spans="31:60" x14ac:dyDescent="0.25">
      <c r="AP210" s="129"/>
      <c r="AQ210" s="125" t="s">
        <v>515</v>
      </c>
      <c r="AR210" s="125">
        <f>H3</f>
        <v>226.39178399340994</v>
      </c>
      <c r="AS210" s="125">
        <f>I3</f>
        <v>362.85058598749669</v>
      </c>
      <c r="AT210" s="125">
        <f>J2</f>
        <v>226.39178399340994</v>
      </c>
      <c r="AU210" s="125">
        <f>I2</f>
        <v>499.57834694192115</v>
      </c>
      <c r="BA210">
        <f>SUMIF(AO8:AO205,AO2,L8:L205)</f>
        <v>3181708.499121171</v>
      </c>
      <c r="BB210">
        <f>SUM(BA208:BB208)</f>
        <v>3181708.4991211691</v>
      </c>
      <c r="BG210">
        <f>SUMIF(AO8:AO205,AO4,T8:T205)</f>
        <v>544572.65883842891</v>
      </c>
      <c r="BH210">
        <f>SUM(BG208:BH208)</f>
        <v>544572.65883842891</v>
      </c>
    </row>
    <row r="211" spans="31:60" x14ac:dyDescent="0.25">
      <c r="AP211" s="185" t="s">
        <v>481</v>
      </c>
      <c r="AQ211" s="125" t="s">
        <v>514</v>
      </c>
      <c r="AR211" s="126">
        <f>'Costs &amp; CO2'!C34</f>
        <v>175198.67203003477</v>
      </c>
      <c r="AS211" s="126">
        <f>'Costs &amp; CO2'!C37</f>
        <v>666272.32520794705</v>
      </c>
      <c r="AT211" s="126">
        <f>'Costs &amp; CO2'!C35</f>
        <v>32005.652315852749</v>
      </c>
      <c r="AU211" s="126">
        <f>'Costs &amp; CO2'!C36</f>
        <v>32566.329162523012</v>
      </c>
    </row>
    <row r="212" spans="31:60" x14ac:dyDescent="0.25">
      <c r="AP212" s="186"/>
      <c r="AQ212" s="125" t="s">
        <v>513</v>
      </c>
      <c r="AR212" s="126">
        <f>'Costs &amp; CO2'!D34</f>
        <v>299347.47105023317</v>
      </c>
      <c r="AS212" s="126">
        <f>'Costs &amp; CO2'!D37</f>
        <v>1824583.4236147588</v>
      </c>
      <c r="AT212" s="126">
        <f>'Costs &amp; CO2'!D35</f>
        <v>54685.409250254452</v>
      </c>
      <c r="AU212" s="126">
        <f>'Costs &amp; CO2'!D36</f>
        <v>122788.17274701677</v>
      </c>
    </row>
    <row r="213" spans="31:60" x14ac:dyDescent="0.25">
      <c r="AP213" s="187"/>
      <c r="AQ213" s="127" t="s">
        <v>79</v>
      </c>
      <c r="AR213" s="128">
        <f>SUM(AR211:AR212)</f>
        <v>474546.14308026794</v>
      </c>
      <c r="AS213" s="128">
        <f>SUM(AS211:AS212)</f>
        <v>2490855.7488227058</v>
      </c>
      <c r="AT213" s="128">
        <f>SUM(AT211:AT212)</f>
        <v>86691.061566107208</v>
      </c>
      <c r="AU213" s="128">
        <f>SUM(AU211:AU212)</f>
        <v>155354.50190953977</v>
      </c>
    </row>
    <row r="214" spans="31:60" x14ac:dyDescent="0.25">
      <c r="AP214" s="185" t="s">
        <v>516</v>
      </c>
      <c r="AQ214" s="125" t="s">
        <v>518</v>
      </c>
      <c r="AR214" s="125">
        <f>AR209*250/1000</f>
        <v>6886.7402527529384</v>
      </c>
      <c r="AS214" s="125">
        <f>AS209*250/1000</f>
        <v>2078.4497119460802</v>
      </c>
      <c r="AT214" s="125">
        <f>AT209*500/1000</f>
        <v>2516.1676348940841</v>
      </c>
      <c r="AU214" s="125">
        <f>AU209*500/1000</f>
        <v>2560.2460033430034</v>
      </c>
    </row>
    <row r="215" spans="31:60" x14ac:dyDescent="0.25">
      <c r="AP215" s="186"/>
      <c r="AQ215" s="125" t="s">
        <v>476</v>
      </c>
      <c r="AR215" s="125">
        <f>ROUNDUP(AR214/2000,0)</f>
        <v>4</v>
      </c>
      <c r="AS215" s="125">
        <f>ROUNDUP(AS214/2000,0)</f>
        <v>2</v>
      </c>
      <c r="AT215" s="125">
        <f>ROUNDUP(AT214/2000,0)</f>
        <v>2</v>
      </c>
      <c r="AU215" s="125">
        <f>ROUNDUP(AU214/2000,0)</f>
        <v>2</v>
      </c>
    </row>
    <row r="216" spans="31:60" x14ac:dyDescent="0.25">
      <c r="AP216" s="186"/>
      <c r="AQ216" s="125" t="s">
        <v>103</v>
      </c>
      <c r="AR216" s="126">
        <f>100000*AR215</f>
        <v>400000</v>
      </c>
      <c r="AS216" s="126">
        <f>100000*AS215</f>
        <v>200000</v>
      </c>
      <c r="AT216" s="126">
        <f>100000*AT215</f>
        <v>200000</v>
      </c>
      <c r="AU216" s="126">
        <f>100000*AU215</f>
        <v>200000</v>
      </c>
    </row>
    <row r="217" spans="31:60" x14ac:dyDescent="0.25">
      <c r="AP217" s="186"/>
      <c r="AQ217" s="125" t="s">
        <v>104</v>
      </c>
      <c r="AR217" s="126">
        <f>AR214*(AR210/1.2)*0.01</f>
        <v>12992.51176433304</v>
      </c>
      <c r="AS217" s="126">
        <f>AS214*(AS210/1.2)*0.01</f>
        <v>6284.7224660431575</v>
      </c>
      <c r="AT217" s="126">
        <f>AT214*(AT210/1.2)*0.01</f>
        <v>4746.9973307512564</v>
      </c>
      <c r="AU217" s="126">
        <f>AU214*(AU210/1.2)*0.01</f>
        <v>10658.695550956316</v>
      </c>
    </row>
    <row r="218" spans="31:60" x14ac:dyDescent="0.25">
      <c r="AP218" s="187"/>
      <c r="AQ218" s="127" t="s">
        <v>517</v>
      </c>
      <c r="AR218" s="128">
        <f>SUM(AR216:AR217)</f>
        <v>412992.51176433306</v>
      </c>
      <c r="AS218" s="128">
        <f>SUM(AS216:AS217)</f>
        <v>206284.72246604317</v>
      </c>
      <c r="AT218" s="128">
        <f>SUM(AT216:AT217)</f>
        <v>204746.99733075127</v>
      </c>
      <c r="AU218" s="128">
        <f>SUM(AU216:AU217)</f>
        <v>210658.69555095633</v>
      </c>
    </row>
    <row r="219" spans="31:60" x14ac:dyDescent="0.25">
      <c r="AR219"/>
      <c r="AS219"/>
      <c r="AT219"/>
      <c r="AU219"/>
    </row>
    <row r="220" spans="31:60" x14ac:dyDescent="0.25">
      <c r="AR220" s="130">
        <f>AR213-AR218</f>
        <v>61553.631315934879</v>
      </c>
      <c r="AS220" s="130">
        <f t="shared" ref="AS220:AU220" si="342">AS213-AS218</f>
        <v>2284571.0263566626</v>
      </c>
      <c r="AT220" s="130">
        <f t="shared" si="342"/>
        <v>-118055.93576464406</v>
      </c>
      <c r="AU220" s="130">
        <f t="shared" si="342"/>
        <v>-55304.193641416554</v>
      </c>
    </row>
    <row r="222" spans="31:60" x14ac:dyDescent="0.25">
      <c r="AR222">
        <f>AR218/AR213</f>
        <v>0.87028947086917263</v>
      </c>
      <c r="AS222">
        <f t="shared" ref="AS222:AU222" si="343">AS218/AS213</f>
        <v>8.2816808064273856E-2</v>
      </c>
      <c r="AT222">
        <f t="shared" si="343"/>
        <v>2.3618005551197365</v>
      </c>
      <c r="AU222">
        <f t="shared" si="343"/>
        <v>1.355987068038873</v>
      </c>
    </row>
    <row r="224" spans="31:60" x14ac:dyDescent="0.25">
      <c r="AR224" s="131">
        <f>1-AR222</f>
        <v>0.12971052913082737</v>
      </c>
      <c r="AS224" s="132"/>
      <c r="AT224" s="131">
        <f>1-AT222</f>
        <v>-1.3618005551197365</v>
      </c>
    </row>
    <row r="226" spans="44:44" x14ac:dyDescent="0.25">
      <c r="AR226" s="11">
        <v>15226122.661607206</v>
      </c>
    </row>
    <row r="228" spans="44:44" x14ac:dyDescent="0.25">
      <c r="AR228" s="130">
        <f>(AR226+AR220)/AR226</f>
        <v>1.0040426333534764</v>
      </c>
    </row>
  </sheetData>
  <autoFilter ref="A7:AP205" xr:uid="{E7B7E49E-EABA-4269-974F-BAF21DDC4764}"/>
  <mergeCells count="33">
    <mergeCell ref="AP211:AP213"/>
    <mergeCell ref="AP214:AP218"/>
    <mergeCell ref="Q1:Q3"/>
    <mergeCell ref="AR5:AU5"/>
    <mergeCell ref="BI5:BK6"/>
    <mergeCell ref="AW5:AY6"/>
    <mergeCell ref="AT6:AU6"/>
    <mergeCell ref="AR6:AS6"/>
    <mergeCell ref="AR207:AS207"/>
    <mergeCell ref="AT207:AU207"/>
    <mergeCell ref="AH5:AN5"/>
    <mergeCell ref="AH6:AJ6"/>
    <mergeCell ref="AK6:AM6"/>
    <mergeCell ref="BM5:BN6"/>
    <mergeCell ref="BL5:BL7"/>
    <mergeCell ref="BL4:BN4"/>
    <mergeCell ref="BF4:BH4"/>
    <mergeCell ref="AZ4:BB4"/>
    <mergeCell ref="AZ5:AZ7"/>
    <mergeCell ref="BA5:BB6"/>
    <mergeCell ref="BF5:BF7"/>
    <mergeCell ref="BG5:BH6"/>
    <mergeCell ref="BC5:BE6"/>
    <mergeCell ref="H6:J6"/>
    <mergeCell ref="AA6:AC6"/>
    <mergeCell ref="AD6:AG6"/>
    <mergeCell ref="G5:N5"/>
    <mergeCell ref="O5:V5"/>
    <mergeCell ref="W5:AG5"/>
    <mergeCell ref="K6:N6"/>
    <mergeCell ref="P6:R6"/>
    <mergeCell ref="S6:V6"/>
    <mergeCell ref="X6:Z6"/>
  </mergeCells>
  <pageMargins left="0.7" right="0.7" top="0.75" bottom="0.75" header="0.3" footer="0.3"/>
  <ignoredErrors>
    <ignoredError sqref="K9:L192 K194:L205 L19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4578-FB63-4E1E-921B-1A3726795F18}">
  <dimension ref="A2:I13"/>
  <sheetViews>
    <sheetView topLeftCell="B1" zoomScale="115" zoomScaleNormal="115" workbookViewId="0">
      <selection activeCell="F10" sqref="F10"/>
    </sheetView>
  </sheetViews>
  <sheetFormatPr defaultRowHeight="15" x14ac:dyDescent="0.25"/>
  <cols>
    <col min="1" max="1" width="8.28515625" customWidth="1"/>
    <col min="2" max="2" width="30.42578125" bestFit="1" customWidth="1"/>
    <col min="3" max="3" width="11.42578125" bestFit="1" customWidth="1"/>
    <col min="4" max="4" width="12.5703125" customWidth="1"/>
    <col min="5" max="5" width="13.5703125" bestFit="1" customWidth="1"/>
    <col min="6" max="9" width="13.42578125" bestFit="1" customWidth="1"/>
    <col min="10" max="10" width="13.5703125" bestFit="1" customWidth="1"/>
  </cols>
  <sheetData>
    <row r="2" spans="1:9" x14ac:dyDescent="0.25">
      <c r="F2" s="194" t="s">
        <v>504</v>
      </c>
      <c r="G2" s="194"/>
      <c r="H2" s="194"/>
    </row>
    <row r="3" spans="1:9" x14ac:dyDescent="0.25">
      <c r="B3" s="8" t="s">
        <v>0</v>
      </c>
      <c r="C3" s="8" t="s">
        <v>1</v>
      </c>
      <c r="D3" s="8" t="s">
        <v>74</v>
      </c>
      <c r="E3" s="8" t="s">
        <v>73</v>
      </c>
      <c r="F3" s="8" t="s">
        <v>246</v>
      </c>
      <c r="G3" s="8" t="s">
        <v>247</v>
      </c>
      <c r="H3" s="8" t="s">
        <v>248</v>
      </c>
    </row>
    <row r="4" spans="1:9" x14ac:dyDescent="0.25">
      <c r="B4" s="85" t="s">
        <v>77</v>
      </c>
      <c r="C4" s="85" t="s">
        <v>72</v>
      </c>
      <c r="D4" s="85">
        <v>53.359110000000001</v>
      </c>
      <c r="E4" s="85">
        <v>-2.7498499999999999</v>
      </c>
      <c r="F4" s="85">
        <f>SUMIF(Delivery!$AO$8:$AO$205,Delivery!$A$4,Delivery!D$8:D$205)</f>
        <v>3166.3421223237629</v>
      </c>
      <c r="G4" s="85">
        <f>SUMIF(Delivery!$AO$8:$AO$205,Delivery!$A$4,Delivery!E$8:E$205)</f>
        <v>1865.9931474644056</v>
      </c>
      <c r="H4" s="85">
        <f>SUMIF(Delivery!$AO$8:$AO$205,Delivery!$A$4,Delivery!F$8:F$205)</f>
        <v>28204.203788861807</v>
      </c>
      <c r="I4" s="104">
        <f>SUM(F4:H4)</f>
        <v>33236.539058649978</v>
      </c>
    </row>
    <row r="5" spans="1:9" x14ac:dyDescent="0.25">
      <c r="A5" s="14"/>
      <c r="B5" s="10" t="s">
        <v>209</v>
      </c>
      <c r="C5" s="10" t="s">
        <v>72</v>
      </c>
      <c r="D5" s="10">
        <v>53.359110000000001</v>
      </c>
      <c r="E5" s="1">
        <v>-2.7498499999999999</v>
      </c>
      <c r="F5" s="85">
        <f>SUMIF(Delivery!$AO$8:$AO$205,Delivery!$A$2,Delivery!D$8:D$205)</f>
        <v>12298.367518190682</v>
      </c>
      <c r="G5" s="85">
        <f>SUMIF(Delivery!$AO$8:$AO$205,Delivery!$A$2,Delivery!E$8:E$205)</f>
        <v>49641.116531871332</v>
      </c>
      <c r="H5" s="85">
        <f>SUMIF(Delivery!$AO$8:$AO$205,Delivery!$A$2,Delivery!F$8:F$205)</f>
        <v>27546.961011011754</v>
      </c>
      <c r="I5" s="104">
        <f>SUM(F5:H5)</f>
        <v>89486.445061073769</v>
      </c>
    </row>
    <row r="6" spans="1:9" x14ac:dyDescent="0.25">
      <c r="B6" s="10" t="s">
        <v>211</v>
      </c>
      <c r="C6" s="1" t="s">
        <v>69</v>
      </c>
      <c r="D6" s="10">
        <v>52.764609999999998</v>
      </c>
      <c r="E6" s="1">
        <v>0.38777</v>
      </c>
      <c r="F6" s="85">
        <f>SUMIF(Delivery!$AO$8:$AO$205,Delivery!$A$3,Delivery!D$8:D$205)</f>
        <v>2932.1131234274199</v>
      </c>
      <c r="G6" s="85">
        <f>SUMIF(Delivery!$AO$8:$AO$205,Delivery!$A$3,Delivery!E$8:E$205)</f>
        <v>2188.3788832585869</v>
      </c>
      <c r="H6" s="85">
        <f>SUMIF(Delivery!$AO$8:$AO$205,Delivery!$A$3,Delivery!F$8:F$205)</f>
        <v>8313.798847784321</v>
      </c>
      <c r="I6" s="104">
        <f>SUM(F6:H6)</f>
        <v>13434.290854470328</v>
      </c>
    </row>
    <row r="7" spans="1:9" x14ac:dyDescent="0.25">
      <c r="A7" s="14"/>
      <c r="B7" s="11"/>
      <c r="C7" s="11"/>
      <c r="E7" s="35"/>
      <c r="I7" s="14"/>
    </row>
    <row r="8" spans="1:9" x14ac:dyDescent="0.25">
      <c r="B8" s="195" t="s">
        <v>492</v>
      </c>
      <c r="C8" s="196"/>
      <c r="D8" s="196"/>
      <c r="E8" s="197"/>
      <c r="F8" s="14"/>
      <c r="G8" s="14"/>
      <c r="H8" s="14"/>
      <c r="I8" s="104">
        <f>SUM(F4:H6)</f>
        <v>136157.27497419406</v>
      </c>
    </row>
    <row r="9" spans="1:9" x14ac:dyDescent="0.25">
      <c r="B9" s="8" t="s">
        <v>505</v>
      </c>
      <c r="C9" s="88" t="s">
        <v>98</v>
      </c>
      <c r="D9" s="88" t="s">
        <v>78</v>
      </c>
      <c r="E9" s="88" t="s">
        <v>107</v>
      </c>
      <c r="I9" s="104">
        <f>SUM(Delivery!D7:F206)</f>
        <v>190415.0705315902</v>
      </c>
    </row>
    <row r="10" spans="1:9" ht="45" x14ac:dyDescent="0.25">
      <c r="A10" s="14"/>
      <c r="B10" s="86" t="s">
        <v>502</v>
      </c>
      <c r="C10" s="95">
        <f>SUM(F4:G4)/50</f>
        <v>100.64670539576336</v>
      </c>
      <c r="D10" s="95">
        <v>226.39178399340994</v>
      </c>
      <c r="E10" s="95">
        <f>D10*C10</f>
        <v>22785.587187606026</v>
      </c>
    </row>
    <row r="11" spans="1:9" ht="33.75" customHeight="1" x14ac:dyDescent="0.25">
      <c r="B11" s="86" t="s">
        <v>501</v>
      </c>
      <c r="C11" s="96">
        <f>SUM(F6:G6)/50</f>
        <v>102.40984013372014</v>
      </c>
      <c r="D11" s="95">
        <v>499.57834694192115</v>
      </c>
      <c r="E11" s="95">
        <f>D11*C11</f>
        <v>51161.738644590318</v>
      </c>
    </row>
    <row r="12" spans="1:9" ht="30" x14ac:dyDescent="0.25">
      <c r="A12" s="14"/>
      <c r="B12" s="86" t="s">
        <v>500</v>
      </c>
      <c r="C12" s="96">
        <f>SUM(H6)/50</f>
        <v>166.27597695568642</v>
      </c>
      <c r="D12" s="95">
        <v>362.85058598749669</v>
      </c>
      <c r="E12" s="95">
        <f>D12*C12</f>
        <v>60333.335674014314</v>
      </c>
    </row>
    <row r="13" spans="1:9" ht="45" x14ac:dyDescent="0.25">
      <c r="B13" s="86" t="s">
        <v>503</v>
      </c>
      <c r="C13" s="96">
        <f>H5/50</f>
        <v>550.93922022023503</v>
      </c>
      <c r="D13" s="96">
        <v>226.39178399340994</v>
      </c>
      <c r="E13" s="95">
        <f>D13*C13</f>
        <v>124728.11293759717</v>
      </c>
      <c r="F13" s="14"/>
      <c r="G13" s="14"/>
    </row>
  </sheetData>
  <mergeCells count="2">
    <mergeCell ref="F2:H2"/>
    <mergeCell ref="B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BBC1D-B8A1-4058-A210-68DAA7EA9554}">
  <dimension ref="A2:G53"/>
  <sheetViews>
    <sheetView topLeftCell="A27" zoomScale="145" zoomScaleNormal="145" workbookViewId="0">
      <selection activeCell="A29" sqref="A29"/>
    </sheetView>
  </sheetViews>
  <sheetFormatPr defaultRowHeight="15" x14ac:dyDescent="0.25"/>
  <cols>
    <col min="1" max="1" width="19" customWidth="1"/>
    <col min="2" max="2" width="32.5703125" bestFit="1" customWidth="1"/>
    <col min="3" max="3" width="19" customWidth="1"/>
    <col min="4" max="4" width="20.5703125" customWidth="1"/>
    <col min="5" max="6" width="17.42578125" bestFit="1" customWidth="1"/>
    <col min="7" max="7" width="16.28515625" bestFit="1" customWidth="1"/>
    <col min="9" max="10" width="12" bestFit="1" customWidth="1"/>
  </cols>
  <sheetData>
    <row r="2" spans="1:6" x14ac:dyDescent="0.25">
      <c r="B2" s="198" t="s">
        <v>511</v>
      </c>
      <c r="C2" s="198"/>
      <c r="D2" s="198"/>
      <c r="E2" s="198"/>
    </row>
    <row r="3" spans="1:6" x14ac:dyDescent="0.25">
      <c r="B3" s="59" t="s">
        <v>0</v>
      </c>
      <c r="C3" s="59" t="s">
        <v>455</v>
      </c>
      <c r="D3" s="59" t="s">
        <v>512</v>
      </c>
      <c r="E3" s="59" t="s">
        <v>79</v>
      </c>
    </row>
    <row r="4" spans="1:6" x14ac:dyDescent="0.25">
      <c r="B4" s="10" t="s">
        <v>209</v>
      </c>
      <c r="C4" s="122">
        <f>Depots!E13</f>
        <v>124728.11293759717</v>
      </c>
      <c r="D4" s="120">
        <f>SUMIF(Delivery!AO8:AO205,Delivery!AO2,Delivery!G8:G205)+SUMIF(Delivery!AO8:AO205,Delivery!AH5,Delivery!G8:G205)</f>
        <v>29090.952439130528</v>
      </c>
      <c r="E4" s="124">
        <f>SUM(C4:D4)</f>
        <v>153819.0653767277</v>
      </c>
    </row>
    <row r="5" spans="1:6" x14ac:dyDescent="0.25">
      <c r="B5" s="10" t="s">
        <v>77</v>
      </c>
      <c r="C5" s="121">
        <f>Depots!E10</f>
        <v>22785.587187606026</v>
      </c>
      <c r="D5" s="120">
        <f>SUMIF(Delivery!AO8:AO205,Delivery!AO4,Delivery!O8:O205)+SUMIF(Delivery!AO8:AO205,Delivery!AH5,Delivery!O8:O205)</f>
        <v>11754.729521372257</v>
      </c>
      <c r="E5" s="124">
        <f>SUM(C5:D5)</f>
        <v>34540.31670897828</v>
      </c>
    </row>
    <row r="6" spans="1:6" x14ac:dyDescent="0.25">
      <c r="B6" s="10" t="s">
        <v>506</v>
      </c>
      <c r="C6" s="119">
        <f>Depots!E11</f>
        <v>51161.738644590318</v>
      </c>
      <c r="D6" s="209">
        <f>SUMIF(Delivery!AO8:AO205,Delivery!AO3,Delivery!W8:W205)</f>
        <v>1569.1614841690323</v>
      </c>
      <c r="E6" s="199">
        <f>D6+C6+C7</f>
        <v>113064.23580277366</v>
      </c>
    </row>
    <row r="7" spans="1:6" x14ac:dyDescent="0.25">
      <c r="B7" s="10" t="s">
        <v>507</v>
      </c>
      <c r="C7" s="122">
        <f>Depots!E12</f>
        <v>60333.335674014314</v>
      </c>
      <c r="D7" s="210"/>
      <c r="E7" s="200"/>
    </row>
    <row r="8" spans="1:6" x14ac:dyDescent="0.25">
      <c r="B8" s="8" t="s">
        <v>79</v>
      </c>
      <c r="C8" s="123">
        <f>SUM(C4:C7)</f>
        <v>259008.77444380781</v>
      </c>
      <c r="D8" s="123">
        <f>SUM(D4:D7)</f>
        <v>42414.843444671817</v>
      </c>
      <c r="E8" s="124">
        <f>SUM(C4:D7)</f>
        <v>301423.61788847967</v>
      </c>
    </row>
    <row r="10" spans="1:6" x14ac:dyDescent="0.25">
      <c r="A10" s="11" t="s">
        <v>97</v>
      </c>
      <c r="B10" s="12">
        <v>20</v>
      </c>
      <c r="E10" s="104"/>
    </row>
    <row r="11" spans="1:6" x14ac:dyDescent="0.25">
      <c r="A11" s="11" t="s">
        <v>84</v>
      </c>
      <c r="B11" s="12">
        <v>400</v>
      </c>
    </row>
    <row r="12" spans="1:6" x14ac:dyDescent="0.25">
      <c r="A12" s="83" t="s">
        <v>494</v>
      </c>
      <c r="B12" s="84">
        <v>250</v>
      </c>
    </row>
    <row r="13" spans="1:6" x14ac:dyDescent="0.25">
      <c r="A13" s="83" t="s">
        <v>495</v>
      </c>
      <c r="B13" s="84">
        <v>825</v>
      </c>
    </row>
    <row r="15" spans="1:6" x14ac:dyDescent="0.25">
      <c r="B15" s="205" t="s">
        <v>83</v>
      </c>
      <c r="C15" s="206"/>
      <c r="D15" s="206"/>
      <c r="E15" s="206"/>
      <c r="F15" s="207"/>
    </row>
    <row r="16" spans="1:6" x14ac:dyDescent="0.25">
      <c r="B16" s="59" t="s">
        <v>0</v>
      </c>
      <c r="C16" s="59" t="s">
        <v>499</v>
      </c>
      <c r="D16" s="59" t="s">
        <v>81</v>
      </c>
      <c r="E16" s="59" t="s">
        <v>82</v>
      </c>
      <c r="F16" s="59" t="s">
        <v>79</v>
      </c>
    </row>
    <row r="17" spans="1:7" x14ac:dyDescent="0.25">
      <c r="B17" s="10" t="s">
        <v>209</v>
      </c>
      <c r="C17" s="98">
        <v>1290387.0563999999</v>
      </c>
      <c r="D17" s="79">
        <f>$B$10*(SUM(Depots!F5:H5)+SUMIF(Delivery!AO8:AO205,Delivery!AH5,Delivery!D8:D205)+SUMIF(Delivery!AO8:AO205,Delivery!AH5,Delivery!E8:E205))</f>
        <v>2060988.0941025957</v>
      </c>
      <c r="E17" s="13">
        <f>0.2*(($B$12*Depots!F5)+($B$13*Depots!G5)+($B$11*Depots!H5)+(B12*SUMIF(Delivery!AO8:AO205,Delivery!AH5,Delivery!D8:D205))+(B13*SUMIF(Delivery!AO8:AO205,Delivery!AH5,Delivery!E8:E205)))</f>
        <v>12591609.224222347</v>
      </c>
      <c r="F17" s="103">
        <f>SUM(C17:E17)</f>
        <v>15942984.374724943</v>
      </c>
      <c r="G17" s="11"/>
    </row>
    <row r="18" spans="1:7" x14ac:dyDescent="0.25">
      <c r="B18" s="10" t="s">
        <v>211</v>
      </c>
      <c r="C18" s="99">
        <v>135166.41359999997</v>
      </c>
      <c r="D18" s="13">
        <f>B10*SUM(Depots!F6:H6)</f>
        <v>268685.81708940654</v>
      </c>
      <c r="E18" s="13">
        <f>0.2*(($B$12*Depots!F6)+($B$13*Depots!G6)+($B$11*Depots!H6))</f>
        <v>1172792.0797317836</v>
      </c>
      <c r="F18" s="103">
        <f>SUM(C18:E18)</f>
        <v>1576644.3104211902</v>
      </c>
    </row>
    <row r="19" spans="1:7" x14ac:dyDescent="0.25">
      <c r="B19" s="10" t="s">
        <v>77</v>
      </c>
      <c r="C19" s="100">
        <v>567608.03280000004</v>
      </c>
      <c r="D19" s="13">
        <f>B10*(SUM(Depots!F4:H4)+SUMIF(Delivery!AO8:AO205,Delivery!AH5,Delivery!F8:F205))</f>
        <v>1478627.4994398013</v>
      </c>
      <c r="E19" s="13">
        <f>0.2*(($B$12*Depots!F4)+($B$13*Depots!G4)+($B$11*Depots!H4)+(B11*SUMIF(Delivery!AO8:AO205,Delivery!AH5,Delivery!F8:F205)))</f>
        <v>5978129.151623968</v>
      </c>
      <c r="F19" s="103">
        <f>SUM(C19:E19)</f>
        <v>8024364.6838637693</v>
      </c>
    </row>
    <row r="20" spans="1:7" x14ac:dyDescent="0.25">
      <c r="B20" s="8" t="s">
        <v>79</v>
      </c>
      <c r="C20" s="102">
        <f>SUM(C17:C19)</f>
        <v>1993161.5027999999</v>
      </c>
      <c r="D20" s="102">
        <f>SUM(D17:D19)</f>
        <v>3808301.4106318038</v>
      </c>
      <c r="E20" s="102">
        <f>SUM(E17:E19)</f>
        <v>19742530.455578096</v>
      </c>
      <c r="F20" s="102">
        <f>SUM(F17:F19)</f>
        <v>25543993.369009905</v>
      </c>
    </row>
    <row r="21" spans="1:7" x14ac:dyDescent="0.25">
      <c r="B21" s="10" t="s">
        <v>493</v>
      </c>
      <c r="C21" s="97">
        <f>((SUM(Depots!$F$5:$G$5)/SUM(Depots!$F$5:$H$5))*C17)+(SUM(Depots!$F$6:$G$6)/SUM(Depots!$F$6:$H$6)*C18)+(SUM(Depots!$F$4:$G$4)/SUM(Depots!$F$4:$H$4)*C19)</f>
        <v>1030622.3580838309</v>
      </c>
      <c r="D21" s="97">
        <f>B10*SUM(Delivery!D8:E205)</f>
        <v>1713105.4194118432</v>
      </c>
      <c r="E21" s="97">
        <f>0.2*(B12*SUM(Delivery!D8:D205)+B13*SUM(Delivery!E8:E205))</f>
        <v>11361746.490698263</v>
      </c>
      <c r="F21" s="103">
        <f>SUM(C21:E21)</f>
        <v>14105474.268193938</v>
      </c>
    </row>
    <row r="22" spans="1:7" x14ac:dyDescent="0.25">
      <c r="B22" s="10" t="s">
        <v>76</v>
      </c>
      <c r="C22" s="97">
        <f>C20-C21</f>
        <v>962539.14471616899</v>
      </c>
      <c r="D22" s="97">
        <f>B10*SUM(Delivery!F8:F205)</f>
        <v>2095195.9912199595</v>
      </c>
      <c r="E22" s="97">
        <f>E20-E21</f>
        <v>8380783.9648798332</v>
      </c>
      <c r="F22" s="103">
        <f>SUM(C22:E22)</f>
        <v>11438519.100815961</v>
      </c>
    </row>
    <row r="23" spans="1:7" x14ac:dyDescent="0.25">
      <c r="A23" s="11"/>
      <c r="B23" s="81"/>
      <c r="C23" s="12"/>
      <c r="D23" s="12"/>
      <c r="E23" s="80"/>
    </row>
    <row r="24" spans="1:7" x14ac:dyDescent="0.25">
      <c r="A24" s="14" t="s">
        <v>496</v>
      </c>
      <c r="E24" s="80"/>
      <c r="F24" s="80"/>
      <c r="G24" s="11"/>
    </row>
    <row r="25" spans="1:7" x14ac:dyDescent="0.25">
      <c r="A25" s="11" t="s">
        <v>88</v>
      </c>
      <c r="B25" s="12">
        <v>6.36</v>
      </c>
      <c r="E25" s="80"/>
    </row>
    <row r="26" spans="1:7" x14ac:dyDescent="0.25">
      <c r="A26" s="11" t="s">
        <v>89</v>
      </c>
      <c r="B26" s="12">
        <v>4.8000000000000001E-2</v>
      </c>
    </row>
    <row r="27" spans="1:7" x14ac:dyDescent="0.25">
      <c r="A27" s="11" t="s">
        <v>497</v>
      </c>
    </row>
    <row r="28" spans="1:7" x14ac:dyDescent="0.25">
      <c r="A28" s="11" t="s">
        <v>88</v>
      </c>
      <c r="B28" s="12">
        <v>14.4</v>
      </c>
      <c r="C28" s="14"/>
    </row>
    <row r="29" spans="1:7" x14ac:dyDescent="0.25">
      <c r="A29" s="11" t="s">
        <v>89</v>
      </c>
      <c r="B29" s="12">
        <v>0.2</v>
      </c>
      <c r="C29" s="14"/>
    </row>
    <row r="30" spans="1:7" x14ac:dyDescent="0.25">
      <c r="A30" s="11"/>
      <c r="B30" s="12"/>
      <c r="C30" s="12"/>
      <c r="D30" s="12"/>
    </row>
    <row r="31" spans="1:7" x14ac:dyDescent="0.25">
      <c r="B31" s="198" t="s">
        <v>90</v>
      </c>
      <c r="C31" s="198"/>
      <c r="D31" s="198"/>
      <c r="E31" s="198"/>
      <c r="F31" s="198"/>
      <c r="G31" s="82"/>
    </row>
    <row r="32" spans="1:7" x14ac:dyDescent="0.25">
      <c r="B32" s="94"/>
      <c r="C32" s="208" t="s">
        <v>85</v>
      </c>
      <c r="D32" s="208"/>
      <c r="E32" s="208" t="s">
        <v>498</v>
      </c>
      <c r="F32" s="208"/>
      <c r="G32" s="82"/>
    </row>
    <row r="33" spans="1:7" x14ac:dyDescent="0.25">
      <c r="B33" s="59" t="s">
        <v>0</v>
      </c>
      <c r="C33" s="88" t="s">
        <v>86</v>
      </c>
      <c r="D33" s="88" t="s">
        <v>87</v>
      </c>
      <c r="E33" s="88" t="s">
        <v>86</v>
      </c>
      <c r="F33" s="88" t="s">
        <v>87</v>
      </c>
      <c r="G33" s="59" t="s">
        <v>79</v>
      </c>
    </row>
    <row r="34" spans="1:7" x14ac:dyDescent="0.25">
      <c r="B34" s="10" t="s">
        <v>209</v>
      </c>
      <c r="C34" s="87">
        <f>SUMIF(Delivery!AO8:AO205,Delivery!AO2,Delivery!H8:H205)</f>
        <v>175198.67203003477</v>
      </c>
      <c r="D34" s="87">
        <f>SUMIF(Delivery!AO8:AO205,Delivery!AO2,Delivery!I8:I205)</f>
        <v>299347.47105023317</v>
      </c>
      <c r="E34" s="87">
        <f>$B$28*SUM(Depots!F5:H5)+SUMIF(Delivery!AO8:AO205,Delivery!AH5,Delivery!AH8:AH205)</f>
        <v>1483911.427753869</v>
      </c>
      <c r="F34" s="87">
        <f>Delivery!BA210+SUMIF(Delivery!AO8:AO205,Delivery!AH5,Delivery!AI8:AI205)</f>
        <v>3831634.9584182091</v>
      </c>
      <c r="G34" s="105">
        <f t="shared" ref="G34:G40" si="0">SUM(C34:F34)</f>
        <v>5790092.5292523466</v>
      </c>
    </row>
    <row r="35" spans="1:7" x14ac:dyDescent="0.25">
      <c r="B35" s="10" t="s">
        <v>77</v>
      </c>
      <c r="C35" s="90">
        <f>SUMIF(Delivery!AO8:AO205,B35,Delivery!P8:P205)</f>
        <v>32005.652315852749</v>
      </c>
      <c r="D35" s="90">
        <f>SUMIF(Delivery!AO8:AO205,B35,Delivery!Q8:Q205)</f>
        <v>54685.409250254452</v>
      </c>
      <c r="E35" s="87">
        <f>B28*SUM(Depots!F4:H4)+SUMIF(Delivery!AO8:AO205,Delivery!AH5,Delivery!AK8:AK205)</f>
        <v>1064611.7995966573</v>
      </c>
      <c r="F35" s="87">
        <f>Delivery!BG210+SUMIF(Delivery!AO8:AO205,Delivery!AH5,Delivery!AL8:AL205)</f>
        <v>2422616.9297587625</v>
      </c>
      <c r="G35" s="105">
        <f t="shared" si="0"/>
        <v>3573919.790921527</v>
      </c>
    </row>
    <row r="36" spans="1:7" x14ac:dyDescent="0.25">
      <c r="B36" s="10" t="s">
        <v>506</v>
      </c>
      <c r="C36" s="87">
        <f>SUMIF(Delivery!AO8:AO205,Delivery!AO3,Delivery!X8:X205)</f>
        <v>32566.329162523012</v>
      </c>
      <c r="D36" s="87">
        <f>SUMIF(Delivery!AO8:AO205,Delivery!AO3,Delivery!Y8:Y205)</f>
        <v>122788.17274701677</v>
      </c>
      <c r="E36" s="87">
        <f>B28*SUM(Depots!F6:G6)</f>
        <v>73735.084896278495</v>
      </c>
      <c r="F36" s="90">
        <f>Delivery!BM208</f>
        <v>80965.087627681889</v>
      </c>
      <c r="G36" s="105">
        <f t="shared" si="0"/>
        <v>310054.67443350016</v>
      </c>
    </row>
    <row r="37" spans="1:7" x14ac:dyDescent="0.25">
      <c r="B37" s="10" t="s">
        <v>507</v>
      </c>
      <c r="C37" s="13">
        <f>SUM(Delivery!AO8:AO205,Delivery!AO3,Delivery!AA8:AA205)</f>
        <v>666272.32520794705</v>
      </c>
      <c r="D37" s="13">
        <f>SUM(Delivery!AO8:AO205,Delivery!AO3,Delivery!AB8:AB205)</f>
        <v>1824583.4236147588</v>
      </c>
      <c r="E37" s="13">
        <f>B28*SUM(Depots!H6)</f>
        <v>119718.70340809422</v>
      </c>
      <c r="F37" s="90">
        <f>Delivery!BN208</f>
        <v>101273.30687828168</v>
      </c>
      <c r="G37" s="105">
        <f t="shared" si="0"/>
        <v>2711847.7591090817</v>
      </c>
    </row>
    <row r="38" spans="1:7" x14ac:dyDescent="0.25">
      <c r="B38" s="8" t="s">
        <v>79</v>
      </c>
      <c r="C38" s="101">
        <f>SUM(C34:C37)</f>
        <v>906042.97871635761</v>
      </c>
      <c r="D38" s="101">
        <f t="shared" ref="D38:F38" si="1">SUM(D34:D37)</f>
        <v>2301404.4766622633</v>
      </c>
      <c r="E38" s="101">
        <f t="shared" si="1"/>
        <v>2741977.0156548992</v>
      </c>
      <c r="F38" s="101">
        <f t="shared" si="1"/>
        <v>6436490.2826829357</v>
      </c>
      <c r="G38" s="105">
        <f t="shared" si="0"/>
        <v>12385914.753716456</v>
      </c>
    </row>
    <row r="39" spans="1:7" x14ac:dyDescent="0.25">
      <c r="B39" s="10" t="s">
        <v>493</v>
      </c>
      <c r="C39" s="89">
        <f>C35+C36</f>
        <v>64571.981478375761</v>
      </c>
      <c r="D39" s="89">
        <f>D35+D36</f>
        <v>177473.58199727122</v>
      </c>
      <c r="E39" s="89">
        <f>B28*SUM(Depots!F4:G6)+SUMIF(Delivery!AO8:AO205,Delivery!AH5,Delivery!AH8:AH205)</f>
        <v>1233435.9019765276</v>
      </c>
      <c r="F39" s="89">
        <f>Delivery!BA208+Delivery!BG208+Delivery!BM208+SUMIF(Delivery!AO8:AO205,Delivery!AH5,Delivery!AI8:AI205)</f>
        <v>3130401.4740037448</v>
      </c>
      <c r="G39" s="105">
        <f t="shared" si="0"/>
        <v>4605882.939455919</v>
      </c>
    </row>
    <row r="40" spans="1:7" x14ac:dyDescent="0.25">
      <c r="B40" s="10" t="s">
        <v>76</v>
      </c>
      <c r="C40" s="13">
        <f>C37+C34</f>
        <v>841470.99723798176</v>
      </c>
      <c r="D40" s="13">
        <f>D37+D34</f>
        <v>2123930.8946649921</v>
      </c>
      <c r="E40" s="13">
        <f>B28*SUM(Depots!H4:H6)+SUMIF(Delivery!AO8:AO205,Delivery!AH5,Delivery!AK8:AK205)</f>
        <v>1508541.1136783711</v>
      </c>
      <c r="F40" s="13">
        <f>Delivery!BB208+Delivery!BH208+Delivery!BN208+SUMIF(Delivery!AO8:AO205,Delivery!AH5,Delivery!AL8:AL205)</f>
        <v>3306088.8086791886</v>
      </c>
      <c r="G40" s="105">
        <f t="shared" si="0"/>
        <v>7780031.814260534</v>
      </c>
    </row>
    <row r="41" spans="1:7" x14ac:dyDescent="0.25">
      <c r="E41" s="12"/>
    </row>
    <row r="42" spans="1:7" x14ac:dyDescent="0.25">
      <c r="A42" s="11" t="s">
        <v>91</v>
      </c>
    </row>
    <row r="43" spans="1:7" x14ac:dyDescent="0.25">
      <c r="A43" s="11" t="s">
        <v>92</v>
      </c>
      <c r="B43">
        <v>1.1000000000000001</v>
      </c>
      <c r="C43" s="11" t="s">
        <v>93</v>
      </c>
    </row>
    <row r="44" spans="1:7" x14ac:dyDescent="0.25">
      <c r="A44" s="11"/>
      <c r="C44" s="11"/>
    </row>
    <row r="45" spans="1:7" x14ac:dyDescent="0.25">
      <c r="B45" s="194" t="s">
        <v>94</v>
      </c>
      <c r="C45" s="194"/>
      <c r="D45" s="194"/>
      <c r="E45" s="194"/>
    </row>
    <row r="46" spans="1:7" x14ac:dyDescent="0.25">
      <c r="B46" s="93" t="s">
        <v>0</v>
      </c>
      <c r="C46" s="93" t="s">
        <v>95</v>
      </c>
      <c r="D46" s="93" t="s">
        <v>96</v>
      </c>
      <c r="E46" s="93" t="s">
        <v>79</v>
      </c>
    </row>
    <row r="47" spans="1:7" x14ac:dyDescent="0.25">
      <c r="B47" s="10" t="s">
        <v>209</v>
      </c>
      <c r="C47" s="85">
        <f>B43*C4</f>
        <v>137200.92423135688</v>
      </c>
      <c r="D47" s="85">
        <f>B43*D4</f>
        <v>32000.047683043584</v>
      </c>
      <c r="E47" s="118">
        <f>SUM(C47:D47)</f>
        <v>169200.97191440046</v>
      </c>
      <c r="F47" s="84"/>
      <c r="G47" s="11"/>
    </row>
    <row r="48" spans="1:7" x14ac:dyDescent="0.25">
      <c r="B48" s="10" t="s">
        <v>77</v>
      </c>
      <c r="C48" s="114">
        <f>B43*Depots!E10</f>
        <v>25064.14590636663</v>
      </c>
      <c r="D48" s="114">
        <f>B43*D5</f>
        <v>12930.202473509484</v>
      </c>
      <c r="E48" s="118">
        <f>SUM(C48:D48)</f>
        <v>37994.348379876115</v>
      </c>
      <c r="F48" s="84"/>
    </row>
    <row r="49" spans="2:6" x14ac:dyDescent="0.25">
      <c r="B49" s="10" t="s">
        <v>506</v>
      </c>
      <c r="C49" s="85">
        <f>B43*Depots!E11</f>
        <v>56277.912509049354</v>
      </c>
      <c r="D49" s="201">
        <f>B43*D6</f>
        <v>1726.0776325859356</v>
      </c>
      <c r="E49" s="203">
        <f>D49+C49+C50</f>
        <v>124370.65938305104</v>
      </c>
      <c r="F49" s="84"/>
    </row>
    <row r="50" spans="2:6" x14ac:dyDescent="0.25">
      <c r="B50" s="10" t="s">
        <v>507</v>
      </c>
      <c r="C50" s="1">
        <f>B43*Depots!E12</f>
        <v>66366.669241415744</v>
      </c>
      <c r="D50" s="202"/>
      <c r="E50" s="204"/>
    </row>
    <row r="51" spans="2:6" x14ac:dyDescent="0.25">
      <c r="B51" s="8" t="s">
        <v>79</v>
      </c>
      <c r="C51" s="115">
        <f>SUM(C47:C50)</f>
        <v>284909.65188818861</v>
      </c>
      <c r="D51" s="115">
        <f>D49+D47+D48</f>
        <v>46656.327789139003</v>
      </c>
      <c r="E51" s="118">
        <f>SUM(E47:E50)</f>
        <v>331565.97967732762</v>
      </c>
      <c r="F51" s="84"/>
    </row>
    <row r="52" spans="2:6" x14ac:dyDescent="0.25">
      <c r="B52" s="11"/>
      <c r="C52" s="116"/>
      <c r="D52" s="116"/>
      <c r="E52" s="117"/>
      <c r="F52" s="91"/>
    </row>
    <row r="53" spans="2:6" x14ac:dyDescent="0.25">
      <c r="B53" s="11"/>
    </row>
  </sheetData>
  <mergeCells count="10">
    <mergeCell ref="B2:E2"/>
    <mergeCell ref="E6:E7"/>
    <mergeCell ref="D49:D50"/>
    <mergeCell ref="E49:E50"/>
    <mergeCell ref="B15:F15"/>
    <mergeCell ref="C32:D32"/>
    <mergeCell ref="E32:F32"/>
    <mergeCell ref="B45:E45"/>
    <mergeCell ref="B31:F31"/>
    <mergeCell ref="D6:D7"/>
  </mergeCells>
  <pageMargins left="0.7" right="0.7" top="0.75" bottom="0.75" header="0.3" footer="0.3"/>
  <ignoredErrors>
    <ignoredError sqref="F20 D51 D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map</vt:lpstr>
      <vt:lpstr>Pivot</vt:lpstr>
      <vt:lpstr>Initial Data</vt:lpstr>
      <vt:lpstr>Input Data</vt:lpstr>
      <vt:lpstr>Path Matrix</vt:lpstr>
      <vt:lpstr>Crossdocking</vt:lpstr>
      <vt:lpstr>Delivery</vt:lpstr>
      <vt:lpstr>Depots</vt:lpstr>
      <vt:lpstr>Costs &amp; CO2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Yates, Nicky</dc:creator>
  <cp:lastModifiedBy>LuisP Guaso</cp:lastModifiedBy>
  <dcterms:created xsi:type="dcterms:W3CDTF">2018-10-19T07:25:35Z</dcterms:created>
  <dcterms:modified xsi:type="dcterms:W3CDTF">2022-08-11T22:42:03Z</dcterms:modified>
</cp:coreProperties>
</file>