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3.xml" ContentType="application/vnd.openxmlformats-officedocument.spreadsheetml.comments+xml"/>
  <Override PartName="/xl/drawings/drawing1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4.xml" ContentType="application/vnd.openxmlformats-officedocument.drawing+xml"/>
  <Override PartName="/xl/comments4.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drawings/drawing1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24.xml" ContentType="application/vnd.openxmlformats-officedocument.drawingml.chart+xml"/>
  <Override PartName="/xl/drawings/drawing23.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27.xml" ContentType="application/vnd.openxmlformats-officedocument.drawingml.chart+xml"/>
  <Override PartName="/xl/drawings/drawing26.xml" ContentType="application/vnd.openxmlformats-officedocument.drawing+xml"/>
  <Override PartName="/xl/charts/chart28.xml" ContentType="application/vnd.openxmlformats-officedocument.drawingml.chart+xml"/>
  <Override PartName="/xl/drawings/drawing2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33.xml" ContentType="application/vnd.openxmlformats-officedocument.drawingml.chart+xml"/>
  <Override PartName="/xl/drawings/drawing30.xml" ContentType="application/vnd.openxmlformats-officedocument.drawingml.chartshapes+xml"/>
  <Override PartName="/xl/charts/chart34.xml" ContentType="application/vnd.openxmlformats-officedocument.drawingml.chart+xml"/>
  <Override PartName="/xl/charts/chart35.xml" ContentType="application/vnd.openxmlformats-officedocument.drawingml.chart+xml"/>
  <Override PartName="/xl/drawings/drawing31.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8.xml" ContentType="application/vnd.openxmlformats-officedocument.drawingml.chart+xml"/>
  <Override PartName="/xl/drawings/drawing34.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35.xml" ContentType="application/vnd.openxmlformats-officedocument.drawing+xml"/>
  <Override PartName="/xl/comments5.xml" ContentType="application/vnd.openxmlformats-officedocument.spreadsheetml.comments+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drawings/drawing36.xml" ContentType="application/vnd.openxmlformats-officedocument.drawing+xml"/>
  <Override PartName="/xl/comments6.xml" ContentType="application/vnd.openxmlformats-officedocument.spreadsheetml.comments+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drawings/drawing37.xml" ContentType="application/vnd.openxmlformats-officedocument.drawing+xml"/>
  <Override PartName="/xl/charts/chart125.xml" ContentType="application/vnd.openxmlformats-officedocument.drawingml.chart+xml"/>
  <Override PartName="/xl/drawings/drawing38.xml" ContentType="application/vnd.openxmlformats-officedocument.drawing+xml"/>
  <Override PartName="/xl/charts/chart126.xml" ContentType="application/vnd.openxmlformats-officedocument.drawingml.chart+xml"/>
  <Override PartName="/xl/drawings/drawing39.xml" ContentType="application/vnd.openxmlformats-officedocument.drawing+xml"/>
  <Override PartName="/xl/charts/chart1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128.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drawings/drawing44.xml" ContentType="application/vnd.openxmlformats-officedocument.drawing+xml"/>
  <Override PartName="/xl/comments7.xml" ContentType="application/vnd.openxmlformats-officedocument.spreadsheetml.comments+xml"/>
  <Override PartName="/xl/charts/chart129.xml" ContentType="application/vnd.openxmlformats-officedocument.drawingml.chart+xml"/>
  <Override PartName="/xl/drawings/drawing45.xml" ContentType="application/vnd.openxmlformats-officedocument.drawingml.chartshapes+xml"/>
  <Override PartName="/xl/charts/chart130.xml" ContentType="application/vnd.openxmlformats-officedocument.drawingml.chart+xml"/>
  <Override PartName="/xl/drawings/drawing46.xml" ContentType="application/vnd.openxmlformats-officedocument.drawingml.chartshapes+xml"/>
  <Override PartName="/xl/charts/chart131.xml" ContentType="application/vnd.openxmlformats-officedocument.drawingml.chart+xml"/>
  <Override PartName="/xl/charts/chart132.xml" ContentType="application/vnd.openxmlformats-officedocument.drawingml.chart+xml"/>
  <Override PartName="/xl/drawings/drawing47.xml" ContentType="application/vnd.openxmlformats-officedocument.drawingml.chartshapes+xml"/>
  <Override PartName="/xl/charts/chart133.xml" ContentType="application/vnd.openxmlformats-officedocument.drawingml.chart+xml"/>
  <Override PartName="/xl/drawings/drawing48.xml" ContentType="application/vnd.openxmlformats-officedocument.drawing+xml"/>
  <Override PartName="/xl/charts/chart134.xml" ContentType="application/vnd.openxmlformats-officedocument.drawingml.chart+xml"/>
  <Override PartName="/xl/charts/chart135.xml" ContentType="application/vnd.openxmlformats-officedocument.drawingml.chart+xml"/>
  <Override PartName="/xl/drawings/drawing49.xml" ContentType="application/vnd.openxmlformats-officedocument.drawingml.chartshapes+xml"/>
  <Override PartName="/xl/charts/chart136.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137.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138.xml" ContentType="application/vnd.openxmlformats-officedocument.drawingml.chart+xml"/>
  <Override PartName="/xl/drawings/drawing54.xml" ContentType="application/vnd.openxmlformats-officedocument.drawing+xml"/>
  <Override PartName="/xl/charts/chart139.xml" ContentType="application/vnd.openxmlformats-officedocument.drawingml.chart+xml"/>
  <Override PartName="/xl/drawings/drawing55.xml" ContentType="application/vnd.openxmlformats-officedocument.drawing+xml"/>
  <Override PartName="/xl/charts/chart140.xml" ContentType="application/vnd.openxmlformats-officedocument.drawingml.chart+xml"/>
  <Override PartName="/xl/drawings/drawing56.xml" ContentType="application/vnd.openxmlformats-officedocument.drawing+xml"/>
  <Override PartName="/xl/charts/chart141.xml" ContentType="application/vnd.openxmlformats-officedocument.drawingml.chart+xml"/>
  <Override PartName="/xl/drawings/drawing57.xml" ContentType="application/vnd.openxmlformats-officedocument.drawing+xml"/>
  <Override PartName="/xl/charts/chart142.xml" ContentType="application/vnd.openxmlformats-officedocument.drawingml.chart+xml"/>
  <Override PartName="/xl/charts/chart143.xml" ContentType="application/vnd.openxmlformats-officedocument.drawingml.chart+xml"/>
  <Override PartName="/xl/drawings/drawing58.xml" ContentType="application/vnd.openxmlformats-officedocument.drawingml.chartshapes+xml"/>
  <Override PartName="/xl/drawings/drawing59.xml" ContentType="application/vnd.openxmlformats-officedocument.drawing+xml"/>
  <Override PartName="/xl/charts/chart144.xml" ContentType="application/vnd.openxmlformats-officedocument.drawingml.chart+xml"/>
  <Override PartName="/xl/drawings/drawing60.xml" ContentType="application/vnd.openxmlformats-officedocument.drawing+xml"/>
  <Override PartName="/xl/charts/chart145.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146.xml" ContentType="application/vnd.openxmlformats-officedocument.drawingml.chart+xml"/>
  <Override PartName="/xl/drawings/drawing63.xml" ContentType="application/vnd.openxmlformats-officedocument.drawing+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drawings/drawing64.xml" ContentType="application/vnd.openxmlformats-officedocument.drawing+xml"/>
  <Override PartName="/xl/charts/chart154.xml" ContentType="application/vnd.openxmlformats-officedocument.drawingml.chart+xml"/>
  <Override PartName="/xl/drawings/drawing65.xml" ContentType="application/vnd.openxmlformats-officedocument.drawingml.chartshapes+xml"/>
  <Override PartName="/xl/charts/chart155.xml" ContentType="application/vnd.openxmlformats-officedocument.drawingml.chart+xml"/>
  <Override PartName="/xl/drawings/drawing66.xml" ContentType="application/vnd.openxmlformats-officedocument.drawing+xml"/>
  <Override PartName="/xl/charts/chart156.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tables/table1.xml" ContentType="application/vnd.openxmlformats-officedocument.spreadsheetml.table+xml"/>
  <Override PartName="/xl/drawings/drawing69.xml" ContentType="application/vnd.openxmlformats-officedocument.drawing+xml"/>
  <Override PartName="/xl/charts/chart157.xml" ContentType="application/vnd.openxmlformats-officedocument.drawingml.chart+xml"/>
  <Override PartName="/xl/drawings/drawing70.xml" ContentType="application/vnd.openxmlformats-officedocument.drawing+xml"/>
  <Override PartName="/xl/charts/chart158.xml" ContentType="application/vnd.openxmlformats-officedocument.drawingml.chart+xml"/>
  <Override PartName="/xl/charts/chart159.xml" ContentType="application/vnd.openxmlformats-officedocument.drawingml.chart+xml"/>
  <Override PartName="/xl/drawings/drawing71.xml" ContentType="application/vnd.openxmlformats-officedocument.drawing+xml"/>
  <Override PartName="/xl/charts/chart160.xml" ContentType="application/vnd.openxmlformats-officedocument.drawingml.chart+xml"/>
  <Override PartName="/xl/drawings/drawing72.xml" ContentType="application/vnd.openxmlformats-officedocument.drawingml.chartshapes+xml"/>
  <Override PartName="/xl/charts/chart161.xml" ContentType="application/vnd.openxmlformats-officedocument.drawingml.chart+xml"/>
  <Override PartName="/xl/drawings/drawing73.xml" ContentType="application/vnd.openxmlformats-officedocument.drawingml.chartshapes+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165.xml" ContentType="application/vnd.openxmlformats-officedocument.drawingml.chart+xml"/>
  <Override PartName="/xl/charts/chart166.xml" ContentType="application/vnd.openxmlformats-officedocument.drawingml.chart+xml"/>
  <Override PartName="/xl/drawings/drawing76.xml" ContentType="application/vnd.openxmlformats-officedocument.drawing+xml"/>
  <Override PartName="/xl/charts/chart167.xml" ContentType="application/vnd.openxmlformats-officedocument.drawingml.chart+xml"/>
  <Override PartName="/xl/charts/chart168.xml" ContentType="application/vnd.openxmlformats-officedocument.drawingml.chart+xml"/>
  <Override PartName="/xl/drawings/drawing77.xml" ContentType="application/vnd.openxmlformats-officedocument.drawingml.chartshapes+xml"/>
  <Override PartName="/xl/charts/chart169.xml" ContentType="application/vnd.openxmlformats-officedocument.drawingml.chart+xml"/>
  <Override PartName="/xl/drawings/drawing78.xml" ContentType="application/vnd.openxmlformats-officedocument.drawingml.chartshapes+xml"/>
  <Override PartName="/xl/drawings/drawing79.xml" ContentType="application/vnd.openxmlformats-officedocument.drawing+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drawings/drawing80.xml" ContentType="application/vnd.openxmlformats-officedocument.drawingml.chartshapes+xml"/>
  <Override PartName="/xl/charts/chart173.xml" ContentType="application/vnd.openxmlformats-officedocument.drawingml.chart+xml"/>
  <Override PartName="/xl/charts/chart174.xml" ContentType="application/vnd.openxmlformats-officedocument.drawingml.chart+xml"/>
  <Override PartName="/xl/drawings/drawing81.xml" ContentType="application/vnd.openxmlformats-officedocument.drawing+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drawings/drawing82.xml" ContentType="application/vnd.openxmlformats-officedocument.drawing+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drawings/drawing83.xml" ContentType="application/vnd.openxmlformats-officedocument.drawing+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drawings/drawing84.xml" ContentType="application/vnd.openxmlformats-officedocument.drawing+xml"/>
  <Override PartName="/xl/charts/chart186.xml" ContentType="application/vnd.openxmlformats-officedocument.drawingml.chart+xml"/>
  <Override PartName="/xl/drawings/drawing85.xml" ContentType="application/vnd.openxmlformats-officedocument.drawingml.chartshapes+xml"/>
  <Override PartName="/xl/drawings/drawing86.xml" ContentType="application/vnd.openxmlformats-officedocument.drawing+xml"/>
  <Override PartName="/xl/charts/chart187.xml" ContentType="application/vnd.openxmlformats-officedocument.drawingml.chart+xml"/>
  <Override PartName="/xl/drawings/drawing87.xml" ContentType="application/vnd.openxmlformats-officedocument.drawing+xml"/>
  <Override PartName="/xl/charts/chart188.xml" ContentType="application/vnd.openxmlformats-officedocument.drawingml.chart+xml"/>
  <Override PartName="/xl/drawings/drawing88.xml" ContentType="application/vnd.openxmlformats-officedocument.drawing+xml"/>
  <Override PartName="/xl/charts/chart189.xml" ContentType="application/vnd.openxmlformats-officedocument.drawingml.chart+xml"/>
  <Override PartName="/xl/drawings/drawing89.xml" ContentType="application/vnd.openxmlformats-officedocument.drawing+xml"/>
  <Override PartName="/xl/charts/chart190.xml" ContentType="application/vnd.openxmlformats-officedocument.drawingml.chart+xml"/>
  <Override PartName="/xl/drawings/drawing90.xml" ContentType="application/vnd.openxmlformats-officedocument.drawing+xml"/>
  <Override PartName="/xl/charts/chart191.xml" ContentType="application/vnd.openxmlformats-officedocument.drawingml.chart+xml"/>
  <Override PartName="/xl/drawings/drawing91.xml" ContentType="application/vnd.openxmlformats-officedocument.drawing+xml"/>
  <Override PartName="/xl/charts/chart192.xml" ContentType="application/vnd.openxmlformats-officedocument.drawingml.chart+xml"/>
  <Override PartName="/xl/drawings/drawing92.xml" ContentType="application/vnd.openxmlformats-officedocument.drawingml.chartshapes+xml"/>
  <Override PartName="/xl/drawings/drawing93.xml" ContentType="application/vnd.openxmlformats-officedocument.drawing+xml"/>
  <Override PartName="/xl/charts/chart193.xml" ContentType="application/vnd.openxmlformats-officedocument.drawingml.chart+xml"/>
  <Override PartName="/xl/drawings/drawing94.xml" ContentType="application/vnd.openxmlformats-officedocument.drawingml.chartshapes+xml"/>
  <Override PartName="/xl/drawings/drawing95.xml" ContentType="application/vnd.openxmlformats-officedocument.drawing+xml"/>
  <Override PartName="/xl/charts/chart194.xml" ContentType="application/vnd.openxmlformats-officedocument.drawingml.chart+xml"/>
  <Override PartName="/xl/drawings/drawing96.xml" ContentType="application/vnd.openxmlformats-officedocument.drawing+xml"/>
  <Override PartName="/xl/charts/chart19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updateLinks="never" defaultThemeVersion="124226"/>
  <bookViews>
    <workbookView xWindow="8190" yWindow="105" windowWidth="8220" windowHeight="6405" tabRatio="868" firstSheet="3" activeTab="3"/>
  </bookViews>
  <sheets>
    <sheet name="Mision" sheetId="3" r:id="rId1"/>
    <sheet name="Vision" sheetId="4" r:id="rId2"/>
    <sheet name="Pol y Obj Calidad" sheetId="2" r:id="rId3"/>
    <sheet name="Tablero Indicadores" sheetId="1" r:id="rId4"/>
    <sheet name="AP1" sheetId="5" r:id="rId5"/>
    <sheet name="AP2" sheetId="6" r:id="rId6"/>
    <sheet name="AP3" sheetId="7" r:id="rId7"/>
    <sheet name="AI1" sheetId="9" r:id="rId8"/>
    <sheet name="AI2-4" sheetId="8" r:id="rId9"/>
    <sheet name="AI5" sheetId="10" r:id="rId10"/>
    <sheet name="AI-6" sheetId="64" r:id="rId11"/>
    <sheet name="DC1" sheetId="11" r:id="rId12"/>
    <sheet name="DC2" sheetId="12" r:id="rId13"/>
    <sheet name="DC3" sheetId="13" r:id="rId14"/>
    <sheet name="DC4" sheetId="15" r:id="rId15"/>
    <sheet name="DC5" sheetId="14" r:id="rId16"/>
    <sheet name="DC6" sheetId="16" r:id="rId17"/>
    <sheet name="DC7" sheetId="17" r:id="rId18"/>
    <sheet name="CP1" sheetId="18" r:id="rId19"/>
    <sheet name="CP2" sheetId="19" r:id="rId20"/>
    <sheet name="CP3" sheetId="20" r:id="rId21"/>
    <sheet name="FI1" sheetId="21" r:id="rId22"/>
    <sheet name="FI2" sheetId="22" r:id="rId23"/>
    <sheet name="FI3" sheetId="23" r:id="rId24"/>
    <sheet name="FI4" sheetId="24" r:id="rId25"/>
    <sheet name="GC1" sheetId="25" r:id="rId26"/>
    <sheet name="GC2" sheetId="26" r:id="rId27"/>
    <sheet name="GC3" sheetId="27" r:id="rId28"/>
    <sheet name="GC4" sheetId="28" r:id="rId29"/>
    <sheet name="GC5" sheetId="29" r:id="rId30"/>
    <sheet name="PP1" sheetId="30" r:id="rId31"/>
    <sheet name="PP2" sheetId="31" r:id="rId32"/>
    <sheet name="PP3" sheetId="32" r:id="rId33"/>
    <sheet name="PP4" sheetId="33" r:id="rId34"/>
    <sheet name="TE1" sheetId="34" r:id="rId35"/>
    <sheet name="TE2" sheetId="35" r:id="rId36"/>
    <sheet name="TE3" sheetId="36" r:id="rId37"/>
    <sheet name="TE4" sheetId="37" r:id="rId38"/>
    <sheet name="TE5" sheetId="38" r:id="rId39"/>
    <sheet name="TE6" sheetId="39" r:id="rId40"/>
    <sheet name="TE7" sheetId="40" r:id="rId41"/>
    <sheet name="TE8" sheetId="42" r:id="rId42"/>
    <sheet name="TE9" sheetId="41" r:id="rId43"/>
    <sheet name="TE10" sheetId="43" r:id="rId44"/>
    <sheet name="TM1" sheetId="44" r:id="rId45"/>
    <sheet name="TM2" sheetId="45" r:id="rId46"/>
    <sheet name="TM3" sheetId="46" r:id="rId47"/>
    <sheet name="TM4" sheetId="47" r:id="rId48"/>
    <sheet name="TM5" sheetId="48" r:id="rId49"/>
    <sheet name="TM6" sheetId="49" r:id="rId50"/>
    <sheet name="TM7" sheetId="50" r:id="rId51"/>
    <sheet name="TM8" sheetId="51" r:id="rId52"/>
    <sheet name="TM9" sheetId="52" r:id="rId53"/>
    <sheet name="TM10" sheetId="53" r:id="rId54"/>
    <sheet name="TT1" sheetId="54" r:id="rId55"/>
    <sheet name="TT2" sheetId="55" r:id="rId56"/>
    <sheet name="TT3" sheetId="56" r:id="rId57"/>
    <sheet name="TT4" sheetId="57" r:id="rId58"/>
    <sheet name="TT5" sheetId="58" r:id="rId59"/>
    <sheet name="TT6" sheetId="59" r:id="rId60"/>
    <sheet name="TT7" sheetId="60" r:id="rId61"/>
    <sheet name="TT8" sheetId="61" r:id="rId62"/>
    <sheet name="TT9" sheetId="62" r:id="rId63"/>
    <sheet name="TT10" sheetId="63" r:id="rId64"/>
  </sheets>
  <externalReferences>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s>
  <definedNames>
    <definedName name="_xlnm._FilterDatabase" localSheetId="8" hidden="1">'AI2-4'!$A$9:$O$10</definedName>
    <definedName name="_xlnm._FilterDatabase" localSheetId="3" hidden="1">'Tablero Indicadores'!$B$9:$AF$71</definedName>
  </definedNames>
  <calcPr calcId="144525"/>
  <fileRecoveryPr repairLoad="1"/>
</workbook>
</file>

<file path=xl/calcChain.xml><?xml version="1.0" encoding="utf-8"?>
<calcChain xmlns="http://schemas.openxmlformats.org/spreadsheetml/2006/main">
  <c r="F153" i="15" l="1"/>
  <c r="D60" i="58" l="1"/>
  <c r="D59" i="58"/>
  <c r="D58" i="58"/>
  <c r="D57" i="58"/>
  <c r="D56" i="58"/>
  <c r="D55" i="58"/>
  <c r="D53" i="58"/>
  <c r="D52" i="58"/>
  <c r="D51" i="58"/>
  <c r="C125" i="15"/>
  <c r="C142" i="41" l="1"/>
  <c r="C141" i="41"/>
  <c r="C140" i="41"/>
  <c r="C139" i="41"/>
  <c r="C138" i="41"/>
  <c r="C137" i="41"/>
  <c r="C136" i="41"/>
  <c r="C135" i="41"/>
  <c r="Q132" i="41"/>
  <c r="I132" i="41" s="1"/>
  <c r="Q131" i="41"/>
  <c r="R131" i="41" s="1"/>
  <c r="Q130" i="41"/>
  <c r="H130" i="41" s="1"/>
  <c r="Q129" i="41"/>
  <c r="R129" i="41" s="1"/>
  <c r="Q128" i="41"/>
  <c r="H128" i="41" s="1"/>
  <c r="Q127" i="41"/>
  <c r="R127" i="41" s="1"/>
  <c r="C146" i="41" s="1"/>
  <c r="Q126" i="41"/>
  <c r="H126" i="41" s="1"/>
  <c r="Q125" i="41"/>
  <c r="I125" i="41" s="1"/>
  <c r="Q124" i="41"/>
  <c r="R124" i="41" s="1"/>
  <c r="Q123" i="41"/>
  <c r="R123" i="41" s="1"/>
  <c r="C144" i="41" s="1"/>
  <c r="Q122" i="41"/>
  <c r="R122" i="41" s="1"/>
  <c r="Q121" i="41"/>
  <c r="I121" i="41" s="1"/>
  <c r="F52" i="42"/>
  <c r="E36" i="42"/>
  <c r="E32" i="42"/>
  <c r="E94" i="39"/>
  <c r="F94" i="39" s="1"/>
  <c r="E93" i="39"/>
  <c r="F93" i="39" s="1"/>
  <c r="H93" i="38"/>
  <c r="H92" i="38"/>
  <c r="M116" i="37"/>
  <c r="G116" i="37" s="1"/>
  <c r="N115" i="37"/>
  <c r="M115" i="37"/>
  <c r="G115" i="37" s="1"/>
  <c r="F115" i="37"/>
  <c r="E115" i="37"/>
  <c r="D115" i="37"/>
  <c r="C126" i="41" l="1"/>
  <c r="D130" i="41"/>
  <c r="R126" i="41"/>
  <c r="E129" i="41"/>
  <c r="H129" i="41"/>
  <c r="R130" i="41"/>
  <c r="D129" i="41"/>
  <c r="I129" i="41"/>
  <c r="F129" i="41"/>
  <c r="C130" i="41"/>
  <c r="D127" i="41"/>
  <c r="F128" i="41"/>
  <c r="D125" i="41"/>
  <c r="G126" i="41"/>
  <c r="E127" i="41"/>
  <c r="G130" i="41"/>
  <c r="E131" i="41"/>
  <c r="D132" i="41"/>
  <c r="R132" i="41"/>
  <c r="C132" i="41"/>
  <c r="G125" i="41"/>
  <c r="F127" i="41"/>
  <c r="H131" i="41"/>
  <c r="F132" i="41"/>
  <c r="I127" i="41"/>
  <c r="H132" i="41"/>
  <c r="C125" i="41"/>
  <c r="H125" i="41"/>
  <c r="F126" i="41"/>
  <c r="H127" i="41"/>
  <c r="C128" i="41"/>
  <c r="R128" i="41"/>
  <c r="F130" i="41"/>
  <c r="F131" i="41"/>
  <c r="G132" i="41"/>
  <c r="F125" i="41"/>
  <c r="R125" i="41"/>
  <c r="C145" i="41" s="1"/>
  <c r="G128" i="41"/>
  <c r="D131" i="41"/>
  <c r="I131" i="41"/>
  <c r="E126" i="41"/>
  <c r="I126" i="41"/>
  <c r="C127" i="41"/>
  <c r="G127" i="41"/>
  <c r="E128" i="41"/>
  <c r="I128" i="41"/>
  <c r="C129" i="41"/>
  <c r="G129" i="41"/>
  <c r="E130" i="41"/>
  <c r="I130" i="41"/>
  <c r="C131" i="41"/>
  <c r="G131" i="41"/>
  <c r="E132" i="41"/>
  <c r="D126" i="41"/>
  <c r="D128" i="41"/>
  <c r="E125" i="41"/>
  <c r="G124" i="41"/>
  <c r="D124" i="41"/>
  <c r="H124" i="41"/>
  <c r="C124" i="41"/>
  <c r="E124" i="41"/>
  <c r="I124" i="41"/>
  <c r="F124" i="41"/>
  <c r="D123" i="41"/>
  <c r="H123" i="41"/>
  <c r="E123" i="41"/>
  <c r="I123" i="41"/>
  <c r="F123" i="41"/>
  <c r="C123" i="41"/>
  <c r="G123" i="41"/>
  <c r="D122" i="41"/>
  <c r="H122" i="41"/>
  <c r="E122" i="41"/>
  <c r="I122" i="41"/>
  <c r="F122" i="41"/>
  <c r="C122" i="41"/>
  <c r="G122" i="41"/>
  <c r="C121" i="41"/>
  <c r="G121" i="41"/>
  <c r="R121" i="41"/>
  <c r="C143" i="41" s="1"/>
  <c r="D121" i="41"/>
  <c r="H121" i="41"/>
  <c r="F121" i="41"/>
  <c r="E121" i="41"/>
  <c r="D116" i="37"/>
  <c r="N116" i="37"/>
  <c r="F116" i="37"/>
  <c r="E116" i="37"/>
  <c r="C116" i="37"/>
  <c r="C115" i="37"/>
  <c r="C33" i="21" l="1"/>
  <c r="C230" i="52" l="1"/>
  <c r="C229" i="52"/>
  <c r="C228" i="52"/>
  <c r="U171" i="52"/>
  <c r="T171" i="52"/>
  <c r="U170" i="52"/>
  <c r="T170" i="52"/>
  <c r="U169" i="52"/>
  <c r="T169" i="52"/>
  <c r="U168" i="52"/>
  <c r="T168" i="52"/>
  <c r="S168" i="52"/>
  <c r="C227" i="52" s="1"/>
  <c r="R168" i="52"/>
  <c r="J168" i="52"/>
  <c r="I168" i="52"/>
  <c r="H168" i="52"/>
  <c r="G168" i="52"/>
  <c r="F168" i="52"/>
  <c r="E168" i="52"/>
  <c r="D168" i="52"/>
  <c r="C168" i="52"/>
  <c r="U167" i="52"/>
  <c r="T167" i="52"/>
  <c r="S167" i="52"/>
  <c r="C226" i="52" s="1"/>
  <c r="R167" i="52"/>
  <c r="J167" i="52"/>
  <c r="I167" i="52"/>
  <c r="H167" i="52"/>
  <c r="G167" i="52"/>
  <c r="F167" i="52"/>
  <c r="E167" i="52"/>
  <c r="D167" i="52"/>
  <c r="C167" i="52"/>
  <c r="U166" i="52"/>
  <c r="T166" i="52"/>
  <c r="S166" i="52"/>
  <c r="C225" i="52" s="1"/>
  <c r="R166" i="52"/>
  <c r="J166" i="52"/>
  <c r="I166" i="52"/>
  <c r="H166" i="52"/>
  <c r="G166" i="52"/>
  <c r="F166" i="52"/>
  <c r="E166" i="52"/>
  <c r="D166" i="52"/>
  <c r="C166" i="52"/>
  <c r="A166" i="52"/>
  <c r="U165" i="52"/>
  <c r="T165" i="52"/>
  <c r="R165" i="52"/>
  <c r="S165" i="52" s="1"/>
  <c r="C224" i="52" s="1"/>
  <c r="J165" i="52"/>
  <c r="I165" i="52"/>
  <c r="G165" i="52"/>
  <c r="F165" i="52"/>
  <c r="E165" i="52"/>
  <c r="C165" i="52"/>
  <c r="A165" i="52"/>
  <c r="U164" i="52"/>
  <c r="T164" i="52"/>
  <c r="R164" i="52"/>
  <c r="I164" i="52" s="1"/>
  <c r="J164" i="52"/>
  <c r="G164" i="52"/>
  <c r="F164" i="52"/>
  <c r="C164" i="52"/>
  <c r="A164" i="52"/>
  <c r="U163" i="52"/>
  <c r="T163" i="52"/>
  <c r="R163" i="52"/>
  <c r="F163" i="52" s="1"/>
  <c r="G163" i="52"/>
  <c r="C163" i="52"/>
  <c r="J163" i="52" s="1"/>
  <c r="O162" i="52"/>
  <c r="N162" i="52"/>
  <c r="M162" i="52"/>
  <c r="L162" i="52"/>
  <c r="K162" i="52"/>
  <c r="U161" i="52"/>
  <c r="T161" i="52"/>
  <c r="S161" i="52"/>
  <c r="C221" i="52" s="1"/>
  <c r="R161" i="52"/>
  <c r="I161" i="52"/>
  <c r="H161" i="52"/>
  <c r="G161" i="52"/>
  <c r="F161" i="52"/>
  <c r="E161" i="52"/>
  <c r="D161" i="52"/>
  <c r="J161" i="52" s="1"/>
  <c r="C161" i="52"/>
  <c r="U160" i="52"/>
  <c r="T160" i="52"/>
  <c r="R160" i="52"/>
  <c r="S160" i="52" s="1"/>
  <c r="C220" i="52" s="1"/>
  <c r="I160" i="52"/>
  <c r="G160" i="52"/>
  <c r="F160" i="52"/>
  <c r="E160" i="52"/>
  <c r="C160" i="52"/>
  <c r="U159" i="52"/>
  <c r="T159" i="52"/>
  <c r="R159" i="52"/>
  <c r="I159" i="52" s="1"/>
  <c r="G159" i="52"/>
  <c r="F159" i="52"/>
  <c r="C159" i="52"/>
  <c r="E181" i="49"/>
  <c r="D181" i="49"/>
  <c r="G87" i="48"/>
  <c r="S162" i="52" l="1"/>
  <c r="R162" i="52"/>
  <c r="D163" i="52"/>
  <c r="H163" i="52"/>
  <c r="S163" i="52"/>
  <c r="C222" i="52" s="1"/>
  <c r="D159" i="52"/>
  <c r="H159" i="52"/>
  <c r="S159" i="52"/>
  <c r="C219" i="52" s="1"/>
  <c r="A161" i="52"/>
  <c r="E163" i="52"/>
  <c r="I163" i="52"/>
  <c r="D164" i="52"/>
  <c r="H164" i="52"/>
  <c r="S164" i="52"/>
  <c r="C223" i="52" s="1"/>
  <c r="E159" i="52"/>
  <c r="D160" i="52"/>
  <c r="H160" i="52"/>
  <c r="A163" i="52"/>
  <c r="E164" i="52"/>
  <c r="D165" i="52"/>
  <c r="H165" i="52"/>
  <c r="H192" i="51"/>
  <c r="I192" i="51" s="1"/>
  <c r="C155" i="51" s="1"/>
  <c r="G192" i="51"/>
  <c r="F192" i="51"/>
  <c r="H187" i="51"/>
  <c r="G187" i="51"/>
  <c r="F187" i="51"/>
  <c r="H182" i="51"/>
  <c r="G182" i="51"/>
  <c r="F182" i="51"/>
  <c r="H177" i="51"/>
  <c r="G177" i="51"/>
  <c r="F177" i="51"/>
  <c r="F153" i="51"/>
  <c r="F151" i="51"/>
  <c r="D118" i="51"/>
  <c r="D117" i="51"/>
  <c r="D116" i="51"/>
  <c r="D167" i="50"/>
  <c r="D166" i="50"/>
  <c r="D165" i="50"/>
  <c r="D164" i="50"/>
  <c r="D163" i="50"/>
  <c r="D162" i="50"/>
  <c r="D161" i="50"/>
  <c r="D160" i="50"/>
  <c r="D159" i="50"/>
  <c r="D158" i="50"/>
  <c r="D157" i="50"/>
  <c r="D156" i="50"/>
  <c r="D155" i="50"/>
  <c r="AF139" i="53"/>
  <c r="AC139" i="53"/>
  <c r="W139" i="53"/>
  <c r="T139" i="53"/>
  <c r="Q139" i="53"/>
  <c r="N139" i="53"/>
  <c r="K139" i="53"/>
  <c r="E139" i="53"/>
  <c r="AF138" i="53"/>
  <c r="AC138" i="53"/>
  <c r="W138" i="53"/>
  <c r="T138" i="53"/>
  <c r="Q138" i="53"/>
  <c r="N138" i="53"/>
  <c r="K138" i="53"/>
  <c r="E138" i="53"/>
  <c r="AF137" i="53"/>
  <c r="AC137" i="53"/>
  <c r="W137" i="53"/>
  <c r="T137" i="53"/>
  <c r="Q137" i="53"/>
  <c r="N137" i="53"/>
  <c r="K137" i="53"/>
  <c r="E137" i="53"/>
  <c r="AF135" i="53"/>
  <c r="AC135" i="53"/>
  <c r="W135" i="53"/>
  <c r="T135" i="53"/>
  <c r="N135" i="53"/>
  <c r="K135" i="53"/>
  <c r="E135" i="53"/>
  <c r="AF134" i="53"/>
  <c r="AC134" i="53"/>
  <c r="W134" i="53"/>
  <c r="T134" i="53"/>
  <c r="Q134" i="53"/>
  <c r="N134" i="53"/>
  <c r="E134" i="53"/>
  <c r="AI133" i="53"/>
  <c r="AH133" i="53" s="1"/>
  <c r="C149" i="53" s="1"/>
  <c r="E133" i="53"/>
  <c r="AF131" i="53"/>
  <c r="AC131" i="53"/>
  <c r="W131" i="53"/>
  <c r="T131" i="53"/>
  <c r="N131" i="53"/>
  <c r="E131" i="53"/>
  <c r="AF130" i="53"/>
  <c r="AC130" i="53"/>
  <c r="W130" i="53"/>
  <c r="T130" i="53"/>
  <c r="N130" i="53"/>
  <c r="E130" i="53"/>
  <c r="AF129" i="53"/>
  <c r="AC129" i="53"/>
  <c r="W129" i="53"/>
  <c r="T129" i="53"/>
  <c r="N129" i="53"/>
  <c r="E129" i="53"/>
  <c r="AF127" i="53"/>
  <c r="AC127" i="53"/>
  <c r="W127" i="53"/>
  <c r="T127" i="53"/>
  <c r="Q127" i="53"/>
  <c r="N127" i="53"/>
  <c r="K127" i="53"/>
  <c r="E127" i="53"/>
  <c r="AF126" i="53"/>
  <c r="AC126" i="53"/>
  <c r="W126" i="53"/>
  <c r="T126" i="53"/>
  <c r="Q126" i="53"/>
  <c r="N126" i="53"/>
  <c r="K126" i="53"/>
  <c r="E126" i="53"/>
  <c r="AF125" i="53"/>
  <c r="AC125" i="53"/>
  <c r="W125" i="53"/>
  <c r="T125" i="53"/>
  <c r="Q125" i="53"/>
  <c r="N125" i="53"/>
  <c r="K125" i="53"/>
  <c r="E125" i="53"/>
  <c r="E190" i="49"/>
  <c r="E189" i="49"/>
  <c r="B155" i="49" s="1"/>
  <c r="E188" i="49"/>
  <c r="B154" i="49" s="1"/>
  <c r="E187" i="49"/>
  <c r="E186" i="49"/>
  <c r="E185" i="49"/>
  <c r="E184" i="49"/>
  <c r="E183" i="49"/>
  <c r="E182" i="49"/>
  <c r="E180" i="49"/>
  <c r="B146" i="49" s="1"/>
  <c r="D180" i="49"/>
  <c r="E179" i="49"/>
  <c r="B145" i="49" s="1"/>
  <c r="D179" i="49"/>
  <c r="G146" i="48"/>
  <c r="H145" i="48"/>
  <c r="I145" i="48" s="1"/>
  <c r="D134" i="47"/>
  <c r="D133" i="47"/>
  <c r="D132" i="47"/>
  <c r="D131" i="47"/>
  <c r="D130" i="47"/>
  <c r="D129" i="47"/>
  <c r="D128" i="47"/>
  <c r="D127" i="47"/>
  <c r="D126" i="47"/>
  <c r="J160" i="52" l="1"/>
  <c r="A160" i="52"/>
  <c r="C135" i="52" s="1"/>
  <c r="J159" i="52"/>
  <c r="A159" i="52"/>
  <c r="C134" i="52" s="1"/>
  <c r="F162" i="52"/>
  <c r="I162" i="52"/>
  <c r="E162" i="52"/>
  <c r="H162" i="52"/>
  <c r="D162" i="52"/>
  <c r="G162" i="52"/>
  <c r="C162" i="52"/>
  <c r="AI131" i="53"/>
  <c r="AH131" i="53" s="1"/>
  <c r="C148" i="53" s="1"/>
  <c r="AI138" i="53"/>
  <c r="AH138" i="53" s="1"/>
  <c r="C153" i="53" s="1"/>
  <c r="AI134" i="53"/>
  <c r="AH134" i="53" s="1"/>
  <c r="C150" i="53" s="1"/>
  <c r="G194" i="51"/>
  <c r="I182" i="51"/>
  <c r="AI126" i="53"/>
  <c r="AH126" i="53" s="1"/>
  <c r="C144" i="53" s="1"/>
  <c r="AI129" i="53"/>
  <c r="AH129" i="53" s="1"/>
  <c r="C146" i="53" s="1"/>
  <c r="AI135" i="53"/>
  <c r="AH135" i="53" s="1"/>
  <c r="C151" i="53" s="1"/>
  <c r="AI137" i="53"/>
  <c r="AH137" i="53" s="1"/>
  <c r="C152" i="53" s="1"/>
  <c r="AI139" i="53"/>
  <c r="AH139" i="53" s="1"/>
  <c r="C154" i="53" s="1"/>
  <c r="F194" i="51"/>
  <c r="I187" i="51"/>
  <c r="AI125" i="53"/>
  <c r="AH125" i="53" s="1"/>
  <c r="C143" i="53" s="1"/>
  <c r="AI127" i="53"/>
  <c r="AH127" i="53" s="1"/>
  <c r="C145" i="53" s="1"/>
  <c r="AI130" i="53"/>
  <c r="AH130" i="53" s="1"/>
  <c r="C147" i="53" s="1"/>
  <c r="I177" i="51"/>
  <c r="I194" i="51" s="1"/>
  <c r="E155" i="51"/>
  <c r="F155" i="51" s="1"/>
  <c r="H194" i="51"/>
  <c r="J162" i="52" l="1"/>
  <c r="A162" i="52"/>
  <c r="C136" i="52" s="1"/>
  <c r="C149" i="51"/>
  <c r="E149" i="51"/>
  <c r="F149" i="51" s="1"/>
  <c r="C115" i="51" s="1"/>
  <c r="T60" i="52" l="1"/>
  <c r="R60" i="52"/>
  <c r="H60" i="52" s="1"/>
  <c r="T59" i="52"/>
  <c r="R59" i="52"/>
  <c r="F59" i="52" s="1"/>
  <c r="T58" i="52"/>
  <c r="R58" i="52"/>
  <c r="H58" i="52" s="1"/>
  <c r="D60" i="52" l="1"/>
  <c r="G58" i="52"/>
  <c r="C60" i="52"/>
  <c r="G60" i="52"/>
  <c r="E60" i="52"/>
  <c r="C58" i="52"/>
  <c r="E58" i="52"/>
  <c r="C59" i="52"/>
  <c r="F60" i="52"/>
  <c r="I60" i="52"/>
  <c r="I58" i="52"/>
  <c r="G59" i="52"/>
  <c r="F58" i="52"/>
  <c r="D59" i="52"/>
  <c r="H59" i="52"/>
  <c r="E59" i="52"/>
  <c r="I59" i="52"/>
  <c r="D58" i="52"/>
  <c r="J58" i="52" l="1"/>
  <c r="J60" i="52"/>
  <c r="J59" i="52"/>
  <c r="G162" i="14"/>
  <c r="F152" i="15"/>
  <c r="G131" i="13"/>
  <c r="G130" i="13"/>
  <c r="G129" i="13"/>
  <c r="G128" i="13"/>
  <c r="B85" i="13"/>
  <c r="B84" i="13"/>
  <c r="B83" i="13"/>
  <c r="B82" i="13"/>
  <c r="F132" i="12"/>
  <c r="E73" i="18" l="1"/>
  <c r="F73" i="18" s="1"/>
  <c r="Q79" i="62" l="1"/>
  <c r="R79" i="62" s="1"/>
  <c r="E79" i="62"/>
  <c r="D79" i="62"/>
  <c r="Q78" i="62"/>
  <c r="R78" i="62" s="1"/>
  <c r="H78" i="62"/>
  <c r="D78" i="62"/>
  <c r="Q77" i="62"/>
  <c r="H77" i="62" s="1"/>
  <c r="E67" i="61"/>
  <c r="F67" i="61" s="1"/>
  <c r="E81" i="59"/>
  <c r="E80" i="59"/>
  <c r="G98" i="58"/>
  <c r="G97" i="58"/>
  <c r="G96" i="58"/>
  <c r="M77" i="57"/>
  <c r="M76" i="57"/>
  <c r="M75" i="57"/>
  <c r="Q76" i="62"/>
  <c r="I76" i="62" s="1"/>
  <c r="Q75" i="62"/>
  <c r="H75" i="62" s="1"/>
  <c r="Q74" i="62"/>
  <c r="I74" i="62" s="1"/>
  <c r="E66" i="61"/>
  <c r="F66" i="61" s="1"/>
  <c r="E79" i="59"/>
  <c r="E78" i="59"/>
  <c r="E77" i="59"/>
  <c r="E76" i="59"/>
  <c r="G95" i="58"/>
  <c r="G94" i="58"/>
  <c r="G93" i="58"/>
  <c r="M74" i="57"/>
  <c r="M73" i="57"/>
  <c r="M72" i="57"/>
  <c r="D74" i="57" s="1"/>
  <c r="F97" i="55"/>
  <c r="F99" i="55" s="1"/>
  <c r="E97" i="55"/>
  <c r="E99" i="55" s="1"/>
  <c r="D97" i="55"/>
  <c r="D99" i="55" s="1"/>
  <c r="C97" i="55"/>
  <c r="C99" i="55" s="1"/>
  <c r="H96" i="55"/>
  <c r="H94" i="55"/>
  <c r="H93" i="55"/>
  <c r="H92" i="55"/>
  <c r="H91" i="55"/>
  <c r="H90" i="55"/>
  <c r="H89" i="55"/>
  <c r="H88" i="55"/>
  <c r="H87" i="55"/>
  <c r="H97" i="55" s="1"/>
  <c r="N130" i="54"/>
  <c r="N132" i="54" s="1"/>
  <c r="M130" i="54"/>
  <c r="M132" i="54" s="1"/>
  <c r="L130" i="54"/>
  <c r="L132" i="54" s="1"/>
  <c r="Q127" i="54"/>
  <c r="Q126" i="54"/>
  <c r="Q125" i="54"/>
  <c r="Q124" i="54"/>
  <c r="Q123" i="54"/>
  <c r="Q122" i="54"/>
  <c r="Q121" i="54"/>
  <c r="Q118" i="54"/>
  <c r="Q117" i="54"/>
  <c r="Q116" i="54"/>
  <c r="Q115" i="54"/>
  <c r="Q114" i="54"/>
  <c r="Q113" i="54"/>
  <c r="Q112" i="54"/>
  <c r="Q110" i="54"/>
  <c r="Q109" i="54"/>
  <c r="Q108" i="54"/>
  <c r="Q107" i="54"/>
  <c r="Q106" i="54"/>
  <c r="Q105" i="54"/>
  <c r="Q104" i="54"/>
  <c r="Q130" i="54" s="1"/>
  <c r="Q132" i="54" s="1"/>
  <c r="I78" i="62" l="1"/>
  <c r="F79" i="62"/>
  <c r="H79" i="62"/>
  <c r="G76" i="62"/>
  <c r="I79" i="62"/>
  <c r="C76" i="62"/>
  <c r="R76" i="62"/>
  <c r="E78" i="62"/>
  <c r="F76" i="62"/>
  <c r="F78" i="62"/>
  <c r="C79" i="62"/>
  <c r="G79" i="62"/>
  <c r="E75" i="62"/>
  <c r="D76" i="62"/>
  <c r="H76" i="62"/>
  <c r="E77" i="62"/>
  <c r="E74" i="57"/>
  <c r="I75" i="62"/>
  <c r="E76" i="62"/>
  <c r="F77" i="62"/>
  <c r="I77" i="62"/>
  <c r="C77" i="62"/>
  <c r="G77" i="62"/>
  <c r="R77" i="62"/>
  <c r="D77" i="62"/>
  <c r="C78" i="62"/>
  <c r="G78" i="62"/>
  <c r="C74" i="62"/>
  <c r="G74" i="62"/>
  <c r="R74" i="62"/>
  <c r="F75" i="62"/>
  <c r="D74" i="62"/>
  <c r="H74" i="62"/>
  <c r="C75" i="62"/>
  <c r="G75" i="62"/>
  <c r="R75" i="62"/>
  <c r="F74" i="62"/>
  <c r="E74" i="62"/>
  <c r="D75" i="62"/>
  <c r="F74" i="57"/>
  <c r="C74" i="57"/>
  <c r="G74" i="57"/>
  <c r="H99" i="55"/>
  <c r="L85" i="21"/>
  <c r="K85" i="21"/>
  <c r="F85" i="21"/>
  <c r="E85" i="21"/>
  <c r="D85" i="21"/>
  <c r="C85" i="21"/>
  <c r="K84" i="21"/>
  <c r="F84" i="21" s="1"/>
  <c r="L83" i="21"/>
  <c r="K83" i="21"/>
  <c r="F83" i="21" s="1"/>
  <c r="D83" i="21"/>
  <c r="C83" i="21"/>
  <c r="E83" i="21" l="1"/>
  <c r="C84" i="21"/>
  <c r="D84" i="21"/>
  <c r="E84" i="21"/>
  <c r="L84" i="21"/>
  <c r="R76" i="41"/>
  <c r="I76" i="41" s="1"/>
  <c r="R74" i="41"/>
  <c r="J74" i="41" s="1"/>
  <c r="E51" i="42"/>
  <c r="F51" i="42" s="1"/>
  <c r="F100" i="40"/>
  <c r="E92" i="39"/>
  <c r="F92" i="39" s="1"/>
  <c r="E91" i="39"/>
  <c r="F91" i="39" s="1"/>
  <c r="E88" i="39"/>
  <c r="F88" i="39" s="1"/>
  <c r="H91" i="38"/>
  <c r="H90" i="38"/>
  <c r="H89" i="38"/>
  <c r="M114" i="37"/>
  <c r="F114" i="37" s="1"/>
  <c r="G114" i="37"/>
  <c r="D114" i="37"/>
  <c r="C114" i="37"/>
  <c r="M113" i="37"/>
  <c r="N113" i="37" s="1"/>
  <c r="G113" i="37"/>
  <c r="F113" i="37"/>
  <c r="D113" i="37"/>
  <c r="C113" i="37"/>
  <c r="N112" i="37"/>
  <c r="M112" i="37"/>
  <c r="G112" i="37"/>
  <c r="F112" i="37"/>
  <c r="E112" i="37"/>
  <c r="D112" i="37"/>
  <c r="C112" i="37"/>
  <c r="M110" i="37"/>
  <c r="E110" i="37" s="1"/>
  <c r="M108" i="37"/>
  <c r="F108" i="37" s="1"/>
  <c r="F76" i="41" l="1"/>
  <c r="J76" i="41"/>
  <c r="G74" i="41"/>
  <c r="C108" i="37"/>
  <c r="D74" i="41"/>
  <c r="H74" i="41"/>
  <c r="E114" i="37"/>
  <c r="N114" i="37"/>
  <c r="E74" i="41"/>
  <c r="I74" i="41"/>
  <c r="D76" i="41"/>
  <c r="H76" i="41"/>
  <c r="S76" i="41"/>
  <c r="S74" i="41"/>
  <c r="G76" i="41"/>
  <c r="D108" i="37"/>
  <c r="G108" i="37"/>
  <c r="E113" i="37"/>
  <c r="F74" i="41"/>
  <c r="E76" i="41"/>
  <c r="N110" i="37"/>
  <c r="F110" i="37"/>
  <c r="C110" i="37"/>
  <c r="G110" i="37"/>
  <c r="D110" i="37"/>
  <c r="E108" i="37"/>
  <c r="N108" i="37"/>
  <c r="T70" i="27"/>
  <c r="R70" i="27"/>
  <c r="S69" i="27"/>
  <c r="S68" i="27"/>
  <c r="S67" i="27"/>
  <c r="S66" i="27"/>
  <c r="S65" i="27"/>
  <c r="S64" i="27"/>
  <c r="S63" i="27"/>
  <c r="S62" i="27"/>
  <c r="S61" i="27"/>
  <c r="S60" i="27"/>
  <c r="S59" i="27"/>
  <c r="S58" i="27"/>
  <c r="S57" i="27"/>
  <c r="S70" i="27" s="1"/>
  <c r="O89" i="17" l="1"/>
  <c r="O93" i="17" s="1"/>
  <c r="N89" i="17"/>
  <c r="N93" i="17" s="1"/>
  <c r="M89" i="17"/>
  <c r="M93" i="17" s="1"/>
  <c r="L89" i="17"/>
  <c r="L93" i="17" s="1"/>
  <c r="K89" i="17"/>
  <c r="K93" i="17" s="1"/>
  <c r="P88" i="17"/>
  <c r="P87" i="17"/>
  <c r="P86" i="17"/>
  <c r="P85" i="17"/>
  <c r="P84" i="17"/>
  <c r="P83" i="17"/>
  <c r="P82" i="17"/>
  <c r="P81" i="17"/>
  <c r="P80" i="17"/>
  <c r="P79" i="17"/>
  <c r="M72" i="17"/>
  <c r="O68" i="17"/>
  <c r="O72" i="17" s="1"/>
  <c r="N68" i="17"/>
  <c r="N72" i="17" s="1"/>
  <c r="M68" i="17"/>
  <c r="L68" i="17"/>
  <c r="L72" i="17" s="1"/>
  <c r="K68" i="17"/>
  <c r="P67" i="17"/>
  <c r="P66" i="17"/>
  <c r="P65" i="17"/>
  <c r="P64" i="17"/>
  <c r="P63" i="17"/>
  <c r="P62" i="17"/>
  <c r="P61" i="17"/>
  <c r="P60" i="17"/>
  <c r="P59" i="17"/>
  <c r="P58" i="17"/>
  <c r="G116" i="14"/>
  <c r="F110" i="15"/>
  <c r="F109" i="12"/>
  <c r="P93" i="17" l="1"/>
  <c r="P68" i="17"/>
  <c r="K72" i="17"/>
  <c r="P89" i="17"/>
  <c r="O72" i="46"/>
  <c r="N72" i="46"/>
  <c r="M72" i="46"/>
  <c r="L72" i="46"/>
  <c r="K72" i="46"/>
  <c r="I72" i="46"/>
  <c r="H72" i="46"/>
  <c r="G72" i="46"/>
  <c r="Q71" i="46"/>
  <c r="Q70" i="46"/>
  <c r="Q68" i="46"/>
  <c r="Q67" i="46"/>
  <c r="Q62" i="46"/>
  <c r="Q61" i="46"/>
  <c r="Q72" i="46" l="1"/>
  <c r="P70" i="46" s="1"/>
  <c r="G172" i="14"/>
  <c r="G171" i="14"/>
  <c r="G170" i="14"/>
  <c r="G169" i="14"/>
  <c r="G168" i="14"/>
  <c r="G167" i="14"/>
  <c r="G166" i="14"/>
  <c r="G165" i="14"/>
  <c r="G164" i="14"/>
  <c r="G161" i="14"/>
  <c r="B132" i="14"/>
  <c r="B131" i="14"/>
  <c r="B130" i="14"/>
  <c r="B129" i="14"/>
  <c r="B128" i="14"/>
  <c r="B127" i="14"/>
  <c r="B126" i="14"/>
  <c r="B125" i="14"/>
  <c r="B124" i="14"/>
  <c r="F161" i="15"/>
  <c r="F160" i="15"/>
  <c r="F159" i="15"/>
  <c r="F158" i="15"/>
  <c r="F157" i="15"/>
  <c r="F156" i="15"/>
  <c r="F155" i="15"/>
  <c r="F154" i="15"/>
  <c r="F151" i="15"/>
  <c r="F150" i="15"/>
  <c r="C124" i="15"/>
  <c r="C123" i="15"/>
  <c r="D122" i="15"/>
  <c r="C122" i="15"/>
  <c r="D121" i="15"/>
  <c r="C121" i="15"/>
  <c r="D120" i="15"/>
  <c r="C120" i="15"/>
  <c r="D119" i="15"/>
  <c r="C119" i="15"/>
  <c r="D118" i="15"/>
  <c r="C118" i="15"/>
  <c r="D117" i="15"/>
  <c r="D116" i="15"/>
  <c r="D115" i="15"/>
  <c r="F141" i="12"/>
  <c r="F140" i="12"/>
  <c r="F139" i="12"/>
  <c r="F138" i="12"/>
  <c r="F137" i="12"/>
  <c r="F136" i="12"/>
  <c r="F135" i="12"/>
  <c r="F134" i="12"/>
  <c r="F133" i="12"/>
  <c r="F131" i="12"/>
  <c r="F130" i="12"/>
  <c r="C124" i="12"/>
  <c r="C123" i="12"/>
  <c r="C122" i="12"/>
  <c r="C121" i="12"/>
  <c r="C120" i="12"/>
  <c r="C119" i="12"/>
  <c r="C118" i="12"/>
  <c r="C117" i="12"/>
  <c r="C116" i="12"/>
  <c r="C115" i="12"/>
  <c r="P62" i="46" l="1"/>
  <c r="P71" i="46"/>
  <c r="P61" i="46"/>
  <c r="P67" i="46"/>
  <c r="P68" i="46"/>
  <c r="F78" i="45"/>
  <c r="F80" i="45" s="1"/>
  <c r="E78" i="45"/>
  <c r="E80" i="45" s="1"/>
  <c r="D78" i="45"/>
  <c r="D80" i="45" s="1"/>
  <c r="C78" i="45"/>
  <c r="B78" i="45"/>
  <c r="B80" i="45" s="1"/>
  <c r="G77" i="45"/>
  <c r="G76" i="45"/>
  <c r="G75" i="45"/>
  <c r="G74" i="45"/>
  <c r="G73" i="45"/>
  <c r="G72" i="45"/>
  <c r="G71" i="45"/>
  <c r="G70" i="45"/>
  <c r="G69" i="45"/>
  <c r="G68" i="45"/>
  <c r="D110" i="50"/>
  <c r="D109" i="50"/>
  <c r="D108" i="50"/>
  <c r="D107" i="50"/>
  <c r="AF75" i="53"/>
  <c r="AC75" i="53"/>
  <c r="W75" i="53"/>
  <c r="T75" i="53"/>
  <c r="Q75" i="53"/>
  <c r="N75" i="53"/>
  <c r="K75" i="53"/>
  <c r="E75" i="53"/>
  <c r="AF74" i="53"/>
  <c r="AC74" i="53"/>
  <c r="W74" i="53"/>
  <c r="T74" i="53"/>
  <c r="N74" i="53"/>
  <c r="K74" i="53"/>
  <c r="E74" i="53"/>
  <c r="AF73" i="53"/>
  <c r="AC73" i="53"/>
  <c r="W73" i="53"/>
  <c r="T73" i="53"/>
  <c r="N73" i="53"/>
  <c r="K73" i="53"/>
  <c r="E73" i="53"/>
  <c r="E130" i="49"/>
  <c r="D130" i="49"/>
  <c r="E129" i="49"/>
  <c r="D129" i="49"/>
  <c r="E128" i="49"/>
  <c r="D128" i="49"/>
  <c r="G85" i="48"/>
  <c r="K75" i="47"/>
  <c r="J75" i="47"/>
  <c r="K74" i="47"/>
  <c r="J74" i="47"/>
  <c r="K73" i="47"/>
  <c r="J73" i="47"/>
  <c r="P72" i="46" l="1"/>
  <c r="AI73" i="53"/>
  <c r="AH73" i="53" s="1"/>
  <c r="AI75" i="53"/>
  <c r="AH75" i="53" s="1"/>
  <c r="G78" i="45"/>
  <c r="AI74" i="53"/>
  <c r="AH74" i="53" s="1"/>
  <c r="C80" i="45"/>
  <c r="G80" i="45" s="1"/>
  <c r="E69" i="51"/>
  <c r="F69" i="51" s="1"/>
  <c r="N73" i="47"/>
  <c r="O73" i="47" s="1"/>
  <c r="D116" i="47" s="1"/>
  <c r="N74" i="47"/>
  <c r="N75" i="47"/>
  <c r="E74" i="47" l="1"/>
  <c r="H74" i="47"/>
  <c r="D74" i="47"/>
  <c r="G74" i="47"/>
  <c r="O74" i="47"/>
  <c r="D117" i="47" s="1"/>
  <c r="E73" i="47"/>
  <c r="G73" i="47"/>
  <c r="H73" i="47"/>
  <c r="D73" i="47"/>
  <c r="F74" i="47"/>
  <c r="H75" i="47"/>
  <c r="D75" i="47"/>
  <c r="G75" i="47"/>
  <c r="F75" i="47"/>
  <c r="E75" i="47"/>
  <c r="O75" i="47"/>
  <c r="F73" i="47"/>
  <c r="M49" i="5" l="1"/>
  <c r="K76" i="25" l="1"/>
  <c r="I76" i="25"/>
  <c r="E81" i="28"/>
  <c r="E80" i="28"/>
  <c r="E79" i="28"/>
  <c r="K72" i="21" l="1"/>
  <c r="L72" i="21" s="1"/>
  <c r="K71" i="21"/>
  <c r="F71" i="21" s="1"/>
  <c r="C71" i="21" l="1"/>
  <c r="C72" i="21"/>
  <c r="E72" i="21"/>
  <c r="D71" i="21"/>
  <c r="L71" i="21"/>
  <c r="F72" i="21"/>
  <c r="E71" i="21"/>
  <c r="D72" i="21"/>
  <c r="G115" i="14"/>
  <c r="G114" i="14"/>
  <c r="G113" i="14"/>
  <c r="F109" i="15"/>
  <c r="F108" i="15"/>
  <c r="F107" i="15"/>
  <c r="F108" i="12"/>
  <c r="F107" i="12"/>
  <c r="F106" i="12"/>
  <c r="F105" i="12"/>
  <c r="F104" i="12"/>
  <c r="F103" i="12"/>
  <c r="F102" i="12"/>
  <c r="F101" i="12"/>
  <c r="F100" i="12"/>
  <c r="F99" i="12"/>
  <c r="F98" i="12"/>
  <c r="K99" i="30" l="1"/>
  <c r="F99" i="30" s="1"/>
  <c r="K98" i="30"/>
  <c r="L98" i="30" s="1"/>
  <c r="C139" i="30" s="1"/>
  <c r="F98" i="30"/>
  <c r="E98" i="30"/>
  <c r="C98" i="30"/>
  <c r="K97" i="30"/>
  <c r="F97" i="30" s="1"/>
  <c r="C97" i="30" l="1"/>
  <c r="C99" i="30"/>
  <c r="D97" i="30"/>
  <c r="L97" i="30"/>
  <c r="C138" i="30" s="1"/>
  <c r="D99" i="30"/>
  <c r="L99" i="30"/>
  <c r="C140" i="30" s="1"/>
  <c r="E97" i="30"/>
  <c r="E99" i="30"/>
  <c r="D98" i="30"/>
  <c r="F113" i="40" l="1"/>
  <c r="R72" i="41"/>
  <c r="I72" i="41" s="1"/>
  <c r="E86" i="39"/>
  <c r="F86" i="39" s="1"/>
  <c r="H85" i="38"/>
  <c r="F72" i="41" l="1"/>
  <c r="G72" i="41"/>
  <c r="J72" i="41"/>
  <c r="D72" i="41"/>
  <c r="H72" i="41"/>
  <c r="S72" i="41"/>
  <c r="E72" i="41"/>
  <c r="M46" i="5" l="1"/>
  <c r="K70" i="21"/>
  <c r="L70" i="21" s="1"/>
  <c r="C70" i="21" l="1"/>
  <c r="E70" i="21"/>
  <c r="F70" i="21"/>
  <c r="D70" i="21"/>
  <c r="F94" i="40"/>
  <c r="E84" i="39"/>
  <c r="F84" i="39" s="1"/>
  <c r="H83" i="38"/>
  <c r="M106" i="37"/>
  <c r="G106" i="37" s="1"/>
  <c r="D106" i="37" l="1"/>
  <c r="E106" i="37"/>
  <c r="N106" i="37"/>
  <c r="F106" i="37"/>
  <c r="C106" i="37"/>
  <c r="AF71" i="53" l="1"/>
  <c r="AC71" i="53"/>
  <c r="W71" i="53"/>
  <c r="T71" i="53"/>
  <c r="N71" i="53"/>
  <c r="K71" i="53"/>
  <c r="E71" i="53"/>
  <c r="H101" i="51"/>
  <c r="G101" i="51"/>
  <c r="F101" i="51"/>
  <c r="F67" i="51"/>
  <c r="Q123" i="52"/>
  <c r="I123" i="52"/>
  <c r="Q122" i="52"/>
  <c r="I122" i="52"/>
  <c r="U57" i="52"/>
  <c r="T57" i="52"/>
  <c r="R57" i="52"/>
  <c r="S57" i="52" s="1"/>
  <c r="E127" i="49"/>
  <c r="D127" i="49"/>
  <c r="G81" i="48"/>
  <c r="N72" i="47"/>
  <c r="H72" i="47" s="1"/>
  <c r="N71" i="47"/>
  <c r="G71" i="47" s="1"/>
  <c r="AI71" i="53" l="1"/>
  <c r="AH71" i="53" s="1"/>
  <c r="I101" i="51"/>
  <c r="D71" i="47"/>
  <c r="E72" i="47"/>
  <c r="E71" i="47"/>
  <c r="H71" i="47"/>
  <c r="E57" i="52"/>
  <c r="R122" i="52"/>
  <c r="R123" i="52"/>
  <c r="F57" i="52"/>
  <c r="G57" i="52"/>
  <c r="C57" i="52"/>
  <c r="I57" i="52"/>
  <c r="D57" i="52"/>
  <c r="H57" i="52"/>
  <c r="F72" i="47"/>
  <c r="O72" i="47"/>
  <c r="D115" i="47" s="1"/>
  <c r="F71" i="47"/>
  <c r="O71" i="47"/>
  <c r="G72" i="47"/>
  <c r="D72" i="47"/>
  <c r="K69" i="21" l="1"/>
  <c r="L69" i="21" s="1"/>
  <c r="F69" i="21" l="1"/>
  <c r="E69" i="21"/>
  <c r="C69" i="21"/>
  <c r="D69" i="21"/>
  <c r="Q73" i="62" l="1"/>
  <c r="R73" i="62" s="1"/>
  <c r="Q72" i="62"/>
  <c r="R72" i="62" s="1"/>
  <c r="E65" i="61"/>
  <c r="F65" i="61" s="1"/>
  <c r="E75" i="59"/>
  <c r="G91" i="58"/>
  <c r="M71" i="57"/>
  <c r="M70" i="57"/>
  <c r="D72" i="57" l="1"/>
  <c r="C72" i="57"/>
  <c r="E72" i="57"/>
  <c r="D73" i="57"/>
  <c r="C73" i="57"/>
  <c r="E73" i="57"/>
  <c r="G112" i="14"/>
  <c r="U70" i="27" l="1"/>
  <c r="F106" i="15"/>
  <c r="AF70" i="53"/>
  <c r="AC70" i="53"/>
  <c r="W70" i="53"/>
  <c r="T70" i="53"/>
  <c r="Q70" i="53"/>
  <c r="N70" i="53"/>
  <c r="E70" i="53"/>
  <c r="U56" i="52"/>
  <c r="T56" i="52"/>
  <c r="R56" i="52"/>
  <c r="S56" i="52" s="1"/>
  <c r="E126" i="49"/>
  <c r="D126" i="49"/>
  <c r="AI70" i="53" l="1"/>
  <c r="AH70" i="53" s="1"/>
  <c r="C56" i="52"/>
  <c r="E56" i="52"/>
  <c r="F56" i="52"/>
  <c r="G56" i="52"/>
  <c r="I56" i="52"/>
  <c r="D56" i="52"/>
  <c r="H56" i="52"/>
  <c r="K68" i="21" l="1"/>
  <c r="L68" i="21" s="1"/>
  <c r="C68" i="21" l="1"/>
  <c r="E68" i="21"/>
  <c r="F68" i="21"/>
  <c r="D68" i="21"/>
  <c r="F111" i="40"/>
  <c r="F110" i="40"/>
  <c r="F109" i="40"/>
  <c r="F108" i="40"/>
  <c r="F107" i="40"/>
  <c r="F106" i="40"/>
  <c r="F105" i="40"/>
  <c r="F93" i="40"/>
  <c r="R68" i="41" l="1"/>
  <c r="S68" i="41" s="1"/>
  <c r="T70" i="42"/>
  <c r="R70" i="42"/>
  <c r="P70" i="42"/>
  <c r="V68" i="42"/>
  <c r="V67" i="42"/>
  <c r="V66" i="42"/>
  <c r="V65" i="42"/>
  <c r="F69" i="42"/>
  <c r="G69" i="42" s="1"/>
  <c r="F68" i="42"/>
  <c r="G68" i="42" s="1"/>
  <c r="F67" i="42"/>
  <c r="G67" i="42" s="1"/>
  <c r="F66" i="42"/>
  <c r="G66" i="42" s="1"/>
  <c r="F65" i="42"/>
  <c r="G65" i="42" s="1"/>
  <c r="F64" i="42"/>
  <c r="G64" i="42" s="1"/>
  <c r="F63" i="42"/>
  <c r="G63" i="42" s="1"/>
  <c r="F62" i="42"/>
  <c r="G62" i="42" s="1"/>
  <c r="E82" i="39"/>
  <c r="F82" i="39" s="1"/>
  <c r="M104" i="37" l="1"/>
  <c r="G104" i="37" s="1"/>
  <c r="D104" i="37"/>
  <c r="E104" i="37" l="1"/>
  <c r="N104" i="37"/>
  <c r="F104" i="37"/>
  <c r="C104" i="37"/>
  <c r="K96" i="30"/>
  <c r="E96" i="30" s="1"/>
  <c r="F96" i="30" l="1"/>
  <c r="C96" i="30"/>
  <c r="D96" i="30"/>
  <c r="L96" i="30"/>
  <c r="G111" i="14"/>
  <c r="K121" i="62" l="1"/>
  <c r="C134" i="62"/>
  <c r="C133" i="62"/>
  <c r="C45" i="62"/>
  <c r="C132" i="62"/>
  <c r="C130" i="62"/>
  <c r="Q71" i="62"/>
  <c r="R71" i="62" s="1"/>
  <c r="C129" i="62" s="1"/>
  <c r="Q70" i="62"/>
  <c r="R70" i="62" s="1"/>
  <c r="C128" i="62" s="1"/>
  <c r="Q69" i="62"/>
  <c r="H69" i="62" s="1"/>
  <c r="Q68" i="62"/>
  <c r="I68" i="62" s="1"/>
  <c r="Q67" i="62"/>
  <c r="H67" i="62" s="1"/>
  <c r="Q66" i="62"/>
  <c r="R66" i="62" s="1"/>
  <c r="C124" i="62" s="1"/>
  <c r="Q65" i="62"/>
  <c r="H65" i="62" s="1"/>
  <c r="C44" i="62"/>
  <c r="D51" i="60"/>
  <c r="D50" i="60"/>
  <c r="D49" i="60"/>
  <c r="D48" i="60"/>
  <c r="D47" i="60"/>
  <c r="D46" i="60"/>
  <c r="D45" i="60"/>
  <c r="D44" i="60"/>
  <c r="D43" i="60"/>
  <c r="D42" i="60"/>
  <c r="D39" i="60"/>
  <c r="D38" i="60"/>
  <c r="D37" i="60"/>
  <c r="D36" i="60"/>
  <c r="D35" i="60"/>
  <c r="D34" i="60"/>
  <c r="D33" i="60"/>
  <c r="D32" i="60"/>
  <c r="D31" i="60"/>
  <c r="D30" i="60"/>
  <c r="E74" i="59"/>
  <c r="E73" i="59"/>
  <c r="E72" i="59"/>
  <c r="E71" i="59"/>
  <c r="E70" i="59"/>
  <c r="E69" i="59"/>
  <c r="E68" i="59"/>
  <c r="G90" i="58"/>
  <c r="G88" i="58"/>
  <c r="G87" i="58"/>
  <c r="D48" i="58"/>
  <c r="D47" i="58"/>
  <c r="D46" i="58"/>
  <c r="D45" i="58"/>
  <c r="D44" i="58"/>
  <c r="D43" i="58"/>
  <c r="D41" i="58"/>
  <c r="D40" i="58"/>
  <c r="D39" i="58"/>
  <c r="D36" i="58"/>
  <c r="D35" i="58"/>
  <c r="D34" i="58"/>
  <c r="D33" i="58"/>
  <c r="D32" i="58"/>
  <c r="D31" i="58"/>
  <c r="D29" i="58"/>
  <c r="D28" i="58"/>
  <c r="D27" i="58"/>
  <c r="C132" i="57"/>
  <c r="C131" i="57"/>
  <c r="C130" i="57"/>
  <c r="C129" i="57"/>
  <c r="C128" i="57"/>
  <c r="C127" i="57"/>
  <c r="C126" i="57"/>
  <c r="C125" i="57"/>
  <c r="C124" i="57"/>
  <c r="C123" i="57"/>
  <c r="C122" i="57"/>
  <c r="C121" i="57"/>
  <c r="I119" i="57"/>
  <c r="M69" i="57"/>
  <c r="G69" i="57" s="1"/>
  <c r="M68" i="57"/>
  <c r="E68" i="57" s="1"/>
  <c r="M67" i="57"/>
  <c r="G67" i="57" s="1"/>
  <c r="M66" i="57"/>
  <c r="E66" i="57" s="1"/>
  <c r="M65" i="57"/>
  <c r="G65" i="57" s="1"/>
  <c r="M64" i="57"/>
  <c r="E64" i="57" s="1"/>
  <c r="M63" i="57"/>
  <c r="G63" i="57" s="1"/>
  <c r="D63" i="57"/>
  <c r="P100" i="55"/>
  <c r="O98" i="55"/>
  <c r="N98" i="55"/>
  <c r="M98" i="55"/>
  <c r="L98" i="55"/>
  <c r="Q95" i="55"/>
  <c r="Q94" i="55"/>
  <c r="Q93" i="55"/>
  <c r="Q92" i="55"/>
  <c r="Q91" i="55"/>
  <c r="Q90" i="55"/>
  <c r="Q89" i="55"/>
  <c r="Q88" i="55"/>
  <c r="E73" i="55"/>
  <c r="D73" i="55"/>
  <c r="C73" i="55"/>
  <c r="P71" i="55"/>
  <c r="O71" i="55"/>
  <c r="N71" i="55"/>
  <c r="N73" i="55" s="1"/>
  <c r="M71" i="55"/>
  <c r="M73" i="55" s="1"/>
  <c r="L71" i="55"/>
  <c r="L73" i="55" s="1"/>
  <c r="F70" i="55"/>
  <c r="E70" i="55"/>
  <c r="D70" i="55"/>
  <c r="C70" i="55"/>
  <c r="Q69" i="55"/>
  <c r="H69" i="55"/>
  <c r="Q68" i="55"/>
  <c r="H68" i="55"/>
  <c r="Q67" i="55"/>
  <c r="H67" i="55"/>
  <c r="Q66" i="55"/>
  <c r="H66" i="55"/>
  <c r="Q65" i="55"/>
  <c r="H65" i="55"/>
  <c r="Q64" i="55"/>
  <c r="H64" i="55"/>
  <c r="Q63" i="55"/>
  <c r="H63" i="55"/>
  <c r="Q62" i="55"/>
  <c r="H62" i="55"/>
  <c r="Q61" i="55"/>
  <c r="H61" i="55"/>
  <c r="Q60" i="55"/>
  <c r="H60" i="55"/>
  <c r="H71" i="55" s="1"/>
  <c r="G133" i="54"/>
  <c r="G131" i="54"/>
  <c r="F131" i="54"/>
  <c r="E131" i="54"/>
  <c r="D131" i="54"/>
  <c r="C131" i="54"/>
  <c r="H130" i="54"/>
  <c r="H129" i="54"/>
  <c r="H128" i="54"/>
  <c r="H127" i="54"/>
  <c r="H126" i="54"/>
  <c r="H125" i="54"/>
  <c r="H124" i="54"/>
  <c r="H123" i="54"/>
  <c r="H122" i="54"/>
  <c r="H121" i="54"/>
  <c r="H120" i="54"/>
  <c r="H119" i="54"/>
  <c r="H118" i="54"/>
  <c r="H117" i="54"/>
  <c r="H116" i="54"/>
  <c r="H115" i="54"/>
  <c r="H114" i="54"/>
  <c r="H113" i="54"/>
  <c r="H112" i="54"/>
  <c r="H111" i="54"/>
  <c r="H110" i="54"/>
  <c r="H109" i="54"/>
  <c r="H108" i="54"/>
  <c r="H107" i="54"/>
  <c r="H106" i="54"/>
  <c r="H105" i="54"/>
  <c r="O90" i="54"/>
  <c r="P90" i="54" s="1"/>
  <c r="G90" i="54"/>
  <c r="N88" i="54"/>
  <c r="M88" i="54"/>
  <c r="L88" i="54"/>
  <c r="D88" i="54"/>
  <c r="C88" i="54"/>
  <c r="Q85" i="54"/>
  <c r="H85" i="54"/>
  <c r="Q84" i="54"/>
  <c r="H84" i="54"/>
  <c r="Q83" i="54"/>
  <c r="H83" i="54"/>
  <c r="Q82" i="54"/>
  <c r="H82" i="54"/>
  <c r="Q81" i="54"/>
  <c r="H81" i="54"/>
  <c r="Q80" i="54"/>
  <c r="H80" i="54"/>
  <c r="Q79" i="54"/>
  <c r="H79" i="54"/>
  <c r="Q77" i="54"/>
  <c r="Q76" i="54"/>
  <c r="H76" i="54"/>
  <c r="Q75" i="54"/>
  <c r="H75" i="54"/>
  <c r="Q74" i="54"/>
  <c r="H74" i="54"/>
  <c r="Q73" i="54"/>
  <c r="H73" i="54"/>
  <c r="Q72" i="54"/>
  <c r="H72" i="54"/>
  <c r="Q71" i="54"/>
  <c r="H71" i="54"/>
  <c r="Q70" i="54"/>
  <c r="H70" i="54"/>
  <c r="Q68" i="54"/>
  <c r="H68" i="54"/>
  <c r="Q67" i="54"/>
  <c r="H67" i="54"/>
  <c r="Q66" i="54"/>
  <c r="H66" i="54"/>
  <c r="Q65" i="54"/>
  <c r="H65" i="54"/>
  <c r="Q64" i="54"/>
  <c r="H64" i="54"/>
  <c r="Q63" i="54"/>
  <c r="H63" i="54"/>
  <c r="Q62" i="54"/>
  <c r="M92" i="54" s="1"/>
  <c r="H62" i="54"/>
  <c r="D92" i="54" s="1"/>
  <c r="I66" i="62" l="1"/>
  <c r="F67" i="62"/>
  <c r="H71" i="62"/>
  <c r="Q71" i="55"/>
  <c r="R67" i="62"/>
  <c r="C125" i="62" s="1"/>
  <c r="D71" i="62"/>
  <c r="E67" i="62"/>
  <c r="F71" i="62"/>
  <c r="G67" i="62"/>
  <c r="D68" i="62"/>
  <c r="E70" i="62"/>
  <c r="C66" i="57"/>
  <c r="C68" i="57"/>
  <c r="C67" i="62"/>
  <c r="I67" i="62"/>
  <c r="Q98" i="55"/>
  <c r="C64" i="57"/>
  <c r="F66" i="57"/>
  <c r="F69" i="62"/>
  <c r="Q73" i="55"/>
  <c r="Q88" i="54"/>
  <c r="D64" i="57"/>
  <c r="G66" i="57"/>
  <c r="D68" i="57"/>
  <c r="D69" i="57"/>
  <c r="F68" i="62"/>
  <c r="R68" i="62"/>
  <c r="C126" i="62" s="1"/>
  <c r="I70" i="62"/>
  <c r="E71" i="62"/>
  <c r="I71" i="62"/>
  <c r="H131" i="54"/>
  <c r="F64" i="57"/>
  <c r="F68" i="57"/>
  <c r="G68" i="62"/>
  <c r="G64" i="57"/>
  <c r="D66" i="57"/>
  <c r="C42" i="57" s="1"/>
  <c r="G68" i="57"/>
  <c r="E66" i="62"/>
  <c r="D67" i="62"/>
  <c r="C68" i="62"/>
  <c r="H68" i="62"/>
  <c r="C71" i="62"/>
  <c r="G71" i="62"/>
  <c r="F65" i="62"/>
  <c r="R65" i="62"/>
  <c r="C123" i="62" s="1"/>
  <c r="F66" i="62"/>
  <c r="R69" i="62"/>
  <c r="C127" i="62" s="1"/>
  <c r="E65" i="62"/>
  <c r="I65" i="62"/>
  <c r="D66" i="62"/>
  <c r="H66" i="62"/>
  <c r="E69" i="62"/>
  <c r="I69" i="62"/>
  <c r="D70" i="62"/>
  <c r="H70" i="62"/>
  <c r="C65" i="62"/>
  <c r="G65" i="62"/>
  <c r="C69" i="62"/>
  <c r="G69" i="62"/>
  <c r="F70" i="62"/>
  <c r="C131" i="62"/>
  <c r="D65" i="62"/>
  <c r="C66" i="62"/>
  <c r="G66" i="62"/>
  <c r="E68" i="62"/>
  <c r="D69" i="62"/>
  <c r="C70" i="62"/>
  <c r="G70" i="62"/>
  <c r="D67" i="57"/>
  <c r="E63" i="57"/>
  <c r="E67" i="57"/>
  <c r="E69" i="57"/>
  <c r="F63" i="57"/>
  <c r="F65" i="57"/>
  <c r="F67" i="57"/>
  <c r="F69" i="57"/>
  <c r="D65" i="57"/>
  <c r="E65" i="57"/>
  <c r="C63" i="57"/>
  <c r="C65" i="57"/>
  <c r="C67" i="57"/>
  <c r="C69" i="57"/>
  <c r="H88" i="54"/>
  <c r="F105" i="15"/>
  <c r="B72" i="15" s="1"/>
  <c r="F104" i="15"/>
  <c r="B71" i="15" s="1"/>
  <c r="F103" i="15"/>
  <c r="B70" i="15" s="1"/>
  <c r="F102" i="15"/>
  <c r="B69" i="15" s="1"/>
  <c r="F101" i="15"/>
  <c r="B68" i="15" s="1"/>
  <c r="F100" i="15"/>
  <c r="B67" i="15" s="1"/>
  <c r="F99" i="15"/>
  <c r="B66" i="15" s="1"/>
  <c r="A77" i="15"/>
  <c r="A76" i="15"/>
  <c r="A75" i="15"/>
  <c r="C74" i="15"/>
  <c r="A74" i="15"/>
  <c r="C73" i="15"/>
  <c r="A73" i="15"/>
  <c r="C72" i="15"/>
  <c r="A72" i="15"/>
  <c r="C71" i="15"/>
  <c r="A71" i="15"/>
  <c r="C70" i="15"/>
  <c r="A70" i="15"/>
  <c r="C69" i="15"/>
  <c r="A69" i="15"/>
  <c r="C68" i="15"/>
  <c r="A68" i="15"/>
  <c r="C67" i="15"/>
  <c r="A67" i="15"/>
  <c r="A66" i="15"/>
  <c r="C44" i="57" l="1"/>
  <c r="C41" i="62"/>
  <c r="C43" i="57"/>
  <c r="C37" i="62"/>
  <c r="C40" i="57"/>
  <c r="C39" i="62"/>
  <c r="C45" i="57"/>
  <c r="C38" i="62"/>
  <c r="C40" i="62"/>
  <c r="C36" i="62"/>
  <c r="C39" i="57"/>
  <c r="C41" i="57"/>
  <c r="D106" i="50"/>
  <c r="D105" i="50"/>
  <c r="D104" i="50"/>
  <c r="D103" i="50"/>
  <c r="D102" i="50"/>
  <c r="D101" i="50"/>
  <c r="D100" i="50"/>
  <c r="E99" i="50"/>
  <c r="D99" i="50"/>
  <c r="D98" i="50"/>
  <c r="Q126" i="52"/>
  <c r="I126" i="52"/>
  <c r="Q125" i="52"/>
  <c r="I125" i="52"/>
  <c r="Q124" i="52"/>
  <c r="I124" i="52"/>
  <c r="Q121" i="52"/>
  <c r="I121" i="52"/>
  <c r="Q120" i="52"/>
  <c r="I120" i="52"/>
  <c r="Q119" i="52"/>
  <c r="I119" i="52"/>
  <c r="Q118" i="52"/>
  <c r="I118" i="52"/>
  <c r="Q117" i="52"/>
  <c r="I117" i="52"/>
  <c r="Q116" i="52"/>
  <c r="I116" i="52"/>
  <c r="Q115" i="52"/>
  <c r="I115" i="52"/>
  <c r="C97" i="52"/>
  <c r="C96" i="52"/>
  <c r="C94" i="52"/>
  <c r="C93" i="52"/>
  <c r="U60" i="52"/>
  <c r="U59" i="52"/>
  <c r="U58" i="52"/>
  <c r="U55" i="52"/>
  <c r="T55" i="52"/>
  <c r="R55" i="52"/>
  <c r="S55" i="52" s="1"/>
  <c r="C92" i="52" s="1"/>
  <c r="U54" i="52"/>
  <c r="T54" i="52"/>
  <c r="R54" i="52"/>
  <c r="I54" i="52" s="1"/>
  <c r="U53" i="52"/>
  <c r="T53" i="52"/>
  <c r="R53" i="52"/>
  <c r="F53" i="52" s="1"/>
  <c r="U52" i="52"/>
  <c r="T52" i="52"/>
  <c r="R52" i="52"/>
  <c r="H52" i="52" s="1"/>
  <c r="U51" i="52"/>
  <c r="T51" i="52"/>
  <c r="R51" i="52"/>
  <c r="S51" i="52" s="1"/>
  <c r="C88" i="52" s="1"/>
  <c r="U50" i="52"/>
  <c r="T50" i="52"/>
  <c r="R50" i="52"/>
  <c r="I50" i="52" s="1"/>
  <c r="U49" i="52"/>
  <c r="T49" i="52"/>
  <c r="R49" i="52"/>
  <c r="F49" i="52" s="1"/>
  <c r="P131" i="45"/>
  <c r="R125" i="45"/>
  <c r="Q125" i="45"/>
  <c r="P125" i="45"/>
  <c r="O125" i="45"/>
  <c r="N125" i="45"/>
  <c r="S123" i="45"/>
  <c r="F99" i="45"/>
  <c r="F101" i="45" s="1"/>
  <c r="E99" i="45"/>
  <c r="E101" i="45" s="1"/>
  <c r="D99" i="45"/>
  <c r="D101" i="45" s="1"/>
  <c r="C99" i="45"/>
  <c r="C101" i="45" s="1"/>
  <c r="B99" i="45"/>
  <c r="B101" i="45" s="1"/>
  <c r="G98" i="45"/>
  <c r="G97" i="45"/>
  <c r="G96" i="45"/>
  <c r="G95" i="45"/>
  <c r="G94" i="45"/>
  <c r="G93" i="45"/>
  <c r="G92" i="45"/>
  <c r="G91" i="45"/>
  <c r="G90" i="45"/>
  <c r="G89" i="45"/>
  <c r="S125" i="45" l="1"/>
  <c r="R119" i="52"/>
  <c r="E52" i="52"/>
  <c r="R120" i="52"/>
  <c r="G52" i="52"/>
  <c r="E53" i="52"/>
  <c r="E49" i="52"/>
  <c r="C50" i="52"/>
  <c r="C51" i="52"/>
  <c r="F55" i="52"/>
  <c r="R116" i="52"/>
  <c r="F51" i="52"/>
  <c r="C52" i="52"/>
  <c r="I52" i="52"/>
  <c r="G53" i="52"/>
  <c r="S53" i="52"/>
  <c r="C90" i="52" s="1"/>
  <c r="R124" i="52"/>
  <c r="C53" i="52"/>
  <c r="H53" i="52"/>
  <c r="C49" i="52"/>
  <c r="F52" i="52"/>
  <c r="S52" i="52"/>
  <c r="C89" i="52" s="1"/>
  <c r="D53" i="52"/>
  <c r="I53" i="52"/>
  <c r="C55" i="52"/>
  <c r="R121" i="52"/>
  <c r="H49" i="52"/>
  <c r="D49" i="52"/>
  <c r="I49" i="52"/>
  <c r="D52" i="52"/>
  <c r="C54" i="52"/>
  <c r="R115" i="52"/>
  <c r="R117" i="52"/>
  <c r="R126" i="52"/>
  <c r="G49" i="52"/>
  <c r="S49" i="52"/>
  <c r="C86" i="52" s="1"/>
  <c r="G50" i="52"/>
  <c r="R118" i="52"/>
  <c r="R125" i="52"/>
  <c r="G54" i="52"/>
  <c r="D50" i="52"/>
  <c r="H50" i="52"/>
  <c r="H54" i="52"/>
  <c r="F50" i="52"/>
  <c r="E51" i="52"/>
  <c r="I51" i="52"/>
  <c r="F54" i="52"/>
  <c r="E55" i="52"/>
  <c r="I55" i="52"/>
  <c r="S50" i="52"/>
  <c r="C87" i="52" s="1"/>
  <c r="G51" i="52"/>
  <c r="D54" i="52"/>
  <c r="S54" i="52"/>
  <c r="C91" i="52" s="1"/>
  <c r="G55" i="52"/>
  <c r="E50" i="52"/>
  <c r="D51" i="52"/>
  <c r="H51" i="52"/>
  <c r="E54" i="52"/>
  <c r="D55" i="52"/>
  <c r="H55" i="52"/>
  <c r="G99" i="45"/>
  <c r="G101" i="45" s="1"/>
  <c r="AI69" i="53"/>
  <c r="AH69" i="53" s="1"/>
  <c r="C85" i="53" s="1"/>
  <c r="AF67" i="53"/>
  <c r="AC67" i="53"/>
  <c r="W67" i="53"/>
  <c r="T67" i="53"/>
  <c r="N67" i="53"/>
  <c r="E67" i="53"/>
  <c r="AF66" i="53"/>
  <c r="AC66" i="53"/>
  <c r="W66" i="53"/>
  <c r="T66" i="53"/>
  <c r="N66" i="53"/>
  <c r="E66" i="53"/>
  <c r="AF65" i="53"/>
  <c r="AC65" i="53"/>
  <c r="W65" i="53"/>
  <c r="T65" i="53"/>
  <c r="N65" i="53"/>
  <c r="E65" i="53"/>
  <c r="AF63" i="53"/>
  <c r="AC63" i="53"/>
  <c r="W63" i="53"/>
  <c r="T63" i="53"/>
  <c r="N63" i="53"/>
  <c r="E63" i="53"/>
  <c r="AF62" i="53"/>
  <c r="AC62" i="53"/>
  <c r="W62" i="53"/>
  <c r="T62" i="53"/>
  <c r="N62" i="53"/>
  <c r="E62" i="53"/>
  <c r="AF61" i="53"/>
  <c r="AC61" i="53"/>
  <c r="W61" i="53"/>
  <c r="T61" i="53"/>
  <c r="N61" i="53"/>
  <c r="E61" i="53"/>
  <c r="D125" i="49"/>
  <c r="D124" i="49"/>
  <c r="E125" i="49"/>
  <c r="E124" i="49"/>
  <c r="E123" i="49"/>
  <c r="E122" i="49"/>
  <c r="E121" i="49"/>
  <c r="E120" i="49"/>
  <c r="E119" i="49"/>
  <c r="G80" i="48"/>
  <c r="G79" i="48"/>
  <c r="G78" i="48"/>
  <c r="G77" i="48"/>
  <c r="G76" i="48"/>
  <c r="G75" i="48"/>
  <c r="G74" i="48"/>
  <c r="N70" i="47"/>
  <c r="E70" i="47" s="1"/>
  <c r="N69" i="47"/>
  <c r="E69" i="47" s="1"/>
  <c r="N68" i="47"/>
  <c r="D71" i="44"/>
  <c r="E65" i="44"/>
  <c r="R51" i="44"/>
  <c r="R53" i="44" s="1"/>
  <c r="Q51" i="44"/>
  <c r="Q53" i="44" s="1"/>
  <c r="P51" i="44"/>
  <c r="P53" i="44" s="1"/>
  <c r="O51" i="44"/>
  <c r="O53" i="44" s="1"/>
  <c r="N51" i="44"/>
  <c r="N53" i="44" s="1"/>
  <c r="I51" i="44"/>
  <c r="I53" i="44" s="1"/>
  <c r="H51" i="44"/>
  <c r="H53" i="44" s="1"/>
  <c r="G51" i="44"/>
  <c r="G53" i="44" s="1"/>
  <c r="F51" i="44"/>
  <c r="F53" i="44" s="1"/>
  <c r="E51" i="44"/>
  <c r="J49" i="44"/>
  <c r="J48" i="44"/>
  <c r="J47" i="44"/>
  <c r="J46" i="44"/>
  <c r="J45" i="44"/>
  <c r="J44" i="44"/>
  <c r="J43" i="44"/>
  <c r="J42" i="44"/>
  <c r="J41" i="44"/>
  <c r="I29" i="44"/>
  <c r="I28" i="44"/>
  <c r="I27" i="44"/>
  <c r="I26" i="44"/>
  <c r="I25" i="44"/>
  <c r="I24" i="44"/>
  <c r="I23" i="44"/>
  <c r="I22" i="44"/>
  <c r="B22" i="44"/>
  <c r="B23" i="44"/>
  <c r="B24" i="44" s="1"/>
  <c r="B25" i="44" s="1"/>
  <c r="B26" i="44" s="1"/>
  <c r="B27" i="44" s="1"/>
  <c r="B28" i="44" s="1"/>
  <c r="B29" i="44" s="1"/>
  <c r="B30" i="44" s="1"/>
  <c r="I21" i="44"/>
  <c r="E102" i="41"/>
  <c r="R75" i="41"/>
  <c r="R73" i="41"/>
  <c r="E98" i="41"/>
  <c r="R71" i="41"/>
  <c r="R70" i="41"/>
  <c r="R69" i="41"/>
  <c r="S69" i="41" s="1"/>
  <c r="E95" i="41" s="1"/>
  <c r="R67" i="41"/>
  <c r="R66" i="41"/>
  <c r="R65" i="41"/>
  <c r="R64" i="41"/>
  <c r="R63" i="41"/>
  <c r="S63" i="41" s="1"/>
  <c r="E89" i="41" s="1"/>
  <c r="R62" i="41"/>
  <c r="G62" i="41" s="1"/>
  <c r="R61" i="41"/>
  <c r="J61" i="41" s="1"/>
  <c r="R60" i="41"/>
  <c r="H60" i="41" s="1"/>
  <c r="R59" i="41"/>
  <c r="R58" i="41"/>
  <c r="R57" i="41"/>
  <c r="I57" i="41" s="1"/>
  <c r="R56" i="41"/>
  <c r="J56" i="41" s="1"/>
  <c r="R55" i="41"/>
  <c r="R54" i="41"/>
  <c r="J54" i="41" s="1"/>
  <c r="R53" i="41"/>
  <c r="J53" i="41" s="1"/>
  <c r="E50" i="42"/>
  <c r="F50" i="42" s="1"/>
  <c r="F49" i="42"/>
  <c r="E48" i="42"/>
  <c r="F48" i="42" s="1"/>
  <c r="E47" i="42"/>
  <c r="F47" i="42" s="1"/>
  <c r="E46" i="42"/>
  <c r="F46" i="42" s="1"/>
  <c r="E45" i="42"/>
  <c r="F45" i="42" s="1"/>
  <c r="F44" i="42"/>
  <c r="F92" i="40"/>
  <c r="F91" i="40"/>
  <c r="E90" i="39"/>
  <c r="F90" i="39" s="1"/>
  <c r="E89" i="39"/>
  <c r="F89" i="39" s="1"/>
  <c r="E87" i="39"/>
  <c r="F87" i="39" s="1"/>
  <c r="E85" i="39"/>
  <c r="F85" i="39" s="1"/>
  <c r="E83" i="39"/>
  <c r="F83" i="39" s="1"/>
  <c r="E81" i="39"/>
  <c r="F81" i="39" s="1"/>
  <c r="E80" i="39"/>
  <c r="F80" i="39" s="1"/>
  <c r="E79" i="39"/>
  <c r="F79" i="39" s="1"/>
  <c r="E78" i="39"/>
  <c r="F78" i="39" s="1"/>
  <c r="E77" i="39"/>
  <c r="F77" i="39" s="1"/>
  <c r="E76" i="39"/>
  <c r="F76" i="39" s="1"/>
  <c r="E75" i="39"/>
  <c r="F75" i="39" s="1"/>
  <c r="E74" i="39"/>
  <c r="F74" i="39" s="1"/>
  <c r="E73" i="39"/>
  <c r="F73" i="39" s="1"/>
  <c r="E72" i="39"/>
  <c r="F72" i="39" s="1"/>
  <c r="E71" i="39"/>
  <c r="F71" i="39" s="1"/>
  <c r="E70" i="39"/>
  <c r="F70" i="39" s="1"/>
  <c r="E69" i="39"/>
  <c r="F69" i="39" s="1"/>
  <c r="E68" i="39"/>
  <c r="F68" i="39" s="1"/>
  <c r="E67" i="39"/>
  <c r="F67" i="39" s="1"/>
  <c r="H88" i="38"/>
  <c r="H86" i="38"/>
  <c r="H84" i="38"/>
  <c r="H82" i="38"/>
  <c r="H80" i="38"/>
  <c r="H78" i="38"/>
  <c r="H76" i="38"/>
  <c r="H74" i="38"/>
  <c r="H72" i="38"/>
  <c r="H70" i="38"/>
  <c r="H68" i="38"/>
  <c r="H66" i="38"/>
  <c r="M111" i="37"/>
  <c r="M109" i="37"/>
  <c r="N109" i="37" s="1"/>
  <c r="D144" i="37" s="1"/>
  <c r="M107" i="37"/>
  <c r="M105" i="37"/>
  <c r="D105" i="37" s="1"/>
  <c r="D139" i="37"/>
  <c r="M103" i="37"/>
  <c r="F103" i="37" s="1"/>
  <c r="M102" i="37"/>
  <c r="M101" i="37"/>
  <c r="N101" i="37" s="1"/>
  <c r="M100" i="37"/>
  <c r="D100" i="37" s="1"/>
  <c r="N100" i="37"/>
  <c r="D135" i="37" s="1"/>
  <c r="M99" i="37"/>
  <c r="M98" i="37"/>
  <c r="D98" i="37" s="1"/>
  <c r="M97" i="37"/>
  <c r="D97" i="37" s="1"/>
  <c r="M96" i="37"/>
  <c r="M95" i="37"/>
  <c r="D95" i="37" s="1"/>
  <c r="M94" i="37"/>
  <c r="N94" i="37" s="1"/>
  <c r="D129" i="37" s="1"/>
  <c r="M93" i="37"/>
  <c r="D93" i="37" s="1"/>
  <c r="C93" i="37"/>
  <c r="M92" i="37"/>
  <c r="D92" i="37" s="1"/>
  <c r="N92" i="37"/>
  <c r="D127" i="37" s="1"/>
  <c r="M91" i="37"/>
  <c r="N91" i="37" s="1"/>
  <c r="D126" i="37" s="1"/>
  <c r="M90" i="37"/>
  <c r="G90" i="37" s="1"/>
  <c r="M89" i="37"/>
  <c r="D89" i="37" s="1"/>
  <c r="P85" i="35"/>
  <c r="P87" i="35" s="1"/>
  <c r="O85" i="35"/>
  <c r="O87" i="35" s="1"/>
  <c r="N85" i="35"/>
  <c r="N87" i="35" s="1"/>
  <c r="M85" i="35"/>
  <c r="L85" i="35"/>
  <c r="L87" i="35" s="1"/>
  <c r="H85" i="35"/>
  <c r="G85" i="35"/>
  <c r="G87" i="35" s="1"/>
  <c r="F85" i="35"/>
  <c r="F87" i="35" s="1"/>
  <c r="E85" i="35"/>
  <c r="E87" i="35" s="1"/>
  <c r="D85" i="35"/>
  <c r="Q84" i="35"/>
  <c r="I84" i="35"/>
  <c r="Q83" i="35"/>
  <c r="I83" i="35"/>
  <c r="Q82" i="35"/>
  <c r="I82" i="35"/>
  <c r="Q81" i="35"/>
  <c r="I81" i="35"/>
  <c r="Q80" i="35"/>
  <c r="I80" i="35"/>
  <c r="Q79" i="35"/>
  <c r="I79" i="35"/>
  <c r="Q78" i="35"/>
  <c r="I78" i="35"/>
  <c r="Q77" i="35"/>
  <c r="I77" i="35"/>
  <c r="Q76" i="35"/>
  <c r="I76" i="35"/>
  <c r="Q75" i="35"/>
  <c r="I75" i="35"/>
  <c r="O88" i="34"/>
  <c r="O90" i="34" s="1"/>
  <c r="N88" i="34"/>
  <c r="N90" i="34"/>
  <c r="M88" i="34"/>
  <c r="M90" i="34" s="1"/>
  <c r="L88" i="34"/>
  <c r="L90" i="34"/>
  <c r="K88" i="34"/>
  <c r="G88" i="34"/>
  <c r="G90" i="34"/>
  <c r="F88" i="34"/>
  <c r="F90" i="34" s="1"/>
  <c r="E88" i="34"/>
  <c r="E90" i="34"/>
  <c r="D88" i="34"/>
  <c r="D90" i="34" s="1"/>
  <c r="C88" i="34"/>
  <c r="C90" i="34"/>
  <c r="P87" i="34"/>
  <c r="H87" i="34"/>
  <c r="P86" i="34"/>
  <c r="H86" i="34"/>
  <c r="P85" i="34"/>
  <c r="H85" i="34"/>
  <c r="P84" i="34"/>
  <c r="H84" i="34"/>
  <c r="P83" i="34"/>
  <c r="H83" i="34"/>
  <c r="P82" i="34"/>
  <c r="H82" i="34"/>
  <c r="P81" i="34"/>
  <c r="H81" i="34"/>
  <c r="P80" i="34"/>
  <c r="H80" i="34"/>
  <c r="P79" i="34"/>
  <c r="H79" i="34"/>
  <c r="P78" i="34"/>
  <c r="H78" i="34"/>
  <c r="H88" i="34" s="1"/>
  <c r="F92" i="37"/>
  <c r="F100" i="37"/>
  <c r="C92" i="37"/>
  <c r="G92" i="37"/>
  <c r="E98" i="37"/>
  <c r="N98" i="37"/>
  <c r="D133" i="37" s="1"/>
  <c r="C100" i="37"/>
  <c r="G100" i="37"/>
  <c r="D141" i="37"/>
  <c r="D145" i="37"/>
  <c r="F98" i="37"/>
  <c r="E92" i="37"/>
  <c r="C98" i="37"/>
  <c r="E100" i="37"/>
  <c r="M87" i="35"/>
  <c r="K90" i="34"/>
  <c r="G90" i="19"/>
  <c r="G92" i="19" s="1"/>
  <c r="F90" i="19"/>
  <c r="F92" i="19" s="1"/>
  <c r="E90" i="19"/>
  <c r="E92" i="19" s="1"/>
  <c r="D90" i="19"/>
  <c r="C90" i="19"/>
  <c r="C92" i="19" s="1"/>
  <c r="H88" i="19"/>
  <c r="H87" i="19"/>
  <c r="H86" i="19"/>
  <c r="H85" i="19"/>
  <c r="H84" i="19"/>
  <c r="H83" i="19"/>
  <c r="H82" i="19"/>
  <c r="H81" i="19"/>
  <c r="H80" i="19"/>
  <c r="P72" i="19"/>
  <c r="P74" i="19" s="1"/>
  <c r="O72" i="19"/>
  <c r="O74" i="19"/>
  <c r="N72" i="19"/>
  <c r="N74" i="19" s="1"/>
  <c r="M72" i="19"/>
  <c r="M74" i="19" s="1"/>
  <c r="L72" i="19"/>
  <c r="L74" i="19" s="1"/>
  <c r="G72" i="19"/>
  <c r="G74" i="19" s="1"/>
  <c r="F72" i="19"/>
  <c r="F74" i="19" s="1"/>
  <c r="E72" i="19"/>
  <c r="E74" i="19" s="1"/>
  <c r="D72" i="19"/>
  <c r="D74" i="19" s="1"/>
  <c r="C72" i="19"/>
  <c r="Q70" i="19"/>
  <c r="H70" i="19"/>
  <c r="Q69" i="19"/>
  <c r="H69" i="19"/>
  <c r="Q68" i="19"/>
  <c r="H68" i="19"/>
  <c r="Q67" i="19"/>
  <c r="H67" i="19"/>
  <c r="Q66" i="19"/>
  <c r="H66" i="19"/>
  <c r="Q65" i="19"/>
  <c r="H65" i="19"/>
  <c r="Q64" i="19"/>
  <c r="H64" i="19"/>
  <c r="Q63" i="19"/>
  <c r="H63" i="19"/>
  <c r="Q62" i="19"/>
  <c r="H62" i="19"/>
  <c r="E70" i="18"/>
  <c r="F70" i="18" s="1"/>
  <c r="C26" i="18" s="1"/>
  <c r="B70" i="18"/>
  <c r="C25" i="18"/>
  <c r="E69" i="18"/>
  <c r="F69" i="18" s="1"/>
  <c r="B69" i="18"/>
  <c r="E68" i="18"/>
  <c r="F68" i="18"/>
  <c r="C24" i="18" s="1"/>
  <c r="B68" i="18"/>
  <c r="E67" i="18"/>
  <c r="F67" i="18" s="1"/>
  <c r="C23" i="18" s="1"/>
  <c r="B67" i="18"/>
  <c r="E66" i="18"/>
  <c r="F66" i="18" s="1"/>
  <c r="C22" i="18" s="1"/>
  <c r="B66" i="18"/>
  <c r="E65" i="18"/>
  <c r="F65" i="18" s="1"/>
  <c r="B65" i="18"/>
  <c r="D28" i="18"/>
  <c r="D27" i="18"/>
  <c r="L70" i="27"/>
  <c r="K70" i="27"/>
  <c r="J70" i="27"/>
  <c r="E70" i="27"/>
  <c r="C70" i="27"/>
  <c r="G72" i="27" s="1"/>
  <c r="D68" i="27"/>
  <c r="D67" i="27"/>
  <c r="D66" i="27"/>
  <c r="D65" i="27"/>
  <c r="D64" i="27"/>
  <c r="D63" i="27"/>
  <c r="D61" i="27"/>
  <c r="D60" i="27"/>
  <c r="D59" i="27"/>
  <c r="D58" i="27"/>
  <c r="D57" i="27"/>
  <c r="F30" i="27"/>
  <c r="E30" i="27"/>
  <c r="K67" i="21"/>
  <c r="F67" i="21" s="1"/>
  <c r="K66" i="21"/>
  <c r="L66" i="21" s="1"/>
  <c r="C66" i="21"/>
  <c r="K65" i="21"/>
  <c r="L65" i="21" s="1"/>
  <c r="K64" i="21"/>
  <c r="E64" i="21" s="1"/>
  <c r="K63" i="21"/>
  <c r="E63" i="21" s="1"/>
  <c r="K62" i="21"/>
  <c r="E62" i="21" s="1"/>
  <c r="K61" i="21"/>
  <c r="E61" i="21" s="1"/>
  <c r="G110" i="14"/>
  <c r="G109" i="14"/>
  <c r="G108" i="14"/>
  <c r="G107" i="14"/>
  <c r="G106" i="14"/>
  <c r="G105" i="14"/>
  <c r="G39" i="13"/>
  <c r="B66" i="12"/>
  <c r="B65" i="12"/>
  <c r="A69" i="12"/>
  <c r="A70" i="12"/>
  <c r="A64" i="12"/>
  <c r="B64" i="12"/>
  <c r="A65" i="12"/>
  <c r="C65" i="12"/>
  <c r="A66" i="12"/>
  <c r="C66" i="12"/>
  <c r="A67" i="12"/>
  <c r="B67" i="12"/>
  <c r="C67" i="12"/>
  <c r="A68" i="12"/>
  <c r="C68" i="12"/>
  <c r="C69" i="12"/>
  <c r="C70" i="12"/>
  <c r="A71" i="12"/>
  <c r="C71" i="12"/>
  <c r="A72" i="12"/>
  <c r="C72" i="12"/>
  <c r="A73" i="12"/>
  <c r="C73" i="12"/>
  <c r="A74" i="12"/>
  <c r="C74" i="12"/>
  <c r="A75" i="12"/>
  <c r="F92" i="11"/>
  <c r="F91" i="11"/>
  <c r="F90" i="11"/>
  <c r="F89" i="11"/>
  <c r="F88" i="11"/>
  <c r="B66" i="11" s="1"/>
  <c r="F87" i="11"/>
  <c r="B64" i="11" s="1"/>
  <c r="F86" i="11"/>
  <c r="B63" i="11" s="1"/>
  <c r="K95" i="30"/>
  <c r="L95" i="30" s="1"/>
  <c r="C136" i="30" s="1"/>
  <c r="M44" i="5"/>
  <c r="G49" i="32"/>
  <c r="G51" i="32" s="1"/>
  <c r="F49" i="32"/>
  <c r="F51" i="32"/>
  <c r="E49" i="32"/>
  <c r="E51" i="32" s="1"/>
  <c r="D49" i="32"/>
  <c r="D51" i="32" s="1"/>
  <c r="C49" i="32"/>
  <c r="C51" i="32" s="1"/>
  <c r="H47" i="32"/>
  <c r="H46" i="32"/>
  <c r="H45" i="32"/>
  <c r="H44" i="32"/>
  <c r="H43" i="32"/>
  <c r="H42" i="32"/>
  <c r="H41" i="32"/>
  <c r="H40" i="32"/>
  <c r="P32" i="32"/>
  <c r="P34" i="32" s="1"/>
  <c r="O32" i="32"/>
  <c r="O34" i="32" s="1"/>
  <c r="N32" i="32"/>
  <c r="N34" i="32" s="1"/>
  <c r="M32" i="32"/>
  <c r="M34" i="32" s="1"/>
  <c r="L32" i="32"/>
  <c r="L34" i="32" s="1"/>
  <c r="G32" i="32"/>
  <c r="G34" i="32" s="1"/>
  <c r="F32" i="32"/>
  <c r="F34" i="32" s="1"/>
  <c r="E32" i="32"/>
  <c r="E34" i="32" s="1"/>
  <c r="D32" i="32"/>
  <c r="D34" i="32" s="1"/>
  <c r="C32" i="32"/>
  <c r="C34" i="32" s="1"/>
  <c r="Q30" i="32"/>
  <c r="H30" i="32"/>
  <c r="Q29" i="32"/>
  <c r="H29" i="32"/>
  <c r="Q28" i="32"/>
  <c r="H28" i="32"/>
  <c r="Q27" i="32"/>
  <c r="H27" i="32"/>
  <c r="Q26" i="32"/>
  <c r="H26" i="32"/>
  <c r="Q25" i="32"/>
  <c r="H25" i="32"/>
  <c r="Q24" i="32"/>
  <c r="H24" i="32"/>
  <c r="Q23" i="32"/>
  <c r="H23" i="32"/>
  <c r="K94" i="30"/>
  <c r="C94" i="30" s="1"/>
  <c r="P52" i="32"/>
  <c r="M43" i="5"/>
  <c r="M42" i="5"/>
  <c r="M40" i="5"/>
  <c r="M38" i="5"/>
  <c r="F116" i="40"/>
  <c r="F115" i="40"/>
  <c r="F114" i="40"/>
  <c r="F98" i="40"/>
  <c r="F97" i="40"/>
  <c r="F96" i="40"/>
  <c r="F90" i="40"/>
  <c r="F89" i="40"/>
  <c r="F88" i="40"/>
  <c r="F87" i="40"/>
  <c r="F86" i="40"/>
  <c r="K93" i="30"/>
  <c r="F93" i="30" s="1"/>
  <c r="R81" i="24"/>
  <c r="Q81" i="24"/>
  <c r="P81" i="24"/>
  <c r="O81" i="24"/>
  <c r="N81" i="24"/>
  <c r="M81" i="24"/>
  <c r="K81" i="24"/>
  <c r="I81" i="24"/>
  <c r="G81" i="24"/>
  <c r="E81" i="24"/>
  <c r="R80" i="24"/>
  <c r="Q80" i="24"/>
  <c r="P80" i="24"/>
  <c r="O80" i="24"/>
  <c r="N80" i="24"/>
  <c r="M80" i="24"/>
  <c r="K80" i="24"/>
  <c r="I80" i="24"/>
  <c r="G80" i="24"/>
  <c r="E80" i="24"/>
  <c r="R79" i="24"/>
  <c r="Q79" i="24"/>
  <c r="P79" i="24"/>
  <c r="O79" i="24"/>
  <c r="N79" i="24"/>
  <c r="M79" i="24"/>
  <c r="K79" i="24"/>
  <c r="I79" i="24"/>
  <c r="G79" i="24"/>
  <c r="E79" i="24"/>
  <c r="R78" i="24"/>
  <c r="Q78" i="24"/>
  <c r="P78" i="24"/>
  <c r="O78" i="24"/>
  <c r="N78" i="24"/>
  <c r="M78" i="24"/>
  <c r="K78" i="24"/>
  <c r="I78" i="24"/>
  <c r="G78" i="24"/>
  <c r="E78" i="24"/>
  <c r="R77" i="24"/>
  <c r="Q77" i="24"/>
  <c r="P77" i="24"/>
  <c r="O77" i="24"/>
  <c r="N77" i="24"/>
  <c r="M77" i="24"/>
  <c r="K77" i="24"/>
  <c r="I77" i="24"/>
  <c r="G77" i="24"/>
  <c r="E77" i="24"/>
  <c r="R76" i="24"/>
  <c r="Q76" i="24"/>
  <c r="P76" i="24"/>
  <c r="O76" i="24"/>
  <c r="N76" i="24"/>
  <c r="M76" i="24"/>
  <c r="K76" i="24"/>
  <c r="I76" i="24"/>
  <c r="G76" i="24"/>
  <c r="E76" i="24"/>
  <c r="R75" i="24"/>
  <c r="Q75" i="24"/>
  <c r="P75" i="24"/>
  <c r="O75" i="24"/>
  <c r="N75" i="24"/>
  <c r="M75" i="24"/>
  <c r="K75" i="24"/>
  <c r="I75" i="24"/>
  <c r="G75" i="24"/>
  <c r="E75" i="24"/>
  <c r="R74" i="24"/>
  <c r="Q74" i="24"/>
  <c r="P74" i="24"/>
  <c r="O74" i="24"/>
  <c r="N74" i="24"/>
  <c r="M74" i="24"/>
  <c r="K74" i="24"/>
  <c r="I74" i="24"/>
  <c r="G74" i="24"/>
  <c r="E74" i="24"/>
  <c r="R73" i="24"/>
  <c r="Q73" i="24"/>
  <c r="P73" i="24"/>
  <c r="O73" i="24"/>
  <c r="N73" i="24"/>
  <c r="M73" i="24"/>
  <c r="K73" i="24"/>
  <c r="I73" i="24"/>
  <c r="G73" i="24"/>
  <c r="E73" i="24"/>
  <c r="R72" i="24"/>
  <c r="R82" i="24" s="1"/>
  <c r="Q72" i="24"/>
  <c r="Q83" i="24" s="1"/>
  <c r="P72" i="24"/>
  <c r="P82" i="24" s="1"/>
  <c r="O72" i="24"/>
  <c r="O82" i="24" s="1"/>
  <c r="N72" i="24"/>
  <c r="N82" i="24" s="1"/>
  <c r="M72" i="24"/>
  <c r="K72" i="24"/>
  <c r="I72" i="24"/>
  <c r="G72" i="24"/>
  <c r="E72" i="24"/>
  <c r="E83" i="24" s="1"/>
  <c r="N83" i="24" s="1"/>
  <c r="F58" i="11"/>
  <c r="F57" i="11"/>
  <c r="F56" i="11"/>
  <c r="F55" i="11"/>
  <c r="B32" i="11" s="1"/>
  <c r="F54" i="11"/>
  <c r="F53" i="11"/>
  <c r="B30" i="11" s="1"/>
  <c r="F52" i="11"/>
  <c r="B29" i="11" s="1"/>
  <c r="F51" i="11"/>
  <c r="B28" i="11" s="1"/>
  <c r="F50" i="11"/>
  <c r="B27" i="11" s="1"/>
  <c r="F49" i="11"/>
  <c r="B26" i="11" s="1"/>
  <c r="F48" i="11"/>
  <c r="B25" i="11" s="1"/>
  <c r="F47" i="11"/>
  <c r="B24" i="11" s="1"/>
  <c r="A67" i="11"/>
  <c r="F61" i="15"/>
  <c r="B39" i="15" s="1"/>
  <c r="F60" i="15"/>
  <c r="B38" i="15" s="1"/>
  <c r="F59" i="15"/>
  <c r="B37" i="15" s="1"/>
  <c r="F58" i="15"/>
  <c r="B36" i="15" s="1"/>
  <c r="F57" i="15"/>
  <c r="B35" i="15" s="1"/>
  <c r="F56" i="15"/>
  <c r="B34" i="15" s="1"/>
  <c r="F55" i="15"/>
  <c r="B33" i="15" s="1"/>
  <c r="F54" i="15"/>
  <c r="B32" i="15" s="1"/>
  <c r="F53" i="15"/>
  <c r="B31" i="15" s="1"/>
  <c r="F52" i="15"/>
  <c r="B30" i="15" s="1"/>
  <c r="F51" i="15"/>
  <c r="B29" i="15" s="1"/>
  <c r="F50" i="15"/>
  <c r="B28" i="15" s="1"/>
  <c r="A39" i="15"/>
  <c r="A38" i="15"/>
  <c r="A37" i="15"/>
  <c r="C36" i="15"/>
  <c r="A36" i="15"/>
  <c r="C35" i="15"/>
  <c r="A35" i="15"/>
  <c r="C34" i="15"/>
  <c r="A34" i="15"/>
  <c r="C33" i="15"/>
  <c r="A33" i="15"/>
  <c r="C32" i="15"/>
  <c r="A32" i="15"/>
  <c r="C31" i="15"/>
  <c r="A31" i="15"/>
  <c r="C30" i="15"/>
  <c r="A30" i="15"/>
  <c r="C29" i="15"/>
  <c r="A29" i="15"/>
  <c r="A28" i="15"/>
  <c r="G38" i="13"/>
  <c r="G37" i="13"/>
  <c r="E64" i="61"/>
  <c r="F64" i="61" s="1"/>
  <c r="E63" i="61"/>
  <c r="F63" i="61" s="1"/>
  <c r="AF28" i="53"/>
  <c r="AC28" i="53"/>
  <c r="W28" i="53"/>
  <c r="T28" i="53"/>
  <c r="Q28" i="53"/>
  <c r="N28" i="53"/>
  <c r="K28" i="53"/>
  <c r="E28" i="53"/>
  <c r="AF27" i="53"/>
  <c r="AC27" i="53"/>
  <c r="W27" i="53"/>
  <c r="T27" i="53"/>
  <c r="Q27" i="53"/>
  <c r="N27" i="53"/>
  <c r="K27" i="53"/>
  <c r="E27" i="53"/>
  <c r="AF26" i="53"/>
  <c r="AC26" i="53"/>
  <c r="W26" i="53"/>
  <c r="T26" i="53"/>
  <c r="Q26" i="53"/>
  <c r="N26" i="53"/>
  <c r="AI26" i="53" s="1"/>
  <c r="AH26" i="53" s="1"/>
  <c r="C41" i="53" s="1"/>
  <c r="K26" i="53"/>
  <c r="E26" i="53"/>
  <c r="AF24" i="53"/>
  <c r="AC24" i="53"/>
  <c r="Z24" i="53"/>
  <c r="W24" i="53"/>
  <c r="T24" i="53"/>
  <c r="Q24" i="53"/>
  <c r="N24" i="53"/>
  <c r="K24" i="53"/>
  <c r="E24" i="53"/>
  <c r="AF23" i="53"/>
  <c r="AC23" i="53"/>
  <c r="W23" i="53"/>
  <c r="T23" i="53"/>
  <c r="Q23" i="53"/>
  <c r="N23" i="53"/>
  <c r="K23" i="53"/>
  <c r="E23" i="53"/>
  <c r="AF22" i="53"/>
  <c r="AC22" i="53"/>
  <c r="W22" i="53"/>
  <c r="T22" i="53"/>
  <c r="Q22" i="53"/>
  <c r="N22" i="53"/>
  <c r="K22" i="53"/>
  <c r="E22" i="53"/>
  <c r="AF20" i="53"/>
  <c r="AI20" i="53" s="1"/>
  <c r="AH20" i="53" s="1"/>
  <c r="C37" i="53" s="1"/>
  <c r="AC20" i="53"/>
  <c r="W20" i="53"/>
  <c r="T20" i="53"/>
  <c r="Q20" i="53"/>
  <c r="N20" i="53"/>
  <c r="K20" i="53"/>
  <c r="E20" i="53"/>
  <c r="AF19" i="53"/>
  <c r="AC19" i="53"/>
  <c r="W19" i="53"/>
  <c r="T19" i="53"/>
  <c r="Q19" i="53"/>
  <c r="N19" i="53"/>
  <c r="K19" i="53"/>
  <c r="E19" i="53"/>
  <c r="AF18" i="53"/>
  <c r="AC18" i="53"/>
  <c r="W18" i="53"/>
  <c r="T18" i="53"/>
  <c r="Q18" i="53"/>
  <c r="N18" i="53"/>
  <c r="K18" i="53"/>
  <c r="E18" i="53"/>
  <c r="AF16" i="53"/>
  <c r="AC16" i="53"/>
  <c r="W16" i="53"/>
  <c r="T16" i="53"/>
  <c r="Q16" i="53"/>
  <c r="N16" i="53"/>
  <c r="K16" i="53"/>
  <c r="E16" i="53"/>
  <c r="AF15" i="53"/>
  <c r="AC15" i="53"/>
  <c r="W15" i="53"/>
  <c r="T15" i="53"/>
  <c r="Q15" i="53"/>
  <c r="N15" i="53"/>
  <c r="K15" i="53"/>
  <c r="E15" i="53"/>
  <c r="AF14" i="53"/>
  <c r="AI14" i="53" s="1"/>
  <c r="AH14" i="53" s="1"/>
  <c r="C32" i="53" s="1"/>
  <c r="AC14" i="53"/>
  <c r="W14" i="53"/>
  <c r="T14" i="53"/>
  <c r="Q14" i="53"/>
  <c r="N14" i="53"/>
  <c r="K14" i="53"/>
  <c r="E14" i="53"/>
  <c r="H106" i="51"/>
  <c r="G106" i="51"/>
  <c r="F106" i="51"/>
  <c r="H96" i="51"/>
  <c r="G96" i="51"/>
  <c r="G108" i="51" s="1"/>
  <c r="F96" i="51"/>
  <c r="H91" i="51"/>
  <c r="G91" i="51"/>
  <c r="F91" i="51"/>
  <c r="F65" i="51"/>
  <c r="F63" i="51"/>
  <c r="D32" i="51"/>
  <c r="D31" i="51"/>
  <c r="D30" i="51"/>
  <c r="C29" i="51"/>
  <c r="D28" i="51"/>
  <c r="D27" i="51"/>
  <c r="D26" i="51"/>
  <c r="E72" i="49"/>
  <c r="D72" i="49"/>
  <c r="E71" i="49"/>
  <c r="D71" i="49"/>
  <c r="E70" i="49"/>
  <c r="D70" i="49"/>
  <c r="E69" i="49"/>
  <c r="D69" i="49"/>
  <c r="E68" i="49"/>
  <c r="D68" i="49"/>
  <c r="E67" i="49"/>
  <c r="D67" i="49"/>
  <c r="E66" i="49"/>
  <c r="D66" i="49"/>
  <c r="E65" i="49"/>
  <c r="D65" i="49"/>
  <c r="E64" i="49"/>
  <c r="D64" i="49"/>
  <c r="E63" i="49"/>
  <c r="D63" i="49"/>
  <c r="E62" i="49"/>
  <c r="D62" i="49"/>
  <c r="E61" i="49"/>
  <c r="D61" i="49"/>
  <c r="N67" i="47"/>
  <c r="F67" i="47" s="1"/>
  <c r="N66" i="47"/>
  <c r="H66" i="47" s="1"/>
  <c r="N65" i="47"/>
  <c r="E65" i="47" s="1"/>
  <c r="N64" i="47"/>
  <c r="O64" i="47" s="1"/>
  <c r="F108" i="51"/>
  <c r="F64" i="47"/>
  <c r="S50" i="42"/>
  <c r="T50" i="42" s="1"/>
  <c r="S49" i="42"/>
  <c r="T49" i="42" s="1"/>
  <c r="S48" i="42"/>
  <c r="T48" i="42" s="1"/>
  <c r="S47" i="42"/>
  <c r="T47" i="42" s="1"/>
  <c r="S46" i="42"/>
  <c r="T46" i="42" s="1"/>
  <c r="S45" i="42"/>
  <c r="T45" i="42" s="1"/>
  <c r="S44" i="42"/>
  <c r="T44" i="42" s="1"/>
  <c r="T43" i="42"/>
  <c r="E28" i="42"/>
  <c r="C141" i="30"/>
  <c r="K92" i="30"/>
  <c r="C92" i="30" s="1"/>
  <c r="K91" i="30"/>
  <c r="L91" i="30" s="1"/>
  <c r="C132" i="30" s="1"/>
  <c r="K90" i="30"/>
  <c r="E90" i="30" s="1"/>
  <c r="K89" i="30"/>
  <c r="F89" i="30" s="1"/>
  <c r="C73" i="30"/>
  <c r="K59" i="30"/>
  <c r="C59" i="30" s="1"/>
  <c r="K58" i="30"/>
  <c r="C58" i="30" s="1"/>
  <c r="K57" i="30"/>
  <c r="L57" i="30" s="1"/>
  <c r="C57" i="30"/>
  <c r="K56" i="30"/>
  <c r="F56" i="30" s="1"/>
  <c r="K55" i="30"/>
  <c r="F55" i="30" s="1"/>
  <c r="C55" i="30"/>
  <c r="K54" i="30"/>
  <c r="F54" i="30" s="1"/>
  <c r="L53" i="30"/>
  <c r="K53" i="30"/>
  <c r="E53" i="30" s="1"/>
  <c r="F53" i="30"/>
  <c r="D53" i="30"/>
  <c r="C53" i="30"/>
  <c r="C30" i="30" s="1"/>
  <c r="K52" i="30"/>
  <c r="F52" i="30"/>
  <c r="K51" i="30"/>
  <c r="F51" i="30" s="1"/>
  <c r="D51" i="30"/>
  <c r="K50" i="30"/>
  <c r="C50" i="30" s="1"/>
  <c r="L49" i="30"/>
  <c r="K49" i="30"/>
  <c r="E49" i="30" s="1"/>
  <c r="F49" i="30"/>
  <c r="D49" i="30"/>
  <c r="C49" i="30"/>
  <c r="K48" i="30"/>
  <c r="E48" i="30" s="1"/>
  <c r="C137" i="30"/>
  <c r="D55" i="30"/>
  <c r="D57" i="30"/>
  <c r="E92" i="30"/>
  <c r="C52" i="30"/>
  <c r="C56" i="30"/>
  <c r="D50" i="30"/>
  <c r="D52" i="30"/>
  <c r="D56" i="30"/>
  <c r="E50" i="30"/>
  <c r="E52" i="30"/>
  <c r="E54" i="30"/>
  <c r="E56" i="30"/>
  <c r="L50" i="30"/>
  <c r="L52" i="30"/>
  <c r="L54" i="30"/>
  <c r="L56" i="30"/>
  <c r="L58" i="30"/>
  <c r="E71" i="28"/>
  <c r="C71" i="28"/>
  <c r="G70" i="28"/>
  <c r="I69" i="28"/>
  <c r="G69" i="28"/>
  <c r="S68" i="28"/>
  <c r="G68" i="28"/>
  <c r="S67" i="28"/>
  <c r="C67" i="28" s="1"/>
  <c r="G67" i="28" s="1"/>
  <c r="Q66" i="28"/>
  <c r="S66" i="28" s="1"/>
  <c r="G66" i="28"/>
  <c r="C26" i="28" s="1"/>
  <c r="Q65" i="28"/>
  <c r="S65" i="28" s="1"/>
  <c r="G65" i="28"/>
  <c r="C25" i="28" s="1"/>
  <c r="Q64" i="28"/>
  <c r="S64" i="28" s="1"/>
  <c r="G64" i="28"/>
  <c r="Q63" i="28"/>
  <c r="S63" i="28" s="1"/>
  <c r="G63" i="28"/>
  <c r="C63" i="28"/>
  <c r="Q62" i="28"/>
  <c r="S62" i="28" s="1"/>
  <c r="C62" i="28"/>
  <c r="G62" i="28" s="1"/>
  <c r="Q61" i="28"/>
  <c r="S61" i="28" s="1"/>
  <c r="C61" i="28"/>
  <c r="E61" i="28" s="1"/>
  <c r="G61" i="28" s="1"/>
  <c r="Q60" i="28"/>
  <c r="S60" i="28" s="1"/>
  <c r="C60" i="28"/>
  <c r="E60" i="28" s="1"/>
  <c r="G60" i="28" s="1"/>
  <c r="Q59" i="28"/>
  <c r="S59" i="28" s="1"/>
  <c r="C59" i="28"/>
  <c r="E59" i="28"/>
  <c r="G59" i="28" s="1"/>
  <c r="S58" i="28"/>
  <c r="Q58" i="28"/>
  <c r="C58" i="28"/>
  <c r="E58" i="28" s="1"/>
  <c r="G58" i="28" s="1"/>
  <c r="S57" i="28"/>
  <c r="M57" i="28"/>
  <c r="M58" i="28" s="1"/>
  <c r="M59" i="28" s="1"/>
  <c r="M60" i="28" s="1"/>
  <c r="M61" i="28" s="1"/>
  <c r="M62" i="28" s="1"/>
  <c r="M63" i="28" s="1"/>
  <c r="M64" i="28" s="1"/>
  <c r="M65" i="28" s="1"/>
  <c r="M66" i="28" s="1"/>
  <c r="M67" i="28" s="1"/>
  <c r="C29" i="30"/>
  <c r="R63" i="24"/>
  <c r="Q63" i="24"/>
  <c r="P63" i="24"/>
  <c r="O63" i="24"/>
  <c r="N63" i="24"/>
  <c r="M63" i="24"/>
  <c r="K63" i="24"/>
  <c r="I63" i="24"/>
  <c r="G63" i="24"/>
  <c r="E63" i="24"/>
  <c r="R62" i="24"/>
  <c r="Q62" i="24"/>
  <c r="P62" i="24"/>
  <c r="O62" i="24"/>
  <c r="N62" i="24"/>
  <c r="M62" i="24"/>
  <c r="K62" i="24"/>
  <c r="I62" i="24"/>
  <c r="G62" i="24"/>
  <c r="E62" i="24"/>
  <c r="R61" i="24"/>
  <c r="Q61" i="24"/>
  <c r="P61" i="24"/>
  <c r="O61" i="24"/>
  <c r="N61" i="24"/>
  <c r="M61" i="24"/>
  <c r="K61" i="24"/>
  <c r="I61" i="24"/>
  <c r="G61" i="24"/>
  <c r="E61" i="24"/>
  <c r="R60" i="24"/>
  <c r="Q60" i="24"/>
  <c r="P60" i="24"/>
  <c r="O60" i="24"/>
  <c r="N60" i="24"/>
  <c r="M60" i="24"/>
  <c r="K60" i="24"/>
  <c r="I60" i="24"/>
  <c r="G60" i="24"/>
  <c r="E60" i="24"/>
  <c r="R59" i="24"/>
  <c r="Q59" i="24"/>
  <c r="P59" i="24"/>
  <c r="O59" i="24"/>
  <c r="N59" i="24"/>
  <c r="M59" i="24"/>
  <c r="K59" i="24"/>
  <c r="I59" i="24"/>
  <c r="G59" i="24"/>
  <c r="E59" i="24"/>
  <c r="R58" i="24"/>
  <c r="Q58" i="24"/>
  <c r="P58" i="24"/>
  <c r="O58" i="24"/>
  <c r="N58" i="24"/>
  <c r="M58" i="24"/>
  <c r="K58" i="24"/>
  <c r="I58" i="24"/>
  <c r="G58" i="24"/>
  <c r="E58" i="24"/>
  <c r="R57" i="24"/>
  <c r="Q57" i="24"/>
  <c r="P57" i="24"/>
  <c r="O57" i="24"/>
  <c r="N57" i="24"/>
  <c r="M57" i="24"/>
  <c r="K57" i="24"/>
  <c r="I57" i="24"/>
  <c r="G57" i="24"/>
  <c r="E57" i="24"/>
  <c r="R56" i="24"/>
  <c r="Q56" i="24"/>
  <c r="P56" i="24"/>
  <c r="O56" i="24"/>
  <c r="N56" i="24"/>
  <c r="M56" i="24"/>
  <c r="K56" i="24"/>
  <c r="I56" i="24"/>
  <c r="G56" i="24"/>
  <c r="E56" i="24"/>
  <c r="R55" i="24"/>
  <c r="Q55" i="24"/>
  <c r="P55" i="24"/>
  <c r="P65" i="24" s="1"/>
  <c r="O55" i="24"/>
  <c r="O65" i="24" s="1"/>
  <c r="N55" i="24"/>
  <c r="M55" i="24"/>
  <c r="K55" i="24"/>
  <c r="I55" i="24"/>
  <c r="I65" i="24" s="1"/>
  <c r="G55" i="24"/>
  <c r="E55" i="24"/>
  <c r="R54" i="24"/>
  <c r="R64" i="24" s="1"/>
  <c r="Q54" i="24"/>
  <c r="Q64" i="24" s="1"/>
  <c r="P54" i="24"/>
  <c r="O54" i="24"/>
  <c r="N54" i="24"/>
  <c r="M54" i="24"/>
  <c r="M65" i="24" s="1"/>
  <c r="K54" i="24"/>
  <c r="I54" i="24"/>
  <c r="G54" i="24"/>
  <c r="G65" i="24" s="1"/>
  <c r="E54" i="24"/>
  <c r="E65" i="24" s="1"/>
  <c r="AD84" i="23"/>
  <c r="AD82" i="23"/>
  <c r="R34" i="23"/>
  <c r="Q34" i="23"/>
  <c r="P34" i="23"/>
  <c r="O34" i="23"/>
  <c r="N34" i="23"/>
  <c r="M34" i="23"/>
  <c r="K34" i="23"/>
  <c r="I34" i="23"/>
  <c r="G34" i="23"/>
  <c r="E34" i="23"/>
  <c r="R33" i="23"/>
  <c r="Q33" i="23"/>
  <c r="P33" i="23"/>
  <c r="O33" i="23"/>
  <c r="N33" i="23"/>
  <c r="M33" i="23"/>
  <c r="K33" i="23"/>
  <c r="I33" i="23"/>
  <c r="G33" i="23"/>
  <c r="E33" i="23"/>
  <c r="R32" i="23"/>
  <c r="Q32" i="23"/>
  <c r="P32" i="23"/>
  <c r="O32" i="23"/>
  <c r="N32" i="23"/>
  <c r="M32" i="23"/>
  <c r="K32" i="23"/>
  <c r="I32" i="23"/>
  <c r="G32" i="23"/>
  <c r="E32" i="23"/>
  <c r="R31" i="23"/>
  <c r="Q31" i="23"/>
  <c r="P31" i="23"/>
  <c r="O31" i="23"/>
  <c r="N31" i="23"/>
  <c r="M31" i="23"/>
  <c r="K31" i="23"/>
  <c r="I31" i="23"/>
  <c r="G31" i="23"/>
  <c r="E31" i="23"/>
  <c r="R30" i="23"/>
  <c r="Q30" i="23"/>
  <c r="P30" i="23"/>
  <c r="O30" i="23"/>
  <c r="N30" i="23"/>
  <c r="M30" i="23"/>
  <c r="K30" i="23"/>
  <c r="I30" i="23"/>
  <c r="G30" i="23"/>
  <c r="E30" i="23"/>
  <c r="R29" i="23"/>
  <c r="Q29" i="23"/>
  <c r="P29" i="23"/>
  <c r="O29" i="23"/>
  <c r="N29" i="23"/>
  <c r="M29" i="23"/>
  <c r="K29" i="23"/>
  <c r="I29" i="23"/>
  <c r="G29" i="23"/>
  <c r="E29" i="23"/>
  <c r="R28" i="23"/>
  <c r="Q28" i="23"/>
  <c r="P28" i="23"/>
  <c r="O28" i="23"/>
  <c r="N28" i="23"/>
  <c r="M28" i="23"/>
  <c r="K28" i="23"/>
  <c r="I28" i="23"/>
  <c r="G28" i="23"/>
  <c r="E28" i="23"/>
  <c r="R27" i="23"/>
  <c r="Q27" i="23"/>
  <c r="P27" i="23"/>
  <c r="O27" i="23"/>
  <c r="N27" i="23"/>
  <c r="M27" i="23"/>
  <c r="K27" i="23"/>
  <c r="I27" i="23"/>
  <c r="G27" i="23"/>
  <c r="E27" i="23"/>
  <c r="R26" i="23"/>
  <c r="R36" i="23" s="1"/>
  <c r="Q26" i="23"/>
  <c r="Q36" i="23" s="1"/>
  <c r="P26" i="23"/>
  <c r="O26" i="23"/>
  <c r="N26" i="23"/>
  <c r="N35" i="23" s="1"/>
  <c r="M26" i="23"/>
  <c r="K26" i="23"/>
  <c r="I26" i="23"/>
  <c r="G26" i="23"/>
  <c r="E26" i="23"/>
  <c r="E36" i="23" s="1"/>
  <c r="R25" i="23"/>
  <c r="Q25" i="23"/>
  <c r="P25" i="23"/>
  <c r="P36" i="23" s="1"/>
  <c r="O25" i="23"/>
  <c r="O35" i="23" s="1"/>
  <c r="N25" i="23"/>
  <c r="M25" i="23"/>
  <c r="K25" i="23"/>
  <c r="I25" i="23"/>
  <c r="G25" i="23"/>
  <c r="E25" i="23"/>
  <c r="F89" i="17"/>
  <c r="F93" i="17" s="1"/>
  <c r="E89" i="17"/>
  <c r="E93" i="17" s="1"/>
  <c r="D89" i="17"/>
  <c r="D93" i="17" s="1"/>
  <c r="C89" i="17"/>
  <c r="C93" i="17" s="1"/>
  <c r="B89" i="17"/>
  <c r="B93" i="17" s="1"/>
  <c r="G93" i="17" s="1"/>
  <c r="B29" i="17" s="1"/>
  <c r="G88" i="17"/>
  <c r="G87" i="17"/>
  <c r="G86" i="17"/>
  <c r="G85" i="17"/>
  <c r="G84" i="17"/>
  <c r="G83" i="17"/>
  <c r="G82" i="17"/>
  <c r="G81" i="17"/>
  <c r="G80" i="17"/>
  <c r="G79" i="17"/>
  <c r="F68" i="17"/>
  <c r="F72" i="17"/>
  <c r="E68" i="17"/>
  <c r="E72" i="17" s="1"/>
  <c r="D68" i="17"/>
  <c r="D72" i="17"/>
  <c r="C68" i="17"/>
  <c r="C72" i="17" s="1"/>
  <c r="B68" i="17"/>
  <c r="B72" i="17" s="1"/>
  <c r="G67" i="17"/>
  <c r="G66" i="17"/>
  <c r="G65" i="17"/>
  <c r="G64" i="17"/>
  <c r="G63" i="17"/>
  <c r="G62" i="17"/>
  <c r="G61" i="17"/>
  <c r="G60" i="17"/>
  <c r="G59" i="17"/>
  <c r="G58" i="17"/>
  <c r="N64" i="24"/>
  <c r="Q65" i="24"/>
  <c r="R35" i="23"/>
  <c r="O36" i="23"/>
  <c r="B77" i="14"/>
  <c r="B76" i="14"/>
  <c r="G68" i="13"/>
  <c r="G67" i="13"/>
  <c r="G66" i="13"/>
  <c r="G65" i="13"/>
  <c r="G36" i="13"/>
  <c r="B22" i="13" s="1"/>
  <c r="G35" i="13"/>
  <c r="B21" i="13" s="1"/>
  <c r="G34" i="13"/>
  <c r="B20" i="13" s="1"/>
  <c r="G33" i="13"/>
  <c r="B19" i="13" s="1"/>
  <c r="F57" i="12"/>
  <c r="B35" i="12" s="1"/>
  <c r="F56" i="12"/>
  <c r="B34" i="12" s="1"/>
  <c r="F55" i="12"/>
  <c r="B33" i="12" s="1"/>
  <c r="F54" i="12"/>
  <c r="B32" i="12" s="1"/>
  <c r="F53" i="12"/>
  <c r="B31" i="12" s="1"/>
  <c r="F52" i="12"/>
  <c r="B30" i="12" s="1"/>
  <c r="F51" i="12"/>
  <c r="B29" i="12" s="1"/>
  <c r="F50" i="12"/>
  <c r="B28" i="12" s="1"/>
  <c r="F49" i="12"/>
  <c r="B27" i="12" s="1"/>
  <c r="F48" i="12"/>
  <c r="B26" i="12" s="1"/>
  <c r="F47" i="12"/>
  <c r="B25" i="12" s="1"/>
  <c r="A36" i="12"/>
  <c r="C35" i="12"/>
  <c r="A35" i="12"/>
  <c r="C34" i="12"/>
  <c r="A34" i="12"/>
  <c r="C33" i="12"/>
  <c r="A33" i="12"/>
  <c r="C32" i="12"/>
  <c r="A32" i="12"/>
  <c r="C31" i="12"/>
  <c r="A31" i="12"/>
  <c r="C30" i="12"/>
  <c r="A30" i="12"/>
  <c r="C29" i="12"/>
  <c r="A29" i="12"/>
  <c r="C28" i="12"/>
  <c r="A28" i="12"/>
  <c r="C27" i="12"/>
  <c r="A27" i="12"/>
  <c r="C26" i="12"/>
  <c r="A26" i="12"/>
  <c r="A25" i="12"/>
  <c r="A74" i="11"/>
  <c r="A73" i="11"/>
  <c r="A72" i="11"/>
  <c r="A71" i="11"/>
  <c r="A70" i="11"/>
  <c r="A69" i="11"/>
  <c r="A68" i="11"/>
  <c r="A66" i="11"/>
  <c r="A65" i="11"/>
  <c r="A64" i="11"/>
  <c r="A63" i="11"/>
  <c r="B31" i="11"/>
  <c r="A35" i="11"/>
  <c r="A34" i="11"/>
  <c r="A33" i="11"/>
  <c r="A32" i="11"/>
  <c r="A31" i="11"/>
  <c r="A30" i="11"/>
  <c r="A29" i="11"/>
  <c r="A28" i="11"/>
  <c r="A27" i="11"/>
  <c r="A26" i="11"/>
  <c r="A25" i="11"/>
  <c r="A24" i="11"/>
  <c r="L18" i="10"/>
  <c r="L17" i="10"/>
  <c r="B65" i="11"/>
  <c r="F54" i="41" l="1"/>
  <c r="S62" i="41"/>
  <c r="E88" i="41" s="1"/>
  <c r="S60" i="41"/>
  <c r="E86" i="41" s="1"/>
  <c r="F57" i="41"/>
  <c r="D60" i="41"/>
  <c r="F53" i="41"/>
  <c r="G56" i="41"/>
  <c r="O91" i="34"/>
  <c r="P90" i="34" s="1"/>
  <c r="G68" i="17"/>
  <c r="L55" i="30"/>
  <c r="G83" i="24"/>
  <c r="Q32" i="32"/>
  <c r="H72" i="19"/>
  <c r="F90" i="37"/>
  <c r="P88" i="34"/>
  <c r="C91" i="37"/>
  <c r="G53" i="41"/>
  <c r="G54" i="41"/>
  <c r="G57" i="41"/>
  <c r="S57" i="41"/>
  <c r="E83" i="41" s="1"/>
  <c r="G60" i="41"/>
  <c r="O69" i="47"/>
  <c r="D112" i="47" s="1"/>
  <c r="AI65" i="53"/>
  <c r="AH65" i="53" s="1"/>
  <c r="C82" i="53" s="1"/>
  <c r="P64" i="24"/>
  <c r="L59" i="30"/>
  <c r="I91" i="51"/>
  <c r="I83" i="24"/>
  <c r="M83" i="24"/>
  <c r="C62" i="21"/>
  <c r="M72" i="27"/>
  <c r="Q72" i="19"/>
  <c r="E90" i="37"/>
  <c r="D91" i="37"/>
  <c r="G98" i="37"/>
  <c r="D109" i="37"/>
  <c r="H57" i="41"/>
  <c r="C91" i="30"/>
  <c r="F62" i="21"/>
  <c r="F91" i="37"/>
  <c r="D101" i="37"/>
  <c r="F109" i="37"/>
  <c r="D57" i="41"/>
  <c r="J57" i="41"/>
  <c r="D64" i="47"/>
  <c r="D62" i="21"/>
  <c r="L62" i="21"/>
  <c r="L63" i="21"/>
  <c r="D61" i="21"/>
  <c r="C63" i="21"/>
  <c r="D94" i="37"/>
  <c r="E101" i="37"/>
  <c r="C109" i="37"/>
  <c r="G109" i="37"/>
  <c r="C90" i="37"/>
  <c r="D90" i="37"/>
  <c r="N90" i="37"/>
  <c r="D125" i="37" s="1"/>
  <c r="E91" i="37"/>
  <c r="E109" i="37"/>
  <c r="I85" i="35"/>
  <c r="D87" i="35"/>
  <c r="H88" i="35" s="1"/>
  <c r="I87" i="35" s="1"/>
  <c r="C26" i="30"/>
  <c r="N99" i="37"/>
  <c r="G99" i="37"/>
  <c r="E99" i="37"/>
  <c r="O64" i="24"/>
  <c r="Q35" i="23"/>
  <c r="M36" i="23"/>
  <c r="K36" i="23"/>
  <c r="K65" i="24"/>
  <c r="N65" i="24" s="1"/>
  <c r="E91" i="30"/>
  <c r="E59" i="30"/>
  <c r="D59" i="30"/>
  <c r="C27" i="30"/>
  <c r="E55" i="30"/>
  <c r="C32" i="30" s="1"/>
  <c r="F59" i="30"/>
  <c r="E64" i="47"/>
  <c r="I96" i="51"/>
  <c r="AI15" i="53"/>
  <c r="AH15" i="53" s="1"/>
  <c r="AI18" i="53"/>
  <c r="AH18" i="53" s="1"/>
  <c r="C35" i="53" s="1"/>
  <c r="AI19" i="53"/>
  <c r="AH19" i="53" s="1"/>
  <c r="C36" i="53" s="1"/>
  <c r="AI22" i="53"/>
  <c r="AH22" i="53" s="1"/>
  <c r="C38" i="53" s="1"/>
  <c r="AI23" i="53"/>
  <c r="AH23" i="53" s="1"/>
  <c r="C39" i="53" s="1"/>
  <c r="AI24" i="53"/>
  <c r="AH24" i="53" s="1"/>
  <c r="C40" i="53" s="1"/>
  <c r="AI28" i="53"/>
  <c r="AH28" i="53" s="1"/>
  <c r="C43" i="53" s="1"/>
  <c r="E94" i="30"/>
  <c r="D63" i="21"/>
  <c r="Q85" i="35"/>
  <c r="N93" i="37"/>
  <c r="D128" i="37" s="1"/>
  <c r="F93" i="37"/>
  <c r="E93" i="37"/>
  <c r="C96" i="37"/>
  <c r="E96" i="37"/>
  <c r="C99" i="37"/>
  <c r="C103" i="37"/>
  <c r="D147" i="37"/>
  <c r="F62" i="41"/>
  <c r="AI62" i="53"/>
  <c r="AH62" i="53" s="1"/>
  <c r="C80" i="53" s="1"/>
  <c r="G102" i="37"/>
  <c r="N102" i="37"/>
  <c r="D137" i="37" s="1"/>
  <c r="C102" i="37"/>
  <c r="D102" i="37"/>
  <c r="F102" i="37"/>
  <c r="G89" i="17"/>
  <c r="G36" i="23"/>
  <c r="E58" i="30"/>
  <c r="L92" i="30"/>
  <c r="C133" i="30" s="1"/>
  <c r="C36" i="30"/>
  <c r="H108" i="51"/>
  <c r="P83" i="24"/>
  <c r="F95" i="30"/>
  <c r="C30" i="21"/>
  <c r="F63" i="21"/>
  <c r="C65" i="21"/>
  <c r="C74" i="19"/>
  <c r="G75" i="19" s="1"/>
  <c r="H74" i="19" s="1"/>
  <c r="C25" i="19" s="1"/>
  <c r="P75" i="19"/>
  <c r="Q74" i="19" s="1"/>
  <c r="C26" i="19" s="1"/>
  <c r="D99" i="37"/>
  <c r="G101" i="37"/>
  <c r="C101" i="37"/>
  <c r="F101" i="37"/>
  <c r="I53" i="41"/>
  <c r="E53" i="41"/>
  <c r="S53" i="41"/>
  <c r="E79" i="41" s="1"/>
  <c r="H53" i="41"/>
  <c r="D53" i="41"/>
  <c r="I54" i="41"/>
  <c r="E54" i="41"/>
  <c r="S54" i="41"/>
  <c r="E80" i="41" s="1"/>
  <c r="H54" i="41"/>
  <c r="I59" i="41"/>
  <c r="J59" i="41"/>
  <c r="F59" i="41"/>
  <c r="J60" i="41"/>
  <c r="F60" i="41"/>
  <c r="I60" i="41"/>
  <c r="E60" i="41"/>
  <c r="AI67" i="53"/>
  <c r="AH67" i="53" s="1"/>
  <c r="C84" i="53" s="1"/>
  <c r="K83" i="24"/>
  <c r="D94" i="30"/>
  <c r="I36" i="23"/>
  <c r="C33" i="30"/>
  <c r="C48" i="30"/>
  <c r="D92" i="30"/>
  <c r="C69" i="30" s="1"/>
  <c r="F92" i="30"/>
  <c r="F66" i="47"/>
  <c r="I106" i="51"/>
  <c r="AI16" i="53"/>
  <c r="AH16" i="53" s="1"/>
  <c r="C34" i="53" s="1"/>
  <c r="AI27" i="53"/>
  <c r="AH27" i="53" s="1"/>
  <c r="C42" i="53" s="1"/>
  <c r="L93" i="30"/>
  <c r="C134" i="30" s="1"/>
  <c r="H49" i="32"/>
  <c r="G52" i="32" s="1"/>
  <c r="H51" i="32" s="1"/>
  <c r="C32" i="21"/>
  <c r="E65" i="21"/>
  <c r="E102" i="37"/>
  <c r="F99" i="37"/>
  <c r="N103" i="37"/>
  <c r="D138" i="37" s="1"/>
  <c r="E103" i="37"/>
  <c r="D103" i="37"/>
  <c r="D143" i="37"/>
  <c r="I62" i="41"/>
  <c r="J62" i="41"/>
  <c r="D62" i="41"/>
  <c r="H62" i="41"/>
  <c r="AI61" i="53"/>
  <c r="AH61" i="53" s="1"/>
  <c r="C79" i="53" s="1"/>
  <c r="N36" i="23"/>
  <c r="C33" i="53"/>
  <c r="P35" i="32"/>
  <c r="Q34" i="32" s="1"/>
  <c r="I108" i="51"/>
  <c r="E107" i="37"/>
  <c r="F107" i="37"/>
  <c r="C107" i="37"/>
  <c r="N107" i="37"/>
  <c r="D142" i="37" s="1"/>
  <c r="G107" i="37"/>
  <c r="E111" i="37"/>
  <c r="F111" i="37"/>
  <c r="C111" i="37"/>
  <c r="G111" i="37"/>
  <c r="N111" i="37"/>
  <c r="D146" i="37" s="1"/>
  <c r="J55" i="41"/>
  <c r="S55" i="41"/>
  <c r="E81" i="41" s="1"/>
  <c r="G55" i="41"/>
  <c r="I55" i="41"/>
  <c r="D55" i="41"/>
  <c r="H55" i="41"/>
  <c r="I67" i="41"/>
  <c r="E67" i="41"/>
  <c r="H67" i="41"/>
  <c r="D67" i="41"/>
  <c r="G67" i="41"/>
  <c r="J67" i="41"/>
  <c r="F67" i="41"/>
  <c r="G71" i="41"/>
  <c r="J71" i="41"/>
  <c r="F71" i="41"/>
  <c r="I71" i="41"/>
  <c r="E71" i="41"/>
  <c r="H71" i="41"/>
  <c r="D71" i="41"/>
  <c r="J75" i="41"/>
  <c r="F75" i="41"/>
  <c r="I75" i="41"/>
  <c r="E75" i="41"/>
  <c r="H75" i="41"/>
  <c r="D75" i="41"/>
  <c r="G75" i="41"/>
  <c r="S75" i="41"/>
  <c r="E101" i="41" s="1"/>
  <c r="P35" i="23"/>
  <c r="L89" i="30"/>
  <c r="C130" i="30" s="1"/>
  <c r="E89" i="30"/>
  <c r="D91" i="30"/>
  <c r="D48" i="30"/>
  <c r="C25" i="30" s="1"/>
  <c r="C89" i="30"/>
  <c r="C54" i="30"/>
  <c r="D90" i="30"/>
  <c r="F48" i="30"/>
  <c r="F50" i="30"/>
  <c r="L51" i="30"/>
  <c r="E57" i="30"/>
  <c r="C34" i="30" s="1"/>
  <c r="F58" i="30"/>
  <c r="C90" i="30"/>
  <c r="C67" i="30" s="1"/>
  <c r="F91" i="30"/>
  <c r="D66" i="47"/>
  <c r="H64" i="47"/>
  <c r="R83" i="24"/>
  <c r="D93" i="30"/>
  <c r="F94" i="30"/>
  <c r="L94" i="30"/>
  <c r="C135" i="30" s="1"/>
  <c r="E95" i="30"/>
  <c r="F61" i="21"/>
  <c r="L61" i="21"/>
  <c r="D64" i="21"/>
  <c r="L64" i="21"/>
  <c r="F65" i="21"/>
  <c r="D66" i="21"/>
  <c r="C67" i="21"/>
  <c r="L67" i="21"/>
  <c r="D92" i="19"/>
  <c r="H90" i="19"/>
  <c r="E89" i="37"/>
  <c r="G89" i="37"/>
  <c r="C89" i="37"/>
  <c r="N89" i="37"/>
  <c r="D124" i="37" s="1"/>
  <c r="F89" i="37"/>
  <c r="R65" i="24"/>
  <c r="D89" i="30"/>
  <c r="D54" i="30"/>
  <c r="E51" i="30"/>
  <c r="F57" i="30"/>
  <c r="F90" i="30"/>
  <c r="G66" i="47"/>
  <c r="O83" i="24"/>
  <c r="C93" i="30"/>
  <c r="H32" i="32"/>
  <c r="G35" i="32" s="1"/>
  <c r="H34" i="32" s="1"/>
  <c r="C95" i="30"/>
  <c r="F64" i="21"/>
  <c r="F66" i="21"/>
  <c r="D67" i="21"/>
  <c r="G91" i="34"/>
  <c r="H90" i="34" s="1"/>
  <c r="P88" i="35"/>
  <c r="Q87" i="35" s="1"/>
  <c r="F95" i="37"/>
  <c r="C95" i="37"/>
  <c r="E95" i="37"/>
  <c r="N95" i="37"/>
  <c r="D130" i="37" s="1"/>
  <c r="G95" i="37"/>
  <c r="G97" i="37"/>
  <c r="C97" i="37"/>
  <c r="E97" i="37"/>
  <c r="F97" i="37"/>
  <c r="N97" i="37"/>
  <c r="D132" i="37" s="1"/>
  <c r="E105" i="37"/>
  <c r="G105" i="37"/>
  <c r="C105" i="37"/>
  <c r="N105" i="37"/>
  <c r="D140" i="37" s="1"/>
  <c r="F105" i="37"/>
  <c r="J58" i="41"/>
  <c r="G58" i="41"/>
  <c r="G65" i="41"/>
  <c r="J65" i="41"/>
  <c r="F65" i="41"/>
  <c r="I65" i="41"/>
  <c r="E65" i="41"/>
  <c r="H65" i="41"/>
  <c r="D65" i="41"/>
  <c r="S65" i="41"/>
  <c r="H73" i="41"/>
  <c r="D73" i="41"/>
  <c r="G73" i="41"/>
  <c r="J73" i="41"/>
  <c r="F73" i="41"/>
  <c r="I73" i="41"/>
  <c r="E73" i="41"/>
  <c r="AI63" i="53"/>
  <c r="AH63" i="53" s="1"/>
  <c r="C81" i="53" s="1"/>
  <c r="L48" i="30"/>
  <c r="D58" i="30"/>
  <c r="C35" i="30" s="1"/>
  <c r="L90" i="30"/>
  <c r="C131" i="30" s="1"/>
  <c r="C51" i="30"/>
  <c r="O66" i="47"/>
  <c r="G64" i="47"/>
  <c r="E66" i="47"/>
  <c r="Q82" i="24"/>
  <c r="E93" i="30"/>
  <c r="D95" i="30"/>
  <c r="C61" i="21"/>
  <c r="C64" i="21"/>
  <c r="C34" i="21" s="1"/>
  <c r="D65" i="21"/>
  <c r="E66" i="21"/>
  <c r="E67" i="21"/>
  <c r="D70" i="27"/>
  <c r="D107" i="37"/>
  <c r="D111" i="37"/>
  <c r="E55" i="41"/>
  <c r="S51" i="44"/>
  <c r="S53" i="44" s="1"/>
  <c r="J51" i="44"/>
  <c r="E53" i="44"/>
  <c r="D68" i="47"/>
  <c r="H68" i="47"/>
  <c r="G68" i="47"/>
  <c r="F68" i="47"/>
  <c r="O68" i="47"/>
  <c r="AI66" i="53"/>
  <c r="AH66" i="53" s="1"/>
  <c r="C83" i="53" s="1"/>
  <c r="D96" i="37"/>
  <c r="N96" i="37"/>
  <c r="D131" i="37" s="1"/>
  <c r="F96" i="37"/>
  <c r="G96" i="37"/>
  <c r="H66" i="41"/>
  <c r="D66" i="41"/>
  <c r="G66" i="41"/>
  <c r="J66" i="41"/>
  <c r="F66" i="41"/>
  <c r="I66" i="41"/>
  <c r="E66" i="41"/>
  <c r="S66" i="41"/>
  <c r="E92" i="41" s="1"/>
  <c r="F94" i="37"/>
  <c r="G94" i="37"/>
  <c r="E94" i="37"/>
  <c r="C94" i="37"/>
  <c r="J64" i="41"/>
  <c r="F64" i="41"/>
  <c r="I64" i="41"/>
  <c r="E64" i="41"/>
  <c r="H64" i="41"/>
  <c r="D64" i="41"/>
  <c r="G64" i="41"/>
  <c r="G30" i="27"/>
  <c r="G91" i="37"/>
  <c r="G93" i="37"/>
  <c r="G103" i="37"/>
  <c r="E57" i="41"/>
  <c r="E62" i="41"/>
  <c r="I63" i="41"/>
  <c r="E63" i="41"/>
  <c r="H63" i="41"/>
  <c r="D63" i="41"/>
  <c r="G63" i="41"/>
  <c r="J63" i="41"/>
  <c r="F63" i="41"/>
  <c r="J69" i="41"/>
  <c r="F69" i="41"/>
  <c r="I69" i="41"/>
  <c r="E69" i="41"/>
  <c r="H69" i="41"/>
  <c r="D69" i="41"/>
  <c r="G69" i="41"/>
  <c r="G70" i="47"/>
  <c r="D65" i="47"/>
  <c r="D40" i="47" s="1"/>
  <c r="O67" i="47"/>
  <c r="D69" i="47"/>
  <c r="E68" i="47"/>
  <c r="H69" i="47"/>
  <c r="F65" i="47"/>
  <c r="D67" i="47"/>
  <c r="H65" i="47"/>
  <c r="G67" i="47"/>
  <c r="D70" i="47"/>
  <c r="I70" i="41"/>
  <c r="E70" i="41"/>
  <c r="H70" i="41"/>
  <c r="D70" i="41"/>
  <c r="G70" i="41"/>
  <c r="J70" i="41"/>
  <c r="F70" i="41"/>
  <c r="J56" i="52"/>
  <c r="J57" i="52"/>
  <c r="A53" i="52"/>
  <c r="J53" i="52"/>
  <c r="C31" i="52" s="1"/>
  <c r="J52" i="52"/>
  <c r="C30" i="52" s="1"/>
  <c r="J50" i="52"/>
  <c r="C28" i="52" s="1"/>
  <c r="A49" i="52"/>
  <c r="J49" i="52"/>
  <c r="A54" i="52"/>
  <c r="A52" i="52"/>
  <c r="G65" i="47"/>
  <c r="O65" i="47"/>
  <c r="H67" i="47"/>
  <c r="E67" i="47"/>
  <c r="F69" i="47"/>
  <c r="G69" i="47"/>
  <c r="F70" i="47"/>
  <c r="H70" i="47"/>
  <c r="O70" i="47"/>
  <c r="D113" i="47" s="1"/>
  <c r="G71" i="28"/>
  <c r="C57" i="28"/>
  <c r="E57" i="28" s="1"/>
  <c r="G57" i="28" s="1"/>
  <c r="G61" i="41"/>
  <c r="D56" i="41"/>
  <c r="S58" i="41"/>
  <c r="E84" i="41" s="1"/>
  <c r="G59" i="41"/>
  <c r="H61" i="41"/>
  <c r="S70" i="41"/>
  <c r="E96" i="41" s="1"/>
  <c r="F55" i="41"/>
  <c r="E56" i="41"/>
  <c r="I56" i="41"/>
  <c r="S56" i="41"/>
  <c r="E82" i="41" s="1"/>
  <c r="E58" i="41"/>
  <c r="I58" i="41"/>
  <c r="D59" i="41"/>
  <c r="H59" i="41"/>
  <c r="S59" i="41"/>
  <c r="E85" i="41" s="1"/>
  <c r="E61" i="41"/>
  <c r="I61" i="41"/>
  <c r="S61" i="41"/>
  <c r="E87" i="41" s="1"/>
  <c r="S64" i="41"/>
  <c r="E90" i="41" s="1"/>
  <c r="S71" i="41"/>
  <c r="E97" i="41" s="1"/>
  <c r="E100" i="41"/>
  <c r="H56" i="41"/>
  <c r="D58" i="41"/>
  <c r="H58" i="41"/>
  <c r="D61" i="41"/>
  <c r="S67" i="41"/>
  <c r="E93" i="41" s="1"/>
  <c r="S73" i="41"/>
  <c r="E99" i="41" s="1"/>
  <c r="F56" i="41"/>
  <c r="F58" i="41"/>
  <c r="E59" i="41"/>
  <c r="F61" i="41"/>
  <c r="J54" i="52"/>
  <c r="C32" i="52" s="1"/>
  <c r="J55" i="52"/>
  <c r="C33" i="52" s="1"/>
  <c r="A55" i="52"/>
  <c r="A51" i="52"/>
  <c r="J51" i="52"/>
  <c r="C29" i="52" s="1"/>
  <c r="A50" i="52"/>
  <c r="D42" i="47" l="1"/>
  <c r="C28" i="21"/>
  <c r="C36" i="21"/>
  <c r="C38" i="21"/>
  <c r="C68" i="30"/>
  <c r="D134" i="37"/>
  <c r="D136" i="37"/>
  <c r="C66" i="30"/>
  <c r="D41" i="47"/>
  <c r="J53" i="44"/>
  <c r="C28" i="30"/>
  <c r="C31" i="30"/>
  <c r="C72" i="30"/>
  <c r="G93" i="19"/>
  <c r="H92" i="19" s="1"/>
  <c r="C27" i="19" s="1"/>
  <c r="C40" i="21"/>
  <c r="E94" i="41"/>
  <c r="J31" i="44" l="1"/>
  <c r="E31" i="44"/>
  <c r="I31" i="44"/>
  <c r="G31" i="44"/>
  <c r="F31" i="44"/>
  <c r="H31" i="44"/>
  <c r="D31" i="44"/>
</calcChain>
</file>

<file path=xl/comments1.xml><?xml version="1.0" encoding="utf-8"?>
<comments xmlns="http://schemas.openxmlformats.org/spreadsheetml/2006/main">
  <authors>
    <author>Author</author>
  </authors>
  <commentList>
    <comment ref="W14" authorId="0">
      <text>
        <r>
          <rPr>
            <b/>
            <sz val="9"/>
            <color indexed="81"/>
            <rFont val="Tahoma"/>
            <family val="2"/>
          </rPr>
          <t>Author:</t>
        </r>
        <r>
          <rPr>
            <sz val="9"/>
            <color indexed="81"/>
            <rFont val="Tahoma"/>
            <family val="2"/>
          </rPr>
          <t xml:space="preserve">
UABC:
Se realizaron dos arqueos  no programados ya que en las caja de Centro Comunitario y Clinica Calafia Matutino se tenian los ingresos del día anterior</t>
        </r>
      </text>
    </comment>
  </commentList>
</comments>
</file>

<file path=xl/comments2.xml><?xml version="1.0" encoding="utf-8"?>
<comments xmlns="http://schemas.openxmlformats.org/spreadsheetml/2006/main">
  <authors>
    <author>Author</author>
  </authors>
  <commentList>
    <comment ref="J27" authorId="0">
      <text>
        <r>
          <rPr>
            <b/>
            <sz val="8"/>
            <color indexed="81"/>
            <rFont val="Tahoma"/>
            <family val="2"/>
          </rPr>
          <t>Cintia:
No se logró alcanzar el indicador del 80% del Programa Anual de Trabajo, ya que se realizaron 10 revisiones que no estaban programadas dentro del mismo debido a cambios externos a la Dependencia.</t>
        </r>
        <r>
          <rPr>
            <sz val="8"/>
            <color indexed="81"/>
            <rFont val="Tahoma"/>
            <family val="2"/>
          </rPr>
          <t xml:space="preserve">
</t>
        </r>
      </text>
    </comment>
    <comment ref="J30" authorId="0">
      <text>
        <r>
          <rPr>
            <b/>
            <sz val="9"/>
            <color indexed="81"/>
            <rFont val="Tahoma"/>
            <family val="2"/>
          </rPr>
          <t>Author:</t>
        </r>
        <r>
          <rPr>
            <sz val="9"/>
            <color indexed="81"/>
            <rFont val="Tahoma"/>
            <family val="2"/>
          </rPr>
          <t xml:space="preserve">
Yazmin: Se realizaron además 5 Revisiones Integrales no programadas.</t>
        </r>
      </text>
    </comment>
    <comment ref="J31" authorId="0">
      <text>
        <r>
          <rPr>
            <b/>
            <sz val="9"/>
            <color indexed="81"/>
            <rFont val="Tahoma"/>
            <family val="2"/>
          </rPr>
          <t>Author:</t>
        </r>
        <r>
          <rPr>
            <sz val="9"/>
            <color indexed="81"/>
            <rFont val="Tahoma"/>
            <family val="2"/>
          </rPr>
          <t xml:space="preserve">
Yazmin: Se realizó además 1 Revisión Integral no programada.</t>
        </r>
      </text>
    </comment>
    <comment ref="J32" authorId="0">
      <text>
        <r>
          <rPr>
            <b/>
            <sz val="9"/>
            <color indexed="81"/>
            <rFont val="Tahoma"/>
            <family val="2"/>
          </rPr>
          <t xml:space="preserve">UABC: </t>
        </r>
        <r>
          <rPr>
            <sz val="9"/>
            <color indexed="81"/>
            <rFont val="Tahoma"/>
            <family val="2"/>
          </rPr>
          <t xml:space="preserve">
Se realizaron 9 Revisiones de más las cuales no estaban programadas en el Programa Anual de Trabajo inicial. (6 Campus Mexicali, 3 Campus Tijuna.
Nota: El campus Ensenada no realizó la Revisión de Convenios, sin embargo realizó la de Ingresos por Arrendamientos (cafetería)</t>
        </r>
      </text>
    </comment>
  </commentList>
</comments>
</file>

<file path=xl/comments3.xml><?xml version="1.0" encoding="utf-8"?>
<comments xmlns="http://schemas.openxmlformats.org/spreadsheetml/2006/main">
  <authors>
    <author>Author</author>
  </authors>
  <commentList>
    <comment ref="L10" authorId="0">
      <text>
        <r>
          <rPr>
            <b/>
            <sz val="9"/>
            <color indexed="81"/>
            <rFont val="Tahoma"/>
            <family val="2"/>
          </rPr>
          <t>Author:</t>
        </r>
        <r>
          <rPr>
            <sz val="9"/>
            <color indexed="81"/>
            <rFont val="Tahoma"/>
            <family val="2"/>
          </rPr>
          <t xml:space="preserve">
UABC:
Se realizaron dos arqueos  no programados ya que en las caja de Centro Comunitario y Clinica Calafia Matutino se tenian los ingresos del día anterior</t>
        </r>
      </text>
    </comment>
    <comment ref="L16" authorId="0">
      <text>
        <r>
          <rPr>
            <b/>
            <sz val="9"/>
            <color indexed="81"/>
            <rFont val="Tahoma"/>
            <family val="2"/>
          </rPr>
          <t>Author:</t>
        </r>
        <r>
          <rPr>
            <sz val="9"/>
            <color indexed="81"/>
            <rFont val="Tahoma"/>
            <family val="2"/>
          </rPr>
          <t xml:space="preserve">
UABC:
Se realizaron dos arqueos  no programados ya que en las caja de Centro Comunitario y Clinica Calafia Matutino se tenian los ingresos del día anterior</t>
        </r>
      </text>
    </comment>
    <comment ref="M16" authorId="0">
      <text>
        <r>
          <rPr>
            <b/>
            <sz val="9"/>
            <color indexed="81"/>
            <rFont val="Tahoma"/>
            <family val="2"/>
          </rPr>
          <t>Author:</t>
        </r>
        <r>
          <rPr>
            <sz val="9"/>
            <color indexed="81"/>
            <rFont val="Tahoma"/>
            <family val="2"/>
          </rPr>
          <t xml:space="preserve">
UABC:
Se realizaron dos arqueos  no programados ya que en las caja de Centro Comunitario y Clinica Calafia Matutino se tenian los ingresos del día anterior</t>
        </r>
      </text>
    </comment>
  </commentList>
</comments>
</file>

<file path=xl/comments4.xml><?xml version="1.0" encoding="utf-8"?>
<comments xmlns="http://schemas.openxmlformats.org/spreadsheetml/2006/main">
  <authors>
    <author>Author</author>
  </authors>
  <commentList>
    <comment ref="J27" authorId="0">
      <text>
        <r>
          <rPr>
            <b/>
            <sz val="8"/>
            <color indexed="81"/>
            <rFont val="Tahoma"/>
            <family val="2"/>
          </rPr>
          <t>Cintia:
No se logró alcanzar el indicador del 80% del Programa Anual de Trabajo, ya que se realizaron 10 revisiones que no estaban programadas dentro del mismo debido a cambios externos a la Dependencia.</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N36" authorId="0">
      <text>
        <r>
          <rPr>
            <b/>
            <sz val="8"/>
            <color indexed="81"/>
            <rFont val="Tahoma"/>
            <family val="2"/>
          </rPr>
          <t>% Total de Satisfacción de Usuario</t>
        </r>
      </text>
    </comment>
  </commentList>
</comments>
</file>

<file path=xl/comments6.xml><?xml version="1.0" encoding="utf-8"?>
<comments xmlns="http://schemas.openxmlformats.org/spreadsheetml/2006/main">
  <authors>
    <author>Author</author>
  </authors>
  <commentList>
    <comment ref="N65" authorId="0">
      <text>
        <r>
          <rPr>
            <b/>
            <sz val="8"/>
            <color indexed="81"/>
            <rFont val="Tahoma"/>
            <family val="2"/>
          </rPr>
          <t>% Total de Satisfacción de Usuarios de Caja</t>
        </r>
      </text>
    </comment>
    <comment ref="N83" authorId="0">
      <text>
        <r>
          <rPr>
            <b/>
            <sz val="8"/>
            <color indexed="81"/>
            <rFont val="Tahoma"/>
            <family val="2"/>
          </rPr>
          <t>% Total de Satisfacción de Usuarios de Caja</t>
        </r>
      </text>
    </comment>
  </commentList>
</comments>
</file>

<file path=xl/comments7.xml><?xml version="1.0" encoding="utf-8"?>
<comments xmlns="http://schemas.openxmlformats.org/spreadsheetml/2006/main">
  <authors>
    <author>Author</author>
  </authors>
  <commentList>
    <comment ref="J57" authorId="0">
      <text>
        <r>
          <rPr>
            <b/>
            <sz val="9"/>
            <color indexed="81"/>
            <rFont val="Tahoma"/>
            <family val="2"/>
          </rPr>
          <t xml:space="preserve">Author:
</t>
        </r>
      </text>
    </comment>
    <comment ref="J58" authorId="0">
      <text>
        <r>
          <rPr>
            <b/>
            <sz val="9"/>
            <color indexed="81"/>
            <rFont val="Tahoma"/>
            <family val="2"/>
          </rPr>
          <t xml:space="preserve">SE ATRAVESO FIN DE SEMANA
</t>
        </r>
      </text>
    </comment>
  </commentList>
</comments>
</file>

<file path=xl/sharedStrings.xml><?xml version="1.0" encoding="utf-8"?>
<sst xmlns="http://schemas.openxmlformats.org/spreadsheetml/2006/main" count="5767" uniqueCount="1557">
  <si>
    <t>Área Responsable</t>
  </si>
  <si>
    <t>Meta</t>
  </si>
  <si>
    <t>Cierre Mensual Digital</t>
  </si>
  <si>
    <t>Depto. Apoyo Informático</t>
  </si>
  <si>
    <t xml:space="preserve">3 días </t>
  </si>
  <si>
    <t>Quejas del Usuario</t>
  </si>
  <si>
    <t>2 máximo</t>
  </si>
  <si>
    <t xml:space="preserve">Satisfacción del Usuario </t>
  </si>
  <si>
    <t>Cumplimiento Programa Anual de AI</t>
  </si>
  <si>
    <t>Auditoría Interna</t>
  </si>
  <si>
    <t>Satisfacción de usuarios de AI</t>
  </si>
  <si>
    <t>Cumplimiento de Obligaciones Fiscales</t>
  </si>
  <si>
    <t>SI</t>
  </si>
  <si>
    <t>Cierres Contables</t>
  </si>
  <si>
    <t xml:space="preserve">Cuenta Pública </t>
  </si>
  <si>
    <t>Depuración Oportuna del Sistema Contable</t>
  </si>
  <si>
    <t>Conciliaciones Bancarias</t>
  </si>
  <si>
    <t>Atención de Trámites</t>
  </si>
  <si>
    <t>Depto. Control Patrimonial</t>
  </si>
  <si>
    <t xml:space="preserve">Satisfacción de Usuarios </t>
  </si>
  <si>
    <t>Depto. Finanzas</t>
  </si>
  <si>
    <t>Proyectos de Mejora</t>
  </si>
  <si>
    <t>Proyectos de Mejora Ambientales</t>
  </si>
  <si>
    <t>Capacitación</t>
  </si>
  <si>
    <t xml:space="preserve">Acciones Correctivas </t>
  </si>
  <si>
    <t>Depto. Presupuestos</t>
  </si>
  <si>
    <t>Satisfacción de Usuarios</t>
  </si>
  <si>
    <t>Avance Presupuestal</t>
  </si>
  <si>
    <t>Depto. Tesorería Campus Ensenada</t>
  </si>
  <si>
    <t>Quejas de Usuario</t>
  </si>
  <si>
    <t>Tiempo de asignación presupuestal</t>
  </si>
  <si>
    <t xml:space="preserve">Cierre de Libros Contables Oportunos </t>
  </si>
  <si>
    <t>Depuración oportuna del Sistema Contable</t>
  </si>
  <si>
    <t>Elaboración de cheques oportunamente</t>
  </si>
  <si>
    <t xml:space="preserve">Registro de Ingresos propios </t>
  </si>
  <si>
    <t>Depto. Tesorería Campus Mexicali</t>
  </si>
  <si>
    <t>Depto. Tesorería Campus Tijuana</t>
  </si>
  <si>
    <t>5 máximo</t>
  </si>
  <si>
    <t>10 máximo</t>
  </si>
  <si>
    <t>INDICADOR</t>
  </si>
  <si>
    <t>Indicador Cumplido</t>
  </si>
  <si>
    <t>PATRONATO UNIVERSITARIO</t>
  </si>
  <si>
    <t>Depto. Contabilidad</t>
  </si>
  <si>
    <t xml:space="preserve">TABLERO GENERAL DE INDICADORES </t>
  </si>
  <si>
    <t xml:space="preserve">Objetivo de Calidad </t>
  </si>
  <si>
    <t>Indicador No Cumplido</t>
  </si>
  <si>
    <t>Grafica</t>
  </si>
  <si>
    <t>Gráfica</t>
  </si>
  <si>
    <t>Ver Detalle</t>
  </si>
  <si>
    <t>Plazo Indicador</t>
  </si>
  <si>
    <t>Mensual</t>
  </si>
  <si>
    <t>Semestral</t>
  </si>
  <si>
    <t>Anual</t>
  </si>
  <si>
    <t>Indicador en riesgo a al límite</t>
  </si>
  <si>
    <t>Arqueos a cajas de ingresos</t>
  </si>
  <si>
    <t>NA</t>
  </si>
  <si>
    <t>Arqueos a Sorteos</t>
  </si>
  <si>
    <t>Arqueos a Fondos fijos</t>
  </si>
  <si>
    <t xml:space="preserve"> -</t>
  </si>
  <si>
    <t>Trimestral</t>
  </si>
  <si>
    <t>Satisfacción de Usuarios de Caja</t>
  </si>
  <si>
    <t>Satisfacción del Usuario  (administradores)</t>
  </si>
  <si>
    <t>10 Proy</t>
  </si>
  <si>
    <t>Satisfacción del Usuario en Cajas</t>
  </si>
  <si>
    <t>Satisfacción del Usuario (Administradores)</t>
  </si>
  <si>
    <t>Solicitudes de Control Parimonial  atendidas a tiempo</t>
  </si>
  <si>
    <t>Satisfacción del Usuario Administradores</t>
  </si>
  <si>
    <t>Solicitudes Control Patrimonial  atendidas a tiempo</t>
  </si>
  <si>
    <t>Finanzas</t>
  </si>
  <si>
    <t>F</t>
  </si>
  <si>
    <t>C</t>
  </si>
  <si>
    <t>Procesos</t>
  </si>
  <si>
    <t>P</t>
  </si>
  <si>
    <t>Aprendizaje</t>
  </si>
  <si>
    <t>A</t>
  </si>
  <si>
    <t xml:space="preserve">C </t>
  </si>
  <si>
    <t>Cumplimiento Obligaciones de Transparencia</t>
  </si>
  <si>
    <t>Solicitudes de Control Patrimonial atendidas a tiempo</t>
  </si>
  <si>
    <t>N/A</t>
  </si>
  <si>
    <t xml:space="preserve">                                                                           UNIVERSIDAD AUTÓNOMA DE BAJA CALIFORNIA</t>
  </si>
  <si>
    <t>No.</t>
  </si>
  <si>
    <t>AP2</t>
  </si>
  <si>
    <t>AP3</t>
  </si>
  <si>
    <t>AI1</t>
  </si>
  <si>
    <t>AI2</t>
  </si>
  <si>
    <t>AI3</t>
  </si>
  <si>
    <t>AI4</t>
  </si>
  <si>
    <t>AI5</t>
  </si>
  <si>
    <t>DC1</t>
  </si>
  <si>
    <t>DC2</t>
  </si>
  <si>
    <t>DC3</t>
  </si>
  <si>
    <t>DC4</t>
  </si>
  <si>
    <t>DC5</t>
  </si>
  <si>
    <t>DC6</t>
  </si>
  <si>
    <t>DC7</t>
  </si>
  <si>
    <t>CP1</t>
  </si>
  <si>
    <t>CP2</t>
  </si>
  <si>
    <t>CP3</t>
  </si>
  <si>
    <t>FI1</t>
  </si>
  <si>
    <t>FI2</t>
  </si>
  <si>
    <t>FI3</t>
  </si>
  <si>
    <t>FI4</t>
  </si>
  <si>
    <t>PP1</t>
  </si>
  <si>
    <t>PP2</t>
  </si>
  <si>
    <t>PP3</t>
  </si>
  <si>
    <t>PP4</t>
  </si>
  <si>
    <t>TE1</t>
  </si>
  <si>
    <t>TE2</t>
  </si>
  <si>
    <t>TE3</t>
  </si>
  <si>
    <t>TE4</t>
  </si>
  <si>
    <t>TE5</t>
  </si>
  <si>
    <t>TE6</t>
  </si>
  <si>
    <t>TE8</t>
  </si>
  <si>
    <t>TE9</t>
  </si>
  <si>
    <t>TE10</t>
  </si>
  <si>
    <t>TM1</t>
  </si>
  <si>
    <t>TM2</t>
  </si>
  <si>
    <t>TM3</t>
  </si>
  <si>
    <t>TM4</t>
  </si>
  <si>
    <t>TM5</t>
  </si>
  <si>
    <t>TM6</t>
  </si>
  <si>
    <t>TM8</t>
  </si>
  <si>
    <t>TM9</t>
  </si>
  <si>
    <t>TM10</t>
  </si>
  <si>
    <t>TM7</t>
  </si>
  <si>
    <t>TT1</t>
  </si>
  <si>
    <t>TT2</t>
  </si>
  <si>
    <t>TT3</t>
  </si>
  <si>
    <t>TT4</t>
  </si>
  <si>
    <t>TT5</t>
  </si>
  <si>
    <t>TT6</t>
  </si>
  <si>
    <t>TT7</t>
  </si>
  <si>
    <t>TT8</t>
  </si>
  <si>
    <t>TT9</t>
  </si>
  <si>
    <t>TT10</t>
  </si>
  <si>
    <r>
      <t xml:space="preserve">CATEGORIA INDICADOR BSC </t>
    </r>
    <r>
      <rPr>
        <sz val="11"/>
        <color rgb="FFFF0000"/>
        <rFont val="Calibri"/>
        <family val="2"/>
        <scheme val="minor"/>
      </rPr>
      <t>(1)</t>
    </r>
  </si>
  <si>
    <r>
      <rPr>
        <b/>
        <sz val="12"/>
        <color rgb="FFFF0000"/>
        <rFont val="Calibri"/>
        <family val="2"/>
        <scheme val="minor"/>
      </rPr>
      <t>(1)</t>
    </r>
    <r>
      <rPr>
        <b/>
        <sz val="12"/>
        <color theme="1"/>
        <rFont val="Calibri"/>
        <family val="2"/>
        <scheme val="minor"/>
      </rPr>
      <t xml:space="preserve"> Catergoria del Indicador de acuerdo a la Metodologia: Balanced ScoreCard (BSC)</t>
    </r>
  </si>
  <si>
    <t>TE7</t>
  </si>
  <si>
    <t xml:space="preserve">Gestion de Calidad </t>
  </si>
  <si>
    <t>GC1</t>
  </si>
  <si>
    <t>GC2</t>
  </si>
  <si>
    <t>GC3</t>
  </si>
  <si>
    <t>GC4</t>
  </si>
  <si>
    <t>GC5</t>
  </si>
  <si>
    <t>CON INFORMACIÓN DEL CUMPLIMIENTO  AL</t>
  </si>
  <si>
    <t>AP1</t>
  </si>
  <si>
    <t>Clientes</t>
  </si>
  <si>
    <t>X</t>
  </si>
  <si>
    <t>UNIVERSIDAD AUTÓNOMA DE BAJA CALIFORNIA</t>
  </si>
  <si>
    <t>DEPARTAMENTO DE APOYO INFORMÁTICO</t>
  </si>
  <si>
    <t>Fecha Actualización:</t>
  </si>
  <si>
    <t xml:space="preserve">    </t>
  </si>
  <si>
    <t>Responsable:</t>
  </si>
  <si>
    <t>MTIC. Andrés Barraza Aguirre</t>
  </si>
  <si>
    <t>CIERRE MENSUAL POR INTERNET</t>
  </si>
  <si>
    <t>OBJETIVO</t>
  </si>
  <si>
    <t>Atiende a Objetivos de Calidad 3 y 5</t>
  </si>
  <si>
    <t>DESCRIPCION</t>
  </si>
  <si>
    <t>Al cierre de libros mensuales, generar reportes y subirlos al Internet</t>
  </si>
  <si>
    <t>META</t>
  </si>
  <si>
    <t>No excederse más de 3 días hábiles con referencia al calculo de cierre por Contabilidad.</t>
  </si>
  <si>
    <t>FRECUENCIA</t>
  </si>
  <si>
    <t>EXPRESIÓN</t>
  </si>
  <si>
    <t>El resultado se expresa en números enteros de días</t>
  </si>
  <si>
    <t xml:space="preserve">INFORMACION ADICIONAL                      </t>
  </si>
  <si>
    <t>La generación de reportes de cierre mensual dependen del departamento de Contabilidad y del departamento de Presupuestos, una vez generado este cierre, se procederá a generar los reportes del Sistema Contable y se pone como meta no excederse mas de 3 días hábiles en subirlo al Internet</t>
  </si>
  <si>
    <t>MES</t>
  </si>
  <si>
    <t xml:space="preserve"> </t>
  </si>
  <si>
    <t>CALCULOS</t>
  </si>
  <si>
    <t xml:space="preserve"> CIERRES CONTABLES</t>
  </si>
  <si>
    <t>FECHA ESTIMADA</t>
  </si>
  <si>
    <t>FECHA REAL</t>
  </si>
  <si>
    <t>DIAS HABILES ESTIMADOS</t>
  </si>
  <si>
    <t>DIAS HABILES REALES</t>
  </si>
  <si>
    <t>% EFICIENCIA</t>
  </si>
  <si>
    <r>
      <t>Nota:</t>
    </r>
    <r>
      <rPr>
        <sz val="10"/>
        <rFont val="Arial"/>
        <family val="2"/>
      </rPr>
      <t xml:space="preserve"> por cada Indicador no cumplido, se debe levantar una </t>
    </r>
  </si>
  <si>
    <t>Acción correctiva, y atenderse de acuerdo al procedimiento</t>
  </si>
  <si>
    <t>especificado.</t>
  </si>
  <si>
    <t>ACCIONES CORRECTIVAS</t>
  </si>
  <si>
    <t>No. Accion Correct.</t>
  </si>
  <si>
    <t>Fecha de Accion Correctiva</t>
  </si>
  <si>
    <t>(1) No se levantan acciones correctivas, ya que el indicador</t>
  </si>
  <si>
    <t xml:space="preserve">     se cumple a satisfaccion.</t>
  </si>
  <si>
    <t>QUEJAS DEL USUARIO</t>
  </si>
  <si>
    <t>Número de quejas recibidas en el departamento, comprendidas dentro de un mes</t>
  </si>
  <si>
    <t>No recibir más de 2 quejas dentro del mes</t>
  </si>
  <si>
    <t>El resultado se expresa en números enteros</t>
  </si>
  <si>
    <t>INFORMACIÓN ADICIONAL</t>
  </si>
  <si>
    <t xml:space="preserve">Si en el mes se acumulan 2 o más quejas de usuarios, se revisarán todas las quejas para analizar los puntos en los cuales se esta fallando y atenderse para corregirse. Además de que generará una acción correctiva. </t>
  </si>
  <si>
    <t>QUEJAS RECIBIDAS</t>
  </si>
  <si>
    <t>SATISFACCION DEL USUARIO</t>
  </si>
  <si>
    <t>Aplicación de un número de encuestas a varios usuarios dentro de la institución</t>
  </si>
  <si>
    <t>De acuerdo a la suma de la ponderación de las respuestas, no recibir menos de un 90%</t>
  </si>
  <si>
    <t>El resultado se expresa en porcentaje</t>
  </si>
  <si>
    <t>Si el porcentaje obtenido en 2006 fuera menor de 80% por trimestre, esto generará una acción correctiva de acuerdo al proceso. Para el 2007 se cambio el porcentaje a un rango de 85% y semestral. En Agosto 2011 en reunion directiva se aumenta el porcentaje a 90%.</t>
  </si>
  <si>
    <t>SEMESTRE</t>
  </si>
  <si>
    <t>PORCENTAJE</t>
  </si>
  <si>
    <t>Jul-Dic/15</t>
  </si>
  <si>
    <t>Ene-Jun/16</t>
  </si>
  <si>
    <t xml:space="preserve"> Jul-Dic/16</t>
  </si>
  <si>
    <t>Ene-Jun/17</t>
  </si>
  <si>
    <t>Jul-Dic/17</t>
  </si>
  <si>
    <t>AUDITORÍA INTERNA</t>
  </si>
  <si>
    <t>El Indicador de Arqueos Atiende a los Objetivos de Calidad 1, 3, 4 y 5</t>
  </si>
  <si>
    <t>AI1   RESUMEN DE INDICADORES DE ARQUEOS MENSUALES  2017</t>
  </si>
  <si>
    <t>FRECUENCIA DE INDICADOR</t>
  </si>
  <si>
    <t>ENERO</t>
  </si>
  <si>
    <t>FEBRERO</t>
  </si>
  <si>
    <t xml:space="preserve">MARZO </t>
  </si>
  <si>
    <t xml:space="preserve">ABRIL </t>
  </si>
  <si>
    <t>MAYO</t>
  </si>
  <si>
    <t>JUNIO</t>
  </si>
  <si>
    <t>JULIO</t>
  </si>
  <si>
    <t>AGOSTO</t>
  </si>
  <si>
    <t>SEPTIEMBRE</t>
  </si>
  <si>
    <t>OCTUBRE</t>
  </si>
  <si>
    <t>NOVIEMBRE</t>
  </si>
  <si>
    <t>DICIEMBRE</t>
  </si>
  <si>
    <t>Arqueos a Cajas de Ingresos</t>
  </si>
  <si>
    <t>AI1 RESUMEN DE INDICADORES DE ARQUEOS MENSUALES  2018</t>
  </si>
  <si>
    <r>
      <t>NOTA 1</t>
    </r>
    <r>
      <rPr>
        <u/>
        <sz val="10"/>
        <rFont val="Arial"/>
        <family val="2"/>
      </rPr>
      <t>:</t>
    </r>
    <r>
      <rPr>
        <sz val="10"/>
        <rFont val="Arial"/>
        <family val="2"/>
      </rPr>
      <t xml:space="preserve"> Se considera que NA(No Aplica) ya que no se realizan arqueos a Caja de Ingresos en los Períodos Vacacionales de Verano e Invierno por eso no se cumple con el indicador en esos meses </t>
    </r>
  </si>
  <si>
    <r>
      <t>NOTA 2</t>
    </r>
    <r>
      <rPr>
        <u/>
        <sz val="10"/>
        <rFont val="Arial"/>
        <family val="2"/>
      </rPr>
      <t>:</t>
    </r>
    <r>
      <rPr>
        <sz val="10"/>
        <rFont val="Arial"/>
        <family val="2"/>
      </rPr>
      <t xml:space="preserve"> Se sobrepasa el porcentaje del indicador debido a que en él, estan contempladas las cajas con mayor movimiento de efectivo, sin embargo en ocasiones se realizan arqueos a cajas con menor cantidad de ingresos ocasionando el excedente del resultado del indicador</t>
    </r>
  </si>
  <si>
    <t xml:space="preserve">                                                                                                                                                                                                                                                                                                                                                                                                                                                                                                                                                                                                     </t>
  </si>
  <si>
    <t>AI2 Arqueos a Sorteos</t>
  </si>
  <si>
    <t>RESUMEN DE INDICADORES DE ARQUEOS ANUALES</t>
  </si>
  <si>
    <t xml:space="preserve">                                                                                                                                                                                                                                                                                                                                                                                                                                                                                                                                                                                                                                                                                                                                                                                                                                                                                                                                                                                                                                                                                                                                                                                                                                                                                                                                                                                                                                                                                                                                                                                                                                                                                                                                                                                                                                                                                                                                                                                                                                                                                                                                                                                                                                                                                                                                                                                                                                                                                                                                                                                                                                                                                                                                                                                                                                                                                                                                                                                                                                                                                                                                                                                                                                                                                                                                                                                                                                                                                                                                                                                                                                                                                                                                                                                                                                                                                                                                                                                                                                                                                                                                                                                                                                                                                                                                                                                                                                                                                                                                                                                                                                                                                                                                                                                                                                                                                                                                                                                                                                                                                                                                                                                                                                                                                                                                                                                                                                                                                                                                                                                                                                                                                                                                                                                                                                                                                                                                                                                                                                                                                                                                                                                                                                                                                                                                                                                                                                                                                                                                                                                                                                                                                                                                                                                                                                                                                                                                                                                                                                                                                                                                                                                                                                                                                                                                                                                                                                                                                                                                                                                                                                                                                                                                                                                                                                                                                                                                                                                                                                                                                                                                                                                                                                                                                                                                                                                                                                                                                                                                                                                                                                                                                                                                                                                                                                                                                                                                                                                                                                                                                                                                                                                                                                                                                                                                                                                                                                                                                                                                                                                                                                                                                                                                                                                                                                                                                                                                                                                                                                                                                                                                                                                                                                                                                                                                                                                                                                                                                                                                                                                                                                                                                                                                                                                                                                                                                                                                                                                                                                                                                                                                                                                                                                                                                                                                                                                                                                                                                                                                                                                                                                                                                                                                                                                                                                                                                                                                                                                                                                                                                                                                                                                                                                                                                                                                                                                                                                                                                                                                                                                                                                                                                                                                                                                                                                                                                                                                                                                                                                                                                                                                                                                                                                                                                                                                                                                                                                                                                                                                                                                                                                                                                                                                                                                                                                                                                                                                                                                                                                                                                                                                                                                                                                                                                                                                                                                                                                                                                                                                                                                                                                                                                                                                                                                                                                                                                                                                                                                                                                                                                                                                                                                                                                                                                                                                                                                                                                                                                                                                                                                                                                                                                                                                                                                                                                                                                                                                                                                                                                                                                                                                                                                                                                                                                                                                                                                                                                                                                                                                                                                                                                                                                                                                                                                                                                                                                                                                                                                                                                                                                                                                                                                                                                                                                                                                                                                                                                                                                                                                                                                                                                                                                                                                                                                                                                                                                                                                                                                                                                                                                                                                                                                                                                                                                                                                                                                                                                                                                                                                                                                                                                                                                                                                                                                                                                                                                                                                                                                                                                                                                                                                                                                                                                                                                                                                                                                                                                                                                                                                                                                                                                                                                                                                                                                                                                                                                                                                                                                                                                                                                                                                                                                                                                                                                                                                                                                                                                                                                                                                                                                                                                                                                                                                                                                                                                                                                                                                                                                                                                                                                                                                                                                                                                                                                                                                                                                                                                                                                                                                                                                                                                                                                                                                                                                                                                                                                                                                                                                                                                                                                                                                                                                                                                                                                                                                                                                                                                                                                                                                                                                                                                                                                                                                                                                                                                                                                                                                                                                                                                                                                                                                                                                                                                                                                                                                                                                                                                                                                                                                                                                                                                                                                                                                                                                                                                                                                                                                                                                                                                                                                                                                                                                                                                                                                                                                                                                                                                                                                                                                                                                                                                                                                              </t>
  </si>
  <si>
    <t>META 50% DEL  TOTAL DEFONDOS FIJOS</t>
  </si>
  <si>
    <t>% ARQUEOS ALCANZADOS</t>
  </si>
  <si>
    <r>
      <rPr>
        <b/>
        <sz val="10"/>
        <rFont val="Arial"/>
        <family val="2"/>
      </rPr>
      <t xml:space="preserve">AI 3 </t>
    </r>
    <r>
      <rPr>
        <sz val="11"/>
        <color theme="1"/>
        <rFont val="Calibri"/>
        <family val="2"/>
        <scheme val="minor"/>
      </rPr>
      <t xml:space="preserve"> Arqueos a Fondos Fijos de Caja</t>
    </r>
  </si>
  <si>
    <t xml:space="preserve">INDICADOR </t>
  </si>
  <si>
    <t>Atiende a Objetivos de Calidad 1, 3, 4 y 5</t>
  </si>
  <si>
    <t>INFORMACION ADICIONAL</t>
  </si>
  <si>
    <r>
      <t>Nota:</t>
    </r>
    <r>
      <rPr>
        <sz val="10"/>
        <rFont val="Arial"/>
        <family val="2"/>
      </rPr>
      <t xml:space="preserve"> Por cada Indicador no cumplido, se debe levantar una </t>
    </r>
  </si>
  <si>
    <t>se cumple a satisfaccion.</t>
  </si>
  <si>
    <t>80% DEL PROGRAMA ANUAL DE TRABAJO</t>
  </si>
  <si>
    <t>DESCRIPCIÓN</t>
  </si>
  <si>
    <t>Revisiones Realizadas durante el periodo 2018 contempladas en el Programa Anual de Trabajo.</t>
  </si>
  <si>
    <t>El 80% Anual del Programa Anual de Trabajo</t>
  </si>
  <si>
    <t>El resultado se expresa en %  y significa la proporcion revisada del Programa Anual de Trabajo</t>
  </si>
  <si>
    <t>Este indicador nos da a conocer el porcentaje Anual revisado  en el año en curso.</t>
  </si>
  <si>
    <t>AÑO</t>
  </si>
  <si>
    <t>% Alcanzado de Importes Revisados</t>
  </si>
  <si>
    <t>2011</t>
  </si>
  <si>
    <t>2012</t>
  </si>
  <si>
    <t>2013</t>
  </si>
  <si>
    <t>2014</t>
  </si>
  <si>
    <t>2015</t>
  </si>
  <si>
    <t>2016</t>
  </si>
  <si>
    <t>2017</t>
  </si>
  <si>
    <t>2015-1</t>
  </si>
  <si>
    <t>2015-2</t>
  </si>
  <si>
    <t>2016-1</t>
  </si>
  <si>
    <t>2016-2</t>
  </si>
  <si>
    <t>2017-1</t>
  </si>
  <si>
    <t>2017-2</t>
  </si>
  <si>
    <t>AI5   Satisfaccion de Usuarios Auditoria Interna</t>
  </si>
  <si>
    <t>DEPARTAMENTO DE CONTABILIDAD</t>
  </si>
  <si>
    <t xml:space="preserve">Fecha Actualización: </t>
  </si>
  <si>
    <t xml:space="preserve">   Responsable:</t>
  </si>
  <si>
    <t>C.P. Manuel Monjardin Acosta</t>
  </si>
  <si>
    <t>INDICADOR:</t>
  </si>
  <si>
    <t>CUMPLIMIENTO DE OBLIGACIONES FISCALES</t>
  </si>
  <si>
    <t>Determinación del entero mensual de ISR para entrega al Departamento de Finanzas en la fecha establecida en el calendario de obligaciones fiscales del Depto. de Contabilidad.</t>
  </si>
  <si>
    <t>DESCRIPCION:</t>
  </si>
  <si>
    <t>El indicador de Cumplimiento de Obligaciones Fiscales, atiende al Objetivo de Calidad Número 5</t>
  </si>
  <si>
    <t>META:</t>
  </si>
  <si>
    <t>Cumplir con la fecha establecida en el calendario de obligaciones fiscales.</t>
  </si>
  <si>
    <t>FRECUENCIA:</t>
  </si>
  <si>
    <t>MENSUAL</t>
  </si>
  <si>
    <t>EXPRESIÓN:</t>
  </si>
  <si>
    <t>El resultado es "Sí se cumplió" o "No se cumplió"</t>
  </si>
  <si>
    <t>INFORMACION ADICIONAL:</t>
  </si>
  <si>
    <t>Nos permite llevar un control de los impuestos pagados.</t>
  </si>
  <si>
    <t>ENTERO DE IMPUESTO SOBRE LA RENTA 2017</t>
  </si>
  <si>
    <t>CUMPLIO SI/NO</t>
  </si>
  <si>
    <t>OBSERVACIONES</t>
  </si>
  <si>
    <t>SE CUMPLIÓ</t>
  </si>
  <si>
    <t>Si Cumple</t>
  </si>
  <si>
    <t>Si</t>
  </si>
  <si>
    <t>No Cumple</t>
  </si>
  <si>
    <t>No</t>
  </si>
  <si>
    <t>FECHAS DE ENTREGA AL DEPTO. DE FINANZAS DEL ENTERO DE ISR</t>
  </si>
  <si>
    <t>ENTERO DE IMPUESTO SOBRE LA RENTA 2018</t>
  </si>
  <si>
    <t>FORMA DE CALCULO</t>
  </si>
  <si>
    <t>Si el número de días estimados es igual o menor al número de días reales el resultado es "Sí cumplió", si es mayor a los dias estimados el resultado es "No cumplió"</t>
  </si>
  <si>
    <r>
      <t>Nota:</t>
    </r>
    <r>
      <rPr>
        <sz val="11"/>
        <color theme="1"/>
        <rFont val="Calibri"/>
        <family val="2"/>
        <scheme val="minor"/>
      </rPr>
      <t xml:space="preserve"> por cada Indicador no cumplido, se debe levantar una </t>
    </r>
  </si>
  <si>
    <t>No. Acción Correctiva</t>
  </si>
  <si>
    <t>Fecha de Acción Correctiva</t>
  </si>
  <si>
    <t>CALCULOS 2017</t>
  </si>
  <si>
    <t>CALCULOS 2018</t>
  </si>
  <si>
    <t>CIERRE CONTABLE MENSUAL</t>
  </si>
  <si>
    <t>Para medir la eficiencia en los cierres contables mensuales, se considera la fecha real del cierre</t>
  </si>
  <si>
    <t>comparada con la fecha prevista en el calendario de cierres, definiendo si se cumplio con la fecha</t>
  </si>
  <si>
    <t>y citando el numero de dias utilizado.</t>
  </si>
  <si>
    <t>El indicador  atiende a los  Objetivo de Calidad Número 3 y 5</t>
  </si>
  <si>
    <t>Cierre mensual de acuerdo al calendario establecido en el 100% de los casos.</t>
  </si>
  <si>
    <t>El resultado se expresa en %  y significa el porcentaje de eficiencia en el cumplimiento de cierres</t>
  </si>
  <si>
    <t>mensuales respecto del calendario de cierres definido.</t>
  </si>
  <si>
    <t>CIERRE MENSUAL</t>
  </si>
  <si>
    <t>CIERRES CONTABLES</t>
  </si>
  <si>
    <t>03-abrill-17</t>
  </si>
  <si>
    <t>Debido a la implementación de los nuevos sistemas e.servicios y cheques, la informacion en la contabilidad no estaba completa y hasta los primeros dias de marzo que se complementaron.</t>
  </si>
  <si>
    <t xml:space="preserve">Debido a la implementación de los nuevos sistemas e.servicios y cheques, la informacion en la contabilidad no estaba completa y hasta los primeros dias de marzo que se complementaron. </t>
  </si>
  <si>
    <t>Por la implementacion de nuevos sistemas e.servicios, se reportarón más de 25 casos de pólizas con errores.</t>
  </si>
  <si>
    <t xml:space="preserve">Se divide el numero de dias estimados entre el numero de dias reales, </t>
  </si>
  <si>
    <t>el resultado se multiplica por 100 y se presenta en porcentaje de eficiencia alcanzado</t>
  </si>
  <si>
    <t xml:space="preserve"> Fecha Actualización: </t>
  </si>
  <si>
    <t xml:space="preserve">CUENTA PÚBLICA </t>
  </si>
  <si>
    <t>Alimentar en el Sistema de Consolidación de Estados Financieros del Gobierno del Estado de B. C.; la información contable, presupuestal, programática y de disciplina financiera de manera trimestral.</t>
  </si>
  <si>
    <t>El indicador de Cuenta Pública Número 5</t>
  </si>
  <si>
    <t>Alimentar los estados financieros, presupuestales, programaticos  y de disciplina financiera de manera trimestral.</t>
  </si>
  <si>
    <t>TRIMESTRAL</t>
  </si>
  <si>
    <t>El resultado se expresa en %  y significa el porcentaje de eficiencia en el cumplimiento de alimentar la información financiera, presupuestal,  programática y de disciplina financera de manera trimestral en el Sistema de Consolidación de Estados Financieros del Gobierno del Estado de B. C.</t>
  </si>
  <si>
    <t>%DE REPORTES PRESENTADOS</t>
  </si>
  <si>
    <t>F.META</t>
  </si>
  <si>
    <t>TOTAL DE REPORTES</t>
  </si>
  <si>
    <t>REPORTES PRESENTADOS</t>
  </si>
  <si>
    <t>% CUMPLIMIENTO</t>
  </si>
  <si>
    <t>ABRIL</t>
  </si>
  <si>
    <t>CONCILIACIONES BANCARIAS</t>
  </si>
  <si>
    <t>Una de las maneras de medir al Area de Contabilidad es a traves del cumplimiento</t>
  </si>
  <si>
    <t>de la elaboracion de conciliaciones bancarias mensual de manera oportuna. Lo anterior</t>
  </si>
  <si>
    <t>es de acuerdo al Calendario de cierres contables previamente definido.</t>
  </si>
  <si>
    <t>Este Indicador atiende los Objetivos de Calidad  3 y 5</t>
  </si>
  <si>
    <t>Las conciliaciones bancarias tienen como meta la elaboracion al 90% mensual</t>
  </si>
  <si>
    <t>El resultado se expresa en %  y significa el porcentaje de eficiencia en el cumplimiento de la</t>
  </si>
  <si>
    <t>elaboracion de las conciliaciones mensuales oportunas.</t>
  </si>
  <si>
    <t>CONCILIACIÓN BANCARIA</t>
  </si>
  <si>
    <t>Hubo cambio de analista en el puesto de Conciliaciones Bancarias, actualmente se encuentra en capacitación.</t>
  </si>
  <si>
    <t>TOTAL CTAS</t>
  </si>
  <si>
    <t>CTAS.  CONCILIADAS</t>
  </si>
  <si>
    <t>MARZO</t>
  </si>
  <si>
    <t>IMPLEMENTACION DE NUEVOS SISTEMAS RETRASARON EL CIERRE DE ENERO</t>
  </si>
  <si>
    <t>IMPLEMENTACION DE NUEVOS SISTEMAS RETRASARON EL CIERRE DE FEBRERO</t>
  </si>
  <si>
    <t>D</t>
  </si>
  <si>
    <t xml:space="preserve">  </t>
  </si>
  <si>
    <t>DEPURACIÓN OPORTUNA DEL SISTEMA CONTABLE</t>
  </si>
  <si>
    <t>El departamento de contabilidad tiene la responsabilidad de mantener la contabilidad actualizada y</t>
  </si>
  <si>
    <t xml:space="preserve">depurada, con el proposito de que los auxiliares contables muestren los saldos de acuerdo a su </t>
  </si>
  <si>
    <t xml:space="preserve">naturaleza, para lo cual nos basamos en el informe mensual de saldos contrarios a la naturaleza de la </t>
  </si>
  <si>
    <t>cuenta que resulta en el cierre de libros mensual para hacer los ajustes y reclasificaciones necesarias.</t>
  </si>
  <si>
    <t>Este Indicador atiende los Objetivos de Calidad 1, 3 y 5</t>
  </si>
  <si>
    <t>Conservar los saldos de los auxiliares contables en su naturaleza en un 91%, por lo que se requiere</t>
  </si>
  <si>
    <t xml:space="preserve">depurar permanentemente éstos, asi como los casos que indica el informe mensual de saldos contrarios </t>
  </si>
  <si>
    <t>a la naturaleza de la cuenta.</t>
  </si>
  <si>
    <t>El resultado se expresa en % y significa el porcentaje de eficiencia en el cumplimiento de conservar en su</t>
  </si>
  <si>
    <t>naturaleza los auxiliares del sistema de contabilidad de la institución.</t>
  </si>
  <si>
    <t>Número total de auxiliares contables con saldo            (1)</t>
  </si>
  <si>
    <t>Número de auxiliares contables con saldos contrarios a su naturaleza  (2)</t>
  </si>
  <si>
    <t xml:space="preserve">Número total de auxiliares contables con saldo en su naturaleza     (3)       </t>
  </si>
  <si>
    <t>Número de quejas recibidas en el departamento, comprendidas dentro de un trimestre</t>
  </si>
  <si>
    <t>Este Indicador atiende los Objetivos de Calidad 3 y 4</t>
  </si>
  <si>
    <t>No recibir más de 2 quejas dentro del trimestre</t>
  </si>
  <si>
    <t>trimestral</t>
  </si>
  <si>
    <t>TRIMESTRE</t>
  </si>
  <si>
    <t>MAXIMO</t>
  </si>
  <si>
    <t>ene.-mar. 17</t>
  </si>
  <si>
    <t>abr.-jun. 17</t>
  </si>
  <si>
    <t>julio-sep. 17</t>
  </si>
  <si>
    <t>oct.-dic. 17</t>
  </si>
  <si>
    <t>ene.-mar. 18</t>
  </si>
  <si>
    <t>abr.-jun. 18</t>
  </si>
  <si>
    <t>julio-sep. 18</t>
  </si>
  <si>
    <t>oct.-dic. 18</t>
  </si>
  <si>
    <r>
      <t xml:space="preserve">                                 Nota:</t>
    </r>
    <r>
      <rPr>
        <sz val="11"/>
        <color theme="1"/>
        <rFont val="Calibri"/>
        <family val="2"/>
        <scheme val="minor"/>
      </rPr>
      <t xml:space="preserve"> por cada Indicador no cumplido, se debe levantar una </t>
    </r>
  </si>
  <si>
    <t xml:space="preserve">                                 Acción correctiva, y atenderse de acuerdo al procedimiento</t>
  </si>
  <si>
    <t xml:space="preserve">                                 especificado.</t>
  </si>
  <si>
    <t xml:space="preserve">                                  (1) No se levantan acciones correctivas, ya que el indicador</t>
  </si>
  <si>
    <t xml:space="preserve">                                        se cumple a satisfacción.</t>
  </si>
  <si>
    <t>Resultados de Encuestas Aplicadas  (Satisfaccc Usuarios)</t>
  </si>
  <si>
    <t>RESULTADOS DE ENCUESTAS APLICADAS</t>
  </si>
  <si>
    <t xml:space="preserve">A través de la aplicación de las encuestas a nuestros usuarios, obtenemos información de </t>
  </si>
  <si>
    <t xml:space="preserve">la forma en cómo consideran los servicios que reciben de parte del personal del departamento </t>
  </si>
  <si>
    <t>de contabilidad en los tramites que solicitan ante esta dependencia.</t>
  </si>
  <si>
    <t>95% de satisfacción a nuestros usuarios.</t>
  </si>
  <si>
    <t>El resultado se expresa en %  y significa el porcentaje de eficiencia en el cumplimiento de</t>
  </si>
  <si>
    <t>la meta de satisfaccion a nuestros usuarios.</t>
  </si>
  <si>
    <t>% SATISFACCIÓN DEL USUARIO</t>
  </si>
  <si>
    <t>Enero-Jun 17</t>
  </si>
  <si>
    <t>Jul-Dic 17</t>
  </si>
  <si>
    <t>Ene-Jun 18</t>
  </si>
  <si>
    <t>Jul-Dic 18</t>
  </si>
  <si>
    <t>Concentrado de Respuestas</t>
  </si>
  <si>
    <t>RESULTADOS DE LA EVALUACIÓN ENE-JUN 2017</t>
  </si>
  <si>
    <t xml:space="preserve">Num.             </t>
  </si>
  <si>
    <t>TOTALMENTE</t>
  </si>
  <si>
    <t>pregunta</t>
  </si>
  <si>
    <t>DE ACUERDO</t>
  </si>
  <si>
    <t>NEUTRO</t>
  </si>
  <si>
    <t>EN DESACUERDO</t>
  </si>
  <si>
    <t>DESACUERDO</t>
  </si>
  <si>
    <t>total</t>
  </si>
  <si>
    <t>TOTAL</t>
  </si>
  <si>
    <t>PONDERACIÓN</t>
  </si>
  <si>
    <t>RESULTADO</t>
  </si>
  <si>
    <t>%   (1</t>
  </si>
  <si>
    <t>RESULTADOS DE LA EVALUACIÓN JUL - DIC 2017</t>
  </si>
  <si>
    <r>
      <rPr>
        <b/>
        <sz val="10"/>
        <rFont val="Arial"/>
        <family val="2"/>
      </rPr>
      <t xml:space="preserve">(1 </t>
    </r>
    <r>
      <rPr>
        <sz val="8"/>
        <rFont val="Arial"/>
        <family val="2"/>
      </rPr>
      <t>Se realizaron 14 encuestas con 10 preguntas cada una. La forma de cálculo es en base al cuadro</t>
    </r>
  </si>
  <si>
    <t>siguiente donde se ponderaron los niveles de respuestas.</t>
  </si>
  <si>
    <t>TOTALMENTE DE ACUERDO</t>
  </si>
  <si>
    <t>TOTALMENTE EN DESACUERDO</t>
  </si>
  <si>
    <t>(1) No se levantaron acciones correctivas, ya que el indicador</t>
  </si>
  <si>
    <t>se cumplio en todos los casos.</t>
  </si>
  <si>
    <t>DEPARTAMENTO DE CONTROL PATRIMONIAL</t>
  </si>
  <si>
    <t>Fecha Actualizac.</t>
  </si>
  <si>
    <t>C.P. Marisela Figueroa Saldaña</t>
  </si>
  <si>
    <r>
      <t>ATENCI</t>
    </r>
    <r>
      <rPr>
        <b/>
        <sz val="10"/>
        <rFont val="Arial"/>
        <family val="2"/>
      </rPr>
      <t>Ó</t>
    </r>
    <r>
      <rPr>
        <b/>
        <sz val="10"/>
        <rFont val="Arial"/>
        <family val="2"/>
      </rPr>
      <t>N DE TR</t>
    </r>
    <r>
      <rPr>
        <b/>
        <sz val="10"/>
        <rFont val="Arial"/>
        <family val="2"/>
      </rPr>
      <t>Á</t>
    </r>
    <r>
      <rPr>
        <b/>
        <sz val="10"/>
        <rFont val="Arial"/>
        <family val="2"/>
      </rPr>
      <t>MITES</t>
    </r>
  </si>
  <si>
    <t>Los usuarios solicitan a través de diferentes medios la atención de diversos trámites</t>
  </si>
  <si>
    <t>y el personal de Control Patrimonial los debe atender en el tiempo que se establece en la meta.</t>
  </si>
  <si>
    <t>Atención al 95% de los trámites en un máximo de 10 días hábiles. Con respecto a las Bajas, solo es para la recepción y/o entrega del equipo.</t>
  </si>
  <si>
    <t>TRIMESTRAL.</t>
  </si>
  <si>
    <t>El resultado se expresa en %  y significa la proporción de trámites atendidos</t>
  </si>
  <si>
    <t>en menos de 10 días hábiles, respecto del total de trámites solicitados.</t>
  </si>
  <si>
    <r>
      <t>Al calcular este indicador nos proporciona  en adición la siguiente información:                    Número de trámites atendidos dentro de los 10 d</t>
    </r>
    <r>
      <rPr>
        <sz val="10"/>
        <rFont val="Arial"/>
        <family val="2"/>
      </rPr>
      <t>í</t>
    </r>
    <r>
      <rPr>
        <sz val="11"/>
        <color theme="1"/>
        <rFont val="Calibri"/>
        <family val="2"/>
        <scheme val="minor"/>
      </rPr>
      <t>as y trámites atendidos en más de 10 d</t>
    </r>
    <r>
      <rPr>
        <sz val="10"/>
        <rFont val="Arial"/>
        <family val="2"/>
      </rPr>
      <t>í</t>
    </r>
    <r>
      <rPr>
        <sz val="11"/>
        <color theme="1"/>
        <rFont val="Calibri"/>
        <family val="2"/>
        <scheme val="minor"/>
      </rPr>
      <t xml:space="preserve">as. Esta información es útil para la toma de decisiones en la dependencia, sin embargo no debe considerarse parte del indicador. </t>
    </r>
  </si>
  <si>
    <t>RESULTADOS</t>
  </si>
  <si>
    <t>ATENCIÓN TRÁMITES</t>
  </si>
  <si>
    <t>Abr-Jun 16</t>
  </si>
  <si>
    <t>Jul-Sep 16</t>
  </si>
  <si>
    <t>Ene-Mzo 17</t>
  </si>
  <si>
    <t>Abr-Jun 17</t>
  </si>
  <si>
    <t>Jul-Sep 17</t>
  </si>
  <si>
    <t>Oct-Dic 17</t>
  </si>
  <si>
    <t>se cumplió en todos los casos.</t>
  </si>
  <si>
    <r>
      <t>INFORMACI</t>
    </r>
    <r>
      <rPr>
        <b/>
        <sz val="14"/>
        <rFont val="Arial"/>
        <family val="2"/>
      </rPr>
      <t>Ó</t>
    </r>
    <r>
      <rPr>
        <b/>
        <sz val="14"/>
        <rFont val="Arial"/>
        <family val="2"/>
      </rPr>
      <t>N ADICIONAL</t>
    </r>
  </si>
  <si>
    <t>SOLICITUDES ATENDIDAS</t>
  </si>
  <si>
    <t>0-10 DIAS</t>
  </si>
  <si>
    <t>MAS DE 10 DIAS</t>
  </si>
  <si>
    <t>SUMA</t>
  </si>
  <si>
    <r>
      <t>% ATENCI</t>
    </r>
    <r>
      <rPr>
        <b/>
        <sz val="10"/>
        <rFont val="Arial"/>
        <family val="2"/>
      </rPr>
      <t>Ó</t>
    </r>
    <r>
      <rPr>
        <b/>
        <sz val="10"/>
        <rFont val="Arial"/>
        <family val="2"/>
      </rPr>
      <t>N</t>
    </r>
  </si>
  <si>
    <t>Fecha validación:</t>
  </si>
  <si>
    <t>SATISFACCION DE USUARIOS</t>
  </si>
  <si>
    <t>El departamento de Control Patrimonial aplica una encuesta para determinar el porcentaje</t>
  </si>
  <si>
    <t>de satisfacción de los clientes con respecto al servicio recibido por parte del departamento.</t>
  </si>
  <si>
    <t xml:space="preserve"> 95% de Satisfacción del usuario</t>
  </si>
  <si>
    <t>SEMESTRAL</t>
  </si>
  <si>
    <t xml:space="preserve">El resultado se expresa en %  y representa el porcentaje de satisfacción de los usuarios </t>
  </si>
  <si>
    <t>con respecto al servicios que le otorga el departamento.</t>
  </si>
  <si>
    <t>Al calcular este indicador nos permite conocer en base a las preguntas redactadas el sentir de nuestros usuarios con recto al servicio proporcionado por el personal del Departamento de Control Patrimonial.</t>
  </si>
  <si>
    <t>Semestre</t>
  </si>
  <si>
    <t>% Satisfaccion</t>
  </si>
  <si>
    <t>Ene-Jun 17</t>
  </si>
  <si>
    <t>PREGUNTA</t>
  </si>
  <si>
    <t>RESULTADOS DE LA EVALUACION    ENE-JUN  2017</t>
  </si>
  <si>
    <t>RESULTADOS DE LA EVALUACION    JUL-DIC  2017</t>
  </si>
  <si>
    <t xml:space="preserve">            DEPARTAMENTO DE CONTROL PATRIMONIAL</t>
  </si>
  <si>
    <t>Fecha Actualizac.:</t>
  </si>
  <si>
    <t>C.P. Marisela Figueria Saldaña</t>
  </si>
  <si>
    <t>Número de quejas recibidas en el departamento, comprendidas dentro de un mes.</t>
  </si>
  <si>
    <t>No recibir más de 2 quejas dentro del mes.</t>
  </si>
  <si>
    <t>El resultado se expresa en números enteros.</t>
  </si>
  <si>
    <t xml:space="preserve">Si en el mes se acumulan 2 o más quejas de usuarios, se revisarán todas las quejas para analizar los puntos en los cuales se esta fallando y atenderse para corregirse. Además de que generara una accion corectiva. </t>
  </si>
  <si>
    <t>DEPARTAMENTO DE FINANZAS</t>
  </si>
  <si>
    <t>C.P. Irma Dora Martínez Rosales</t>
  </si>
  <si>
    <t>Los usuarios solicitan elaboración de cheques y/o transferencias electronicas,</t>
  </si>
  <si>
    <t xml:space="preserve"> y los analistas de finanzas deben atender dentro del tiempo establecido en la meta </t>
  </si>
  <si>
    <t>de este indicador.</t>
  </si>
  <si>
    <t>OBJETIVOS</t>
  </si>
  <si>
    <t>El Indicador Atiende los Objetivos de Calidad  1, 2, 3 y 5</t>
  </si>
  <si>
    <t>Atención al 98% de los trámites en máximo 3 días hábiles.</t>
  </si>
  <si>
    <t>El resultado se expresa en %  y significa la proporcion de trámites atendidos</t>
  </si>
  <si>
    <t>en máximo 3 días hábiles</t>
  </si>
  <si>
    <r>
      <t>Al calcular este indicador nos da en adición la siguiente información:    1) Proporción de trámites atendidos en 1, 2, 3 y 4 o mas dias  y  2)  Dí</t>
    </r>
    <r>
      <rPr>
        <sz val="11"/>
        <color theme="1"/>
        <rFont val="Calibri"/>
        <family val="2"/>
        <scheme val="minor"/>
      </rPr>
      <t>as promedio mensual de atención a trámites. Esta información es util para la toma de decisiones.</t>
    </r>
  </si>
  <si>
    <t>INDICE INDICADORES</t>
  </si>
  <si>
    <t>ATENCIÓN A TRÁMITES</t>
  </si>
  <si>
    <t>% DE ATENCIÓN</t>
  </si>
  <si>
    <t>NO DE OFICIOS ATENDIDOS</t>
  </si>
  <si>
    <t>1 DÍA</t>
  </si>
  <si>
    <t>2 DÍAS</t>
  </si>
  <si>
    <t>3 DÍAS</t>
  </si>
  <si>
    <t>4 DÍAS</t>
  </si>
  <si>
    <t>4 O MAS DÍAS</t>
  </si>
  <si>
    <t>PROMEDIO</t>
  </si>
  <si>
    <t xml:space="preserve">            DEPARTAMENTO DE FINANZAS</t>
  </si>
  <si>
    <t>C.P Irma Dora Martínez Rosales</t>
  </si>
  <si>
    <t xml:space="preserve">Si en el mes se acumulan 2 o más quejas de usuarios, se revisarán todas las quejas para analizar los puntos en los cuales se esta fallando y atenderse para corregirse. Además de que generará una acción corectiva. </t>
  </si>
  <si>
    <t>Nota: No se grafican todos los meses por efectos practicos.</t>
  </si>
  <si>
    <t>Fecha Actualizac</t>
  </si>
  <si>
    <t>El departamento de Finanzas le hace llegar una encuesta a cada usuario</t>
  </si>
  <si>
    <t>en la cual nos brindan información valiosa para realizar nustro trabajo</t>
  </si>
  <si>
    <t xml:space="preserve">La calificación de los usuarios hacia el departamento debera corresponder </t>
  </si>
  <si>
    <t>a un 94% de satisfacción favorable</t>
  </si>
  <si>
    <t xml:space="preserve">El resultado se expresa en %  y significa el promedio de satisfacción de usuarios </t>
  </si>
  <si>
    <t>estan satisfechos con el trato o servicio que se les brinda</t>
  </si>
  <si>
    <t xml:space="preserve">INFORMACIÓN </t>
  </si>
  <si>
    <t>Al calcular este indicador nos da en adición la siguiente información:</t>
  </si>
  <si>
    <t>ADICIONAL</t>
  </si>
  <si>
    <t xml:space="preserve">Nos brinda la información en la cual debemos mejorar, para poder darle un mejor </t>
  </si>
  <si>
    <t xml:space="preserve">trato a nuestros usuarios </t>
  </si>
  <si>
    <t>Semestre 2017-2</t>
  </si>
  <si>
    <t>Ponderación</t>
  </si>
  <si>
    <t>No. Preg</t>
  </si>
  <si>
    <t>TA</t>
  </si>
  <si>
    <t>RES</t>
  </si>
  <si>
    <t>N</t>
  </si>
  <si>
    <t>TD</t>
  </si>
  <si>
    <t>E</t>
  </si>
  <si>
    <t>MB</t>
  </si>
  <si>
    <t>B</t>
  </si>
  <si>
    <t>R</t>
  </si>
  <si>
    <t>M</t>
  </si>
  <si>
    <t>% Satisfaccion de clientes</t>
  </si>
  <si>
    <t>(1) Se levantó acción correctiva a pesar de que la razón por la cuál se incumplió con la meta no esté dentro de nuestro alcance.</t>
  </si>
  <si>
    <t>R E S P U E S T A S</t>
  </si>
  <si>
    <t>1 DIA</t>
  </si>
  <si>
    <t>2 DIAS</t>
  </si>
  <si>
    <t>3 DIAS</t>
  </si>
  <si>
    <t>4 DIAS</t>
  </si>
  <si>
    <t>5 DIAS</t>
  </si>
  <si>
    <t>5. Tiempo justo para realizar trámite</t>
  </si>
  <si>
    <t>6. Tiempo en que obtiene respuesta de trámite</t>
  </si>
  <si>
    <t>SATISFACCIÓN DE USUARIOS 1ER SEMESTRE (Administradores)</t>
  </si>
  <si>
    <t>SATISFACCIÓN DE USUARIOS DE CAJA 1ER SEMESTRE</t>
  </si>
  <si>
    <t xml:space="preserve"> Aplicación de encuestas a los usuarios de Caja con la finalidad de mejorar la atención a alumnos ,</t>
  </si>
  <si>
    <t>proveedores y en general a usuarios externos de nuestros servicios.</t>
  </si>
  <si>
    <t xml:space="preserve">La calificación de los usuarios hacia el área de Caja debera corresponder </t>
  </si>
  <si>
    <t>a un 90% de satisfacción favorable</t>
  </si>
  <si>
    <t>trato a nuestros usuarios del área de Caja.</t>
  </si>
  <si>
    <t>(1) No se levantan acciones correctivas cuando el indicador</t>
  </si>
  <si>
    <t xml:space="preserve">egresar </t>
  </si>
  <si>
    <t>TESORERIA / GESTION DE CALIDAD</t>
  </si>
  <si>
    <t>Fecha:</t>
  </si>
  <si>
    <t>Responable:</t>
  </si>
  <si>
    <t>Miguel Nieblas</t>
  </si>
  <si>
    <t>PROYECTOS DE MEJORA    (GENERALES)</t>
  </si>
  <si>
    <r>
      <t>Con la finalidad de promover la mejora cont</t>
    </r>
    <r>
      <rPr>
        <sz val="10"/>
        <rFont val="Arial"/>
        <family val="2"/>
      </rPr>
      <t>í</t>
    </r>
    <r>
      <rPr>
        <sz val="11"/>
        <color theme="1"/>
        <rFont val="Calibri"/>
        <family val="2"/>
        <scheme val="minor"/>
      </rPr>
      <t>nua, se desarrollan proyectos</t>
    </r>
  </si>
  <si>
    <t xml:space="preserve">de Mejora, estableciendo de ésta manera mayor compromiso de los </t>
  </si>
  <si>
    <t>involucrados, a la vez de asegurar su factibilidad.</t>
  </si>
  <si>
    <t>Este indicador atiende el Objetivo de Calidad No. 4</t>
  </si>
  <si>
    <t>Cambio de meta 30/04/2007</t>
  </si>
  <si>
    <t>Cambio de meta 30/11/2007</t>
  </si>
  <si>
    <t>Cambio meta (jun 2011)</t>
  </si>
  <si>
    <t>ANUAL</t>
  </si>
  <si>
    <t>PROYECTOS</t>
  </si>
  <si>
    <t>AÑO 2010</t>
  </si>
  <si>
    <t>AÑO 2011</t>
  </si>
  <si>
    <t>AÑO 2012</t>
  </si>
  <si>
    <t>No se cumplió indicador  AC 617</t>
  </si>
  <si>
    <t>AÑO 2013</t>
  </si>
  <si>
    <t>Ap 17</t>
  </si>
  <si>
    <t>AÑO 2014</t>
  </si>
  <si>
    <t>AÑO 2015</t>
  </si>
  <si>
    <t>Accion correctiva, y atenderse de acuerdo al procedimiento</t>
  </si>
  <si>
    <t>AÑO 2016</t>
  </si>
  <si>
    <t>Proyectos 102, 110, 112, 113, 114,116,117,118,119,120,121.</t>
  </si>
  <si>
    <t>AÑO 2017</t>
  </si>
  <si>
    <t>Num. de Accion Correctiva</t>
  </si>
  <si>
    <t>Descripcion de la AC</t>
  </si>
  <si>
    <t>Ac 617</t>
  </si>
  <si>
    <t xml:space="preserve">En el ejercico de 2012 no se cumplió </t>
  </si>
  <si>
    <t>con el Indicador de Proyectos de Mejora</t>
  </si>
  <si>
    <t xml:space="preserve">Se levanta AP para establecer compromiso </t>
  </si>
  <si>
    <t>con SGC de cumplimiento</t>
  </si>
  <si>
    <t>No se levnata AC debido a que el indicador es Annual</t>
  </si>
  <si>
    <t>El Detalle de los Proyectos de Mejora, se encuentra en el Sistema electrónico de control de documentos</t>
  </si>
  <si>
    <r>
      <t>en la sección de Mejora cont</t>
    </r>
    <r>
      <rPr>
        <sz val="10"/>
        <rFont val="Arial"/>
        <family val="2"/>
      </rPr>
      <t>í</t>
    </r>
    <r>
      <rPr>
        <sz val="11"/>
        <color theme="1"/>
        <rFont val="Calibri"/>
        <family val="2"/>
        <scheme val="minor"/>
      </rPr>
      <t>nua.</t>
    </r>
  </si>
  <si>
    <t>No. Proyectos</t>
  </si>
  <si>
    <t>#</t>
  </si>
  <si>
    <t>Gestión de Calidad</t>
  </si>
  <si>
    <t>Apoyo Informático</t>
  </si>
  <si>
    <t>Contabilidad</t>
  </si>
  <si>
    <t>Control Patrimonial</t>
  </si>
  <si>
    <t>Depto. Tesoreria Campus Mxl</t>
  </si>
  <si>
    <t>Depto. Tesoreria Campus Tijuana</t>
  </si>
  <si>
    <t>Depto Tesoreria Campus Ens</t>
  </si>
  <si>
    <t>Depto.Presupuestos</t>
  </si>
  <si>
    <t>Total</t>
  </si>
  <si>
    <t>PROYECTOS DE MEJORA AMBIENTALES</t>
  </si>
  <si>
    <t>Con la finalidad de coadyuvar con el cuidado del medio ambiente, se desarrollan</t>
  </si>
  <si>
    <t xml:space="preserve">proyectos de Mejora, estableciendo de ésta manera mayor compromiso de los </t>
  </si>
  <si>
    <t>Este indicador atiende el Objetivo de Calidad No. 7</t>
  </si>
  <si>
    <t>Cambia Meta a 3 (JUN 2011)</t>
  </si>
  <si>
    <t xml:space="preserve">Número de los Proyectos </t>
  </si>
  <si>
    <t>61, 78, 79</t>
  </si>
  <si>
    <t>61,78,79,111 y 115</t>
  </si>
  <si>
    <t xml:space="preserve"> (61,78,79,111,115, 123,137)</t>
  </si>
  <si>
    <t>FECHA CALCULO:</t>
  </si>
  <si>
    <t>Descripcion de la Causa</t>
  </si>
  <si>
    <t>AP 17</t>
  </si>
  <si>
    <t>Se levanta AP para establecer</t>
  </si>
  <si>
    <t>compromiso de cumplimiento</t>
  </si>
  <si>
    <t xml:space="preserve">con el SGC </t>
  </si>
  <si>
    <t>El Detalle de los Proyectos de Mejora, se encuentra en el Sistema electrónico Google Drive</t>
  </si>
  <si>
    <t>Miguel Ángel Nieblas Sánchez</t>
  </si>
  <si>
    <t>CAPACITACION</t>
  </si>
  <si>
    <t>Para determinar la asistencia del personal a cursos de capacitación o entrenamiento, se solicita a los responsables de area</t>
  </si>
  <si>
    <t xml:space="preserve">que en los primeros 2 meses del año llenen el formato GC-N4-037, donde deben de plasmar por cada una de las personas </t>
  </si>
  <si>
    <t>del Departamento los cursos de capacitación entrenamiento al  que hayan asistido. Al inicio del reporte se plasma el total de</t>
  </si>
  <si>
    <t>loa empleados del Departamento y al final los empleados que no asistieron a ningún curso. Los empleados con "Total" = 0 son</t>
  </si>
  <si>
    <t>los que no han asistido a cursos.</t>
  </si>
  <si>
    <t>Este indicador atiende el Objetivo de Calidad No. 5 y 6</t>
  </si>
  <si>
    <t>1 curso por persona como minimo</t>
  </si>
  <si>
    <t>En Junio 2016 La meta cambia al 95% en Lugar de 100%</t>
  </si>
  <si>
    <t>NOTA</t>
  </si>
  <si>
    <t>% Cumplimiento</t>
  </si>
  <si>
    <t>% Asistentes</t>
  </si>
  <si>
    <t xml:space="preserve">Empleados </t>
  </si>
  <si>
    <t>Asistentes a curso</t>
  </si>
  <si>
    <t>No tomó curso</t>
  </si>
  <si>
    <t>1 Renunció, 1 Efectivamente no tuvo Capacitación</t>
  </si>
  <si>
    <t xml:space="preserve">      Solicito cambiar el Indicador al 95%</t>
  </si>
  <si>
    <t>Año 2014</t>
  </si>
  <si>
    <t>Indicador No Cumplido…… AC 717</t>
  </si>
  <si>
    <t>Año 2015</t>
  </si>
  <si>
    <t>Año 2017</t>
  </si>
  <si>
    <t>Status al 31 dic 2017</t>
  </si>
  <si>
    <t>Num Acción</t>
  </si>
  <si>
    <t>Descripción de la Acción</t>
  </si>
  <si>
    <t>AP 7</t>
  </si>
  <si>
    <t>Al analizar los concentrados de capacitación del personal, observamos que de los 121 empleados que apoyan al Patronato Universitario, 9 de ellos no han tomado curso de capacitación alguno. Representando lo anterior un riezgo de incumplimiento del indicador que tiene el Patronato Universitario implementado para tal efecto.</t>
  </si>
  <si>
    <t>Los empledos que no han asistido a cursos de capacitacion son:</t>
  </si>
  <si>
    <t xml:space="preserve">Lourdes Sepulveda Tovar, Ma Concepción Flores, Alejandro Hernández, Juan Gualberto Cerenil, Juan Tapia Cobian; Depto Tesorería Ensenada; </t>
  </si>
  <si>
    <t>Elisa Mejía Vega, Hortencia Ortíz Coyotl del Depto. Tesoreria Campus Tijuana y</t>
  </si>
  <si>
    <t>Sepulveda Chacón Zendy, Adriana López Valladares, personal de nuevo ingreso del Depto. Tesorería Campus MExicali</t>
  </si>
  <si>
    <t>AC 260</t>
  </si>
  <si>
    <t xml:space="preserve">  Durante el ejercicio fiscal de 2007 del Patronato Universitario, no se cumplió con el indicador de capacitación definido en el área de Gestión de Calidad, ya que de los 115 empleados del las distintas áreas, 8 de ellos no asistieron a ningún curso de capacitación. Los empleados que no asistieron a cursos fueron los siguientes:</t>
  </si>
  <si>
    <t xml:space="preserve">  Nora Luz Chavez Reyna, Esther Catalina Salgado Platt, Veronica Arias Chávez, Adriana Bojórquez Hernández, Daniela Salgado Sumaya, Imelda G. Partida Ojeda, Gloria Castro Castro y Maricela Gutierrez Escoboza.</t>
  </si>
  <si>
    <t>AC 463</t>
  </si>
  <si>
    <t xml:space="preserve">  Falta recabar información de varias dependencias del Patronato para verificar el cumplimiento del Indicador de capacitacion  a Diciembre 2010</t>
  </si>
  <si>
    <t>ac 717</t>
  </si>
  <si>
    <t>En 2014 no se cumplio con el indicador de capacitacion</t>
  </si>
  <si>
    <t xml:space="preserve">Actualizacion a </t>
  </si>
  <si>
    <t>DEPENDENCIA</t>
  </si>
  <si>
    <t>ASISTENTES A CURSO</t>
  </si>
  <si>
    <t>NO TOMO CURSO</t>
  </si>
  <si>
    <t>NO. EMPLEADOS</t>
  </si>
  <si>
    <t>Depto. Tesorería  Tijuana</t>
  </si>
  <si>
    <t>Auditoria Interna Tijuana</t>
  </si>
  <si>
    <t>Depto. Tesoreria  Ensenada</t>
  </si>
  <si>
    <t>Auditoria  Ensenada</t>
  </si>
  <si>
    <t xml:space="preserve">Tesorería </t>
  </si>
  <si>
    <t>Auditoria Mexicali</t>
  </si>
  <si>
    <t>Presupuesto</t>
  </si>
  <si>
    <t>Depto.Tesoreria Mxl.</t>
  </si>
  <si>
    <t>Contaduria</t>
  </si>
  <si>
    <t>Falto Mensajero</t>
  </si>
  <si>
    <t>Suma:</t>
  </si>
  <si>
    <t>Porcentaje Cumplimiento</t>
  </si>
  <si>
    <t>DT Ensenada. La persona que faltó es Buruel Carranza (Renuncia)</t>
  </si>
  <si>
    <t>DT Mexicali. Faltó Claudia Guerrero.  (Atención Alumnos)</t>
  </si>
  <si>
    <t>Presupuesto..Falta JMO   (Actual Rector)</t>
  </si>
  <si>
    <t>Depto Contab. Falta Marina del Pilar Guzmán</t>
  </si>
  <si>
    <t>Tesoreria Mecicali   (faltan)</t>
  </si>
  <si>
    <t xml:space="preserve">Consuelo Ruiz,  Claudia Guerrero, Lázaro Martínez, </t>
  </si>
  <si>
    <t>Gloria Castro castro</t>
  </si>
  <si>
    <t>Departamento de Tesorería Campus Ensenada</t>
  </si>
  <si>
    <t>Marisela Gutierrez Escoboza</t>
  </si>
  <si>
    <t>Lourdes Sepulveda Tovar</t>
  </si>
  <si>
    <t>Ma. Concepción Flores</t>
  </si>
  <si>
    <t>Alejandro Hernández</t>
  </si>
  <si>
    <t>Juan Gualberto Cerenil Muñoz</t>
  </si>
  <si>
    <t>Juan Tapia Cobian.</t>
  </si>
  <si>
    <t>CUMPLIMIENTO  DE ACCIONES CORRECTIVAS</t>
  </si>
  <si>
    <t xml:space="preserve">Se revisan las acciones correctivas que fueron cerradas a tiempo y se dividen </t>
  </si>
  <si>
    <t xml:space="preserve">entre las acciones preventivas presentadas mensualmente.   Al multiplicarlo </t>
  </si>
  <si>
    <t xml:space="preserve">por 100 se obtiene el resultado.  </t>
  </si>
  <si>
    <t>Este indicador atiende los objetivos 1,3, 4 y 5</t>
  </si>
  <si>
    <t>COMENTARIOS</t>
  </si>
  <si>
    <t xml:space="preserve"> La información para la determinación de este indicador se puede revisar en los </t>
  </si>
  <si>
    <t xml:space="preserve">módulos de Acciones Correctivas caducadas, efectivas y no efectivas del eMQS.  </t>
  </si>
  <si>
    <t>Porcentaje de Cumplimiento</t>
  </si>
  <si>
    <t>Indicador No Cumplido (Ver Acuerdo 9)</t>
  </si>
  <si>
    <t>Ver Nota 1</t>
  </si>
  <si>
    <t>O (1)</t>
  </si>
  <si>
    <t>El Detalle de las acciones correctivas, se encuentra en el Sistema electrónico de control de documentos</t>
  </si>
  <si>
    <t>en la sección de Acciones</t>
  </si>
  <si>
    <t>Acciones correctivas</t>
  </si>
  <si>
    <t>Año</t>
  </si>
  <si>
    <t>No. de AC</t>
  </si>
  <si>
    <t xml:space="preserve">Cerradas </t>
  </si>
  <si>
    <t>No, Acc</t>
  </si>
  <si>
    <t>Acumulado</t>
  </si>
  <si>
    <t>De</t>
  </si>
  <si>
    <t>Prueba</t>
  </si>
  <si>
    <t>2016-1 Int</t>
  </si>
  <si>
    <t>2016-2 Int</t>
  </si>
  <si>
    <t>2016-3 Ext</t>
  </si>
  <si>
    <t>Cumplimiento Obligaciones Transparencia</t>
  </si>
  <si>
    <t xml:space="preserve">De Acuerdo a la LEY DE TRANSPARENCIA Y ACCESO A LA INFORMACIÓN PÚBLICA
DEL ESTADO DE BAJA CALIFORNIA, la UABC tiene que cumplir con la obligacion de publicar en el Portal Nacional de Transparencia diversa información definida en los  Articulos 81, 82 y 83 de dicha Ley. </t>
  </si>
  <si>
    <t>Derivado de lo anterior al Patronato Universitario le corresponden presentar trimestralmente diversas fracciones las cuales tiene que cumplir de acuerdo a las fechas requeridas por la Secretaria de Transparencia y Acceso a la Información de la UABC</t>
  </si>
  <si>
    <t>Este indicador mide el Objetivo de Calida No. 5</t>
  </si>
  <si>
    <t>Cumplir en tiempo con el envió de la Información a la Secretaria de Tranparencia.                                         El Resultado Final es:      SI CUMPLE   ó     NO CUMPLE</t>
  </si>
  <si>
    <t>De acuerdo a instrucciones de la STAIP la información es enviada por correo electrónico por el Depto. De Seguimiento y Evaluación quien concentra la información de las dependencias del Patronato Obligados.</t>
  </si>
  <si>
    <t>La UABC fue le Primer Entidad Nacional en Cumplir con la Nueva Ley de Transparencia a Nivel Nacional, recibiendo reconocimiento por ello</t>
  </si>
  <si>
    <t>En la Página de la Secretaria de Transparencia STAIP, se encuentran las obligaciones y el Calendario de presentacion.  http://transparencia.uabc.mx/</t>
  </si>
  <si>
    <t>Indicador</t>
  </si>
  <si>
    <t>Obs. No.</t>
  </si>
  <si>
    <t>No se han levantado Acciones</t>
  </si>
  <si>
    <t>Fechas de Cumplimiento de las Obligaciones de Transparencia</t>
  </si>
  <si>
    <t>Trimestre</t>
  </si>
  <si>
    <t>Fecha STAIP</t>
  </si>
  <si>
    <t>Fecha Cumpl</t>
  </si>
  <si>
    <t>LEY DE TRANSPARENCIA Y ACCESO A LA INFORMACIÓN PÚBLICA PARA EL ESTADO DE BAJA CALIFORNIA                                                                                                                                                                                (INFORMACIÓN PÚBLICA DE OFICIO  (UABC)</t>
  </si>
  <si>
    <t>CONTROL DEL CUMPLIMIENTO DE OBLIGACIONES</t>
  </si>
  <si>
    <t>(Anotar fecha del envio del correo a STAIP UABC)</t>
  </si>
  <si>
    <t>2   0   1   7</t>
  </si>
  <si>
    <t xml:space="preserve">DISPOSICIÓN LEGAL          Artículo 81    Fracción </t>
  </si>
  <si>
    <t>PERIODICIDAD</t>
  </si>
  <si>
    <t>DEPENDENCIA DEL PATRONATO ENCARGADA DE CONCENTRAR Y PRESENTAR  LA INFORMACION</t>
  </si>
  <si>
    <t xml:space="preserve">1er Trimestre </t>
  </si>
  <si>
    <t xml:space="preserve">2do Trimestre </t>
  </si>
  <si>
    <t>3er Trimestre</t>
  </si>
  <si>
    <t xml:space="preserve">4to Trimestre </t>
  </si>
  <si>
    <t>Fecha Cumplimiento STAIP</t>
  </si>
  <si>
    <t>Fecha Cumplimiento PAT</t>
  </si>
  <si>
    <t>I</t>
  </si>
  <si>
    <t>MARCO NORMATIVO</t>
  </si>
  <si>
    <t>Depto. Seg.y Evaluación</t>
  </si>
  <si>
    <t>No Solicitado</t>
  </si>
  <si>
    <t>II</t>
  </si>
  <si>
    <t>ESTRUCTURA ORGANICA</t>
  </si>
  <si>
    <t>III</t>
  </si>
  <si>
    <t>FACULTADES</t>
  </si>
  <si>
    <t>IX</t>
  </si>
  <si>
    <t xml:space="preserve">VIATICOS Y G DE REPRESENTACION </t>
  </si>
  <si>
    <r>
      <t>Contaduría</t>
    </r>
    <r>
      <rPr>
        <sz val="12"/>
        <color indexed="10"/>
        <rFont val="Calibri"/>
        <family val="2"/>
      </rPr>
      <t xml:space="preserve"> *</t>
    </r>
  </si>
  <si>
    <t>XII</t>
  </si>
  <si>
    <t>DECLARACION PATRIMONIAL</t>
  </si>
  <si>
    <r>
      <t xml:space="preserve">AUDITORÍA INTERNA </t>
    </r>
    <r>
      <rPr>
        <sz val="12"/>
        <color indexed="10"/>
        <rFont val="Calibri"/>
        <family val="2"/>
      </rPr>
      <t>**</t>
    </r>
  </si>
  <si>
    <t>XVII</t>
  </si>
  <si>
    <t>INFORMACION CURRICULAR</t>
  </si>
  <si>
    <t>XVIII</t>
  </si>
  <si>
    <t>SERV. PUBLICOS CON SANCIONES</t>
  </si>
  <si>
    <t>XXIV</t>
  </si>
  <si>
    <t>RESULTADOS DE AUDITORIAS</t>
  </si>
  <si>
    <t xml:space="preserve">XXI </t>
  </si>
  <si>
    <t>PRESUPUESTO EGRESOS</t>
  </si>
  <si>
    <t>Unidad de Presupuesto y Finanzas /                          Depto. De Presupuestos</t>
  </si>
  <si>
    <t>XXII</t>
  </si>
  <si>
    <t>DEUDA PUBLICA</t>
  </si>
  <si>
    <t>XXV</t>
  </si>
  <si>
    <t>DICTAMINACION ESTADOS FINANCIEROS</t>
  </si>
  <si>
    <t xml:space="preserve">Contaduría </t>
  </si>
  <si>
    <t>XXVI</t>
  </si>
  <si>
    <t>PERSONAS FISICAS Y MORALES QUE UTILIZAN RECURSOS</t>
  </si>
  <si>
    <t>XXVII</t>
  </si>
  <si>
    <t>CONCESIONES, CONTRATOS Y CONVENIOS</t>
  </si>
  <si>
    <t>XXXI</t>
  </si>
  <si>
    <t>AVANCES PROGRAMATICOS Y PPTALES</t>
  </si>
  <si>
    <t>XXXIV</t>
  </si>
  <si>
    <t>INVENTARIO BIENES MUEBLES E INMUEBLES</t>
  </si>
  <si>
    <t>XLIII</t>
  </si>
  <si>
    <t>INGRESOS RECIBIDOS</t>
  </si>
  <si>
    <t>Unidad de Presupuesto y Finanzas /                                       Depto. De Finanzas</t>
  </si>
  <si>
    <t>XLIV</t>
  </si>
  <si>
    <t>DONACIONES A TERCEROS EN DINERO O ESPECIE</t>
  </si>
  <si>
    <t>Notas de la Secretaría de Transparencia</t>
  </si>
  <si>
    <r>
      <rPr>
        <sz val="22"/>
        <color indexed="8"/>
        <rFont val="Calibri"/>
        <family val="2"/>
      </rPr>
      <t>*</t>
    </r>
    <r>
      <rPr>
        <sz val="18"/>
        <color indexed="8"/>
        <rFont val="Calibri"/>
        <family val="2"/>
      </rPr>
      <t xml:space="preserve">                     </t>
    </r>
    <r>
      <rPr>
        <i/>
        <sz val="18"/>
        <color indexed="8"/>
        <rFont val="Calibri"/>
        <family val="2"/>
      </rPr>
      <t>Justificación detallada por fundamento de la Ley de Contabilidad Gubernamental</t>
    </r>
  </si>
  <si>
    <r>
      <t xml:space="preserve">**                 </t>
    </r>
    <r>
      <rPr>
        <i/>
        <sz val="18"/>
        <color indexed="8"/>
        <rFont val="Calibri"/>
        <family val="2"/>
      </rPr>
      <t>Pendiente ver con el Rector, Desición Institucional</t>
    </r>
  </si>
  <si>
    <r>
      <rPr>
        <sz val="22"/>
        <color indexed="8"/>
        <rFont val="Calibri"/>
        <family val="2"/>
      </rPr>
      <t>***                S</t>
    </r>
    <r>
      <rPr>
        <i/>
        <sz val="18"/>
        <color indexed="8"/>
        <rFont val="Calibri"/>
        <family val="2"/>
      </rPr>
      <t>e elaborara justificación de no poder presentar la información a ese nivel de detalle</t>
    </r>
  </si>
  <si>
    <t>Dar Click en la Imágen para accesar los Indicadores</t>
  </si>
  <si>
    <t>DEPARTAMENTO DE PRESUPUESTO</t>
  </si>
  <si>
    <t>C.P. Mabel Arlene Alvarez Véliz</t>
  </si>
  <si>
    <t>ATENCIÓN DE TRÁMITES</t>
  </si>
  <si>
    <t>Los usuarios solicitan atención de solicitudes de disponibilidad, transferencias,</t>
  </si>
  <si>
    <t xml:space="preserve"> y ampliaciones  a su presupuesto, y los analistas de presupuesto </t>
  </si>
  <si>
    <t>deben atender dentro del tiempo establecido en la meta de este indicador.</t>
  </si>
  <si>
    <t>Atención al 98% de los trámites en 3 días hábiles como máximo.</t>
  </si>
  <si>
    <t>hasta en 3 días hábiles.</t>
  </si>
  <si>
    <t xml:space="preserve">Al calcular este indicador nos da en adición la siguiente información: 1) Proporción de trámites atendidos en 1, 2, 3 y 4 dias  y  2)  Días promedio mensual de atención a trámites. Esta información es util para la toma de desiciones en </t>
  </si>
  <si>
    <r>
      <rPr>
        <b/>
        <sz val="10"/>
        <rFont val="Arial"/>
        <family val="2"/>
      </rPr>
      <t>Nota</t>
    </r>
    <r>
      <rPr>
        <sz val="10"/>
        <rFont val="Arial"/>
        <family val="2"/>
      </rPr>
      <t>.  Se eliminó la comparación de datos contra el mes anterrio, debido a que no generaba valor. (El comportamiento y la tendencia es Similar al año actual)</t>
    </r>
  </si>
  <si>
    <t>DÍAS PROM.</t>
  </si>
  <si>
    <t xml:space="preserve">            DEPARTAMENTO DE PRESUPUESTO</t>
  </si>
  <si>
    <t>Fecha Actualización</t>
  </si>
  <si>
    <t xml:space="preserve">SATISFACCIÓN DE USUARIOS </t>
  </si>
  <si>
    <t>El departamento de Presupuesto le hace llegar una encuesta a cada usuario</t>
  </si>
  <si>
    <t>en la cual nos brindan información valiosa para realizar nuestro trabajo</t>
  </si>
  <si>
    <t>a un 95% de satisfacción favorable</t>
  </si>
  <si>
    <t xml:space="preserve">servicio a nuestros usuarios </t>
  </si>
  <si>
    <t>EXCELENTE</t>
  </si>
  <si>
    <t>MUY BIEN</t>
  </si>
  <si>
    <t>BIEN</t>
  </si>
  <si>
    <t>REGULAR</t>
  </si>
  <si>
    <t>MALO</t>
  </si>
  <si>
    <t>TOT.DEACUERDO</t>
  </si>
  <si>
    <t>TOT.DESAC.</t>
  </si>
  <si>
    <t>RESULTADOS DE LA EVALUACION     Jul-Dic  2017</t>
  </si>
  <si>
    <t>No. Encuestas</t>
  </si>
  <si>
    <t>No. De preguntas</t>
  </si>
  <si>
    <t>valor mas alto</t>
  </si>
  <si>
    <t>Satisfacción de ususarios</t>
  </si>
  <si>
    <t>NOTA: El porcentaje de satisfacción estaba en 90% y lo subimos al 95%.</t>
  </si>
  <si>
    <t>Nota: la ponderacion cambio asi como tambien las respuestas del cuestionario a la escala de  Lickert</t>
  </si>
  <si>
    <t>AVANCE PRESUPUESTAL (CUMPLIMIENTO NORMATIVIDAD)</t>
  </si>
  <si>
    <t>El departamento realiza informes presupuestales trimestrales para dar cumplimiento al</t>
  </si>
  <si>
    <t>8Artículo 43 del Decreto de Presupuesto de Egresos de la Federación Ejercicio Fiscal 2017</t>
  </si>
  <si>
    <t>Este Indicador Cumple con el Objetivo de Calidad 5</t>
  </si>
  <si>
    <t>Enviar avances Presupuestales cada tres meses a la SEP</t>
  </si>
  <si>
    <t xml:space="preserve">Cumplir con el Envio de Información a SEP </t>
  </si>
  <si>
    <t>El Resultado Final es         SI CUMPLE        ó        NO CUMPLE</t>
  </si>
  <si>
    <t>Saber si estamos atendiendo  lo dispuesto en el Articulo 43</t>
  </si>
  <si>
    <t>Ene-Mzo 2017</t>
  </si>
  <si>
    <t>Abr-Jun 2017</t>
  </si>
  <si>
    <t>Jul-Sep 2017</t>
  </si>
  <si>
    <t>Oct-Dic 2017</t>
  </si>
  <si>
    <t>Ene-Mzo 2018</t>
  </si>
  <si>
    <t>Abr-Jun 2018</t>
  </si>
  <si>
    <t>Jul-Sep 2018</t>
  </si>
  <si>
    <t>Oct-Dic 2018</t>
  </si>
  <si>
    <t>Presentación de Informe Trimestral</t>
  </si>
  <si>
    <t>Cumplimiento</t>
  </si>
  <si>
    <t>Fecha Obligacion</t>
  </si>
  <si>
    <t>Fecha Publicación Informe</t>
  </si>
  <si>
    <t>Direccion electrónica</t>
  </si>
  <si>
    <t>http://patronato.uabc.edu.mx/web/patronato-universitario/presupuesto-uabc</t>
  </si>
  <si>
    <t>Arranque de sistema eServicios no funcional.</t>
  </si>
  <si>
    <t>Pruebas fallidas de sistema eServicios.</t>
  </si>
  <si>
    <t>Ene-Mzo 18</t>
  </si>
  <si>
    <t>DEPARTAMENTO DE TESORERIA CAMPUS ENSENADA</t>
  </si>
  <si>
    <t>M.A. CARLO ZAMORA SOLANO</t>
  </si>
  <si>
    <t>RESULTADOS DE ENCUESTA EVALUACION EN CAJAS</t>
  </si>
  <si>
    <t>maestros y en general a usuarios de nuestros servicios.</t>
  </si>
  <si>
    <t>Obtener por lo menos el 90% de satisfacción de usuarios.</t>
  </si>
  <si>
    <t>El resultado se expresa en %  y significa el % de satisfacción del usuario</t>
  </si>
  <si>
    <t>de acuerdo a las ponderaciones indicadas en la parte inferior del documento</t>
  </si>
  <si>
    <t>ENE-jun 2017</t>
  </si>
  <si>
    <t>Jul-Dic 2017</t>
  </si>
  <si>
    <t>Ene-Jun 2018</t>
  </si>
  <si>
    <t>Jul-Dic 2018</t>
  </si>
  <si>
    <r>
      <t>Nota:</t>
    </r>
    <r>
      <rPr>
        <sz val="10"/>
        <rFont val="Arial Unicode MS"/>
        <family val="2"/>
      </rPr>
      <t xml:space="preserve"> por cada Indicador no cumplido, se debe levantar una </t>
    </r>
  </si>
  <si>
    <t>RESULTADOS DE ENCUESTAS USUARIOS</t>
  </si>
  <si>
    <t>Aplicación de encuestas a Directores, Sub-directores y Administradores (para escuelas),</t>
  </si>
  <si>
    <t xml:space="preserve">y Jefes de departamento (para Vice-Rectoría), con el fin de evaluar la percepción de </t>
  </si>
  <si>
    <t>nuestros usuarios  sobre los servicios prestados.</t>
  </si>
  <si>
    <t>Obtener por lo menos el 90% de satisfacción de usuarios</t>
  </si>
  <si>
    <t>El resultado se expresa en %  y significa el % de satisfaccion del usuario</t>
  </si>
  <si>
    <t>de acuerdo a la fórmula :</t>
  </si>
  <si>
    <t>% Satisfacción</t>
  </si>
  <si>
    <t>ENE-JUN 2016</t>
  </si>
  <si>
    <t>Jul-Dic 2016</t>
  </si>
  <si>
    <t>ENE-JUN 2017</t>
  </si>
  <si>
    <t>ENE-Jun 2018</t>
  </si>
  <si>
    <t>QUEJAS DE USUARIO</t>
  </si>
  <si>
    <t>MA CARLO ZAMORA SOLANO</t>
  </si>
  <si>
    <t>QUEJAS DE USUARIOS</t>
  </si>
  <si>
    <t>El Departamento de Tesorería Campus Ensenada, tiene instalado 3 buzones de quejas.</t>
  </si>
  <si>
    <t xml:space="preserve">Los usuarios depositan en el sus quejas y en los primeros 2 días del mes siguiente el Jefe de Departamento, </t>
  </si>
  <si>
    <t>las colecta y analiza.</t>
  </si>
  <si>
    <t xml:space="preserve">Máximo 2 quejas mensuales. Cuando las quejas sean mayores a 2 mensuales se deberá documentar una </t>
  </si>
  <si>
    <t>acción correctiva en el Sistema de Gestion de Calidad.</t>
  </si>
  <si>
    <t>El resultado se expresa de manera númerica.</t>
  </si>
  <si>
    <t>Cada una de las quejas deberá ser analizada y se tomarán las acciones que el Jefe de Departamento considere conveniente en cada caso.</t>
  </si>
  <si>
    <t>ANALISIS DE LAS PRINCIPALES QUEJAS RECIBIDAS</t>
  </si>
  <si>
    <t>MOTIVO DE LA QUEJA</t>
  </si>
  <si>
    <t>INCIDENCIAS</t>
  </si>
  <si>
    <t>ACCIONES TOMADAS</t>
  </si>
  <si>
    <t xml:space="preserve">No. Accion Correctiva </t>
  </si>
  <si>
    <t>AREA DE PRESUPUESTO</t>
  </si>
  <si>
    <t>TIEMPO DE ASIGNACION PRESUPUESTAL</t>
  </si>
  <si>
    <t xml:space="preserve">ampliaciones y reprogramaciones a su presupuesto, y el analista de presupuestos </t>
  </si>
  <si>
    <t>debe atender dentro del tiempo establecido en la meta de este indicador.</t>
  </si>
  <si>
    <t>Atención a Objetivos de Calidad 1, 2 y 3</t>
  </si>
  <si>
    <t>Atención al 98% de los trámites en  máximo 3 días hábiles.</t>
  </si>
  <si>
    <t>en el periodo establecido.</t>
  </si>
  <si>
    <t xml:space="preserve">Al calcular este indicador nos da en adición la siguiente información:                                 1) Proporción de trámites atendidos en 1, 2, 3 y 4 dias  y                                                                                                                    2)  Días promedio mensual de atención a trámites.                                                                                                              Esta información es util para la toma de desiciones en la dependencia, sin embargo no debe considerarse parte del indicador. </t>
  </si>
  <si>
    <t>AREA DE CONTABILIDAD</t>
  </si>
  <si>
    <t>Una de las maneras de medir al Area de Contabilidad es a través</t>
  </si>
  <si>
    <t>del cumplimiento del cierre contable mensual de manera oportuna. Lo anterior</t>
  </si>
  <si>
    <t>Atención a Objetivos de Calidad 1, 3 y 5</t>
  </si>
  <si>
    <t>Estadística de las fechas de cierre real Vs. cierre programado</t>
  </si>
  <si>
    <t>DIAS ESTIMADOS</t>
  </si>
  <si>
    <t>DIAS REALES</t>
  </si>
  <si>
    <t>% EFIC</t>
  </si>
  <si>
    <t>Se incorporaron poliza complementarias por poliza de recibos descuadrados.</t>
  </si>
  <si>
    <t xml:space="preserve">Se divide el número de días estimados entre el número de días reales, </t>
  </si>
  <si>
    <t>el resultado se multiplica por 100 y se presenta en porcentaje de eficiencia alcanzado.</t>
  </si>
  <si>
    <t>DEPURACION OPORTUNA DEL SISTEMA CONTABLE</t>
  </si>
  <si>
    <t>El Area de contabilidad tiene la responsabilidad de mantener la contabilidad actualizada y</t>
  </si>
  <si>
    <t xml:space="preserve">depurada, con el propósito de que los auxiliares contables muestren los saldos de acuerdo a su </t>
  </si>
  <si>
    <t>El resultado se expresa en % y significa el porcentaje de eficiencia en el cumplimiento de conservar</t>
  </si>
  <si>
    <t>en su naturaleza los auxiliares del sistema de contabilidad de la institución.</t>
  </si>
  <si>
    <t>Número total de auxiliares contables con saldo</t>
  </si>
  <si>
    <t>Número de auxiliares contables con saldos contrarios a su naturaleza</t>
  </si>
  <si>
    <t>Numero total de auxiliares contables con saldo en su naturaleza</t>
  </si>
  <si>
    <t>Atención a Objetivos de Calidad  1, 3 y 5</t>
  </si>
  <si>
    <t>CONCILIACION BANCARIA</t>
  </si>
  <si>
    <t>CONCILIACIONES REALIZADAS</t>
  </si>
  <si>
    <t>0-25 DIAS</t>
  </si>
  <si>
    <t>MAS DE 25</t>
  </si>
  <si>
    <t>% ATENCION</t>
  </si>
  <si>
    <t>Ene</t>
  </si>
  <si>
    <t>Feb</t>
  </si>
  <si>
    <t>Mzo</t>
  </si>
  <si>
    <t>***</t>
  </si>
  <si>
    <t>Abr</t>
  </si>
  <si>
    <t>May</t>
  </si>
  <si>
    <t>Jun</t>
  </si>
  <si>
    <t>Jul</t>
  </si>
  <si>
    <t>Ago</t>
  </si>
  <si>
    <t>sept</t>
  </si>
  <si>
    <t>oct</t>
  </si>
  <si>
    <t>nov</t>
  </si>
  <si>
    <t>dic</t>
  </si>
  <si>
    <t>FECHA META</t>
  </si>
  <si>
    <t>FEHCA DE ENTEREGA</t>
  </si>
  <si>
    <t xml:space="preserve">ENERO </t>
  </si>
  <si>
    <t xml:space="preserve"> AREA DE FINANZAS CAMPUS ENSENADA</t>
  </si>
  <si>
    <t>ELABORACION DE CHEQUES OPORTUNAMENTE</t>
  </si>
  <si>
    <t>Los usuarios solicitan que se tenga  de manera oportuna en caja el cheque correspondiente</t>
  </si>
  <si>
    <t>a viáticos, inscripciones a eventos,  pago de servicios, y cualquier otro compromiso de la Institución</t>
  </si>
  <si>
    <t>que signifique una erogación.</t>
  </si>
  <si>
    <t>Atención de Objetivos de Calidad 1, 2 y 5</t>
  </si>
  <si>
    <t>Mínimo  el  90% de los cheques solicitados deberán atenderse en un máximo de</t>
  </si>
  <si>
    <t xml:space="preserve">3 días hábiles. </t>
  </si>
  <si>
    <t>en menos de 3 dias</t>
  </si>
  <si>
    <t>Sin que se considere parte de este indicador, al calcular el mismo se obtiene la estadistica de tiempos de atencion de cheques, es decir tenemos la informacion de los cheques atendidos en 1, 2, 3, etc dias. Ademas podemos obtener el promedio mensual en dias de atención de cheques.</t>
  </si>
  <si>
    <t>CHEQUES ATENDIDOS</t>
  </si>
  <si>
    <t>TIEMPO DE ELABORACION DE CHEQUES</t>
  </si>
  <si>
    <t>% DE ATENCION</t>
  </si>
  <si>
    <t>NO DE CHEQUES ATENDIDOS</t>
  </si>
  <si>
    <t>0 DIAS</t>
  </si>
  <si>
    <t>6 DIAS +</t>
  </si>
  <si>
    <t>6 O MAS</t>
  </si>
  <si>
    <t>DIAS PROM.</t>
  </si>
  <si>
    <t>AREA DE CONTROL PATRIMONIAL, CAMPUS ENSENADA</t>
  </si>
  <si>
    <t>Los usuarios solicitan a traves de diferentes medios la atención de diversos</t>
  </si>
  <si>
    <r>
      <t xml:space="preserve">trámites, que pueden ser </t>
    </r>
    <r>
      <rPr>
        <b/>
        <i/>
        <u/>
        <sz val="10"/>
        <rFont val="Arial Unicode MS"/>
        <family val="2"/>
      </rPr>
      <t>altas, bajas o traspasos de activos fijos</t>
    </r>
    <r>
      <rPr>
        <sz val="10"/>
        <rFont val="Arial Unicode MS"/>
        <family val="2"/>
      </rPr>
      <t xml:space="preserve"> y el personal de</t>
    </r>
  </si>
  <si>
    <t>control patrimonial los debe atender en el tiempo que se establece en la meta.</t>
  </si>
  <si>
    <t>Atención al 90% de los trámites en un máximo de 10 dias hábiles</t>
  </si>
  <si>
    <t>en menos de 10 dias hábiles, respecto del total de trámites solicitados.</t>
  </si>
  <si>
    <t xml:space="preserve">Al calcular este indicador nos da en adición la siguiente información:                          Número de trámites atendidos dentro de los 10 días y trámites atendidos en más de 10 días. Esta información es útil para la toma de desiciones en la dependencia, sin embargo no debe considerarse parte del indicador. </t>
  </si>
  <si>
    <t>Ene-Mzo 16</t>
  </si>
  <si>
    <t>Oct.-Dic. 17</t>
  </si>
  <si>
    <t>Oct.-Dic. 16</t>
  </si>
  <si>
    <t>At'n.0-10 dias</t>
  </si>
  <si>
    <t>At'n. mas de 10 dias</t>
  </si>
  <si>
    <t>Solicitudes del Mes</t>
  </si>
  <si>
    <t>AREA DE CONTROL PATRIMONIAL</t>
  </si>
  <si>
    <t>CAMPUS ENSENADA</t>
  </si>
  <si>
    <t>RELACION DE ALTAS, BAJAS Y TRASPASOS DEL TRIMESTRE</t>
  </si>
  <si>
    <t>ENERO A DICIEMBRE 2017</t>
  </si>
  <si>
    <t xml:space="preserve">MAS DE 10 </t>
  </si>
  <si>
    <t>SOLICITUDES</t>
  </si>
  <si>
    <t xml:space="preserve">SOLICITUDES </t>
  </si>
  <si>
    <t>TOTALE DE</t>
  </si>
  <si>
    <t>ALTAS</t>
  </si>
  <si>
    <t>TRASPASOS</t>
  </si>
  <si>
    <t>BAJAS</t>
  </si>
  <si>
    <t>SOL. ATENDIDAS</t>
  </si>
  <si>
    <t>ENERO-MARZO</t>
  </si>
  <si>
    <t>ABRIL-JUNIO</t>
  </si>
  <si>
    <t>JULIO-SEP</t>
  </si>
  <si>
    <t>OCTUBRE-DIC</t>
  </si>
  <si>
    <t xml:space="preserve">TOTAL </t>
  </si>
  <si>
    <t>REGISTRO DE INGRESOS PROPIOS</t>
  </si>
  <si>
    <t>Una de las principales funciones del area de Finanzas es, la recaudacion y contabilizacion de ingresos propios</t>
  </si>
  <si>
    <r>
      <t>Nota:</t>
    </r>
    <r>
      <rPr>
        <sz val="10"/>
        <rFont val="Arial Unicode MS"/>
        <family val="2"/>
      </rPr>
      <t xml:space="preserve"> Por cada Indicador no cumplido, se debe levantar una </t>
    </r>
  </si>
  <si>
    <t>provenientes de las distintas actividades financieras  que suceden en la tesoreria y diferentes instancias universitarias.</t>
  </si>
  <si>
    <t>Atención a Objetivos de Calidad 1, 2, 3 y 5</t>
  </si>
  <si>
    <t xml:space="preserve">Registrar al menos el 96% de los Ingresos en el mes que se generen. Y que sean reportados por las unidades </t>
  </si>
  <si>
    <t xml:space="preserve">academicas. </t>
  </si>
  <si>
    <t xml:space="preserve">El resultado se expresa en %  y significa la proporcion de los ingresos registrados en el mes, respecto </t>
  </si>
  <si>
    <t>de los que se debieron registrar en el mismo mes.</t>
  </si>
  <si>
    <t>Registro ingresos</t>
  </si>
  <si>
    <t>UNIVERSIDAD AUTONOMA DE BAJA CALIFORNIA</t>
  </si>
  <si>
    <t>DEPARTAMENTO DE TESORERIA CAMPUS MEXICALI</t>
  </si>
  <si>
    <t>Satisfacción de Usuarios en Caja</t>
  </si>
  <si>
    <t>Ene-Jun 2017</t>
  </si>
  <si>
    <t>Totalmente de Acuerdo</t>
  </si>
  <si>
    <t>De Acuerdo</t>
  </si>
  <si>
    <t>Neutro</t>
  </si>
  <si>
    <t>En Desacuerdo</t>
  </si>
  <si>
    <t>Totalmente Desacuerdo</t>
  </si>
  <si>
    <t>ACCIONES A REALIZADAS</t>
  </si>
  <si>
    <t>RESPUESTAS</t>
  </si>
  <si>
    <t>% satisfacción del usuario =</t>
  </si>
  <si>
    <r>
      <t xml:space="preserve">Responsable: </t>
    </r>
    <r>
      <rPr>
        <u/>
        <sz val="10"/>
        <rFont val="Arial"/>
        <family val="2"/>
      </rPr>
      <t>M.C. PEDRO JAVIER BERNAL</t>
    </r>
  </si>
  <si>
    <t>Aplicación de encuestas a los usuarios de Caja con la finalidad de mejorar la atención a alumnos ,</t>
  </si>
  <si>
    <t>maestros y en general a usuarios de nuestros servicios</t>
  </si>
  <si>
    <t>8 usuarios contestaron</t>
  </si>
  <si>
    <t>VALORES Y MUESTRA</t>
  </si>
  <si>
    <t>Población</t>
  </si>
  <si>
    <t>Excelente =</t>
  </si>
  <si>
    <t>Totalmente de acuerdo</t>
  </si>
  <si>
    <t>Muy Bien =</t>
  </si>
  <si>
    <t>De acuerdo</t>
  </si>
  <si>
    <t>Bien =</t>
  </si>
  <si>
    <t>Encuestas recibidas</t>
  </si>
  <si>
    <t>Regular =</t>
  </si>
  <si>
    <t>Proveedor</t>
  </si>
  <si>
    <t>En desacuerdo</t>
  </si>
  <si>
    <t>Mala =</t>
  </si>
  <si>
    <t>Jefes Depto.Vicerr</t>
  </si>
  <si>
    <t>Totalmente en desacuerdo</t>
  </si>
  <si>
    <t>Unidades Académicas</t>
  </si>
  <si>
    <t>La fórmula utilizada para obtener el porcentaje de satisfacción del usuario fue la siguiente:</t>
  </si>
  <si>
    <t>Descripción de Respuestas</t>
  </si>
  <si>
    <t xml:space="preserve">DE </t>
  </si>
  <si>
    <t>EN</t>
  </si>
  <si>
    <t xml:space="preserve">TOTALMENTE </t>
  </si>
  <si>
    <t>ACUERDO</t>
  </si>
  <si>
    <t>SUMA DE RESPUESTAS</t>
  </si>
  <si>
    <t>Respuestas</t>
  </si>
  <si>
    <t>VALOR</t>
  </si>
  <si>
    <t>X 5</t>
  </si>
  <si>
    <t>X 4</t>
  </si>
  <si>
    <t xml:space="preserve"> X 3</t>
  </si>
  <si>
    <t>X 2</t>
  </si>
  <si>
    <t>X 1</t>
  </si>
  <si>
    <t>Puntuación recibida</t>
  </si>
  <si>
    <t>Puntuación máxima</t>
  </si>
  <si>
    <t>Se dividen los puntos recibidos/puntos máximos y el resultado se multiplica por cien</t>
  </si>
  <si>
    <t>ago</t>
  </si>
  <si>
    <t>sep</t>
  </si>
  <si>
    <t xml:space="preserve">ampliaciones y reprogramaciones a su presupuesto, y los analistas de presupuesto </t>
  </si>
  <si>
    <r>
      <t>Al calcular este indicador nos da en adición la siguiente información:                    1) Proporción de trámites atendidos en 1, 2, 3 y 4 dias  y  2)  D</t>
    </r>
    <r>
      <rPr>
        <sz val="10"/>
        <rFont val="Arial"/>
        <family val="2"/>
      </rPr>
      <t>í</t>
    </r>
    <r>
      <rPr>
        <sz val="10"/>
        <rFont val="Arial"/>
        <family val="2"/>
      </rPr>
      <t xml:space="preserve">as promedio mensual de atención a trámites. Esta información es util para la toma de desiciones en la dependencia, sin embargo no debe considerarse parte del indicador. </t>
    </r>
  </si>
  <si>
    <t>4 DIAS +</t>
  </si>
  <si>
    <t>ene</t>
  </si>
  <si>
    <t>feb</t>
  </si>
  <si>
    <t>mar</t>
  </si>
  <si>
    <t>abr</t>
  </si>
  <si>
    <t>may</t>
  </si>
  <si>
    <t>jun</t>
  </si>
  <si>
    <t>jul</t>
  </si>
  <si>
    <t>Una de las maneras de medir al Area de Contabilidad es a traves</t>
  </si>
  <si>
    <t>Atencion a Objetivos de Calidad  1, 3 y 5</t>
  </si>
  <si>
    <t>Estadistica de las fechas de cierre real Vs. cierre programado</t>
  </si>
  <si>
    <t>Mayo</t>
  </si>
  <si>
    <t>Sept</t>
  </si>
  <si>
    <t>Oct.</t>
  </si>
  <si>
    <t>Nov.</t>
  </si>
  <si>
    <t>Dic.</t>
  </si>
  <si>
    <t>Debido a la implementación de los nuevos sistemas e.servicios y cheques, la informacion en la contabilidad no estaba completa y hasta los último días de febrero se complementaron.</t>
  </si>
  <si>
    <t>Debido a la implementación de los nuevos sistemas e.servicios y cheques, la informacion en la contabilidad no estaba completa y hasta los primeros dias de marzo  se complementaron.</t>
  </si>
  <si>
    <t>Debido a la implementación de los nuevos sistemas e.servicios y cheques, la informacion en la contabilidad no estaba completa y hasta los primeros dias de abril se complementaron.</t>
  </si>
  <si>
    <t>Atencion a Objetivos de Calidad 1,3, 5</t>
  </si>
  <si>
    <t>El resultado se expresa en % y significa el porcentaje de eficiencia en el cumplimiento</t>
  </si>
  <si>
    <t>de auxiliares depurados del mes anterior que indica el informe mensual de saldos contrarios</t>
  </si>
  <si>
    <t>2017 / MES</t>
  </si>
  <si>
    <t>numero de auxiliares por depurar al cierre del mes anterior</t>
  </si>
  <si>
    <t>número de auxiliares depurados mes actual</t>
  </si>
  <si>
    <t>numero de auxiliares no depurados mes actual</t>
  </si>
  <si>
    <t>ENE</t>
  </si>
  <si>
    <t>FEB</t>
  </si>
  <si>
    <t>MAR</t>
  </si>
  <si>
    <t>ABR</t>
  </si>
  <si>
    <t>JUN</t>
  </si>
  <si>
    <t>JUL</t>
  </si>
  <si>
    <t>AGO</t>
  </si>
  <si>
    <t>SEPT</t>
  </si>
  <si>
    <t>OCT</t>
  </si>
  <si>
    <t>NOV</t>
  </si>
  <si>
    <t>DIC</t>
  </si>
  <si>
    <t xml:space="preserve">      RANGO DE AUXILIARES</t>
  </si>
  <si>
    <t xml:space="preserve">            POR DEPURAR</t>
  </si>
  <si>
    <t>AUXILIARES</t>
  </si>
  <si>
    <t xml:space="preserve">    POR DEPURAR</t>
  </si>
  <si>
    <t>0--0</t>
  </si>
  <si>
    <t>1--5</t>
  </si>
  <si>
    <t>6--10</t>
  </si>
  <si>
    <t>11--15</t>
  </si>
  <si>
    <t>2018  / MES</t>
  </si>
  <si>
    <r>
      <t>AREA DE CONTABILIDAD</t>
    </r>
    <r>
      <rPr>
        <b/>
        <sz val="12"/>
        <color indexed="10"/>
        <rFont val="Arial"/>
        <family val="2"/>
      </rPr>
      <t>,</t>
    </r>
    <r>
      <rPr>
        <b/>
        <sz val="12"/>
        <color indexed="17"/>
        <rFont val="Arial"/>
        <family val="2"/>
      </rPr>
      <t xml:space="preserve"> CAMPUS MEXICALI</t>
    </r>
  </si>
  <si>
    <t xml:space="preserve">Se recibe del estado de cuenta bancario, proporcionado por el banco, y se realiza conciliacion contra el auxiliar de bancos de contabilidad, revisando la correspondencia entre cargos y abonos.                                                   </t>
  </si>
  <si>
    <t xml:space="preserve">Atiende a los Objetivos de Calidad 1, 3 y 5 </t>
  </si>
  <si>
    <t>100% EL DIA 25 DE CADA MES</t>
  </si>
  <si>
    <t>2017  Mes</t>
  </si>
  <si>
    <t>ATENCIÓN CONCILIACIONES</t>
  </si>
  <si>
    <t>mzo 17</t>
  </si>
  <si>
    <r>
      <t xml:space="preserve"> </t>
    </r>
    <r>
      <rPr>
        <sz val="9"/>
        <rFont val="Arial"/>
        <family val="2"/>
      </rPr>
      <t>CONCILIACIÓN</t>
    </r>
  </si>
  <si>
    <r>
      <t xml:space="preserve">AREA DE </t>
    </r>
    <r>
      <rPr>
        <b/>
        <sz val="12"/>
        <color indexed="10"/>
        <rFont val="Arial"/>
        <family val="2"/>
      </rPr>
      <t xml:space="preserve">CONTROL PATRIMONIAL </t>
    </r>
    <r>
      <rPr>
        <b/>
        <sz val="12"/>
        <color indexed="17"/>
        <rFont val="Arial"/>
        <family val="2"/>
      </rPr>
      <t xml:space="preserve"> CAMPUS MEXICALI</t>
    </r>
  </si>
  <si>
    <t>oct-dic/17</t>
  </si>
  <si>
    <t>Abr-Jun 18</t>
  </si>
  <si>
    <t>Jul-Sep 18</t>
  </si>
  <si>
    <t>oct-dic/18</t>
  </si>
  <si>
    <t>&gt; ó =15 dias</t>
  </si>
  <si>
    <t>&lt; 15 dias</t>
  </si>
  <si>
    <t>Total trim.</t>
  </si>
  <si>
    <t>Oct-Dic 18</t>
  </si>
  <si>
    <t>CAMPUS MEXICALI</t>
  </si>
  <si>
    <t xml:space="preserve">RELACION DE ALTAS, BAJAS Y TRASPASOS </t>
  </si>
  <si>
    <r>
      <t xml:space="preserve">ENERO A DICIEMBRE DE </t>
    </r>
    <r>
      <rPr>
        <b/>
        <sz val="14"/>
        <color theme="1"/>
        <rFont val="Calibri"/>
        <family val="2"/>
        <scheme val="minor"/>
      </rPr>
      <t>2018</t>
    </r>
  </si>
  <si>
    <t>%</t>
  </si>
  <si>
    <t>Enero</t>
  </si>
  <si>
    <t>Febrero</t>
  </si>
  <si>
    <t>Marzo</t>
  </si>
  <si>
    <t>Total trim 1</t>
  </si>
  <si>
    <t>Abril</t>
  </si>
  <si>
    <t>Junio</t>
  </si>
  <si>
    <t>Total trim 2</t>
  </si>
  <si>
    <t>Julio</t>
  </si>
  <si>
    <t>Agosto</t>
  </si>
  <si>
    <t>Septiembre</t>
  </si>
  <si>
    <t>Total trim 3</t>
  </si>
  <si>
    <t>Octubre</t>
  </si>
  <si>
    <t>Noviembre</t>
  </si>
  <si>
    <t>Diciembre</t>
  </si>
  <si>
    <t>Total trim4</t>
  </si>
  <si>
    <r>
      <t xml:space="preserve"> </t>
    </r>
    <r>
      <rPr>
        <b/>
        <sz val="11"/>
        <color indexed="10"/>
        <rFont val="Arial"/>
        <family val="2"/>
      </rPr>
      <t>AREA DE FINANZAS</t>
    </r>
    <r>
      <rPr>
        <b/>
        <sz val="11"/>
        <color indexed="17"/>
        <rFont val="Arial"/>
        <family val="2"/>
      </rPr>
      <t xml:space="preserve"> CAMPUS MEXICALI</t>
    </r>
  </si>
  <si>
    <t>3 días hábiles.</t>
  </si>
  <si>
    <t>Sin que se considere parte de este indicador, al calcular el mismo se obtiene la estadistica de tiempos de atencion de cheques, es decir tenemos la informacion de los chueques atendidos en 1, 2, 3, 4 etc dias. Ademas podemos obtener el promedio mensual en dias de atencion de cheques.</t>
  </si>
  <si>
    <t>TIEMPO DE ATENCIÓN SOLICITUDES</t>
  </si>
  <si>
    <t>NUM. DE SOLICITUDES ATENDIDAS</t>
  </si>
  <si>
    <t>Análisis de solicitudes de cheques y transferencias</t>
  </si>
  <si>
    <t>Mes</t>
  </si>
  <si>
    <t>Solicitudes Cheques</t>
  </si>
  <si>
    <t>Solicitudes Transferencias</t>
  </si>
  <si>
    <t>0 día</t>
  </si>
  <si>
    <t>1 dia</t>
  </si>
  <si>
    <t>2 dias</t>
  </si>
  <si>
    <t>3 dias</t>
  </si>
  <si>
    <t>4 días</t>
  </si>
  <si>
    <t>5 días</t>
  </si>
  <si>
    <t>6 días</t>
  </si>
  <si>
    <t xml:space="preserve">Total </t>
  </si>
  <si>
    <t>Total Muestra</t>
  </si>
  <si>
    <t>enero</t>
  </si>
  <si>
    <t>febrero</t>
  </si>
  <si>
    <t>marzo</t>
  </si>
  <si>
    <t>abril</t>
  </si>
  <si>
    <t>mayo</t>
  </si>
  <si>
    <t>junio</t>
  </si>
  <si>
    <t>julio</t>
  </si>
  <si>
    <t>agosto</t>
  </si>
  <si>
    <t>septiembre</t>
  </si>
  <si>
    <t>octubre</t>
  </si>
  <si>
    <t>noviembre</t>
  </si>
  <si>
    <t>diciembre</t>
  </si>
  <si>
    <t>CEDULA PARA DETERMINAR EL PORCENTAJE DE DE CORTES INCORPORADOS POR CIERRE MENSUAL DEL AÑO 2017</t>
  </si>
  <si>
    <t>CAJAS</t>
  </si>
  <si>
    <t xml:space="preserve">                        CUMPLIMIENTO</t>
  </si>
  <si>
    <t>CAJA 14</t>
  </si>
  <si>
    <t>CAJA SUEP PRESENCIAL</t>
  </si>
  <si>
    <t xml:space="preserve">SUEP-WEB </t>
  </si>
  <si>
    <t>ODONTOLOGIA</t>
  </si>
  <si>
    <t>MEDICINA</t>
  </si>
  <si>
    <t>CS. AGRICOLAS</t>
  </si>
  <si>
    <t>VETERINARIA</t>
  </si>
  <si>
    <t>Fac. Cs. Admvas</t>
  </si>
  <si>
    <t>HOSPITAL IICV</t>
  </si>
  <si>
    <t>Caja Gpe. Victoria</t>
  </si>
  <si>
    <t>CM</t>
  </si>
  <si>
    <t>CI</t>
  </si>
  <si>
    <t>VER ANALISIS CON CHEN</t>
  </si>
  <si>
    <t>% AVANCE</t>
  </si>
  <si>
    <t>CEDULA PARA DETERMINAR EL PORCENTAJE DE DE CORTES INCORPORADOS POR CIERRE MENSUAL DEL AÑO 2018</t>
  </si>
  <si>
    <t>DEPARTAMENTO DE TESORERIA CAMPUS TIJUANA</t>
  </si>
  <si>
    <t>C.P. Alicia Magaña</t>
  </si>
  <si>
    <t>Aplicación de encuestas a Directores, Sub-directores y Administradores (en el caso de Facultades )</t>
  </si>
  <si>
    <t>Objetivo</t>
  </si>
  <si>
    <t>de acuerdo a la formula :</t>
  </si>
  <si>
    <r>
      <t>INFORMACI</t>
    </r>
    <r>
      <rPr>
        <b/>
        <sz val="14"/>
        <rFont val="Arial"/>
        <family val="2"/>
      </rPr>
      <t>Ó</t>
    </r>
    <r>
      <rPr>
        <b/>
        <sz val="14"/>
        <rFont val="Arial"/>
        <family val="2"/>
      </rPr>
      <t>N ADICIONAL</t>
    </r>
  </si>
  <si>
    <t>PONDERACION</t>
  </si>
  <si>
    <t>No. de EncuestaS Aplicadas:</t>
  </si>
  <si>
    <t>PONDERACIONES</t>
  </si>
  <si>
    <t>RESULTADOS DE ENCUESTAS ALUMNOS</t>
  </si>
  <si>
    <t>ENE-JUN-17</t>
  </si>
  <si>
    <t>JUL-DIC  17</t>
  </si>
  <si>
    <t>ENE-JUN-18</t>
  </si>
  <si>
    <t>JUL-DIC  18</t>
  </si>
  <si>
    <t>C.P. Alicia Magaña H.</t>
  </si>
  <si>
    <t>El Departamento de Tesoreria campus Tijuana, tiene instalado 2 buzones de quejas, ubicados en cada</t>
  </si>
  <si>
    <t>una de las cajas de atención.</t>
  </si>
  <si>
    <t xml:space="preserve">Los usuarios depositan en el sus quejas y en los primeros 5 dias del mes siguiente el Jefe de Departamento, </t>
  </si>
  <si>
    <t xml:space="preserve">Máximo 10 quejas mensuales. Cuando las quejas sean mayores a 10 mensuales se debera documentar una </t>
  </si>
  <si>
    <t>accion correctiva en el Sistema eMQS.</t>
  </si>
  <si>
    <t>El resultado se expresa de manera númerica</t>
  </si>
  <si>
    <t>Cada una de las quejas debera sera analizada y se tomaran las acciones que el Jefe de Departamento considere conveniente en cada caso.</t>
  </si>
  <si>
    <t>Atiende objetivo de calidad 1,2 y 3</t>
  </si>
  <si>
    <t>Atención al 98% de los trámites en 3 días hábiles.</t>
  </si>
  <si>
    <r>
      <t>Al calcular este indicador nos da en adición la siguiente información:                    1) Proporción de trámites atendidos en 1, 2, 3 y 4 dias  y  2)  D</t>
    </r>
    <r>
      <rPr>
        <sz val="10"/>
        <rFont val="Arial"/>
        <family val="2"/>
      </rPr>
      <t>í</t>
    </r>
    <r>
      <rPr>
        <sz val="11"/>
        <color theme="1"/>
        <rFont val="Calibri"/>
        <family val="2"/>
        <scheme val="minor"/>
      </rPr>
      <t xml:space="preserve">as promedio mensual de atención a trámites. Esta información es util para la toma de desiciones en la dependencia, sin embargo no debe considerarse parte del indicador. </t>
    </r>
  </si>
  <si>
    <t xml:space="preserve">NOTA1:  solamente hay una analista de presupuestos, una incpacitada y con motivo de  </t>
  </si>
  <si>
    <t>cierre de PIFI  se incrementaron los tramites por atender</t>
  </si>
  <si>
    <t>C.P. Alicia Magaña Hernandez</t>
  </si>
  <si>
    <t>Atiende objetivo de Calidad 1, 3 y 5</t>
  </si>
  <si>
    <t xml:space="preserve">(1) No se ha recibido el calendario de fechas de cierre </t>
  </si>
  <si>
    <t>Atiende objetivo de calidad 1,3 y 5</t>
  </si>
  <si>
    <t xml:space="preserve">Depurar el 96% de los casos que indica el informe mensual de saldos contrarios a la </t>
  </si>
  <si>
    <t>naturaleza de la cuenta, en un plazo no mayor de los primeros 25 dias del siguiente mes.</t>
  </si>
  <si>
    <t>Para el mes de diciembre de cada año el % por depurar sera el 100%</t>
  </si>
  <si>
    <t>16--20</t>
  </si>
  <si>
    <t>21--25</t>
  </si>
  <si>
    <t>26--30</t>
  </si>
  <si>
    <t>31--35</t>
  </si>
  <si>
    <t>36--40</t>
  </si>
  <si>
    <t>41--45</t>
  </si>
  <si>
    <t>46--50</t>
  </si>
  <si>
    <t>es  25 días después del cierre  contable.</t>
  </si>
  <si>
    <t>Atiende Objetivo de Calidad 1, 3 y 5</t>
  </si>
  <si>
    <t>90% de las conciliaciones deben realizarse 25 dias despues del cierre contable.</t>
  </si>
  <si>
    <t>F.REALIZA</t>
  </si>
  <si>
    <t>CTAS.CONC.</t>
  </si>
  <si>
    <t>JUNIIO</t>
  </si>
  <si>
    <r>
      <t xml:space="preserve">AREA DE </t>
    </r>
    <r>
      <rPr>
        <b/>
        <sz val="12"/>
        <color indexed="10"/>
        <rFont val="Arial"/>
        <family val="2"/>
      </rPr>
      <t>CONTROL PATRIMONIAL,</t>
    </r>
    <r>
      <rPr>
        <b/>
        <sz val="12"/>
        <color indexed="17"/>
        <rFont val="Arial"/>
        <family val="2"/>
      </rPr>
      <t xml:space="preserve"> CAMPUS TIJUANA</t>
    </r>
  </si>
  <si>
    <t>C.P. ALICIA MAGAÑA HERNANDEZ</t>
  </si>
  <si>
    <t>ATENCIÓN TRÁMITES DE CONTROL PATRIMONIAL</t>
  </si>
  <si>
    <t>Abr-Jun -17</t>
  </si>
  <si>
    <t>Jul-Sep-17</t>
  </si>
  <si>
    <t>Oct-Dic-17</t>
  </si>
  <si>
    <t>Abr-Jun-18</t>
  </si>
  <si>
    <t>Oct-Dic-18</t>
  </si>
  <si>
    <t>0-15 DIAS</t>
  </si>
  <si>
    <t>MAS DE 15 D</t>
  </si>
  <si>
    <r>
      <t xml:space="preserve"> </t>
    </r>
    <r>
      <rPr>
        <b/>
        <sz val="11"/>
        <color indexed="10"/>
        <rFont val="Arial"/>
        <family val="2"/>
      </rPr>
      <t>AREA DE FINANZAS</t>
    </r>
    <r>
      <rPr>
        <b/>
        <sz val="11"/>
        <color indexed="17"/>
        <rFont val="Arial"/>
        <family val="2"/>
      </rPr>
      <t xml:space="preserve"> CAMPUS TIJUANA</t>
    </r>
  </si>
  <si>
    <t>Atencion de Objetivo de Calidad 1,2, 5</t>
  </si>
  <si>
    <t>en menos de 5  dias</t>
  </si>
  <si>
    <t>Nota. 1</t>
  </si>
  <si>
    <t xml:space="preserve"> AREA DE FINANZAS CAMPUS TIJUANA</t>
  </si>
  <si>
    <t>Una de las principales funciones del area de Finanzas es la recaudacion y contabilizacion de ingresos propios</t>
  </si>
  <si>
    <t>provenientes de las distintas actividades financieras  que suceden en la tesorería y diferentes instancias universitarias.</t>
  </si>
  <si>
    <t>Atencion de Objetivos de Calidad 1, 2, 3 y 5</t>
  </si>
  <si>
    <t>Registrar al menos el 90% de los Ingresos en el mes que se generen.</t>
  </si>
  <si>
    <t>96%, 100% DIc</t>
  </si>
  <si>
    <t>Depuración Sistema Cont</t>
  </si>
  <si>
    <t>CÁLCULOS 2017</t>
  </si>
  <si>
    <t>Fallas de Proveedor</t>
  </si>
  <si>
    <t>2018-1</t>
  </si>
  <si>
    <t>Satisfaccion Usuarios Caja</t>
  </si>
  <si>
    <t>Semestre 2018-1</t>
  </si>
  <si>
    <t>CRITERIO  PARA SELECCIÓN DE DIAS :    PARA EFECTOS DE DIAS DE ATENCION LAS ATENDIDAS EL MISMO DIA SE VAN A CONSIDERAR CERO DIAS, AL DIA SIGUIENTE IGUAL A UN DIA Y ASI SUCESIVAMENTE.</t>
  </si>
  <si>
    <t>CALCULOS  2017 y 2018</t>
  </si>
  <si>
    <t xml:space="preserve">Se incoporaron polizas de ajustes debido a los diferentes errores por sistemas de E-SERVICIOS </t>
  </si>
  <si>
    <t>INFORMACIÓN ADICIONAL 2018</t>
  </si>
  <si>
    <t>MES 2018</t>
  </si>
  <si>
    <t>Cumplimiento de fechas  de oficio de inicio…</t>
  </si>
  <si>
    <t>98% DEL CUMPLIMIENTO DE FECHAS DE OFICIO DE INIICIO PARA EL BORRADOR DE INFORME</t>
  </si>
  <si>
    <t>El 98% Anual del Cumplimiento de Fchas Programadas en el Oficio de Inicio para la entrega del Borrador de Informe</t>
  </si>
  <si>
    <t>El resultado se expresa en %  y significa la proporcion revisada que se encuentran con complimeinto de fechas de entrega de borrador de informe.</t>
  </si>
  <si>
    <t>2018</t>
  </si>
  <si>
    <t>2019</t>
  </si>
  <si>
    <t>1er. SEMESTRE 2018</t>
  </si>
  <si>
    <t>2do. SEMESTRE 2018</t>
  </si>
  <si>
    <t>1 Proy</t>
  </si>
  <si>
    <t>Proyectos  (102, 112, 124,125, 126, 127, 128, 129, 130, 131, 132, 136, 138,139,140, 141)</t>
  </si>
  <si>
    <t>136,  138, 139</t>
  </si>
  <si>
    <t>112, 140, 141</t>
  </si>
  <si>
    <t>102, 130,131,132</t>
  </si>
  <si>
    <t>124, 125,126</t>
  </si>
  <si>
    <t>En Reunion Directiva 2017-2 Cambia la Meta a 1 Proyecto al solicitar que</t>
  </si>
  <si>
    <t>se conjunten todos los Proyectos Ambientales</t>
  </si>
  <si>
    <t>AÑO 2018</t>
  </si>
  <si>
    <t>137, 142</t>
  </si>
  <si>
    <t>DIAS  DE ENTREGA</t>
  </si>
  <si>
    <t>RESULTADOS DE LA EVALUACION     Ene-Jun  2017</t>
  </si>
  <si>
    <t>TOT. DEACUERDO</t>
  </si>
  <si>
    <t>TOT.DESACUERDO</t>
  </si>
  <si>
    <t>RESULTADOS DE LA EVALUACION     Ene-Jun 2018</t>
  </si>
  <si>
    <t>RESULTADOS DE LA EVALUACION     Jul-Dic  2018</t>
  </si>
  <si>
    <t>2017  1 Trim</t>
  </si>
  <si>
    <t>2017 2 Trim</t>
  </si>
  <si>
    <t>2017 3 Trim</t>
  </si>
  <si>
    <t>2017 4 Trim</t>
  </si>
  <si>
    <t>2018 1 Trim</t>
  </si>
  <si>
    <t>2018 2 Trim</t>
  </si>
  <si>
    <t>2018 3 Trim</t>
  </si>
  <si>
    <t>2018 4 Trim</t>
  </si>
  <si>
    <t>Por motivo de cierre contable. Se solicito plazo a STAIP . No se considera incumplimiento. La obligacion fue cumplida el 18/01/2017 (Nota a los Formatos)</t>
  </si>
  <si>
    <t>2   0   1   8</t>
  </si>
  <si>
    <t>AC 859 Implementación de sistema eServicios.</t>
  </si>
  <si>
    <t>AC</t>
  </si>
  <si>
    <t xml:space="preserve">AC </t>
  </si>
  <si>
    <t xml:space="preserve">En Reunion Directiva se solicito cumplir </t>
  </si>
  <si>
    <t xml:space="preserve">Año 2016 </t>
  </si>
  <si>
    <t>Año 2018</t>
  </si>
  <si>
    <t>Depto.Tesoreria Mexicali</t>
  </si>
  <si>
    <t>Depto. Presupuesto</t>
  </si>
  <si>
    <t>Depto. Auditoria  Ensenada</t>
  </si>
  <si>
    <t>Depto. Auditoria Interna Tijuana</t>
  </si>
  <si>
    <t>Metodo de Cálculo:  (Numero empleados Asistentes a curso / Total de empleados)/100=  n% (El Resultado se expresa en Porcentaje)</t>
  </si>
  <si>
    <t>No se levantaron acciones correctivas, ya que el indicador</t>
  </si>
  <si>
    <r>
      <rPr>
        <b/>
        <sz val="10"/>
        <rFont val="Arial"/>
        <family val="2"/>
      </rPr>
      <t>Preg.1.</t>
    </r>
    <r>
      <rPr>
        <sz val="11"/>
        <color theme="1"/>
        <rFont val="Calibri"/>
        <family val="2"/>
        <scheme val="minor"/>
      </rPr>
      <t xml:space="preserve"> Se consulto el motivo de las respuestas "Neutras" y en "Desacuerdo", indicando que fue por las condiciones mismas de ser un sotano.                                                            </t>
    </r>
    <r>
      <rPr>
        <b/>
        <sz val="10"/>
        <rFont val="Arial"/>
        <family val="2"/>
      </rPr>
      <t>Preg. 2.</t>
    </r>
    <r>
      <rPr>
        <sz val="11"/>
        <color theme="1"/>
        <rFont val="Calibri"/>
        <family val="2"/>
        <scheme val="minor"/>
      </rPr>
      <t xml:space="preserve"> al consultar la respuesta neutra, aclararon que se debe a la poca frecuencia de uso del sistema.</t>
    </r>
  </si>
  <si>
    <t>RESULTADOS DE LA EVALUACION    ENE-JUN  2018</t>
  </si>
  <si>
    <t>RESULTADOS DE LA EVALUACION    JUL-DIC  2018</t>
  </si>
  <si>
    <t>Se envía traspaso masivo del</t>
  </si>
  <si>
    <t>CIA a diversas unidades.</t>
  </si>
  <si>
    <t>Se envía traspaso masivo  de</t>
  </si>
  <si>
    <t>la CGFB a diversas unidades.</t>
  </si>
  <si>
    <t>RESULTADOS DE LA EVALUACIÓN     ENE-JUN 2018</t>
  </si>
  <si>
    <t>RESULTADOS DE LA EVALUACIÓN     JUL-DIC 2018</t>
  </si>
  <si>
    <t>Totalmente en Desacuerdo</t>
  </si>
  <si>
    <t>Atención de parte del personal vía telefónica.</t>
  </si>
  <si>
    <t>Se reunió con el personal de la facultad que reporto el incidente ubicando y atendiendo sus demandas, además se aclararon los temas con respecto a su queja.</t>
  </si>
  <si>
    <t>DIAS PROMEDIO</t>
  </si>
  <si>
    <t>Oct.-Dic. 18</t>
  </si>
  <si>
    <t xml:space="preserve">Cédula para determinar y analizar resultados de encuestas a Alumnos </t>
  </si>
  <si>
    <t>Pregunta</t>
  </si>
  <si>
    <t>Suma</t>
  </si>
  <si>
    <t>¿Las instalaciones de esta área tienen una apariencia limpia y confortable?</t>
  </si>
  <si>
    <t>¿Considera usted que el personal que lo atiende tiene una presentación adecuada?</t>
  </si>
  <si>
    <t>¿Si se le presenta un problema o necesita ayuda, el personal del área le ayuda a resolverlo de inmediato?</t>
  </si>
  <si>
    <t>¿Considera usted que los servicios que se le presentan en el área de cajas son de calidad?</t>
  </si>
  <si>
    <t>¿El tiempo en que realizó su trámite en caja fue rápido, de acuerdo a sus expectativas?</t>
  </si>
  <si>
    <t>¿Los empleados demuestran capacidad para atenderlo de manera eficiente?</t>
  </si>
  <si>
    <t>¿En su percepción, el empleado se asegura de realizar su trámite correctamente?</t>
  </si>
  <si>
    <t>¿La atención por parte de los empleados, fue amable y respetuosa?</t>
  </si>
  <si>
    <t>¿En lo general, quedó satisfecho con el servicio recibido?</t>
  </si>
  <si>
    <t>¿Qué trámite realizó usted en esa área?</t>
  </si>
  <si>
    <t>PUNTAJE OBTENIDO :</t>
  </si>
  <si>
    <t>Análisis</t>
  </si>
  <si>
    <t>ene-jun 2018</t>
  </si>
  <si>
    <t>julio-dic 2018</t>
  </si>
  <si>
    <t>X5</t>
  </si>
  <si>
    <t>X4</t>
  </si>
  <si>
    <t>X3</t>
  </si>
  <si>
    <t>X2</t>
  </si>
  <si>
    <t>X1</t>
  </si>
  <si>
    <t>ESCALA DE LIKERT</t>
  </si>
  <si>
    <r>
      <t>Valor de las Respuestas *</t>
    </r>
    <r>
      <rPr>
        <b/>
        <i/>
        <sz val="10"/>
        <color rgb="FFFF0000"/>
        <rFont val="Arial"/>
        <family val="2"/>
      </rPr>
      <t>nota A</t>
    </r>
  </si>
  <si>
    <t>Valor</t>
  </si>
  <si>
    <t>Puntos obtenidos</t>
  </si>
  <si>
    <t>Muestra 387 x 5= 17,415</t>
  </si>
  <si>
    <t>Puntos obtenidos/Puntos máximo a obtener= % aceptación</t>
  </si>
  <si>
    <t>16429/17,415= 94.34%</t>
  </si>
  <si>
    <t>Determinación de la muestra</t>
  </si>
  <si>
    <t xml:space="preserve">Matrícula Licenciatura Campus Mexicali 2018-1 </t>
  </si>
  <si>
    <t>Muestra mínima  315</t>
  </si>
  <si>
    <t>Matrícula Posgrado Campus Mexicali 2018-1</t>
  </si>
  <si>
    <t>Muestra 2018-1  387</t>
  </si>
  <si>
    <t>Total matrícula</t>
  </si>
  <si>
    <t>Población 0001-35000</t>
  </si>
  <si>
    <t>Nivel  de inspección II</t>
  </si>
  <si>
    <t>M= 315</t>
  </si>
  <si>
    <t>Nota A: Acuerdo Revisión directiva del 08/mayo/2014</t>
  </si>
  <si>
    <t>ENE-JUN 2018</t>
  </si>
  <si>
    <t>Acción correctiva, y atenderse de acuerdo al procedimiento especificado</t>
  </si>
  <si>
    <t>(1) No se levantaron acciones correctivas, ya que el indicador se cumplió en todos los casos</t>
  </si>
  <si>
    <t>Aplica solo ENE-JUN 2018</t>
  </si>
  <si>
    <t>Muestra mínima *</t>
  </si>
  <si>
    <t>*Tabla 4 militar standard</t>
  </si>
  <si>
    <t xml:space="preserve">            184 respuestas x 5 (valor máximo) =</t>
  </si>
  <si>
    <t>Aceptación sem.2018-1</t>
  </si>
  <si>
    <t>El Departamento de Tesoreria campus Mexicali, tiene instalado 2 buzones de quejas, ubicados en caja y area de entrega de cheques</t>
  </si>
  <si>
    <t>Los usuarios depositan en el sus quejas y en los primeros 5 dias del mes siguiente el Aux. Sistema EMQS</t>
  </si>
  <si>
    <t xml:space="preserve">Máximo 5 quejas mensuales. Cuando las quejas sean mayores a 5 mensuales se debera documentar una </t>
  </si>
  <si>
    <t>Sept.</t>
  </si>
  <si>
    <t>CIERRES CONTABLES 2018</t>
  </si>
  <si>
    <t>FORMA DE CÁLCULO</t>
  </si>
  <si>
    <t>Meta en 3 dias</t>
  </si>
  <si>
    <t>Debido a las fallas presentadas en el sistema eServicios (implementado a partir de enero 2018) que han derivado en graves errores en la contabilidad y en general en los sistemas DE CHEQUES, se decidió dejar de usar este sistema temporalmente en los tres Campus y regresar a partir del 7 de mayo al uso del SEG, hasta nuevo aviso. Comunicado enviado el día 27 de abril de 2018, por el Contador de la UABC, Bernardo Hernández Cortez.</t>
  </si>
  <si>
    <t>pendiente</t>
  </si>
  <si>
    <t>MZO</t>
  </si>
  <si>
    <r>
      <t xml:space="preserve">Fecha de actualización: </t>
    </r>
    <r>
      <rPr>
        <u/>
        <sz val="10"/>
        <rFont val="Arial"/>
        <family val="2"/>
      </rPr>
      <t>30 JUNIO 2018</t>
    </r>
  </si>
  <si>
    <t>Nota: la caja presencial estuvo cerrada por vacaciones verano</t>
  </si>
  <si>
    <t xml:space="preserve">Debido a las fallas presentadas en el sistema Caja única SUEP (implementado a partir de enero 2018) que han derivado en graves errores en la contabilidad y en general en los sistemas DE INSCRIPCIONES, REINSCRIPCIONES Y BECAS, se ha estado tratando de encontrar una solución a las fallas mediante correos electrónicos, reuniones y llamadas a la C.P. Irma Dora martínez R, Jefa del Depto. Finanzas y Andrés Barraza Jefe de apoyo informático, Rectoría. </t>
  </si>
  <si>
    <t>Registro de Ingresos Propios</t>
  </si>
  <si>
    <t>jul-dic 18</t>
  </si>
  <si>
    <t>ene-jun 18</t>
  </si>
  <si>
    <t>jul-dic 17</t>
  </si>
  <si>
    <t>ene-jun 17</t>
  </si>
  <si>
    <t>Resultados Evaluación Administradores</t>
  </si>
  <si>
    <t>JUL-DIC 2018</t>
  </si>
  <si>
    <r>
      <rPr>
        <b/>
        <sz val="10"/>
        <color rgb="FF7030A0"/>
        <rFont val="Arial"/>
        <family val="2"/>
      </rPr>
      <t xml:space="preserve">No se levantó acción correctiva, debido a que fue provocada por proveedor externo a la Institución. </t>
    </r>
    <r>
      <rPr>
        <sz val="10"/>
        <rFont val="Arial"/>
        <family val="2"/>
      </rPr>
      <t xml:space="preserve">                           </t>
    </r>
    <r>
      <rPr>
        <b/>
        <sz val="11"/>
        <color theme="8" tint="-0.499984740745262"/>
        <rFont val="Arial"/>
        <family val="2"/>
      </rPr>
      <t>Se creó Proyecto de Mejora Continua Num.143 "Protocolo de Implementación de Sistemas Informáticos" (25junio2018-31may2019)</t>
    </r>
  </si>
  <si>
    <r>
      <rPr>
        <b/>
        <sz val="10"/>
        <color rgb="FF7030A0"/>
        <rFont val="Arial"/>
        <family val="2"/>
      </rPr>
      <t xml:space="preserve">No se levantó acción correctiva, debido a que fue provocada por proveedor externo a la Institución. </t>
    </r>
    <r>
      <rPr>
        <sz val="10"/>
        <rFont val="Arial"/>
        <family val="2"/>
      </rPr>
      <t xml:space="preserve">                                                        </t>
    </r>
    <r>
      <rPr>
        <b/>
        <sz val="11"/>
        <color theme="8" tint="-0.499984740745262"/>
        <rFont val="Arial"/>
        <family val="2"/>
      </rPr>
      <t>Se creó Proyecto de Mejora Continua Num.143 "Protocolo de Implementación de Sistemas Informáticos" (25junio2018-31may2019)</t>
    </r>
  </si>
  <si>
    <t>Status al 30 jun 2018</t>
  </si>
  <si>
    <t>Status al 30Ago2018</t>
  </si>
  <si>
    <t>Jul-Dic- 18</t>
  </si>
  <si>
    <r>
      <t>INFORMACI</t>
    </r>
    <r>
      <rPr>
        <b/>
        <sz val="14"/>
        <rFont val="Arial"/>
        <family val="2"/>
      </rPr>
      <t>Ó</t>
    </r>
    <r>
      <rPr>
        <b/>
        <sz val="14"/>
        <rFont val="Arial"/>
        <family val="2"/>
      </rPr>
      <t>N ADICIONAL</t>
    </r>
  </si>
  <si>
    <r>
      <t>RESULTADOS DE LA EVALUACI</t>
    </r>
    <r>
      <rPr>
        <b/>
        <sz val="10"/>
        <rFont val="Arial"/>
        <family val="2"/>
      </rPr>
      <t>Ó</t>
    </r>
    <r>
      <rPr>
        <b/>
        <sz val="10"/>
        <rFont val="Arial"/>
        <family val="2"/>
      </rPr>
      <t>N    ENE-JUN  2017</t>
    </r>
  </si>
  <si>
    <r>
      <t>RESULTADOS DE LA EVALUACI</t>
    </r>
    <r>
      <rPr>
        <b/>
        <sz val="10"/>
        <rFont val="Arial"/>
        <family val="2"/>
      </rPr>
      <t>Ó</t>
    </r>
    <r>
      <rPr>
        <b/>
        <sz val="10"/>
        <rFont val="Arial"/>
        <family val="2"/>
      </rPr>
      <t>N   JUL-DIC  2017</t>
    </r>
  </si>
  <si>
    <r>
      <t>RESULTADOS DE LA EVALUACI</t>
    </r>
    <r>
      <rPr>
        <b/>
        <sz val="10"/>
        <rFont val="Arial"/>
        <family val="2"/>
      </rPr>
      <t>Ó</t>
    </r>
    <r>
      <rPr>
        <b/>
        <sz val="10"/>
        <rFont val="Arial"/>
        <family val="2"/>
      </rPr>
      <t>N   JUL-DIC  2018</t>
    </r>
  </si>
  <si>
    <r>
      <t>RESULTADOS DE LA EVALUACI</t>
    </r>
    <r>
      <rPr>
        <b/>
        <sz val="10"/>
        <rFont val="Arial"/>
        <family val="2"/>
      </rPr>
      <t>Ó</t>
    </r>
    <r>
      <rPr>
        <b/>
        <sz val="10"/>
        <rFont val="Arial"/>
        <family val="2"/>
      </rPr>
      <t>N    ENE-JUN  2018</t>
    </r>
  </si>
  <si>
    <r>
      <t>RESULTADOS DE LA EVALUACI</t>
    </r>
    <r>
      <rPr>
        <b/>
        <sz val="10"/>
        <rFont val="Arial"/>
        <family val="2"/>
      </rPr>
      <t>Ó</t>
    </r>
    <r>
      <rPr>
        <b/>
        <sz val="10"/>
        <rFont val="Arial"/>
        <family val="2"/>
      </rPr>
      <t>N   ENE-JUN 2018</t>
    </r>
  </si>
  <si>
    <r>
      <t>RESULTADOS DE LA EVALUACI</t>
    </r>
    <r>
      <rPr>
        <b/>
        <sz val="10"/>
        <rFont val="Arial"/>
        <family val="2"/>
      </rPr>
      <t>Ó</t>
    </r>
    <r>
      <rPr>
        <b/>
        <sz val="10"/>
        <rFont val="Arial"/>
        <family val="2"/>
      </rPr>
      <t>N   ENE-JUN 2017</t>
    </r>
  </si>
  <si>
    <r>
      <t>RESULTADOS DE LA EVALUACI</t>
    </r>
    <r>
      <rPr>
        <b/>
        <sz val="10"/>
        <rFont val="Arial"/>
        <family val="2"/>
      </rPr>
      <t>Ó</t>
    </r>
    <r>
      <rPr>
        <b/>
        <sz val="10"/>
        <rFont val="Arial"/>
        <family val="2"/>
      </rPr>
      <t>N   JUL-DIC- 2018</t>
    </r>
  </si>
  <si>
    <r>
      <t>RESULTADOS DE LA EVALUACI</t>
    </r>
    <r>
      <rPr>
        <b/>
        <sz val="10"/>
        <rFont val="Arial"/>
        <family val="2"/>
      </rPr>
      <t>Ó</t>
    </r>
    <r>
      <rPr>
        <b/>
        <sz val="10"/>
        <rFont val="Arial"/>
        <family val="2"/>
      </rPr>
      <t>N   JUL-DIC 2017</t>
    </r>
  </si>
  <si>
    <t>EN ENERO, FEB Y MZO NO SE LOGRO LA META DEBIDO AL NUEVO SISTEMA</t>
  </si>
  <si>
    <t>EN JULIO (PERIODO VACACIONAL) EL TIMBRADO DE LAS FACTURAS SE REGISTRARON FUERA DE HORARIO</t>
  </si>
  <si>
    <t>El Indicador Atiende los Objetivos de Calidad  4</t>
  </si>
  <si>
    <t>Atiende a Objetivos de Calidad  4</t>
  </si>
  <si>
    <t>Este indicador atiende los Objetivos de Calidad  4</t>
  </si>
  <si>
    <t>El indicador de Atención de Trámites mide los Objetivos 1, 2, 3 y 4</t>
  </si>
  <si>
    <t>El indicador de Satisfacción de Usuarios  mide los Objetivos   4</t>
  </si>
  <si>
    <t>El indicador de Quejas de Usuarios  mide los Objetivos  4</t>
  </si>
  <si>
    <t>Atiende objetivos 4</t>
  </si>
  <si>
    <t>El Indicador mide los Objetivos de Calidad 4</t>
  </si>
  <si>
    <t>Este indicador cumple con los Objetivos de Calidad 1, 2 y 3</t>
  </si>
  <si>
    <t>Este Indicador Cumple con los Objetivos de Calidad 4</t>
  </si>
  <si>
    <t>Este Indicador Atiende los Objetivos de Calidad  4</t>
  </si>
  <si>
    <t>Atención a Objetivos de Calidad 4</t>
  </si>
  <si>
    <t>Atención de Objetivos de Calidad 4</t>
  </si>
  <si>
    <t>Encuestas Atiende A Objetivos de Calidad 4</t>
  </si>
  <si>
    <t>Atencion de Objetivos de Calidad  4</t>
  </si>
  <si>
    <t>Atencion a Objetivos de Calidad 1, 2 y 5</t>
  </si>
  <si>
    <t>Atiende Objetivos de Calidad 4</t>
  </si>
  <si>
    <t>Atiende objetivo de calidad 4</t>
  </si>
  <si>
    <t>Errores en UUID de pólizas generadas por sistema e Servicios.</t>
  </si>
  <si>
    <t xml:space="preserve">141, 143 </t>
  </si>
  <si>
    <t xml:space="preserve">102, 130, 131, 132, 147 </t>
  </si>
  <si>
    <t xml:space="preserve">INFORMACIÓN ADICIONAL </t>
  </si>
  <si>
    <t>mzo-18</t>
  </si>
  <si>
    <t xml:space="preserve">Al calcular este indicador nos da en adición la siguiente información:                          Número de trámites atendidos dentro de los 15 días y trámites atendidos en más de 15 días. Esta información es útil para la toma de decisiones en la dependencia, sin embargo no debe considerarse parte del indicador. </t>
  </si>
  <si>
    <r>
      <t>A</t>
    </r>
    <r>
      <rPr>
        <b/>
        <sz val="10"/>
        <rFont val="Arial"/>
        <family val="2"/>
      </rPr>
      <t>Ñ</t>
    </r>
    <r>
      <rPr>
        <b/>
        <sz val="11"/>
        <color theme="1"/>
        <rFont val="Calibri"/>
        <family val="2"/>
        <scheme val="minor"/>
      </rPr>
      <t>O</t>
    </r>
  </si>
  <si>
    <r>
      <t>AÑ</t>
    </r>
    <r>
      <rPr>
        <b/>
        <sz val="11"/>
        <color theme="1"/>
        <rFont val="Calibri"/>
        <family val="2"/>
        <scheme val="minor"/>
      </rPr>
      <t>O 2014</t>
    </r>
  </si>
  <si>
    <t>jul-Sept</t>
  </si>
  <si>
    <t>SE MODIFICO LA FECHA DEL 1 AL 3 DE OCTUBRE A SOLICITUD DE CONTABILIDAD (C.P. MANUEL)</t>
  </si>
  <si>
    <t xml:space="preserve">ago </t>
  </si>
  <si>
    <t xml:space="preserve">No se entregaron las conciliacionas en tiempo, debido al cierre contable anual y traspasos de saldo se realizó hasta el 5 de marzo. </t>
  </si>
  <si>
    <t xml:space="preserve">SI </t>
  </si>
  <si>
    <t xml:space="preserve">Si </t>
  </si>
  <si>
    <t>Por causa del mal clima ocasionado por el huracan Rosa se suspendieron labores los dias 01 y 02 de octubre por instrucciones del Rector y Secretaria General, ocasionando un retraso en el cierre de los campus y en lo sucesivo Rectoria se retraso un dia por esta  causa</t>
  </si>
  <si>
    <t>01/02/2019</t>
  </si>
  <si>
    <t>01/02/19</t>
  </si>
  <si>
    <t>-</t>
  </si>
  <si>
    <t>2018-2</t>
  </si>
  <si>
    <t>18/01/2019(1)</t>
  </si>
  <si>
    <t xml:space="preserve"> (1) Debido a fallas de Internet, se amplio plazo a lunes 21Ene2019</t>
  </si>
  <si>
    <t>Acciones Correctivas 2018</t>
  </si>
  <si>
    <t xml:space="preserve">De la </t>
  </si>
  <si>
    <t xml:space="preserve">a la </t>
  </si>
  <si>
    <t>Acciones Totales</t>
  </si>
  <si>
    <t>Acciones Cerradas</t>
  </si>
  <si>
    <t xml:space="preserve">Nota: Las tres acciones 875,885,888,  no se encuentran vencidas por lo tanto se consideraron cerradas </t>
  </si>
  <si>
    <t>Acciones Abiertas</t>
  </si>
  <si>
    <t>(875, 885, 888, 901)</t>
  </si>
  <si>
    <r>
      <t xml:space="preserve">Proyecto de Mejora General  </t>
    </r>
    <r>
      <rPr>
        <sz val="9"/>
        <color indexed="8"/>
        <rFont val="Calibri"/>
        <family val="2"/>
      </rPr>
      <t>(102, 129-132,136, 138, 139, 141, 143-149)</t>
    </r>
  </si>
  <si>
    <t>Status 11Ene2019</t>
  </si>
  <si>
    <t xml:space="preserve">145, 146 </t>
  </si>
  <si>
    <t>148 149</t>
  </si>
  <si>
    <t>Jul-Dic/18</t>
  </si>
  <si>
    <t>Por instrucciones, durante el mes de enero el ejercicio</t>
  </si>
  <si>
    <t>del gasto, los programas estuvieron cerrados.</t>
  </si>
  <si>
    <t>Oct-Dic</t>
  </si>
  <si>
    <t>Fecha de actualización:  12/03/19</t>
  </si>
  <si>
    <t>RESUMEN DE INDICADORES DE ARQUEOS MENSUALES</t>
  </si>
  <si>
    <t>1er. SEMESTRE 2019</t>
  </si>
  <si>
    <t>2do. SEMESTRE 2019</t>
  </si>
  <si>
    <t>Arqueos a Fondos Fijos de Caja</t>
  </si>
  <si>
    <t>ENTERO DE IMPUESTO SOBRE LA RENTA 2019</t>
  </si>
  <si>
    <t>CALCULOS 2019</t>
  </si>
  <si>
    <t>Cedula para determinar las incidencias de quejas de 2018</t>
  </si>
  <si>
    <t>Quejas Atiende a Objetivo de Calidad  4</t>
  </si>
  <si>
    <t>PERIODO</t>
  </si>
  <si>
    <t>AREA</t>
  </si>
  <si>
    <t>%  Incidencias</t>
  </si>
  <si>
    <t>CANT.</t>
  </si>
  <si>
    <t>Observaciones</t>
  </si>
  <si>
    <t>PROYECTOS DE MEJORA Y PLANES DE ACCION</t>
  </si>
  <si>
    <t>DE QUEJA</t>
  </si>
  <si>
    <t>Oct</t>
  </si>
  <si>
    <t>Nov</t>
  </si>
  <si>
    <t>Dic</t>
  </si>
  <si>
    <t>Atencion Mala del Personal</t>
  </si>
  <si>
    <t>Ver nota 1</t>
  </si>
  <si>
    <t>Atencion Lenta filas largas</t>
  </si>
  <si>
    <t>Misma nota anterior</t>
  </si>
  <si>
    <t>tramite reembolsos tardios</t>
  </si>
  <si>
    <t>CAJAS CENTRO</t>
  </si>
  <si>
    <t>beca prorroga mas tiempo para pagar</t>
  </si>
  <si>
    <t>Falta equipo pago con tarjeta</t>
  </si>
  <si>
    <t>Enero-Dic.</t>
  </si>
  <si>
    <t>firma VoBo cheques tardan en atender</t>
  </si>
  <si>
    <t>no cumplen horario</t>
  </si>
  <si>
    <t>felicitaciones</t>
  </si>
  <si>
    <t>Pago de posgrado en Bancos URGE</t>
  </si>
  <si>
    <t>Otros</t>
  </si>
  <si>
    <t>limpieza</t>
  </si>
  <si>
    <t>Totales</t>
  </si>
  <si>
    <t>Nota 1.</t>
  </si>
  <si>
    <t xml:space="preserve">El motivo de las 7 quejas en el area de Caja, fue debido a que  Dependencias Académicas Perifericas como </t>
  </si>
  <si>
    <t xml:space="preserve">para realizar sus pagos. Por parte de Tesoreria se habilitaron 2 cajas adicionales, sin embargo las quejas </t>
  </si>
  <si>
    <t>quedaron registradas</t>
  </si>
  <si>
    <t>RESULTADOS DE LA EVALUACIÓN ENE-JUN 2018</t>
  </si>
  <si>
    <t>RESULTADOS DE LA EVALUACIÓN JUL - DIC 2018</t>
  </si>
  <si>
    <t>Ciencias Administrativas no abrieron sus cajas para el cobro de intersemestrales, ocasionando filas de alumnos</t>
  </si>
  <si>
    <t>Antes de finalizar el Semestre se enviará correo a los administradores para que nos indiquenlas fechas de cobro de intersemestrales y asegurarnos que se abran las cajas en sus unidades.</t>
  </si>
  <si>
    <t>Incluye 2017, 2018 y 2019</t>
  </si>
  <si>
    <t>AC 907</t>
  </si>
  <si>
    <t>2018                   MES</t>
  </si>
  <si>
    <t>CÁLCULOS 2018</t>
  </si>
  <si>
    <t xml:space="preserve"> 2019        MES</t>
  </si>
  <si>
    <t>CIERRE    MENSUAL</t>
  </si>
  <si>
    <t>CÁLCULOS 2019</t>
  </si>
  <si>
    <t>2017     MES</t>
  </si>
  <si>
    <t>2018 Trimestre</t>
  </si>
  <si>
    <t>CALCULOS 2017-2018</t>
  </si>
  <si>
    <r>
      <t>Nota:</t>
    </r>
    <r>
      <rPr>
        <sz val="11"/>
        <color theme="1"/>
        <rFont val="Calibri"/>
        <family val="2"/>
        <scheme val="minor"/>
      </rPr>
      <t xml:space="preserve"> por cada Indicador no cumplido, se debe levantar una Acción correctiva, y atenderse de acuerdo al procedimiento especificado</t>
    </r>
  </si>
  <si>
    <t>2018             MES</t>
  </si>
  <si>
    <t>Status al 31 Enero  2019</t>
  </si>
  <si>
    <t>Por fallas de Internet se Amplio plazo a 21 ene 2019</t>
  </si>
  <si>
    <t>2017-3</t>
  </si>
  <si>
    <t>2017-4</t>
  </si>
  <si>
    <t>2018-3</t>
  </si>
  <si>
    <t>2018-4</t>
  </si>
  <si>
    <r>
      <rPr>
        <b/>
        <sz val="10"/>
        <rFont val="Arial"/>
        <family val="2"/>
      </rPr>
      <t>Nota</t>
    </r>
    <r>
      <rPr>
        <sz val="10"/>
        <rFont val="Arial"/>
        <family val="2"/>
      </rPr>
      <t>.  Se eliminó la comparación de datos contra el mes anterior, debido a que no generaba valor. (El comportamiento y la tendencia es Similar al año actual)</t>
    </r>
  </si>
  <si>
    <r>
      <t xml:space="preserve">Obtener por lo menos el </t>
    </r>
    <r>
      <rPr>
        <b/>
        <sz val="10"/>
        <rFont val="Arial Unicode MS"/>
        <family val="2"/>
      </rPr>
      <t>90%</t>
    </r>
    <r>
      <rPr>
        <sz val="10"/>
        <rFont val="Arial Unicode MS"/>
        <family val="2"/>
      </rPr>
      <t xml:space="preserve"> de satisfacción de usuarios</t>
    </r>
  </si>
  <si>
    <t>Mzo 19</t>
  </si>
  <si>
    <t>10/04/2019</t>
  </si>
  <si>
    <t>Abrir una segunda caja, la del centro comunitario está cerrada.</t>
  </si>
  <si>
    <t xml:space="preserve">  Noviembre 2018</t>
  </si>
  <si>
    <t xml:space="preserve">SE POSPUSO EL CIERRE POR QUE EN MEXICALI SE SUSPENDIERON LABORES EL 1 Y 2 DE OCTUBRE POR TORMENTA TROPICAL ROSA. </t>
  </si>
  <si>
    <t>EN DICIEMBRE DE 2018 NO SE LOGRO LA META POR REGISTRO DE INGRESOS SUEP (PERIODO VACACIONAL, SISTEMA)</t>
  </si>
  <si>
    <t xml:space="preserve">  10/04/2019</t>
  </si>
  <si>
    <t>Ene-Mzo 19</t>
  </si>
  <si>
    <t xml:space="preserve">  16/04/2019</t>
  </si>
  <si>
    <t xml:space="preserve"> Ene-Mzo 2019</t>
  </si>
  <si>
    <t>Ene-Mzo 2019</t>
  </si>
  <si>
    <t>Fecha de actualización: 02/05/2019</t>
  </si>
  <si>
    <t>Fecha de actualización: 02/05/19</t>
  </si>
  <si>
    <t>CIERRES CONTABLES 2019</t>
  </si>
  <si>
    <t>febr</t>
  </si>
  <si>
    <t>Responsable: L.C. EFRAÍN LLANES BARRERAS</t>
  </si>
  <si>
    <t>CEDULA PARA DETERMINAR EL PORCENTAJE DE DE CORTES INCORPORADOS POR CIERRE MENSUAL DEL AÑO 2019</t>
  </si>
  <si>
    <t>CENTRO COMUNITARIO  (Caja 14)</t>
  </si>
  <si>
    <t>ODONTOLOGIA (CAJAS 3,4,5 y 6)</t>
  </si>
  <si>
    <t>MEDICINA               (Cajas 19 y 99)</t>
  </si>
  <si>
    <t>CS. AGRICOLAS (Caja 18 y 24)</t>
  </si>
  <si>
    <t>VETERINARIA (CAJA 21)</t>
  </si>
  <si>
    <t>FAC. CS. ADMVAS. (Cajas 16, 26 y 27)</t>
  </si>
  <si>
    <t>HOSPITAL IICV (CAJA 17)</t>
  </si>
  <si>
    <t>ESC. ING. Y NEG. GPE. VICTORIA                  (Caja 9)</t>
  </si>
  <si>
    <t>Fecha de actualización:  02/05/19</t>
  </si>
  <si>
    <t>mzo</t>
  </si>
  <si>
    <t>Abr-Jun 19</t>
  </si>
  <si>
    <t>Jul-Sep 19</t>
  </si>
  <si>
    <t>oct-dic/19</t>
  </si>
  <si>
    <t>&gt; ó =10 dias</t>
  </si>
  <si>
    <t>&lt; 10 dias</t>
  </si>
  <si>
    <t xml:space="preserve">Ene-Mzo </t>
  </si>
  <si>
    <t>Abr-Jun</t>
  </si>
  <si>
    <r>
      <t xml:space="preserve">ENERO A DICIEMBRE DE </t>
    </r>
    <r>
      <rPr>
        <b/>
        <sz val="14"/>
        <color theme="3" tint="0.39997558519241921"/>
        <rFont val="Calibri"/>
        <family val="2"/>
        <scheme val="minor"/>
      </rPr>
      <t>2019</t>
    </r>
  </si>
  <si>
    <t>En este caso se tiene un correo en donde se le solicita la indorporación de pólizas de caja única, ya que se se tuvo problemas con el sistema durante todo el 2018.</t>
  </si>
  <si>
    <t xml:space="preserve">Por el error en una póliza de ingresos de la Fac. de Odontología </t>
  </si>
  <si>
    <t>Mzo 18</t>
  </si>
  <si>
    <t>Sept. 18</t>
  </si>
  <si>
    <t>Oct. 18</t>
  </si>
  <si>
    <t>Nov. 18</t>
  </si>
  <si>
    <t>Dic. 18</t>
  </si>
  <si>
    <t>Mzo 20</t>
  </si>
  <si>
    <t>% Depurac</t>
  </si>
  <si>
    <t>Datos Mensuales</t>
  </si>
  <si>
    <r>
      <t xml:space="preserve">     Ver </t>
    </r>
    <r>
      <rPr>
        <sz val="10"/>
        <color rgb="FFFF0000"/>
        <rFont val="Arial"/>
        <family val="2"/>
      </rPr>
      <t>Nota 1</t>
    </r>
    <r>
      <rPr>
        <sz val="10"/>
        <rFont val="Arial"/>
        <family val="2"/>
      </rPr>
      <t xml:space="preserve"> en Celda  B76</t>
    </r>
  </si>
  <si>
    <r>
      <t xml:space="preserve">MZO </t>
    </r>
    <r>
      <rPr>
        <sz val="10"/>
        <color rgb="FFFF0000"/>
        <rFont val="Arial"/>
        <family val="2"/>
      </rPr>
      <t>(Nota1)</t>
    </r>
  </si>
  <si>
    <t>Mzo con Ajuste</t>
  </si>
  <si>
    <r>
      <rPr>
        <sz val="10"/>
        <color rgb="FFFF0000"/>
        <rFont val="Arial"/>
        <family val="2"/>
      </rPr>
      <t>Nota 1…</t>
    </r>
    <r>
      <rPr>
        <sz val="11"/>
        <color theme="1"/>
        <rFont val="Calibri"/>
        <family val="2"/>
        <scheme val="minor"/>
      </rPr>
      <t xml:space="preserve"> En el mes de marzo se realizó un ajuste al calculo del indicador, debido a que en este mes se realizó la entrega de Cheques Beca Cimarrón que es una situación Atipica </t>
    </r>
  </si>
  <si>
    <t>y por su naturaleza Se presenta solamente una vez al año. El Ajuste consistió en No considerar los 137 cheques para el calculo del indicador.</t>
  </si>
  <si>
    <t xml:space="preserve">  15/05/2019</t>
  </si>
  <si>
    <t>Abr-Jun-19</t>
  </si>
  <si>
    <t>Jul-Sept-19</t>
  </si>
  <si>
    <t>Oct-Dic-19</t>
  </si>
  <si>
    <t>jul-1-</t>
  </si>
  <si>
    <t>Ene-jun/19</t>
  </si>
  <si>
    <t>Jul-Dic/ 19</t>
  </si>
  <si>
    <t>Ene-Jun 19</t>
  </si>
  <si>
    <t>Jul- Dic 19</t>
  </si>
  <si>
    <t xml:space="preserve">Jul - Dic 19 </t>
  </si>
  <si>
    <t>2019-1</t>
  </si>
  <si>
    <t>2019-2</t>
  </si>
  <si>
    <t>Jul-Dic 19</t>
  </si>
  <si>
    <t>Abr-Jun 2019</t>
  </si>
  <si>
    <t>Jul- Sept 2019</t>
  </si>
  <si>
    <t xml:space="preserve">Oct- Dic 2019 </t>
  </si>
  <si>
    <t>Jul-Sep 2019</t>
  </si>
  <si>
    <t>Oct-Dic 2019</t>
  </si>
  <si>
    <t>Ene-Jun 2019</t>
  </si>
  <si>
    <t>Jul- Dic 2019</t>
  </si>
  <si>
    <t>ENE-JUN 2019</t>
  </si>
  <si>
    <t>JUL-DIC-2019</t>
  </si>
  <si>
    <t>Jul-Dic 2019</t>
  </si>
  <si>
    <t>ene-jun 19</t>
  </si>
  <si>
    <t>jul-dic 19</t>
  </si>
  <si>
    <t>Jul-Dic- 19</t>
  </si>
  <si>
    <t>ENE-JUN-19</t>
  </si>
  <si>
    <t>JUL-DIC  19</t>
  </si>
  <si>
    <t>Oct-Dic 19</t>
  </si>
  <si>
    <t>Ene Mar 19</t>
  </si>
  <si>
    <t>Atención a Objetivos de Calidad  2, 3,  4 y 5</t>
  </si>
  <si>
    <t>Fecha de actualización: 22/05/2019</t>
  </si>
  <si>
    <t xml:space="preserve">   22/05/2019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</si>
</sst>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0.0%"/>
    <numFmt numFmtId="165" formatCode="dd/mmm/yyyy"/>
    <numFmt numFmtId="166" formatCode="d/mm/yy;@"/>
    <numFmt numFmtId="167" formatCode="d\-mmm\-yyyy"/>
    <numFmt numFmtId="168" formatCode="0.0000"/>
    <numFmt numFmtId="169" formatCode="0.000"/>
    <numFmt numFmtId="170" formatCode="[$-80A]d&quot; de &quot;mmmm&quot; de &quot;yyyy;@"/>
    <numFmt numFmtId="171" formatCode="[$-409]d\-mmm\-yy;@"/>
    <numFmt numFmtId="172" formatCode="_(* #,##0_);_(* \(#,##0\);_(* &quot;-&quot;??_);_(@_)"/>
    <numFmt numFmtId="173" formatCode="_-* #,##0_-;\-* #,##0_-;_-* &quot;-&quot;??_-;_-@_-"/>
    <numFmt numFmtId="174" formatCode="0.0"/>
  </numFmts>
  <fonts count="19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9"/>
      <color indexed="81"/>
      <name val="Tahoma"/>
      <family val="2"/>
    </font>
    <font>
      <sz val="9"/>
      <color indexed="81"/>
      <name val="Tahoma"/>
      <family val="2"/>
    </font>
    <font>
      <b/>
      <sz val="12"/>
      <color theme="1"/>
      <name val="Calibri"/>
      <family val="2"/>
      <scheme val="minor"/>
    </font>
    <font>
      <b/>
      <sz val="12"/>
      <color rgb="FFFF0000"/>
      <name val="Calibri"/>
      <family val="2"/>
      <scheme val="minor"/>
    </font>
    <font>
      <u/>
      <sz val="11"/>
      <color theme="10"/>
      <name val="Calibri"/>
      <family val="2"/>
      <scheme val="minor"/>
    </font>
    <font>
      <sz val="11"/>
      <color rgb="FFFF0000"/>
      <name val="Calibri"/>
      <family val="2"/>
      <scheme val="minor"/>
    </font>
    <font>
      <b/>
      <sz val="12"/>
      <color rgb="FFC00000"/>
      <name val="Calibri"/>
      <family val="2"/>
      <scheme val="minor"/>
    </font>
    <font>
      <b/>
      <sz val="18"/>
      <color theme="1"/>
      <name val="Calibri"/>
      <family val="2"/>
      <scheme val="minor"/>
    </font>
    <font>
      <sz val="10"/>
      <color theme="1"/>
      <name val="Calibri"/>
      <family val="2"/>
      <scheme val="minor"/>
    </font>
    <font>
      <b/>
      <sz val="11"/>
      <color indexed="17"/>
      <name val="Arial"/>
      <family val="2"/>
    </font>
    <font>
      <b/>
      <sz val="11"/>
      <color theme="9"/>
      <name val="Arial"/>
      <family val="2"/>
    </font>
    <font>
      <sz val="11"/>
      <name val="Arial"/>
      <family val="2"/>
    </font>
    <font>
      <b/>
      <sz val="10"/>
      <color indexed="8"/>
      <name val="Arial"/>
      <family val="2"/>
    </font>
    <font>
      <b/>
      <sz val="10"/>
      <name val="Arial"/>
      <family val="2"/>
    </font>
    <font>
      <b/>
      <sz val="10"/>
      <color theme="1"/>
      <name val="Arial"/>
      <family val="2"/>
    </font>
    <font>
      <sz val="10"/>
      <color indexed="8"/>
      <name val="Arial"/>
      <family val="2"/>
    </font>
    <font>
      <sz val="10"/>
      <name val="Arial"/>
      <family val="2"/>
    </font>
    <font>
      <b/>
      <sz val="10"/>
      <color indexed="9"/>
      <name val="Arial"/>
      <family val="2"/>
    </font>
    <font>
      <sz val="10"/>
      <color indexed="10"/>
      <name val="Arial"/>
      <family val="2"/>
    </font>
    <font>
      <b/>
      <sz val="14"/>
      <name val="Arial"/>
      <family val="2"/>
    </font>
    <font>
      <b/>
      <sz val="14"/>
      <color indexed="9"/>
      <name val="Arial"/>
      <family val="2"/>
    </font>
    <font>
      <b/>
      <sz val="9"/>
      <name val="Arial"/>
      <family val="2"/>
    </font>
    <font>
      <sz val="9"/>
      <name val="Arial"/>
      <family val="2"/>
    </font>
    <font>
      <b/>
      <sz val="9"/>
      <color theme="0"/>
      <name val="Arial"/>
      <family val="2"/>
    </font>
    <font>
      <b/>
      <sz val="10"/>
      <color rgb="FFFF0000"/>
      <name val="Arial"/>
      <family val="2"/>
    </font>
    <font>
      <sz val="11"/>
      <color rgb="FF9C0006"/>
      <name val="Calibri"/>
      <family val="2"/>
      <scheme val="minor"/>
    </font>
    <font>
      <sz val="10"/>
      <color indexed="9"/>
      <name val="Arial"/>
      <family val="2"/>
    </font>
    <font>
      <sz val="12"/>
      <name val="Arial"/>
      <family val="2"/>
    </font>
    <font>
      <b/>
      <sz val="12"/>
      <color indexed="9"/>
      <name val="Arial"/>
      <family val="2"/>
    </font>
    <font>
      <b/>
      <u/>
      <sz val="10"/>
      <name val="Arial"/>
      <family val="2"/>
    </font>
    <font>
      <u/>
      <sz val="10"/>
      <name val="Arial"/>
      <family val="2"/>
    </font>
    <font>
      <b/>
      <sz val="9"/>
      <color indexed="9"/>
      <name val="Arial"/>
      <family val="2"/>
    </font>
    <font>
      <b/>
      <sz val="8"/>
      <color indexed="9"/>
      <name val="Arial"/>
      <family val="2"/>
    </font>
    <font>
      <b/>
      <sz val="8"/>
      <color indexed="81"/>
      <name val="Tahoma"/>
      <family val="2"/>
    </font>
    <font>
      <sz val="8"/>
      <color indexed="81"/>
      <name val="Tahoma"/>
      <family val="2"/>
    </font>
    <font>
      <b/>
      <sz val="12"/>
      <color indexed="17"/>
      <name val="Arial"/>
      <family val="2"/>
    </font>
    <font>
      <sz val="14"/>
      <color indexed="10"/>
      <name val="Arial"/>
      <family val="2"/>
    </font>
    <font>
      <sz val="14"/>
      <name val="Arial"/>
      <family val="2"/>
    </font>
    <font>
      <sz val="8"/>
      <name val="Arial"/>
      <family val="2"/>
    </font>
    <font>
      <b/>
      <sz val="8"/>
      <name val="Arial"/>
      <family val="2"/>
    </font>
    <font>
      <b/>
      <sz val="12"/>
      <name val="Arial"/>
      <family val="2"/>
    </font>
    <font>
      <sz val="10"/>
      <color rgb="FFFF0000"/>
      <name val="Arial"/>
      <family val="2"/>
    </font>
    <font>
      <sz val="9.5"/>
      <name val="Arial"/>
      <family val="2"/>
    </font>
    <font>
      <sz val="10"/>
      <color theme="1"/>
      <name val="Arial"/>
      <family val="2"/>
    </font>
    <font>
      <b/>
      <sz val="10"/>
      <color indexed="17"/>
      <name val="Arial"/>
      <family val="2"/>
    </font>
    <font>
      <b/>
      <sz val="11"/>
      <name val="Arial"/>
      <family val="2"/>
    </font>
    <font>
      <sz val="11"/>
      <name val="Calibri"/>
      <family val="2"/>
      <scheme val="minor"/>
    </font>
    <font>
      <sz val="8"/>
      <color theme="1"/>
      <name val="Calibri"/>
      <family val="2"/>
      <scheme val="minor"/>
    </font>
    <font>
      <b/>
      <sz val="10"/>
      <color theme="0"/>
      <name val="Arial"/>
      <family val="2"/>
    </font>
    <font>
      <b/>
      <sz val="10"/>
      <color indexed="10"/>
      <name val="Arial"/>
      <family val="2"/>
    </font>
    <font>
      <u/>
      <sz val="10"/>
      <color indexed="12"/>
      <name val="Arial"/>
      <family val="2"/>
    </font>
    <font>
      <b/>
      <sz val="14"/>
      <color rgb="FFFF0000"/>
      <name val="Arial"/>
      <family val="2"/>
    </font>
    <font>
      <sz val="10"/>
      <color rgb="FF222222"/>
      <name val="Arial"/>
      <family val="2"/>
    </font>
    <font>
      <b/>
      <sz val="7"/>
      <name val="Arial"/>
      <family val="2"/>
    </font>
    <font>
      <sz val="11"/>
      <color theme="1"/>
      <name val="Arial"/>
      <family val="2"/>
    </font>
    <font>
      <sz val="11"/>
      <color indexed="17"/>
      <name val="Arial"/>
      <family val="2"/>
    </font>
    <font>
      <b/>
      <sz val="14"/>
      <color indexed="17"/>
      <name val="Arial"/>
      <family val="2"/>
    </font>
    <font>
      <b/>
      <sz val="12"/>
      <color rgb="FF00B050"/>
      <name val="Arial"/>
      <family val="2"/>
    </font>
    <font>
      <sz val="18"/>
      <name val="Arial"/>
      <family val="2"/>
    </font>
    <font>
      <sz val="18"/>
      <color rgb="FFFF0000"/>
      <name val="Arial"/>
      <family val="2"/>
    </font>
    <font>
      <b/>
      <sz val="16"/>
      <color rgb="FFFF0000"/>
      <name val="Arial"/>
      <family val="2"/>
    </font>
    <font>
      <sz val="10"/>
      <color rgb="FF000000"/>
      <name val="Arial"/>
      <family val="2"/>
    </font>
    <font>
      <sz val="18"/>
      <color theme="1"/>
      <name val="Calibri"/>
      <family val="2"/>
      <scheme val="minor"/>
    </font>
    <font>
      <b/>
      <sz val="14"/>
      <color theme="1"/>
      <name val="Aharoni"/>
      <charset val="177"/>
    </font>
    <font>
      <b/>
      <sz val="14"/>
      <name val="Calibri"/>
      <family val="2"/>
      <scheme val="minor"/>
    </font>
    <font>
      <sz val="24"/>
      <color theme="1"/>
      <name val="Calibri"/>
      <family val="2"/>
      <scheme val="minor"/>
    </font>
    <font>
      <b/>
      <sz val="9"/>
      <color theme="0"/>
      <name val="Arial Black"/>
      <family val="2"/>
    </font>
    <font>
      <b/>
      <sz val="11"/>
      <color theme="0"/>
      <name val="Arial Black"/>
      <family val="2"/>
    </font>
    <font>
      <b/>
      <sz val="11"/>
      <name val="Arial Black"/>
      <family val="2"/>
    </font>
    <font>
      <b/>
      <i/>
      <sz val="12"/>
      <color theme="1"/>
      <name val="Calibri"/>
      <family val="2"/>
      <scheme val="minor"/>
    </font>
    <font>
      <sz val="12"/>
      <color theme="1"/>
      <name val="Calibri"/>
      <family val="2"/>
      <scheme val="minor"/>
    </font>
    <font>
      <sz val="12"/>
      <name val="Calibri"/>
      <family val="2"/>
      <scheme val="minor"/>
    </font>
    <font>
      <b/>
      <sz val="12"/>
      <color rgb="FF663300"/>
      <name val="Cambria"/>
      <family val="1"/>
      <scheme val="major"/>
    </font>
    <font>
      <sz val="12"/>
      <color indexed="10"/>
      <name val="Calibri"/>
      <family val="2"/>
    </font>
    <font>
      <b/>
      <u/>
      <sz val="12"/>
      <color rgb="FF663300"/>
      <name val="Cambria"/>
      <family val="1"/>
      <scheme val="major"/>
    </font>
    <font>
      <sz val="20"/>
      <color theme="1"/>
      <name val="Calibri"/>
      <family val="2"/>
      <scheme val="minor"/>
    </font>
    <font>
      <sz val="22"/>
      <color indexed="8"/>
      <name val="Calibri"/>
      <family val="2"/>
    </font>
    <font>
      <sz val="18"/>
      <color indexed="8"/>
      <name val="Calibri"/>
      <family val="2"/>
    </font>
    <font>
      <i/>
      <sz val="18"/>
      <color indexed="8"/>
      <name val="Calibri"/>
      <family val="2"/>
    </font>
    <font>
      <i/>
      <sz val="22"/>
      <color theme="1"/>
      <name val="Calibri"/>
      <family val="2"/>
      <scheme val="minor"/>
    </font>
    <font>
      <b/>
      <sz val="8"/>
      <color indexed="10"/>
      <name val="Arial"/>
      <family val="2"/>
    </font>
    <font>
      <b/>
      <sz val="20"/>
      <name val="Arial"/>
      <family val="2"/>
    </font>
    <font>
      <b/>
      <sz val="18"/>
      <name val="Arial"/>
      <family val="2"/>
    </font>
    <font>
      <b/>
      <sz val="9"/>
      <color indexed="10"/>
      <name val="Arial"/>
      <family val="2"/>
    </font>
    <font>
      <b/>
      <sz val="16"/>
      <name val="Arial"/>
      <family val="2"/>
    </font>
    <font>
      <sz val="16"/>
      <name val="Arial"/>
      <family val="2"/>
    </font>
    <font>
      <b/>
      <sz val="16"/>
      <color theme="0"/>
      <name val="Arial"/>
      <family val="2"/>
    </font>
    <font>
      <b/>
      <sz val="11"/>
      <color theme="0"/>
      <name val="Calibri"/>
      <family val="2"/>
      <scheme val="minor"/>
    </font>
    <font>
      <b/>
      <sz val="11"/>
      <color indexed="17"/>
      <name val="Arial Unicode MS"/>
      <family val="2"/>
    </font>
    <font>
      <sz val="10"/>
      <name val="Arial Unicode MS"/>
      <family val="2"/>
    </font>
    <font>
      <sz val="11"/>
      <name val="Arial Unicode MS"/>
      <family val="2"/>
    </font>
    <font>
      <b/>
      <sz val="12"/>
      <color indexed="17"/>
      <name val="Arial Unicode MS"/>
      <family val="2"/>
    </font>
    <font>
      <b/>
      <sz val="10"/>
      <color indexed="10"/>
      <name val="Arial Unicode MS"/>
      <family val="2"/>
    </font>
    <font>
      <sz val="8"/>
      <name val="Arial Unicode MS"/>
      <family val="2"/>
    </font>
    <font>
      <b/>
      <sz val="10"/>
      <name val="Arial Unicode MS"/>
      <family val="2"/>
    </font>
    <font>
      <sz val="10"/>
      <color indexed="18"/>
      <name val="Arial Unicode MS"/>
      <family val="2"/>
    </font>
    <font>
      <sz val="10"/>
      <color indexed="10"/>
      <name val="Arial Unicode MS"/>
      <family val="2"/>
    </font>
    <font>
      <sz val="12"/>
      <name val="Arial Unicode MS"/>
      <family val="2"/>
    </font>
    <font>
      <b/>
      <sz val="10"/>
      <color rgb="FF00B0F0"/>
      <name val="Arial Unicode MS"/>
      <family val="2"/>
    </font>
    <font>
      <b/>
      <sz val="12"/>
      <name val="Arial Unicode MS"/>
      <family val="2"/>
    </font>
    <font>
      <b/>
      <sz val="10"/>
      <color indexed="57"/>
      <name val="Arial Unicode MS"/>
      <family val="2"/>
    </font>
    <font>
      <sz val="10"/>
      <color theme="1"/>
      <name val="Arial Unicode MS"/>
      <family val="2"/>
    </font>
    <font>
      <b/>
      <sz val="14"/>
      <name val="Arial Unicode MS"/>
      <family val="2"/>
    </font>
    <font>
      <b/>
      <sz val="9"/>
      <name val="Arial Unicode MS"/>
      <family val="2"/>
    </font>
    <font>
      <sz val="10"/>
      <color rgb="FFFFFFFF"/>
      <name val="Arial Unicode MS"/>
      <family val="2"/>
    </font>
    <font>
      <b/>
      <sz val="10"/>
      <color rgb="FFFF0000"/>
      <name val="Arial Unicode MS"/>
      <family val="2"/>
    </font>
    <font>
      <sz val="10"/>
      <color theme="0"/>
      <name val="Arial Unicode MS"/>
      <family val="2"/>
    </font>
    <font>
      <b/>
      <sz val="12"/>
      <color indexed="57"/>
      <name val="Arial Unicode MS"/>
      <family val="2"/>
    </font>
    <font>
      <sz val="10"/>
      <color indexed="9"/>
      <name val="Arial Unicode MS"/>
      <family val="2"/>
    </font>
    <font>
      <b/>
      <sz val="8"/>
      <name val="Arial Unicode MS"/>
      <family val="2"/>
    </font>
    <font>
      <sz val="10"/>
      <color rgb="FFFF0000"/>
      <name val="Arial Unicode MS"/>
      <family val="2"/>
    </font>
    <font>
      <sz val="10"/>
      <color indexed="17"/>
      <name val="Arial Unicode MS"/>
      <family val="2"/>
    </font>
    <font>
      <sz val="12"/>
      <color indexed="17"/>
      <name val="Arial Unicode MS"/>
      <family val="2"/>
    </font>
    <font>
      <b/>
      <i/>
      <u/>
      <sz val="10"/>
      <name val="Arial Unicode MS"/>
      <family val="2"/>
    </font>
    <font>
      <b/>
      <sz val="8"/>
      <color indexed="10"/>
      <name val="Arial Unicode MS"/>
      <family val="2"/>
    </font>
    <font>
      <b/>
      <sz val="18"/>
      <name val="Calisto MT"/>
      <family val="1"/>
    </font>
    <font>
      <b/>
      <sz val="14"/>
      <name val="Comic Sans MS"/>
      <family val="4"/>
    </font>
    <font>
      <sz val="7"/>
      <name val="Arial"/>
      <family val="2"/>
    </font>
    <font>
      <b/>
      <sz val="14"/>
      <color theme="0"/>
      <name val="Calibri"/>
      <family val="2"/>
      <scheme val="minor"/>
    </font>
    <font>
      <sz val="6"/>
      <name val="Arial"/>
      <family val="2"/>
    </font>
    <font>
      <sz val="9"/>
      <color theme="1"/>
      <name val="Calibri"/>
      <family val="2"/>
      <scheme val="minor"/>
    </font>
    <font>
      <sz val="9"/>
      <color theme="1"/>
      <name val="Arial"/>
      <family val="2"/>
    </font>
    <font>
      <sz val="4"/>
      <name val="Arial"/>
      <family val="2"/>
    </font>
    <font>
      <sz val="7"/>
      <color rgb="FFFF0000"/>
      <name val="Arial"/>
      <family val="2"/>
    </font>
    <font>
      <b/>
      <sz val="15"/>
      <name val="Lucida Sans Unicode"/>
      <family val="2"/>
    </font>
    <font>
      <sz val="15"/>
      <name val="Lucida Sans"/>
      <family val="2"/>
    </font>
    <font>
      <b/>
      <sz val="15"/>
      <name val="Lucida Sans"/>
      <family val="2"/>
    </font>
    <font>
      <sz val="15"/>
      <name val="Arial"/>
      <family val="2"/>
    </font>
    <font>
      <b/>
      <u/>
      <sz val="15"/>
      <name val="Arial"/>
      <family val="2"/>
    </font>
    <font>
      <b/>
      <sz val="12"/>
      <color rgb="FFFF0000"/>
      <name val="Arial"/>
      <family val="2"/>
    </font>
    <font>
      <b/>
      <sz val="15"/>
      <name val="Arial"/>
      <family val="2"/>
    </font>
    <font>
      <i/>
      <sz val="15"/>
      <color rgb="FFFF0000"/>
      <name val="Arial"/>
      <family val="2"/>
    </font>
    <font>
      <b/>
      <sz val="15"/>
      <color rgb="FFFF0000"/>
      <name val="Calibri"/>
      <family val="2"/>
    </font>
    <font>
      <sz val="10"/>
      <name val="Calibri"/>
      <family val="2"/>
    </font>
    <font>
      <b/>
      <sz val="8"/>
      <color indexed="63"/>
      <name val="Arial"/>
      <family val="2"/>
    </font>
    <font>
      <sz val="8"/>
      <name val="Century Gothic"/>
      <family val="2"/>
    </font>
    <font>
      <b/>
      <sz val="8"/>
      <color rgb="FFFF0000"/>
      <name val="Arial"/>
      <family val="2"/>
    </font>
    <font>
      <sz val="8"/>
      <color indexed="9"/>
      <name val="Arial"/>
      <family val="2"/>
    </font>
    <font>
      <sz val="10"/>
      <color indexed="18"/>
      <name val="Arial"/>
      <family val="2"/>
    </font>
    <font>
      <b/>
      <sz val="12"/>
      <color rgb="FF0070C0"/>
      <name val="Arial"/>
      <family val="2"/>
    </font>
    <font>
      <sz val="10"/>
      <color indexed="13"/>
      <name val="Arial"/>
      <family val="2"/>
    </font>
    <font>
      <b/>
      <sz val="10"/>
      <color indexed="57"/>
      <name val="Arial"/>
      <family val="2"/>
    </font>
    <font>
      <b/>
      <sz val="12"/>
      <color indexed="57"/>
      <name val="Arial"/>
      <family val="2"/>
    </font>
    <font>
      <b/>
      <sz val="12"/>
      <color indexed="10"/>
      <name val="Arial"/>
      <family val="2"/>
    </font>
    <font>
      <sz val="10"/>
      <name val="Century Gothic"/>
      <family val="2"/>
    </font>
    <font>
      <b/>
      <sz val="10"/>
      <color theme="1"/>
      <name val="Calibri"/>
      <family val="2"/>
      <scheme val="minor"/>
    </font>
    <font>
      <b/>
      <sz val="11"/>
      <color indexed="10"/>
      <name val="Arial"/>
      <family val="2"/>
    </font>
    <font>
      <b/>
      <sz val="18"/>
      <color rgb="FFFF0000"/>
      <name val="Arial"/>
      <family val="2"/>
    </font>
    <font>
      <b/>
      <sz val="24"/>
      <name val="Arial"/>
      <family val="2"/>
    </font>
    <font>
      <sz val="10"/>
      <color indexed="10"/>
      <name val="Arial"/>
      <family val="2"/>
    </font>
    <font>
      <sz val="10"/>
      <name val="Arial"/>
      <family val="2"/>
    </font>
    <font>
      <b/>
      <sz val="20"/>
      <color theme="1"/>
      <name val="Calibri"/>
      <family val="2"/>
      <scheme val="minor"/>
    </font>
    <font>
      <sz val="11"/>
      <color theme="0"/>
      <name val="Calibri"/>
      <family val="2"/>
      <scheme val="minor"/>
    </font>
    <font>
      <sz val="10"/>
      <color theme="0"/>
      <name val="Calibri"/>
      <family val="2"/>
      <scheme val="minor"/>
    </font>
    <font>
      <sz val="9"/>
      <color theme="0"/>
      <name val="Calibri"/>
      <family val="2"/>
      <scheme val="minor"/>
    </font>
    <font>
      <sz val="8"/>
      <color theme="0"/>
      <name val="Calibri"/>
      <family val="2"/>
      <scheme val="minor"/>
    </font>
    <font>
      <sz val="10"/>
      <name val="Calibri"/>
      <family val="2"/>
      <scheme val="minor"/>
    </font>
    <font>
      <b/>
      <sz val="9"/>
      <color theme="0"/>
      <name val="Calibri"/>
      <family val="2"/>
      <scheme val="minor"/>
    </font>
    <font>
      <b/>
      <sz val="18"/>
      <name val="Arial Unicode MS"/>
      <family val="2"/>
    </font>
    <font>
      <b/>
      <sz val="11"/>
      <name val="Calibri"/>
      <family val="2"/>
      <scheme val="minor"/>
    </font>
    <font>
      <sz val="12"/>
      <color theme="1"/>
      <name val="Arial"/>
      <family val="2"/>
    </font>
    <font>
      <b/>
      <i/>
      <sz val="10"/>
      <color rgb="FFFF0000"/>
      <name val="Arial"/>
      <family val="2"/>
    </font>
    <font>
      <i/>
      <sz val="10"/>
      <color rgb="FFFF0000"/>
      <name val="Arial"/>
      <family val="2"/>
    </font>
    <font>
      <i/>
      <sz val="10"/>
      <name val="Arial"/>
      <family val="2"/>
    </font>
    <font>
      <b/>
      <i/>
      <sz val="10"/>
      <name val="Arial"/>
      <family val="2"/>
    </font>
    <font>
      <b/>
      <sz val="8"/>
      <color theme="1"/>
      <name val="Calibri"/>
      <family val="2"/>
      <scheme val="minor"/>
    </font>
    <font>
      <sz val="12"/>
      <color rgb="FFFF0000"/>
      <name val="Arial"/>
      <family val="2"/>
    </font>
    <font>
      <b/>
      <sz val="11"/>
      <color rgb="FF0070C0"/>
      <name val="Arial"/>
      <family val="2"/>
    </font>
    <font>
      <b/>
      <sz val="10"/>
      <color rgb="FF7030A0"/>
      <name val="Arial"/>
      <family val="2"/>
    </font>
    <font>
      <b/>
      <sz val="11"/>
      <color theme="8" tint="-0.499984740745262"/>
      <name val="Arial"/>
      <family val="2"/>
    </font>
    <font>
      <sz val="20"/>
      <color indexed="10"/>
      <name val="Arial"/>
      <family val="2"/>
    </font>
    <font>
      <b/>
      <sz val="10"/>
      <color theme="0"/>
      <name val="Calibri"/>
      <family val="2"/>
      <scheme val="minor"/>
    </font>
    <font>
      <sz val="10"/>
      <color indexed="10"/>
      <name val="Arial"/>
      <family val="2"/>
    </font>
    <font>
      <sz val="10"/>
      <name val="Arial"/>
      <family val="2"/>
    </font>
    <font>
      <sz val="10"/>
      <color indexed="18"/>
      <name val="Arial"/>
      <family val="2"/>
    </font>
    <font>
      <sz val="12"/>
      <name val="Arial"/>
      <family val="2"/>
    </font>
    <font>
      <sz val="9"/>
      <color indexed="8"/>
      <name val="Calibri"/>
      <family val="2"/>
    </font>
    <font>
      <b/>
      <sz val="11"/>
      <color theme="1"/>
      <name val="Century Gothic"/>
      <family val="2"/>
    </font>
    <font>
      <b/>
      <sz val="10"/>
      <name val="Century Gothic"/>
      <family val="2"/>
    </font>
    <font>
      <b/>
      <sz val="11"/>
      <name val="Century Gothic"/>
      <family val="2"/>
    </font>
    <font>
      <sz val="11"/>
      <color theme="1"/>
      <name val="Century Gothic"/>
      <family val="2"/>
    </font>
    <font>
      <sz val="10"/>
      <name val="Arial"/>
      <family val="2"/>
    </font>
    <font>
      <sz val="11"/>
      <color theme="6" tint="-0.499984740745262"/>
      <name val="Calibri"/>
      <family val="2"/>
      <scheme val="minor"/>
    </font>
    <font>
      <sz val="24"/>
      <name val="Arial"/>
      <family val="2"/>
    </font>
    <font>
      <i/>
      <sz val="15"/>
      <name val="Arial"/>
      <family val="2"/>
    </font>
    <font>
      <b/>
      <sz val="6"/>
      <name val="Arial"/>
      <family val="2"/>
    </font>
    <font>
      <sz val="8"/>
      <color rgb="FFFF0000"/>
      <name val="Arial"/>
      <family val="2"/>
    </font>
    <font>
      <sz val="8"/>
      <color theme="1"/>
      <name val="Arial"/>
      <family val="2"/>
    </font>
    <font>
      <sz val="10"/>
      <name val="Arial"/>
    </font>
    <font>
      <b/>
      <sz val="11"/>
      <color theme="3" tint="0.39997558519241921"/>
      <name val="Calibri"/>
      <family val="2"/>
      <scheme val="minor"/>
    </font>
    <font>
      <b/>
      <sz val="14"/>
      <color theme="3" tint="0.39997558519241921"/>
      <name val="Calibri"/>
      <family val="2"/>
      <scheme val="minor"/>
    </font>
    <font>
      <b/>
      <sz val="22"/>
      <color rgb="FFFF0000"/>
      <name val="Calibri"/>
      <family val="2"/>
      <scheme val="minor"/>
    </font>
    <font>
      <sz val="16"/>
      <color theme="1"/>
      <name val="Calibri"/>
      <family val="2"/>
      <scheme val="minor"/>
    </font>
    <font>
      <sz val="12"/>
      <color indexed="10"/>
      <name val="Arial"/>
      <family val="2"/>
    </font>
  </fonts>
  <fills count="5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indexed="9"/>
        <bgColor indexed="64"/>
      </patternFill>
    </fill>
    <fill>
      <patternFill patternType="solid">
        <fgColor rgb="FF008000"/>
        <bgColor indexed="64"/>
      </patternFill>
    </fill>
    <fill>
      <patternFill patternType="solid">
        <fgColor rgb="FFFFDAA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7CE"/>
      </patternFill>
    </fill>
    <fill>
      <patternFill patternType="solid">
        <fgColor indexed="54"/>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1"/>
        <bgColor indexed="64"/>
      </patternFill>
    </fill>
    <fill>
      <patternFill patternType="solid">
        <fgColor rgb="FF0070C0"/>
        <bgColor indexed="64"/>
      </patternFill>
    </fill>
    <fill>
      <patternFill patternType="solid">
        <fgColor indexed="13"/>
        <bgColor indexed="64"/>
      </patternFill>
    </fill>
    <fill>
      <patternFill patternType="solid">
        <fgColor indexed="19"/>
        <bgColor indexed="64"/>
      </patternFill>
    </fill>
    <fill>
      <patternFill patternType="solid">
        <fgColor indexed="50"/>
        <bgColor indexed="64"/>
      </patternFill>
    </fill>
    <fill>
      <patternFill patternType="solid">
        <fgColor indexed="47"/>
        <bgColor indexed="64"/>
      </patternFill>
    </fill>
    <fill>
      <patternFill patternType="solid">
        <fgColor theme="0" tint="-0.34998626667073579"/>
        <bgColor indexed="64"/>
      </patternFill>
    </fill>
    <fill>
      <patternFill patternType="solid">
        <fgColor indexed="15"/>
        <bgColor indexed="64"/>
      </patternFill>
    </fill>
    <fill>
      <patternFill patternType="solid">
        <fgColor theme="7" tint="0.39997558519241921"/>
        <bgColor indexed="64"/>
      </patternFill>
    </fill>
    <fill>
      <patternFill patternType="solid">
        <fgColor rgb="FF006600"/>
        <bgColor indexed="64"/>
      </patternFill>
    </fill>
    <fill>
      <patternFill patternType="solid">
        <fgColor theme="1"/>
        <bgColor indexed="64"/>
      </patternFill>
    </fill>
    <fill>
      <patternFill patternType="solid">
        <fgColor rgb="FFFCF977"/>
        <bgColor indexed="64"/>
      </patternFill>
    </fill>
    <fill>
      <patternFill patternType="solid">
        <fgColor rgb="FFFFFF66"/>
        <bgColor indexed="64"/>
      </patternFill>
    </fill>
    <fill>
      <patternFill patternType="solid">
        <fgColor rgb="FFC00000"/>
        <bgColor indexed="64"/>
      </patternFill>
    </fill>
    <fill>
      <patternFill patternType="solid">
        <fgColor rgb="FFA5A5A5"/>
      </patternFill>
    </fill>
    <fill>
      <patternFill patternType="solid">
        <fgColor indexed="43"/>
        <bgColor indexed="24"/>
      </patternFill>
    </fill>
    <fill>
      <patternFill patternType="solid">
        <fgColor rgb="FF00B0F0"/>
        <bgColor indexed="64"/>
      </patternFill>
    </fill>
    <fill>
      <patternFill patternType="solid">
        <fgColor rgb="FFFFFFFF"/>
        <bgColor indexed="64"/>
      </patternFill>
    </fill>
    <fill>
      <patternFill patternType="solid">
        <fgColor theme="6"/>
        <bgColor indexed="64"/>
      </patternFill>
    </fill>
    <fill>
      <patternFill patternType="solid">
        <fgColor indexed="51"/>
        <bgColor indexed="64"/>
      </patternFill>
    </fill>
    <fill>
      <patternFill patternType="solid">
        <fgColor theme="9" tint="0.59999389629810485"/>
        <bgColor indexed="64"/>
      </patternFill>
    </fill>
    <fill>
      <patternFill patternType="solid">
        <fgColor indexed="10"/>
        <bgColor indexed="64"/>
      </patternFill>
    </fill>
    <fill>
      <patternFill patternType="solid">
        <fgColor theme="9" tint="0.39997558519241921"/>
        <bgColor indexed="64"/>
      </patternFill>
    </fill>
    <fill>
      <patternFill patternType="solid">
        <fgColor rgb="FFFFFFCC"/>
        <bgColor indexed="64"/>
      </patternFill>
    </fill>
    <fill>
      <patternFill patternType="solid">
        <fgColor rgb="FFFEACEE"/>
        <bgColor indexed="64"/>
      </patternFill>
    </fill>
    <fill>
      <patternFill patternType="solid">
        <fgColor theme="6" tint="-0.249977111117893"/>
        <bgColor indexed="64"/>
      </patternFill>
    </fill>
    <fill>
      <patternFill patternType="solid">
        <fgColor theme="9"/>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FFCC00"/>
        <bgColor indexed="64"/>
      </patternFill>
    </fill>
    <fill>
      <patternFill patternType="solid">
        <fgColor rgb="FFFFF24B"/>
        <bgColor indexed="64"/>
      </patternFill>
    </fill>
    <fill>
      <patternFill patternType="solid">
        <fgColor theme="2" tint="-9.9978637043366805E-2"/>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medium">
        <color indexed="64"/>
      </bottom>
      <diagonal/>
    </border>
    <border>
      <left/>
      <right/>
      <top style="hair">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hair">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double">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hair">
        <color indexed="64"/>
      </top>
      <bottom/>
      <diagonal/>
    </border>
  </borders>
  <cellStyleXfs count="17">
    <xf numFmtId="0" fontId="0" fillId="0" borderId="0"/>
    <xf numFmtId="9" fontId="1" fillId="0" borderId="0" applyFon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0" fontId="30" fillId="16" borderId="0" applyNumberFormat="0" applyBorder="0" applyAlignment="0" applyProtection="0"/>
    <xf numFmtId="0" fontId="21" fillId="0" borderId="0"/>
    <xf numFmtId="43" fontId="1" fillId="0" borderId="0" applyFont="0" applyFill="0" applyBorder="0" applyAlignment="0" applyProtection="0"/>
    <xf numFmtId="0" fontId="92" fillId="35" borderId="86" applyNumberFormat="0" applyAlignment="0" applyProtection="0"/>
    <xf numFmtId="0" fontId="155" fillId="0" borderId="0"/>
    <xf numFmtId="43" fontId="155" fillId="0" borderId="0" applyFont="0" applyFill="0" applyBorder="0" applyAlignment="0" applyProtection="0"/>
    <xf numFmtId="9" fontId="155" fillId="0" borderId="0" applyFont="0" applyFill="0" applyBorder="0" applyAlignment="0" applyProtection="0"/>
    <xf numFmtId="0" fontId="186" fillId="0" borderId="0"/>
    <xf numFmtId="0" fontId="55" fillId="0" borderId="0" applyNumberFormat="0" applyFill="0" applyBorder="0" applyAlignment="0" applyProtection="0">
      <alignment vertical="top"/>
      <protection locked="0"/>
    </xf>
    <xf numFmtId="9" fontId="21" fillId="0" borderId="0" applyFont="0" applyFill="0" applyBorder="0" applyAlignment="0" applyProtection="0"/>
    <xf numFmtId="9" fontId="186" fillId="0" borderId="0" applyFont="0" applyFill="0" applyBorder="0" applyAlignment="0" applyProtection="0"/>
    <xf numFmtId="0" fontId="193" fillId="0" borderId="0"/>
    <xf numFmtId="9" fontId="193" fillId="0" borderId="0" applyFont="0" applyFill="0" applyBorder="0" applyAlignment="0" applyProtection="0"/>
  </cellStyleXfs>
  <cellXfs count="3913">
    <xf numFmtId="0" fontId="0" fillId="0" borderId="0" xfId="0"/>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xf>
    <xf numFmtId="9" fontId="0" fillId="0" borderId="1" xfId="0" applyNumberFormat="1" applyBorder="1" applyAlignment="1">
      <alignment horizontal="center"/>
    </xf>
    <xf numFmtId="0" fontId="0" fillId="4" borderId="0" xfId="0" applyFill="1"/>
    <xf numFmtId="0" fontId="0" fillId="3" borderId="0" xfId="0" applyFill="1"/>
    <xf numFmtId="9" fontId="0" fillId="3" borderId="1" xfId="0" applyNumberFormat="1" applyFill="1" applyBorder="1" applyAlignment="1">
      <alignment horizontal="center"/>
    </xf>
    <xf numFmtId="0" fontId="0" fillId="0" borderId="0" xfId="0" applyAlignment="1">
      <alignment horizontal="center"/>
    </xf>
    <xf numFmtId="0" fontId="0" fillId="0" borderId="1" xfId="0" applyBorder="1" applyAlignment="1">
      <alignment horizontal="center"/>
    </xf>
    <xf numFmtId="18" fontId="0" fillId="0" borderId="1" xfId="0" applyNumberFormat="1" applyBorder="1" applyAlignment="1">
      <alignment horizontal="center"/>
    </xf>
    <xf numFmtId="0" fontId="0" fillId="2" borderId="2" xfId="0" applyFill="1" applyBorder="1" applyAlignment="1">
      <alignment horizontal="center" vertical="center"/>
    </xf>
    <xf numFmtId="0" fontId="2" fillId="0" borderId="0" xfId="0" applyFont="1"/>
    <xf numFmtId="0" fontId="3" fillId="0" borderId="0" xfId="0" applyFont="1"/>
    <xf numFmtId="0" fontId="4" fillId="0" borderId="0" xfId="0" applyFont="1"/>
    <xf numFmtId="0" fontId="0" fillId="0" borderId="0" xfId="0" applyAlignment="1">
      <alignment horizontal="right"/>
    </xf>
    <xf numFmtId="0" fontId="0" fillId="6" borderId="0" xfId="0" applyFill="1"/>
    <xf numFmtId="0" fontId="0" fillId="4" borderId="1" xfId="0" applyFill="1" applyBorder="1" applyAlignment="1">
      <alignment horizontal="center"/>
    </xf>
    <xf numFmtId="0" fontId="0" fillId="5" borderId="1" xfId="0" applyFill="1" applyBorder="1" applyAlignment="1">
      <alignment horizontal="center"/>
    </xf>
    <xf numFmtId="17" fontId="0" fillId="7" borderId="1" xfId="0" applyNumberFormat="1" applyFill="1" applyBorder="1" applyAlignment="1">
      <alignment horizontal="center" vertical="center"/>
    </xf>
    <xf numFmtId="17" fontId="0" fillId="9" borderId="1" xfId="0" applyNumberFormat="1" applyFill="1" applyBorder="1" applyAlignment="1">
      <alignment horizontal="center" vertical="center"/>
    </xf>
    <xf numFmtId="0" fontId="0" fillId="0" borderId="2" xfId="0" applyBorder="1" applyAlignment="1">
      <alignment horizontal="center"/>
    </xf>
    <xf numFmtId="9" fontId="0" fillId="0" borderId="2" xfId="0" applyNumberFormat="1" applyBorder="1" applyAlignment="1">
      <alignment horizontal="center"/>
    </xf>
    <xf numFmtId="18" fontId="0" fillId="0" borderId="2" xfId="0" applyNumberFormat="1" applyBorder="1" applyAlignment="1">
      <alignment horizontal="center"/>
    </xf>
    <xf numFmtId="0" fontId="0" fillId="2" borderId="2" xfId="0" applyFill="1" applyBorder="1" applyAlignment="1">
      <alignment horizontal="center" vertical="center" wrapText="1"/>
    </xf>
    <xf numFmtId="9" fontId="0" fillId="6" borderId="1" xfId="0" applyNumberFormat="1" applyFill="1" applyBorder="1" applyAlignment="1">
      <alignment horizontal="center"/>
    </xf>
    <xf numFmtId="17" fontId="0" fillId="9" borderId="4" xfId="0" applyNumberFormat="1" applyFill="1" applyBorder="1" applyAlignment="1">
      <alignment horizontal="center" vertical="center"/>
    </xf>
    <xf numFmtId="0" fontId="0" fillId="0" borderId="4" xfId="0" applyBorder="1" applyAlignment="1">
      <alignment horizontal="center"/>
    </xf>
    <xf numFmtId="17" fontId="0" fillId="7" borderId="5" xfId="0" applyNumberFormat="1" applyFill="1" applyBorder="1" applyAlignment="1">
      <alignment horizontal="center" vertical="center"/>
    </xf>
    <xf numFmtId="0" fontId="0" fillId="2" borderId="1" xfId="0" applyFill="1" applyBorder="1" applyAlignment="1">
      <alignment horizontal="center" vertical="center" wrapText="1"/>
    </xf>
    <xf numFmtId="0" fontId="7" fillId="0" borderId="0" xfId="0" applyFont="1" applyAlignment="1">
      <alignment horizontal="center"/>
    </xf>
    <xf numFmtId="0" fontId="7" fillId="0" borderId="0" xfId="0" applyFont="1"/>
    <xf numFmtId="0" fontId="3" fillId="0" borderId="1" xfId="0" applyFont="1" applyBorder="1" applyAlignment="1">
      <alignment horizontal="center"/>
    </xf>
    <xf numFmtId="0" fontId="9" fillId="8" borderId="2" xfId="2" applyFill="1" applyBorder="1" applyAlignment="1">
      <alignment horizontal="centerContinuous"/>
    </xf>
    <xf numFmtId="0" fontId="9" fillId="8" borderId="3" xfId="2" applyFill="1" applyBorder="1" applyAlignment="1">
      <alignment horizontal="centerContinuous"/>
    </xf>
    <xf numFmtId="0" fontId="9" fillId="8" borderId="4" xfId="2" applyFill="1" applyBorder="1" applyAlignment="1">
      <alignment horizontal="centerContinuous"/>
    </xf>
    <xf numFmtId="0" fontId="2" fillId="0" borderId="0" xfId="0" applyFont="1" applyAlignment="1">
      <alignment horizontal="center"/>
    </xf>
    <xf numFmtId="0" fontId="11" fillId="0" borderId="6" xfId="0" applyFont="1" applyBorder="1"/>
    <xf numFmtId="0" fontId="7" fillId="0" borderId="8" xfId="0" applyFont="1" applyBorder="1" applyAlignment="1">
      <alignment horizontal="center"/>
    </xf>
    <xf numFmtId="0" fontId="3" fillId="0" borderId="9" xfId="0" applyFont="1" applyBorder="1" applyAlignment="1">
      <alignment horizontal="center"/>
    </xf>
    <xf numFmtId="0" fontId="7" fillId="0" borderId="10" xfId="0" applyFont="1" applyBorder="1" applyAlignment="1">
      <alignment horizontal="center"/>
    </xf>
    <xf numFmtId="0" fontId="3" fillId="0" borderId="11" xfId="0" applyFont="1" applyBorder="1" applyAlignment="1">
      <alignment horizontal="center"/>
    </xf>
    <xf numFmtId="0" fontId="7" fillId="0" borderId="12" xfId="0" applyFont="1" applyBorder="1" applyAlignment="1">
      <alignment horizontal="center"/>
    </xf>
    <xf numFmtId="0" fontId="3" fillId="0" borderId="13" xfId="0" applyFont="1" applyBorder="1" applyAlignment="1">
      <alignment horizontal="center"/>
    </xf>
    <xf numFmtId="0" fontId="12" fillId="0" borderId="0" xfId="0" applyFont="1"/>
    <xf numFmtId="17" fontId="13" fillId="7" borderId="1" xfId="0" applyNumberFormat="1" applyFont="1" applyFill="1" applyBorder="1" applyAlignment="1">
      <alignment horizontal="center" vertical="center"/>
    </xf>
    <xf numFmtId="164" fontId="0" fillId="0" borderId="0" xfId="0" applyNumberFormat="1"/>
    <xf numFmtId="0" fontId="14" fillId="0" borderId="0" xfId="0" applyFont="1" applyAlignment="1">
      <alignment horizontal="center"/>
    </xf>
    <xf numFmtId="0" fontId="16" fillId="0" borderId="0" xfId="0" applyFont="1" applyAlignment="1">
      <alignment horizontal="center"/>
    </xf>
    <xf numFmtId="0" fontId="0" fillId="0" borderId="0" xfId="0" applyBorder="1"/>
    <xf numFmtId="165" fontId="19" fillId="0" borderId="0" xfId="0" applyNumberFormat="1" applyFont="1" applyFill="1" applyBorder="1" applyAlignment="1">
      <alignment horizontal="center" vertical="center"/>
    </xf>
    <xf numFmtId="0" fontId="20" fillId="11" borderId="0" xfId="0" applyNumberFormat="1" applyFont="1" applyFill="1" applyBorder="1"/>
    <xf numFmtId="0" fontId="18" fillId="7" borderId="1" xfId="0" applyFont="1" applyFill="1" applyBorder="1"/>
    <xf numFmtId="0" fontId="18" fillId="7" borderId="14" xfId="0" applyFont="1" applyFill="1" applyBorder="1"/>
    <xf numFmtId="0" fontId="18" fillId="7" borderId="15" xfId="0" applyFont="1" applyFill="1" applyBorder="1" applyAlignment="1">
      <alignment vertical="center" wrapText="1"/>
    </xf>
    <xf numFmtId="0" fontId="23" fillId="0" borderId="0" xfId="0" applyFont="1"/>
    <xf numFmtId="0" fontId="18" fillId="0" borderId="0" xfId="0" applyFont="1"/>
    <xf numFmtId="0" fontId="18" fillId="0" borderId="18" xfId="0" applyFont="1" applyBorder="1" applyAlignment="1">
      <alignment horizontal="center" vertical="center"/>
    </xf>
    <xf numFmtId="0" fontId="18" fillId="0" borderId="7" xfId="0" applyFont="1" applyBorder="1" applyAlignment="1">
      <alignment horizontal="center" vertical="center" wrapText="1"/>
    </xf>
    <xf numFmtId="0" fontId="18" fillId="0" borderId="19" xfId="0" applyFont="1" applyBorder="1" applyAlignment="1">
      <alignment horizontal="center" vertical="center"/>
    </xf>
    <xf numFmtId="9" fontId="0" fillId="0" borderId="0" xfId="0" applyNumberFormat="1"/>
    <xf numFmtId="0" fontId="21" fillId="0" borderId="0" xfId="0" applyFont="1" applyAlignment="1">
      <alignment horizontal="right"/>
    </xf>
    <xf numFmtId="17" fontId="21" fillId="13" borderId="25" xfId="0" applyNumberFormat="1" applyFont="1" applyFill="1" applyBorder="1" applyAlignment="1">
      <alignment horizontal="center"/>
    </xf>
    <xf numFmtId="0" fontId="18" fillId="0" borderId="0" xfId="0" applyFont="1" applyAlignment="1">
      <alignment horizontal="right"/>
    </xf>
    <xf numFmtId="17" fontId="18" fillId="14" borderId="20" xfId="0" applyNumberFormat="1" applyFont="1" applyFill="1" applyBorder="1" applyAlignment="1">
      <alignment horizontal="center"/>
    </xf>
    <xf numFmtId="1" fontId="19" fillId="14" borderId="22" xfId="0" applyNumberFormat="1" applyFont="1" applyFill="1" applyBorder="1" applyAlignment="1">
      <alignment horizontal="center"/>
    </xf>
    <xf numFmtId="0" fontId="18" fillId="0" borderId="0" xfId="0" applyFont="1" applyFill="1" applyAlignment="1">
      <alignment horizontal="right"/>
    </xf>
    <xf numFmtId="17" fontId="18" fillId="14" borderId="23" xfId="0" applyNumberFormat="1" applyFont="1" applyFill="1" applyBorder="1" applyAlignment="1">
      <alignment horizontal="center"/>
    </xf>
    <xf numFmtId="1" fontId="19" fillId="14" borderId="24" xfId="0" applyNumberFormat="1" applyFont="1" applyFill="1" applyBorder="1" applyAlignment="1">
      <alignment horizontal="center"/>
    </xf>
    <xf numFmtId="0" fontId="18" fillId="0" borderId="0" xfId="0" applyFont="1" applyFill="1" applyBorder="1" applyAlignment="1">
      <alignment horizontal="right"/>
    </xf>
    <xf numFmtId="0" fontId="0" fillId="0" borderId="0" xfId="0" applyFill="1" applyBorder="1"/>
    <xf numFmtId="17" fontId="18" fillId="14" borderId="25" xfId="0" applyNumberFormat="1" applyFont="1" applyFill="1" applyBorder="1" applyAlignment="1">
      <alignment horizontal="center"/>
    </xf>
    <xf numFmtId="0" fontId="0" fillId="5" borderId="0" xfId="0" applyFill="1"/>
    <xf numFmtId="0" fontId="0" fillId="0" borderId="0" xfId="0" applyFill="1"/>
    <xf numFmtId="0" fontId="21" fillId="0" borderId="0" xfId="0" applyFont="1" applyFill="1" applyAlignment="1">
      <alignment horizontal="right"/>
    </xf>
    <xf numFmtId="0" fontId="21" fillId="0" borderId="0" xfId="0" applyNumberFormat="1" applyFont="1" applyFill="1"/>
    <xf numFmtId="0" fontId="25" fillId="0" borderId="0" xfId="0" applyNumberFormat="1" applyFont="1" applyFill="1" applyAlignment="1"/>
    <xf numFmtId="0" fontId="0" fillId="0" borderId="0" xfId="0" applyNumberFormat="1" applyFill="1" applyBorder="1"/>
    <xf numFmtId="0" fontId="26" fillId="15" borderId="7" xfId="0" applyFont="1" applyFill="1" applyBorder="1" applyAlignment="1">
      <alignment horizontal="center" vertical="center"/>
    </xf>
    <xf numFmtId="0" fontId="26" fillId="15" borderId="7" xfId="0" applyFont="1" applyFill="1" applyBorder="1" applyAlignment="1">
      <alignment horizontal="center" vertical="center" wrapText="1"/>
    </xf>
    <xf numFmtId="0" fontId="26" fillId="15" borderId="19" xfId="0" applyFont="1" applyFill="1" applyBorder="1" applyAlignment="1">
      <alignment horizontal="center" vertical="center" wrapText="1"/>
    </xf>
    <xf numFmtId="0" fontId="26" fillId="15" borderId="29" xfId="0" applyFont="1" applyFill="1" applyBorder="1" applyAlignment="1">
      <alignment horizontal="center" vertical="center"/>
    </xf>
    <xf numFmtId="0" fontId="18" fillId="0" borderId="0" xfId="0" applyFont="1" applyAlignment="1">
      <alignment horizontal="left"/>
    </xf>
    <xf numFmtId="0" fontId="22" fillId="0" borderId="0" xfId="0" applyNumberFormat="1" applyFont="1" applyFill="1" applyBorder="1"/>
    <xf numFmtId="15" fontId="27" fillId="0" borderId="31" xfId="0" applyNumberFormat="1" applyFont="1" applyFill="1" applyBorder="1" applyAlignment="1">
      <alignment horizontal="center" vertical="center"/>
    </xf>
    <xf numFmtId="15" fontId="27" fillId="0" borderId="21" xfId="0" applyNumberFormat="1" applyFont="1" applyFill="1" applyBorder="1" applyAlignment="1">
      <alignment horizontal="center" vertical="center"/>
    </xf>
    <xf numFmtId="0" fontId="27" fillId="0" borderId="31" xfId="0" applyFont="1" applyFill="1" applyBorder="1" applyAlignment="1">
      <alignment horizontal="center" vertical="center"/>
    </xf>
    <xf numFmtId="0" fontId="27" fillId="0" borderId="22" xfId="0" applyFont="1" applyFill="1" applyBorder="1" applyAlignment="1">
      <alignment horizontal="center" vertical="center"/>
    </xf>
    <xf numFmtId="10" fontId="28" fillId="12" borderId="32" xfId="0" applyNumberFormat="1" applyFont="1" applyFill="1" applyBorder="1" applyAlignment="1">
      <alignment horizontal="center" vertical="center"/>
    </xf>
    <xf numFmtId="0" fontId="0" fillId="0" borderId="0" xfId="0" applyNumberFormat="1" applyFill="1"/>
    <xf numFmtId="15" fontId="27" fillId="0" borderId="34" xfId="0" applyNumberFormat="1" applyFont="1" applyFill="1" applyBorder="1" applyAlignment="1">
      <alignment horizontal="center" vertical="center"/>
    </xf>
    <xf numFmtId="15" fontId="27" fillId="0" borderId="3" xfId="0" applyNumberFormat="1" applyFont="1" applyFill="1" applyBorder="1" applyAlignment="1">
      <alignment horizontal="center" vertical="center"/>
    </xf>
    <xf numFmtId="0" fontId="27" fillId="0" borderId="34" xfId="0" applyFont="1" applyFill="1" applyBorder="1" applyAlignment="1">
      <alignment horizontal="center" vertical="center"/>
    </xf>
    <xf numFmtId="0" fontId="27" fillId="0" borderId="32" xfId="0" applyFont="1" applyFill="1" applyBorder="1" applyAlignment="1">
      <alignment horizontal="center" vertical="center"/>
    </xf>
    <xf numFmtId="0" fontId="22" fillId="0" borderId="0" xfId="0" applyNumberFormat="1" applyFont="1" applyFill="1" applyBorder="1" applyAlignment="1">
      <alignment horizontal="center"/>
    </xf>
    <xf numFmtId="0" fontId="22" fillId="0" borderId="0" xfId="0" applyNumberFormat="1" applyFont="1" applyFill="1" applyBorder="1" applyAlignment="1">
      <alignment horizontal="left"/>
    </xf>
    <xf numFmtId="166" fontId="0" fillId="7" borderId="35" xfId="0" applyNumberFormat="1" applyFill="1" applyBorder="1" applyAlignment="1">
      <alignment horizontal="center"/>
    </xf>
    <xf numFmtId="166" fontId="0" fillId="7" borderId="37" xfId="0" applyNumberFormat="1" applyFill="1" applyBorder="1" applyAlignment="1">
      <alignment horizontal="center"/>
    </xf>
    <xf numFmtId="166" fontId="0" fillId="7" borderId="36" xfId="0" applyNumberFormat="1" applyFill="1" applyBorder="1" applyAlignment="1">
      <alignment horizontal="center"/>
    </xf>
    <xf numFmtId="166" fontId="0" fillId="7" borderId="38" xfId="0" applyNumberFormat="1" applyFill="1" applyBorder="1" applyAlignment="1">
      <alignment horizontal="center"/>
    </xf>
    <xf numFmtId="166" fontId="0" fillId="7" borderId="0" xfId="0" applyNumberFormat="1" applyFill="1" applyBorder="1" applyAlignment="1">
      <alignment horizontal="center"/>
    </xf>
    <xf numFmtId="166" fontId="0" fillId="7" borderId="39" xfId="0" applyNumberFormat="1" applyFill="1" applyBorder="1" applyAlignment="1">
      <alignment horizontal="center"/>
    </xf>
    <xf numFmtId="166" fontId="0" fillId="7" borderId="16" xfId="0" applyNumberFormat="1" applyFill="1" applyBorder="1" applyAlignment="1">
      <alignment horizontal="center"/>
    </xf>
    <xf numFmtId="166" fontId="0" fillId="7" borderId="6" xfId="0" applyNumberFormat="1" applyFill="1" applyBorder="1" applyAlignment="1">
      <alignment horizontal="center"/>
    </xf>
    <xf numFmtId="166" fontId="0" fillId="7" borderId="17" xfId="0" applyNumberFormat="1" applyFill="1" applyBorder="1" applyAlignment="1">
      <alignment horizontal="center"/>
    </xf>
    <xf numFmtId="0" fontId="0" fillId="0" borderId="37" xfId="0" applyBorder="1" applyAlignment="1">
      <alignment horizontal="left"/>
    </xf>
    <xf numFmtId="0" fontId="21" fillId="0" borderId="0" xfId="0" applyFont="1" applyAlignment="1">
      <alignment horizontal="left"/>
    </xf>
    <xf numFmtId="0" fontId="21" fillId="0" borderId="0" xfId="0" applyFont="1"/>
    <xf numFmtId="0" fontId="0" fillId="0" borderId="0" xfId="0" applyNumberFormat="1" applyFill="1" applyBorder="1" applyAlignment="1">
      <alignment horizontal="left"/>
    </xf>
    <xf numFmtId="0" fontId="0" fillId="0" borderId="0" xfId="0" applyNumberFormat="1" applyFill="1" applyBorder="1" applyAlignment="1">
      <alignment horizontal="center"/>
    </xf>
    <xf numFmtId="9" fontId="9" fillId="10" borderId="2" xfId="2" applyNumberFormat="1" applyFill="1" applyBorder="1" applyAlignment="1">
      <alignment horizontal="center"/>
    </xf>
    <xf numFmtId="165" fontId="22" fillId="12" borderId="1" xfId="0" applyNumberFormat="1" applyFont="1" applyFill="1" applyBorder="1" applyAlignment="1">
      <alignment horizontal="left" vertical="center"/>
    </xf>
    <xf numFmtId="165" fontId="22" fillId="12" borderId="1" xfId="0" applyNumberFormat="1" applyFont="1" applyFill="1" applyBorder="1" applyAlignment="1">
      <alignment horizontal="left" vertical="center" wrapText="1"/>
    </xf>
    <xf numFmtId="0" fontId="18" fillId="0" borderId="0" xfId="0" applyFont="1" applyFill="1" applyBorder="1" applyAlignment="1">
      <alignment horizontal="right" vertical="top"/>
    </xf>
    <xf numFmtId="0" fontId="21" fillId="0" borderId="0" xfId="0" applyFont="1" applyAlignment="1">
      <alignment horizontal="right" vertical="top"/>
    </xf>
    <xf numFmtId="17" fontId="18" fillId="0" borderId="0" xfId="0" applyNumberFormat="1" applyFont="1" applyAlignment="1">
      <alignment horizontal="center"/>
    </xf>
    <xf numFmtId="0" fontId="0" fillId="0" borderId="0" xfId="0" applyBorder="1" applyAlignment="1">
      <alignment horizontal="left"/>
    </xf>
    <xf numFmtId="0" fontId="21" fillId="0" borderId="0" xfId="0" applyFont="1" applyBorder="1" applyAlignment="1">
      <alignment horizontal="left"/>
    </xf>
    <xf numFmtId="167" fontId="0" fillId="0" borderId="0" xfId="0" applyNumberFormat="1" applyFill="1" applyBorder="1"/>
    <xf numFmtId="0" fontId="18" fillId="0" borderId="0" xfId="0" applyFont="1" applyAlignment="1">
      <alignment horizontal="left"/>
    </xf>
    <xf numFmtId="0" fontId="21" fillId="0" borderId="0" xfId="0" applyFont="1" applyBorder="1" applyAlignment="1">
      <alignment horizontal="left"/>
    </xf>
    <xf numFmtId="0" fontId="14" fillId="0" borderId="0" xfId="0" applyFont="1" applyAlignment="1">
      <alignment horizontal="center"/>
    </xf>
    <xf numFmtId="0" fontId="0" fillId="0" borderId="0" xfId="0" applyAlignment="1">
      <alignment horizontal="right"/>
    </xf>
    <xf numFmtId="0" fontId="32" fillId="0" borderId="0" xfId="0" applyFont="1"/>
    <xf numFmtId="0" fontId="33" fillId="17" borderId="42" xfId="0" applyFont="1" applyFill="1" applyBorder="1" applyAlignment="1">
      <alignment horizontal="center" vertical="center"/>
    </xf>
    <xf numFmtId="0" fontId="0" fillId="0" borderId="0" xfId="0" applyAlignment="1">
      <alignment horizontal="center"/>
    </xf>
    <xf numFmtId="0" fontId="22" fillId="17" borderId="7" xfId="0" applyFont="1" applyFill="1" applyBorder="1" applyAlignment="1">
      <alignment horizontal="center" vertical="center"/>
    </xf>
    <xf numFmtId="0" fontId="22" fillId="17" borderId="7" xfId="0" applyFont="1" applyFill="1" applyBorder="1" applyAlignment="1">
      <alignment horizontal="center" wrapText="1"/>
    </xf>
    <xf numFmtId="0" fontId="22" fillId="17" borderId="28" xfId="0" applyFont="1" applyFill="1" applyBorder="1" applyAlignment="1">
      <alignment horizontal="center" vertical="center"/>
    </xf>
    <xf numFmtId="0" fontId="22" fillId="17" borderId="31" xfId="0" applyFont="1" applyFill="1" applyBorder="1" applyAlignment="1">
      <alignment horizontal="center" vertical="center"/>
    </xf>
    <xf numFmtId="0" fontId="18" fillId="0" borderId="15" xfId="0" applyFont="1" applyBorder="1"/>
    <xf numFmtId="0" fontId="0" fillId="0" borderId="17" xfId="0" applyBorder="1" applyAlignment="1">
      <alignment horizontal="center"/>
    </xf>
    <xf numFmtId="9" fontId="0" fillId="0" borderId="15" xfId="0" applyNumberFormat="1" applyBorder="1" applyAlignment="1">
      <alignment horizontal="center"/>
    </xf>
    <xf numFmtId="9" fontId="21" fillId="0" borderId="15" xfId="0" applyNumberFormat="1" applyFont="1" applyBorder="1" applyAlignment="1">
      <alignment horizontal="center"/>
    </xf>
    <xf numFmtId="0" fontId="34" fillId="0" borderId="0" xfId="0" applyFont="1"/>
    <xf numFmtId="0" fontId="34" fillId="0" borderId="0" xfId="0" applyFont="1" applyAlignment="1">
      <alignment wrapText="1"/>
    </xf>
    <xf numFmtId="0" fontId="22" fillId="17" borderId="7" xfId="0" applyFont="1" applyFill="1" applyBorder="1" applyAlignment="1">
      <alignment horizontal="center" vertical="center" wrapText="1"/>
    </xf>
    <xf numFmtId="0" fontId="18" fillId="0" borderId="1" xfId="0" applyFont="1" applyBorder="1"/>
    <xf numFmtId="9" fontId="0" fillId="0" borderId="15" xfId="1" applyNumberFormat="1" applyFont="1" applyBorder="1" applyAlignment="1">
      <alignment horizontal="center"/>
    </xf>
    <xf numFmtId="9" fontId="0" fillId="0" borderId="0" xfId="1" applyNumberFormat="1" applyFont="1" applyBorder="1" applyAlignment="1">
      <alignment horizontal="center"/>
    </xf>
    <xf numFmtId="0" fontId="36" fillId="17" borderId="7" xfId="0" applyFont="1" applyFill="1" applyBorder="1" applyAlignment="1">
      <alignment horizontal="center" wrapText="1"/>
    </xf>
    <xf numFmtId="0" fontId="37" fillId="17" borderId="7" xfId="0" applyFont="1" applyFill="1" applyBorder="1" applyAlignment="1">
      <alignment horizontal="center" vertical="center" wrapText="1"/>
    </xf>
    <xf numFmtId="0" fontId="22" fillId="17" borderId="2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0" fillId="0" borderId="0" xfId="0" applyAlignment="1">
      <alignment wrapText="1"/>
    </xf>
    <xf numFmtId="0" fontId="21" fillId="0" borderId="15" xfId="0" applyFont="1" applyBorder="1"/>
    <xf numFmtId="0" fontId="27" fillId="0" borderId="15" xfId="0" applyFont="1" applyBorder="1" applyAlignment="1">
      <alignment horizontal="center"/>
    </xf>
    <xf numFmtId="9" fontId="27" fillId="0" borderId="15" xfId="0" applyNumberFormat="1" applyFont="1" applyBorder="1" applyAlignment="1">
      <alignment horizontal="center"/>
    </xf>
    <xf numFmtId="9" fontId="0" fillId="0" borderId="0" xfId="1" applyFont="1" applyBorder="1" applyAlignment="1">
      <alignment horizontal="center"/>
    </xf>
    <xf numFmtId="10" fontId="0" fillId="0" borderId="0" xfId="1" applyNumberFormat="1" applyFont="1" applyBorder="1" applyAlignment="1">
      <alignment horizontal="center"/>
    </xf>
    <xf numFmtId="0" fontId="21" fillId="0" borderId="0" xfId="0" applyFont="1" applyFill="1" applyBorder="1"/>
    <xf numFmtId="0" fontId="22" fillId="17" borderId="1" xfId="0" applyFont="1" applyFill="1" applyBorder="1" applyAlignment="1">
      <alignment horizontal="center" vertical="center" wrapText="1"/>
    </xf>
    <xf numFmtId="0" fontId="22" fillId="17" borderId="2" xfId="0" applyFont="1" applyFill="1" applyBorder="1" applyAlignment="1">
      <alignment horizontal="left"/>
    </xf>
    <xf numFmtId="0" fontId="22" fillId="17" borderId="3" xfId="0" applyFont="1" applyFill="1" applyBorder="1" applyAlignment="1">
      <alignment horizontal="center"/>
    </xf>
    <xf numFmtId="0" fontId="22" fillId="17" borderId="4" xfId="0" applyFont="1" applyFill="1" applyBorder="1" applyAlignment="1">
      <alignment horizontal="center"/>
    </xf>
    <xf numFmtId="0" fontId="18" fillId="19" borderId="43" xfId="0" applyFont="1" applyFill="1" applyBorder="1"/>
    <xf numFmtId="0" fontId="18" fillId="19" borderId="6" xfId="0" applyFont="1" applyFill="1" applyBorder="1"/>
    <xf numFmtId="0" fontId="18" fillId="19" borderId="16" xfId="0" applyFont="1" applyFill="1" applyBorder="1"/>
    <xf numFmtId="0" fontId="18" fillId="19" borderId="44" xfId="0" applyFont="1" applyFill="1" applyBorder="1"/>
    <xf numFmtId="0" fontId="0" fillId="20" borderId="23" xfId="0" applyFill="1" applyBorder="1"/>
    <xf numFmtId="0" fontId="0" fillId="20" borderId="0" xfId="0" applyFill="1" applyBorder="1"/>
    <xf numFmtId="0" fontId="0" fillId="20" borderId="38" xfId="0" applyFill="1" applyBorder="1"/>
    <xf numFmtId="0" fontId="0" fillId="20" borderId="24" xfId="0" applyFill="1" applyBorder="1"/>
    <xf numFmtId="0" fontId="0" fillId="20" borderId="25" xfId="0" applyFill="1" applyBorder="1"/>
    <xf numFmtId="0" fontId="0" fillId="20" borderId="26" xfId="0" applyFill="1" applyBorder="1"/>
    <xf numFmtId="0" fontId="0" fillId="20" borderId="45" xfId="0" applyFill="1" applyBorder="1"/>
    <xf numFmtId="0" fontId="0" fillId="20" borderId="27" xfId="0" applyFill="1" applyBorder="1"/>
    <xf numFmtId="0" fontId="22" fillId="17" borderId="1" xfId="0" applyFont="1" applyFill="1" applyBorder="1" applyAlignment="1">
      <alignment horizontal="center" vertical="center"/>
    </xf>
    <xf numFmtId="0" fontId="22" fillId="17" borderId="42" xfId="0" applyFont="1" applyFill="1" applyBorder="1" applyAlignment="1">
      <alignment horizontal="center" vertical="center"/>
    </xf>
    <xf numFmtId="0" fontId="22" fillId="17" borderId="15" xfId="0" applyFont="1" applyFill="1" applyBorder="1" applyAlignment="1">
      <alignment horizontal="center" vertical="center" wrapText="1"/>
    </xf>
    <xf numFmtId="0" fontId="18" fillId="0" borderId="0" xfId="0" applyFont="1" applyBorder="1"/>
    <xf numFmtId="0" fontId="18" fillId="17" borderId="2" xfId="0" applyFont="1" applyFill="1" applyBorder="1" applyAlignment="1">
      <alignment horizontal="centerContinuous"/>
    </xf>
    <xf numFmtId="0" fontId="18" fillId="17" borderId="3" xfId="0" applyFont="1" applyFill="1" applyBorder="1" applyAlignment="1">
      <alignment horizontal="centerContinuous"/>
    </xf>
    <xf numFmtId="0" fontId="18" fillId="17" borderId="4" xfId="0" applyFont="1" applyFill="1" applyBorder="1" applyAlignment="1">
      <alignment horizontal="centerContinuous"/>
    </xf>
    <xf numFmtId="49" fontId="0" fillId="18" borderId="1" xfId="0" applyNumberFormat="1" applyFill="1" applyBorder="1" applyAlignment="1">
      <alignment horizontal="center"/>
    </xf>
    <xf numFmtId="9" fontId="0" fillId="0" borderId="1" xfId="0" applyNumberFormat="1" applyFill="1" applyBorder="1" applyAlignment="1">
      <alignment horizontal="center"/>
    </xf>
    <xf numFmtId="14" fontId="0" fillId="20" borderId="38" xfId="0" applyNumberFormat="1" applyFill="1" applyBorder="1"/>
    <xf numFmtId="49" fontId="0" fillId="0" borderId="0" xfId="0" applyNumberFormat="1" applyAlignment="1">
      <alignment horizontal="center"/>
    </xf>
    <xf numFmtId="9" fontId="0" fillId="0" borderId="0" xfId="0" applyNumberFormat="1" applyFill="1" applyAlignment="1">
      <alignment horizontal="center"/>
    </xf>
    <xf numFmtId="49" fontId="21" fillId="18" borderId="1" xfId="0" applyNumberFormat="1" applyFont="1" applyFill="1" applyBorder="1" applyAlignment="1">
      <alignment horizontal="center"/>
    </xf>
    <xf numFmtId="0" fontId="0" fillId="0" borderId="0" xfId="0" applyFill="1" applyAlignment="1">
      <alignment horizontal="center"/>
    </xf>
    <xf numFmtId="0" fontId="9" fillId="0" borderId="0" xfId="2" applyAlignment="1">
      <alignment horizontal="center"/>
    </xf>
    <xf numFmtId="0" fontId="21" fillId="18" borderId="1" xfId="0" applyFont="1" applyFill="1" applyBorder="1" applyAlignment="1">
      <alignment horizontal="center"/>
    </xf>
    <xf numFmtId="9" fontId="0" fillId="0" borderId="1" xfId="1" applyFont="1" applyFill="1" applyBorder="1" applyAlignment="1">
      <alignment horizontal="center"/>
    </xf>
    <xf numFmtId="0" fontId="18" fillId="0" borderId="0" xfId="0" applyFont="1" applyFill="1" applyBorder="1" applyAlignment="1">
      <alignment horizontal="centerContinuous"/>
    </xf>
    <xf numFmtId="0" fontId="18" fillId="0" borderId="0" xfId="0" applyFont="1" applyFill="1" applyBorder="1"/>
    <xf numFmtId="14" fontId="21" fillId="0" borderId="0" xfId="0" applyNumberFormat="1" applyFont="1" applyFill="1" applyBorder="1"/>
    <xf numFmtId="0" fontId="7" fillId="0" borderId="0" xfId="0" applyFont="1" applyBorder="1"/>
    <xf numFmtId="0" fontId="16" fillId="0" borderId="0" xfId="0" applyFont="1" applyAlignment="1">
      <alignment horizontal="center"/>
    </xf>
    <xf numFmtId="0" fontId="18" fillId="2" borderId="47" xfId="0" applyFont="1" applyFill="1" applyBorder="1"/>
    <xf numFmtId="0" fontId="0" fillId="2" borderId="47" xfId="0" applyFill="1" applyBorder="1"/>
    <xf numFmtId="0" fontId="0" fillId="2" borderId="48" xfId="0" applyFill="1" applyBorder="1"/>
    <xf numFmtId="0" fontId="0" fillId="19" borderId="1" xfId="0" applyFill="1" applyBorder="1"/>
    <xf numFmtId="0" fontId="0" fillId="14" borderId="37" xfId="0" applyFill="1" applyBorder="1"/>
    <xf numFmtId="0" fontId="0" fillId="14" borderId="49" xfId="0" applyFill="1" applyBorder="1"/>
    <xf numFmtId="0" fontId="0" fillId="14" borderId="0" xfId="0" applyFill="1" applyBorder="1"/>
    <xf numFmtId="0" fontId="0" fillId="14" borderId="24" xfId="0" applyFill="1" applyBorder="1"/>
    <xf numFmtId="0" fontId="0" fillId="14" borderId="6" xfId="0" applyFill="1" applyBorder="1"/>
    <xf numFmtId="0" fontId="0" fillId="14" borderId="44" xfId="0" applyFill="1" applyBorder="1"/>
    <xf numFmtId="0" fontId="0" fillId="14" borderId="3" xfId="0" applyFill="1" applyBorder="1"/>
    <xf numFmtId="0" fontId="0" fillId="14" borderId="32" xfId="0" applyFill="1" applyBorder="1"/>
    <xf numFmtId="0" fontId="0" fillId="14" borderId="26" xfId="0" applyFill="1" applyBorder="1" applyAlignment="1">
      <alignment horizontal="centerContinuous" wrapText="1"/>
    </xf>
    <xf numFmtId="0" fontId="0" fillId="14" borderId="27" xfId="0" applyFill="1" applyBorder="1" applyAlignment="1">
      <alignment horizontal="centerContinuous" wrapText="1"/>
    </xf>
    <xf numFmtId="0" fontId="21" fillId="5" borderId="0" xfId="0" applyFont="1" applyFill="1" applyBorder="1" applyAlignment="1">
      <alignment wrapText="1"/>
    </xf>
    <xf numFmtId="0" fontId="0" fillId="5" borderId="0" xfId="0" applyFill="1" applyBorder="1" applyAlignment="1">
      <alignment horizontal="centerContinuous" wrapText="1"/>
    </xf>
    <xf numFmtId="0" fontId="24" fillId="5" borderId="0" xfId="0" applyFont="1" applyFill="1" applyBorder="1"/>
    <xf numFmtId="0" fontId="41" fillId="0" borderId="0" xfId="0" applyFont="1"/>
    <xf numFmtId="0" fontId="42" fillId="0" borderId="0" xfId="0" applyFont="1"/>
    <xf numFmtId="0" fontId="18" fillId="15" borderId="7" xfId="0" applyFont="1" applyFill="1" applyBorder="1" applyAlignment="1">
      <alignment horizontal="center"/>
    </xf>
    <xf numFmtId="0" fontId="18" fillId="15" borderId="7" xfId="0" applyFont="1" applyFill="1" applyBorder="1" applyAlignment="1">
      <alignment horizontal="center" vertical="center" wrapText="1"/>
    </xf>
    <xf numFmtId="0" fontId="18" fillId="15" borderId="19" xfId="0" applyFont="1" applyFill="1" applyBorder="1" applyAlignment="1">
      <alignment horizontal="center"/>
    </xf>
    <xf numFmtId="0" fontId="18" fillId="15" borderId="18" xfId="0" applyFont="1" applyFill="1" applyBorder="1" applyAlignment="1">
      <alignment horizontal="centerContinuous"/>
    </xf>
    <xf numFmtId="0" fontId="18" fillId="15" borderId="28" xfId="0" applyFont="1" applyFill="1" applyBorder="1" applyAlignment="1">
      <alignment horizontal="centerContinuous"/>
    </xf>
    <xf numFmtId="0" fontId="18" fillId="15" borderId="19" xfId="0" applyFont="1" applyFill="1" applyBorder="1" applyAlignment="1">
      <alignment horizontal="centerContinuous"/>
    </xf>
    <xf numFmtId="17" fontId="0" fillId="0" borderId="20" xfId="0" applyNumberFormat="1" applyBorder="1" applyAlignment="1">
      <alignment horizontal="center"/>
    </xf>
    <xf numFmtId="10" fontId="0" fillId="4" borderId="20" xfId="0" applyNumberFormat="1" applyFill="1" applyBorder="1" applyAlignment="1">
      <alignment horizontal="center"/>
    </xf>
    <xf numFmtId="9" fontId="0" fillId="14" borderId="31" xfId="0" applyNumberFormat="1" applyFill="1" applyBorder="1" applyAlignment="1">
      <alignment horizontal="center"/>
    </xf>
    <xf numFmtId="17" fontId="0" fillId="0" borderId="55" xfId="0" applyNumberFormat="1" applyBorder="1" applyAlignment="1">
      <alignment horizontal="center"/>
    </xf>
    <xf numFmtId="9" fontId="0" fillId="0" borderId="55" xfId="0" applyNumberFormat="1" applyBorder="1"/>
    <xf numFmtId="0" fontId="0" fillId="0" borderId="3" xfId="0" applyBorder="1"/>
    <xf numFmtId="0" fontId="0" fillId="0" borderId="32" xfId="0" applyBorder="1"/>
    <xf numFmtId="9" fontId="0" fillId="14" borderId="34" xfId="0" applyNumberFormat="1" applyFill="1" applyBorder="1" applyAlignment="1">
      <alignment horizontal="center"/>
    </xf>
    <xf numFmtId="17" fontId="0" fillId="0" borderId="25" xfId="0" applyNumberFormat="1" applyBorder="1" applyAlignment="1">
      <alignment horizontal="center"/>
    </xf>
    <xf numFmtId="9" fontId="0" fillId="14" borderId="41" xfId="0" applyNumberFormat="1" applyFill="1" applyBorder="1" applyAlignment="1">
      <alignment horizontal="center"/>
    </xf>
    <xf numFmtId="9" fontId="0" fillId="0" borderId="25" xfId="0" applyNumberFormat="1" applyBorder="1"/>
    <xf numFmtId="0" fontId="0" fillId="0" borderId="26" xfId="0" applyBorder="1"/>
    <xf numFmtId="0" fontId="0" fillId="0" borderId="27" xfId="0" applyBorder="1"/>
    <xf numFmtId="17" fontId="0" fillId="0" borderId="0" xfId="0" applyNumberFormat="1" applyBorder="1" applyAlignment="1">
      <alignment horizontal="center"/>
    </xf>
    <xf numFmtId="10" fontId="0" fillId="0" borderId="0" xfId="0" applyNumberFormat="1" applyBorder="1" applyAlignment="1">
      <alignment horizontal="center"/>
    </xf>
    <xf numFmtId="9" fontId="0" fillId="0" borderId="0" xfId="0" applyNumberFormat="1" applyBorder="1"/>
    <xf numFmtId="0" fontId="21" fillId="0" borderId="0" xfId="5"/>
    <xf numFmtId="0" fontId="21" fillId="4" borderId="0" xfId="5" applyFill="1" applyAlignment="1">
      <alignment horizontal="center"/>
    </xf>
    <xf numFmtId="0" fontId="21" fillId="6" borderId="0" xfId="5" applyFont="1" applyFill="1" applyAlignment="1">
      <alignment horizontal="center"/>
    </xf>
    <xf numFmtId="17" fontId="0" fillId="0" borderId="0" xfId="0" applyNumberFormat="1" applyAlignment="1">
      <alignment horizontal="center"/>
    </xf>
    <xf numFmtId="0" fontId="18" fillId="15" borderId="31" xfId="0" applyFont="1" applyFill="1" applyBorder="1" applyAlignment="1">
      <alignment horizontal="center" vertical="center"/>
    </xf>
    <xf numFmtId="0" fontId="18" fillId="15" borderId="31" xfId="0" applyFont="1" applyFill="1" applyBorder="1" applyAlignment="1">
      <alignment horizontal="center" vertical="center" wrapText="1"/>
    </xf>
    <xf numFmtId="0" fontId="18" fillId="15" borderId="22" xfId="0" applyFont="1" applyFill="1" applyBorder="1" applyAlignment="1">
      <alignment horizontal="center" vertical="center" wrapText="1"/>
    </xf>
    <xf numFmtId="17" fontId="21" fillId="0" borderId="1" xfId="0" applyNumberFormat="1" applyFont="1" applyFill="1" applyBorder="1" applyAlignment="1">
      <alignment horizontal="center" vertical="center"/>
    </xf>
    <xf numFmtId="15" fontId="21"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10" fontId="30" fillId="16" borderId="1" xfId="4" applyNumberFormat="1" applyBorder="1" applyAlignment="1">
      <alignment horizontal="center" vertical="center"/>
    </xf>
    <xf numFmtId="15" fontId="0" fillId="0" borderId="1" xfId="0" applyNumberFormat="1" applyFill="1" applyBorder="1" applyAlignment="1">
      <alignment horizontal="center" vertical="center"/>
    </xf>
    <xf numFmtId="17" fontId="0" fillId="0" borderId="1" xfId="0" applyNumberFormat="1" applyFill="1" applyBorder="1" applyAlignment="1">
      <alignment horizontal="center" vertical="center"/>
    </xf>
    <xf numFmtId="17" fontId="0" fillId="0" borderId="0" xfId="0" applyNumberFormat="1" applyFill="1" applyBorder="1" applyAlignment="1">
      <alignment horizontal="center"/>
    </xf>
    <xf numFmtId="15" fontId="0" fillId="0" borderId="0" xfId="0" applyNumberFormat="1" applyFill="1" applyBorder="1" applyAlignment="1">
      <alignment horizontal="right"/>
    </xf>
    <xf numFmtId="16" fontId="0" fillId="0" borderId="0" xfId="0" applyNumberFormat="1" applyFill="1" applyBorder="1"/>
    <xf numFmtId="2" fontId="0" fillId="0" borderId="0" xfId="0" applyNumberFormat="1" applyFill="1" applyBorder="1"/>
    <xf numFmtId="0" fontId="18" fillId="19" borderId="50" xfId="0" applyFont="1" applyFill="1" applyBorder="1"/>
    <xf numFmtId="0" fontId="45" fillId="0" borderId="0" xfId="0" applyFont="1"/>
    <xf numFmtId="17" fontId="0" fillId="0" borderId="0" xfId="0" applyNumberFormat="1" applyFill="1" applyAlignment="1">
      <alignment horizontal="center"/>
    </xf>
    <xf numFmtId="10" fontId="0" fillId="0" borderId="0" xfId="1" applyNumberFormat="1" applyFont="1" applyFill="1"/>
    <xf numFmtId="17" fontId="0" fillId="0" borderId="0" xfId="0" applyNumberFormat="1"/>
    <xf numFmtId="0" fontId="18" fillId="15" borderId="7" xfId="0" applyFont="1" applyFill="1" applyBorder="1" applyAlignment="1">
      <alignment horizontal="center" vertical="center"/>
    </xf>
    <xf numFmtId="0" fontId="18" fillId="15" borderId="19" xfId="0" applyFont="1" applyFill="1" applyBorder="1" applyAlignment="1">
      <alignment horizontal="center" vertical="center" wrapText="1"/>
    </xf>
    <xf numFmtId="0" fontId="18" fillId="15" borderId="29" xfId="0" applyFont="1" applyFill="1" applyBorder="1" applyAlignment="1">
      <alignment horizontal="center" vertical="center"/>
    </xf>
    <xf numFmtId="17" fontId="21" fillId="0" borderId="30" xfId="0" applyNumberFormat="1" applyFont="1" applyFill="1" applyBorder="1" applyAlignment="1">
      <alignment horizontal="center" vertical="center"/>
    </xf>
    <xf numFmtId="15" fontId="21" fillId="0" borderId="31" xfId="0" applyNumberFormat="1" applyFont="1" applyFill="1" applyBorder="1" applyAlignment="1">
      <alignment horizontal="center" vertical="center"/>
    </xf>
    <xf numFmtId="15" fontId="0" fillId="0" borderId="21" xfId="0" applyNumberFormat="1" applyFill="1" applyBorder="1" applyAlignment="1">
      <alignment horizontal="center" vertical="center"/>
    </xf>
    <xf numFmtId="0" fontId="0" fillId="0" borderId="31" xfId="0" applyFill="1" applyBorder="1" applyAlignment="1">
      <alignment horizontal="center" vertical="center"/>
    </xf>
    <xf numFmtId="0" fontId="0" fillId="0" borderId="22" xfId="0" applyFill="1" applyBorder="1" applyAlignment="1">
      <alignment horizontal="center" vertical="center"/>
    </xf>
    <xf numFmtId="10" fontId="0" fillId="14" borderId="22" xfId="0" applyNumberFormat="1" applyFill="1" applyBorder="1" applyAlignment="1">
      <alignment horizontal="center" vertical="center"/>
    </xf>
    <xf numFmtId="17" fontId="21" fillId="0" borderId="33" xfId="0" applyNumberFormat="1" applyFont="1" applyFill="1" applyBorder="1" applyAlignment="1">
      <alignment horizontal="center" vertical="center"/>
    </xf>
    <xf numFmtId="15" fontId="21" fillId="0" borderId="34" xfId="0" applyNumberFormat="1" applyFont="1" applyFill="1" applyBorder="1" applyAlignment="1">
      <alignment horizontal="center" vertical="center"/>
    </xf>
    <xf numFmtId="15" fontId="0" fillId="0" borderId="3" xfId="0" applyNumberFormat="1" applyFill="1" applyBorder="1" applyAlignment="1">
      <alignment horizontal="center" vertical="center"/>
    </xf>
    <xf numFmtId="0" fontId="0" fillId="0" borderId="34" xfId="0" applyFill="1" applyBorder="1" applyAlignment="1">
      <alignment horizontal="center" vertical="center"/>
    </xf>
    <xf numFmtId="0" fontId="0" fillId="0" borderId="32" xfId="0" applyFill="1" applyBorder="1" applyAlignment="1">
      <alignment horizontal="center" vertical="center"/>
    </xf>
    <xf numFmtId="10" fontId="0" fillId="14" borderId="32" xfId="0" applyNumberFormat="1" applyFill="1" applyBorder="1" applyAlignment="1">
      <alignment horizontal="center" vertical="center"/>
    </xf>
    <xf numFmtId="15" fontId="0" fillId="0" borderId="34" xfId="0" applyNumberFormat="1" applyFill="1" applyBorder="1" applyAlignment="1">
      <alignment horizontal="center" vertical="center"/>
    </xf>
    <xf numFmtId="17" fontId="0" fillId="0" borderId="33" xfId="0" applyNumberFormat="1" applyFill="1" applyBorder="1" applyAlignment="1">
      <alignment horizontal="center" vertical="center"/>
    </xf>
    <xf numFmtId="17" fontId="0" fillId="0" borderId="40" xfId="0" applyNumberFormat="1" applyFill="1" applyBorder="1" applyAlignment="1">
      <alignment horizontal="center" vertical="center"/>
    </xf>
    <xf numFmtId="15" fontId="0" fillId="0" borderId="41" xfId="0" applyNumberFormat="1" applyFill="1" applyBorder="1" applyAlignment="1">
      <alignment horizontal="center" vertical="center"/>
    </xf>
    <xf numFmtId="15" fontId="0" fillId="0" borderId="26" xfId="0" applyNumberFormat="1" applyFill="1" applyBorder="1" applyAlignment="1">
      <alignment horizontal="center" vertical="center"/>
    </xf>
    <xf numFmtId="0" fontId="0" fillId="0" borderId="41" xfId="0" applyFill="1" applyBorder="1" applyAlignment="1">
      <alignment horizontal="center" vertical="center"/>
    </xf>
    <xf numFmtId="0" fontId="0" fillId="0" borderId="27" xfId="0" applyFill="1" applyBorder="1" applyAlignment="1">
      <alignment horizontal="center" vertical="center"/>
    </xf>
    <xf numFmtId="0" fontId="18" fillId="0" borderId="0" xfId="0" applyFont="1" applyBorder="1" applyAlignment="1"/>
    <xf numFmtId="0" fontId="21" fillId="0" borderId="0" xfId="0" applyFont="1" applyBorder="1" applyAlignment="1"/>
    <xf numFmtId="0" fontId="18" fillId="19" borderId="7" xfId="0" applyFont="1" applyFill="1" applyBorder="1" applyAlignment="1">
      <alignment horizontal="center"/>
    </xf>
    <xf numFmtId="0" fontId="26" fillId="15" borderId="7" xfId="0" applyFont="1" applyFill="1" applyBorder="1" applyAlignment="1">
      <alignment horizontal="center" wrapText="1"/>
    </xf>
    <xf numFmtId="17" fontId="0" fillId="0" borderId="31" xfId="0" applyNumberFormat="1" applyBorder="1" applyAlignment="1">
      <alignment horizontal="center"/>
    </xf>
    <xf numFmtId="17" fontId="0" fillId="0" borderId="34" xfId="0" applyNumberFormat="1" applyBorder="1" applyAlignment="1">
      <alignment horizontal="center"/>
    </xf>
    <xf numFmtId="0" fontId="0" fillId="0" borderId="0" xfId="0" applyBorder="1" applyAlignment="1">
      <alignment horizontal="center" vertical="top" wrapText="1"/>
    </xf>
    <xf numFmtId="0" fontId="18" fillId="21" borderId="31" xfId="0" applyFont="1" applyFill="1" applyBorder="1"/>
    <xf numFmtId="0" fontId="18" fillId="5" borderId="0" xfId="0" applyFont="1" applyFill="1" applyBorder="1" applyAlignment="1">
      <alignment horizontal="centerContinuous"/>
    </xf>
    <xf numFmtId="0" fontId="18" fillId="0" borderId="0" xfId="0" applyFont="1" applyBorder="1" applyAlignment="1">
      <alignment horizontal="centerContinuous"/>
    </xf>
    <xf numFmtId="0" fontId="18" fillId="21" borderId="41" xfId="0" applyFont="1" applyFill="1" applyBorder="1" applyAlignment="1">
      <alignment horizontal="center"/>
    </xf>
    <xf numFmtId="0" fontId="26" fillId="21" borderId="7" xfId="0" applyFont="1" applyFill="1" applyBorder="1" applyAlignment="1">
      <alignment horizontal="center" wrapText="1"/>
    </xf>
    <xf numFmtId="0" fontId="18" fillId="0" borderId="0" xfId="0" applyFont="1" applyBorder="1" applyAlignment="1">
      <alignment horizontal="center" wrapText="1"/>
    </xf>
    <xf numFmtId="2" fontId="0" fillId="0" borderId="0" xfId="0" applyNumberFormat="1"/>
    <xf numFmtId="17" fontId="0" fillId="21" borderId="8" xfId="0" applyNumberFormat="1" applyFill="1" applyBorder="1" applyAlignment="1">
      <alignment horizontal="center"/>
    </xf>
    <xf numFmtId="15" fontId="0" fillId="14" borderId="60" xfId="0" applyNumberFormat="1" applyFill="1" applyBorder="1" applyAlignment="1">
      <alignment horizontal="center"/>
    </xf>
    <xf numFmtId="0" fontId="0" fillId="14" borderId="60" xfId="0" applyFill="1" applyBorder="1" applyAlignment="1">
      <alignment horizontal="center"/>
    </xf>
    <xf numFmtId="10" fontId="0" fillId="14" borderId="9" xfId="0" applyNumberFormat="1" applyFill="1" applyBorder="1" applyAlignment="1">
      <alignment horizontal="center"/>
    </xf>
    <xf numFmtId="10" fontId="21" fillId="0" borderId="0" xfId="1" applyNumberFormat="1" applyFont="1" applyFill="1" applyBorder="1"/>
    <xf numFmtId="17" fontId="0" fillId="21" borderId="10" xfId="0" applyNumberFormat="1" applyFill="1" applyBorder="1" applyAlignment="1">
      <alignment horizontal="center"/>
    </xf>
    <xf numFmtId="15" fontId="0" fillId="14" borderId="1" xfId="0" applyNumberFormat="1" applyFill="1" applyBorder="1" applyAlignment="1">
      <alignment horizontal="center"/>
    </xf>
    <xf numFmtId="0" fontId="0" fillId="14" borderId="1" xfId="0" applyFill="1" applyBorder="1" applyAlignment="1">
      <alignment horizontal="center"/>
    </xf>
    <xf numFmtId="10" fontId="0" fillId="14" borderId="11" xfId="0" applyNumberFormat="1" applyFill="1" applyBorder="1" applyAlignment="1">
      <alignment horizontal="center"/>
    </xf>
    <xf numFmtId="17" fontId="0" fillId="21" borderId="12" xfId="0" applyNumberFormat="1" applyFill="1" applyBorder="1" applyAlignment="1">
      <alignment horizontal="center"/>
    </xf>
    <xf numFmtId="15" fontId="0" fillId="14" borderId="61" xfId="0" applyNumberFormat="1" applyFill="1" applyBorder="1" applyAlignment="1">
      <alignment horizontal="center"/>
    </xf>
    <xf numFmtId="0" fontId="0" fillId="14" borderId="61" xfId="0" applyFill="1" applyBorder="1" applyAlignment="1">
      <alignment horizontal="center"/>
    </xf>
    <xf numFmtId="10" fontId="0" fillId="14" borderId="13" xfId="0" applyNumberFormat="1" applyFill="1" applyBorder="1" applyAlignment="1">
      <alignment horizontal="center"/>
    </xf>
    <xf numFmtId="10" fontId="1" fillId="0" borderId="0" xfId="1" applyNumberFormat="1" applyFill="1" applyBorder="1"/>
    <xf numFmtId="0" fontId="18" fillId="0" borderId="0" xfId="0" applyFont="1" applyFill="1" applyBorder="1" applyAlignment="1">
      <alignment horizontal="center"/>
    </xf>
    <xf numFmtId="14" fontId="0" fillId="0" borderId="0" xfId="0" applyNumberFormat="1" applyFill="1" applyBorder="1" applyAlignment="1">
      <alignment horizontal="center"/>
    </xf>
    <xf numFmtId="0" fontId="0" fillId="14" borderId="55" xfId="0" applyFill="1" applyBorder="1" applyAlignment="1">
      <alignment horizontal="center"/>
    </xf>
    <xf numFmtId="0" fontId="0" fillId="14" borderId="32" xfId="0" applyFill="1" applyBorder="1" applyAlignment="1">
      <alignment horizontal="center"/>
    </xf>
    <xf numFmtId="14" fontId="0" fillId="14" borderId="3" xfId="0" applyNumberFormat="1" applyFill="1" applyBorder="1" applyAlignment="1">
      <alignment horizontal="center"/>
    </xf>
    <xf numFmtId="14" fontId="0" fillId="14" borderId="32" xfId="0" applyNumberFormat="1" applyFill="1" applyBorder="1" applyAlignment="1">
      <alignment horizontal="center"/>
    </xf>
    <xf numFmtId="16" fontId="0" fillId="0" borderId="0" xfId="0" applyNumberFormat="1"/>
    <xf numFmtId="0" fontId="24" fillId="0" borderId="0" xfId="0" applyFont="1"/>
    <xf numFmtId="0" fontId="18" fillId="15" borderId="7" xfId="0" applyFont="1" applyFill="1" applyBorder="1" applyAlignment="1">
      <alignment horizontal="center" wrapText="1"/>
    </xf>
    <xf numFmtId="0" fontId="0" fillId="0" borderId="55" xfId="0" applyBorder="1"/>
    <xf numFmtId="17" fontId="0" fillId="0" borderId="41" xfId="0" applyNumberFormat="1" applyBorder="1" applyAlignment="1">
      <alignment horizontal="center"/>
    </xf>
    <xf numFmtId="0" fontId="0" fillId="0" borderId="25" xfId="0" applyBorder="1"/>
    <xf numFmtId="0" fontId="18" fillId="21" borderId="7" xfId="0" applyFont="1" applyFill="1" applyBorder="1" applyAlignment="1">
      <alignment horizontal="center" wrapText="1"/>
    </xf>
    <xf numFmtId="17" fontId="0" fillId="21" borderId="20" xfId="0" applyNumberFormat="1" applyFill="1" applyBorder="1" applyAlignment="1">
      <alignment horizontal="center"/>
    </xf>
    <xf numFmtId="15" fontId="0" fillId="14" borderId="31" xfId="0" applyNumberFormat="1" applyFill="1" applyBorder="1" applyAlignment="1">
      <alignment horizontal="center"/>
    </xf>
    <xf numFmtId="0" fontId="0" fillId="14" borderId="31" xfId="0" applyFill="1" applyBorder="1" applyAlignment="1">
      <alignment horizontal="center"/>
    </xf>
    <xf numFmtId="0" fontId="0" fillId="14" borderId="22" xfId="0" applyFill="1" applyBorder="1" applyAlignment="1">
      <alignment horizontal="center"/>
    </xf>
    <xf numFmtId="10" fontId="0" fillId="14" borderId="32" xfId="0" applyNumberFormat="1" applyFill="1" applyBorder="1" applyAlignment="1">
      <alignment horizontal="center"/>
    </xf>
    <xf numFmtId="17" fontId="0" fillId="21" borderId="55" xfId="0" applyNumberFormat="1" applyFill="1" applyBorder="1" applyAlignment="1">
      <alignment horizontal="center"/>
    </xf>
    <xf numFmtId="15" fontId="0" fillId="14" borderId="34" xfId="0" applyNumberFormat="1" applyFill="1" applyBorder="1" applyAlignment="1">
      <alignment horizontal="center"/>
    </xf>
    <xf numFmtId="0" fontId="0" fillId="14" borderId="34" xfId="0" applyFill="1" applyBorder="1" applyAlignment="1">
      <alignment horizontal="center"/>
    </xf>
    <xf numFmtId="17" fontId="21" fillId="21" borderId="55" xfId="0" applyNumberFormat="1" applyFont="1" applyFill="1" applyBorder="1" applyAlignment="1">
      <alignment horizontal="center"/>
    </xf>
    <xf numFmtId="10" fontId="21" fillId="14" borderId="32" xfId="0" applyNumberFormat="1" applyFont="1" applyFill="1" applyBorder="1" applyAlignment="1">
      <alignment horizontal="center"/>
    </xf>
    <xf numFmtId="17" fontId="0" fillId="21" borderId="25" xfId="0" applyNumberFormat="1" applyFill="1" applyBorder="1" applyAlignment="1">
      <alignment horizontal="center"/>
    </xf>
    <xf numFmtId="15" fontId="0" fillId="14" borderId="41" xfId="0" applyNumberFormat="1" applyFill="1" applyBorder="1" applyAlignment="1">
      <alignment horizontal="center"/>
    </xf>
    <xf numFmtId="0" fontId="0" fillId="14" borderId="41" xfId="0" applyFill="1" applyBorder="1" applyAlignment="1">
      <alignment horizontal="center"/>
    </xf>
    <xf numFmtId="0" fontId="0" fillId="14" borderId="27" xfId="0" applyFill="1" applyBorder="1" applyAlignment="1">
      <alignment horizontal="center"/>
    </xf>
    <xf numFmtId="10" fontId="0" fillId="14" borderId="62" xfId="0" applyNumberFormat="1" applyFill="1" applyBorder="1" applyAlignment="1">
      <alignment horizontal="center"/>
    </xf>
    <xf numFmtId="15" fontId="21" fillId="14" borderId="34" xfId="0" applyNumberFormat="1" applyFont="1" applyFill="1" applyBorder="1" applyAlignment="1">
      <alignment horizontal="center"/>
    </xf>
    <xf numFmtId="0" fontId="0" fillId="14" borderId="59" xfId="0" applyFill="1" applyBorder="1" applyAlignment="1">
      <alignment horizontal="center"/>
    </xf>
    <xf numFmtId="0" fontId="0" fillId="14" borderId="48" xfId="0" applyFill="1" applyBorder="1" applyAlignment="1">
      <alignment horizontal="center"/>
    </xf>
    <xf numFmtId="0" fontId="21" fillId="0" borderId="0" xfId="0" applyFont="1" applyBorder="1" applyAlignment="1">
      <alignment horizontal="center"/>
    </xf>
    <xf numFmtId="0" fontId="0" fillId="14" borderId="1" xfId="0" applyFill="1" applyBorder="1" applyAlignment="1">
      <alignment horizontal="left"/>
    </xf>
    <xf numFmtId="17" fontId="0" fillId="0" borderId="20" xfId="0" applyNumberFormat="1" applyFill="1" applyBorder="1" applyAlignment="1">
      <alignment horizontal="center"/>
    </xf>
    <xf numFmtId="9" fontId="0" fillId="14" borderId="22" xfId="0" applyNumberFormat="1" applyFill="1" applyBorder="1" applyAlignment="1">
      <alignment horizontal="center"/>
    </xf>
    <xf numFmtId="17" fontId="0" fillId="0" borderId="55" xfId="0" applyNumberFormat="1" applyFill="1" applyBorder="1" applyAlignment="1">
      <alignment horizontal="center"/>
    </xf>
    <xf numFmtId="9" fontId="0" fillId="14" borderId="32" xfId="0" applyNumberFormat="1" applyFill="1" applyBorder="1" applyAlignment="1">
      <alignment horizontal="center"/>
    </xf>
    <xf numFmtId="17" fontId="0" fillId="0" borderId="25" xfId="0" applyNumberFormat="1" applyFill="1" applyBorder="1" applyAlignment="1">
      <alignment horizontal="center"/>
    </xf>
    <xf numFmtId="9" fontId="0" fillId="14" borderId="27" xfId="0" applyNumberFormat="1" applyFill="1" applyBorder="1" applyAlignment="1">
      <alignment horizontal="center"/>
    </xf>
    <xf numFmtId="10" fontId="0" fillId="0" borderId="0" xfId="0" applyNumberFormat="1" applyFill="1" applyAlignment="1">
      <alignment horizontal="right"/>
    </xf>
    <xf numFmtId="9" fontId="18" fillId="0" borderId="0" xfId="0" applyNumberFormat="1" applyFont="1" applyFill="1" applyAlignment="1">
      <alignment horizontal="center"/>
    </xf>
    <xf numFmtId="0" fontId="24" fillId="0" borderId="0" xfId="0" applyFont="1" applyFill="1" applyBorder="1" applyAlignment="1">
      <alignment horizontal="center" wrapText="1"/>
    </xf>
    <xf numFmtId="0" fontId="18" fillId="15" borderId="63" xfId="0" applyFont="1" applyFill="1" applyBorder="1" applyAlignment="1">
      <alignment horizontal="center" vertical="center" wrapText="1"/>
    </xf>
    <xf numFmtId="3" fontId="21" fillId="0" borderId="64" xfId="0" applyNumberFormat="1" applyFont="1" applyFill="1" applyBorder="1" applyAlignment="1">
      <alignment horizontal="center" vertical="center"/>
    </xf>
    <xf numFmtId="3" fontId="21" fillId="0" borderId="65" xfId="0" applyNumberFormat="1" applyFont="1" applyFill="1" applyBorder="1" applyAlignment="1">
      <alignment horizontal="center" vertical="center"/>
    </xf>
    <xf numFmtId="3" fontId="21" fillId="0" borderId="50" xfId="0" applyNumberFormat="1" applyFont="1" applyFill="1" applyBorder="1" applyAlignment="1">
      <alignment horizontal="center" vertical="center"/>
    </xf>
    <xf numFmtId="10" fontId="21" fillId="14" borderId="66" xfId="1" applyNumberFormat="1" applyFont="1" applyFill="1" applyBorder="1" applyAlignment="1">
      <alignment horizontal="center" vertical="center"/>
    </xf>
    <xf numFmtId="3" fontId="21" fillId="0" borderId="67" xfId="0" applyNumberFormat="1" applyFont="1" applyFill="1" applyBorder="1" applyAlignment="1">
      <alignment horizontal="center" vertical="center"/>
    </xf>
    <xf numFmtId="3" fontId="21" fillId="0" borderId="68" xfId="0" applyNumberFormat="1" applyFont="1" applyFill="1" applyBorder="1" applyAlignment="1">
      <alignment horizontal="center" vertical="center"/>
    </xf>
    <xf numFmtId="3" fontId="21" fillId="0" borderId="69" xfId="0" applyNumberFormat="1" applyFont="1" applyFill="1" applyBorder="1" applyAlignment="1">
      <alignment horizontal="center" vertical="center"/>
    </xf>
    <xf numFmtId="3" fontId="0" fillId="0" borderId="67" xfId="0" applyNumberFormat="1" applyFill="1" applyBorder="1" applyAlignment="1">
      <alignment horizontal="center" vertical="center"/>
    </xf>
    <xf numFmtId="3" fontId="0" fillId="0" borderId="68" xfId="0" applyNumberFormat="1" applyFill="1" applyBorder="1" applyAlignment="1">
      <alignment horizontal="center" vertical="center"/>
    </xf>
    <xf numFmtId="3" fontId="0" fillId="0" borderId="70" xfId="0" applyNumberFormat="1" applyFill="1" applyBorder="1" applyAlignment="1">
      <alignment horizontal="center" vertical="center"/>
    </xf>
    <xf numFmtId="3" fontId="0" fillId="0" borderId="71" xfId="0" applyNumberFormat="1" applyFill="1" applyBorder="1" applyAlignment="1">
      <alignment horizontal="center" vertical="center"/>
    </xf>
    <xf numFmtId="3" fontId="21" fillId="0" borderId="70" xfId="0" applyNumberFormat="1" applyFont="1" applyFill="1" applyBorder="1" applyAlignment="1">
      <alignment horizontal="center" vertical="center"/>
    </xf>
    <xf numFmtId="10" fontId="21" fillId="14" borderId="19" xfId="1" applyNumberFormat="1" applyFont="1" applyFill="1" applyBorder="1" applyAlignment="1">
      <alignment horizontal="center" vertical="center"/>
    </xf>
    <xf numFmtId="0" fontId="18" fillId="0" borderId="0" xfId="0" applyFont="1" applyFill="1" applyBorder="1" applyAlignment="1"/>
    <xf numFmtId="15" fontId="18" fillId="14" borderId="22" xfId="0" applyNumberFormat="1" applyFont="1" applyFill="1" applyBorder="1" applyAlignment="1">
      <alignment horizontal="center"/>
    </xf>
    <xf numFmtId="0" fontId="0" fillId="0" borderId="0" xfId="0" applyFill="1" applyBorder="1" applyAlignment="1">
      <alignment horizontal="center"/>
    </xf>
    <xf numFmtId="0" fontId="0" fillId="11" borderId="0" xfId="0" applyFill="1" applyBorder="1"/>
    <xf numFmtId="0" fontId="49" fillId="0" borderId="0" xfId="0" applyFont="1" applyAlignment="1"/>
    <xf numFmtId="0" fontId="49" fillId="0" borderId="0" xfId="0" applyFont="1" applyAlignment="1">
      <alignment horizontal="center"/>
    </xf>
    <xf numFmtId="15" fontId="18" fillId="0" borderId="0" xfId="0" applyNumberFormat="1" applyFont="1" applyFill="1" applyBorder="1" applyAlignment="1">
      <alignment horizontal="center"/>
    </xf>
    <xf numFmtId="0" fontId="21" fillId="0" borderId="3" xfId="0" applyFont="1" applyBorder="1" applyAlignment="1">
      <alignment horizontal="center"/>
    </xf>
    <xf numFmtId="0" fontId="0" fillId="15" borderId="7" xfId="0" applyFill="1" applyBorder="1"/>
    <xf numFmtId="0" fontId="18" fillId="15" borderId="28" xfId="0" applyFont="1" applyFill="1" applyBorder="1" applyAlignment="1"/>
    <xf numFmtId="0" fontId="18" fillId="15" borderId="19" xfId="0" applyFont="1" applyFill="1" applyBorder="1" applyAlignment="1"/>
    <xf numFmtId="0" fontId="0" fillId="14" borderId="21" xfId="0" applyFill="1" applyBorder="1"/>
    <xf numFmtId="0" fontId="0" fillId="14" borderId="22" xfId="0" applyFill="1" applyBorder="1"/>
    <xf numFmtId="0" fontId="0" fillId="19" borderId="23" xfId="0" applyFill="1" applyBorder="1"/>
    <xf numFmtId="0" fontId="0" fillId="14" borderId="2" xfId="0" applyFill="1" applyBorder="1"/>
    <xf numFmtId="0" fontId="0" fillId="14" borderId="4" xfId="0" applyFill="1" applyBorder="1"/>
    <xf numFmtId="0" fontId="0" fillId="14" borderId="55" xfId="0" applyFill="1" applyBorder="1"/>
    <xf numFmtId="0" fontId="0" fillId="0" borderId="0" xfId="0" applyBorder="1" applyAlignment="1">
      <alignment horizontal="center"/>
    </xf>
    <xf numFmtId="0" fontId="0" fillId="15" borderId="7" xfId="0" applyFill="1" applyBorder="1" applyAlignment="1">
      <alignment horizontal="center"/>
    </xf>
    <xf numFmtId="0" fontId="0" fillId="15" borderId="7" xfId="0" applyFill="1" applyBorder="1" applyAlignment="1">
      <alignment horizontal="center" vertical="center" wrapText="1"/>
    </xf>
    <xf numFmtId="17" fontId="0" fillId="0" borderId="0" xfId="0" applyNumberFormat="1" applyFill="1" applyBorder="1" applyAlignment="1">
      <alignment horizontal="left"/>
    </xf>
    <xf numFmtId="17" fontId="0" fillId="0" borderId="20" xfId="0" applyNumberFormat="1" applyFill="1" applyBorder="1" applyAlignment="1">
      <alignment horizontal="left"/>
    </xf>
    <xf numFmtId="0" fontId="0" fillId="0" borderId="31" xfId="0" applyNumberFormat="1" applyFill="1" applyBorder="1" applyAlignment="1">
      <alignment horizontal="center"/>
    </xf>
    <xf numFmtId="17" fontId="0" fillId="0" borderId="55" xfId="0" applyNumberFormat="1" applyFill="1" applyBorder="1" applyAlignment="1">
      <alignment horizontal="left"/>
    </xf>
    <xf numFmtId="0" fontId="0" fillId="0" borderId="34" xfId="0" applyNumberFormat="1" applyFill="1" applyBorder="1" applyAlignment="1">
      <alignment horizontal="center"/>
    </xf>
    <xf numFmtId="17" fontId="0" fillId="0" borderId="25" xfId="0" applyNumberFormat="1" applyFill="1" applyBorder="1" applyAlignment="1">
      <alignment horizontal="left"/>
    </xf>
    <xf numFmtId="0" fontId="0" fillId="0" borderId="41" xfId="0" applyNumberFormat="1" applyFill="1" applyBorder="1" applyAlignment="1">
      <alignment horizontal="center"/>
    </xf>
    <xf numFmtId="17" fontId="0" fillId="0" borderId="0" xfId="0" applyNumberFormat="1" applyAlignment="1">
      <alignment horizontal="left"/>
    </xf>
    <xf numFmtId="0" fontId="0" fillId="0" borderId="0" xfId="0" applyNumberFormat="1" applyFill="1" applyAlignment="1">
      <alignment horizontal="center"/>
    </xf>
    <xf numFmtId="0" fontId="0" fillId="14" borderId="23" xfId="0" applyFill="1" applyBorder="1"/>
    <xf numFmtId="0" fontId="0" fillId="14" borderId="38" xfId="0" applyFill="1" applyBorder="1"/>
    <xf numFmtId="0" fontId="0" fillId="14" borderId="25" xfId="0" applyFill="1" applyBorder="1"/>
    <xf numFmtId="0" fontId="0" fillId="14" borderId="58" xfId="0" applyFill="1" applyBorder="1"/>
    <xf numFmtId="0" fontId="0" fillId="14" borderId="45" xfId="0" applyFill="1" applyBorder="1"/>
    <xf numFmtId="0" fontId="0" fillId="14" borderId="26" xfId="0" applyFill="1" applyBorder="1"/>
    <xf numFmtId="0" fontId="0" fillId="14" borderId="27" xfId="0" applyFill="1" applyBorder="1"/>
    <xf numFmtId="0" fontId="3" fillId="0" borderId="0" xfId="0" applyFont="1" applyBorder="1" applyAlignment="1">
      <alignment horizontal="center" wrapText="1"/>
    </xf>
    <xf numFmtId="0" fontId="40" fillId="0" borderId="0" xfId="0" applyFont="1" applyAlignment="1">
      <alignment horizontal="center"/>
    </xf>
    <xf numFmtId="0" fontId="18" fillId="0" borderId="0" xfId="0" applyFont="1" applyBorder="1" applyAlignment="1">
      <alignment horizontal="center"/>
    </xf>
    <xf numFmtId="0" fontId="18" fillId="2" borderId="28" xfId="0" applyFont="1" applyFill="1" applyBorder="1"/>
    <xf numFmtId="0" fontId="0" fillId="2" borderId="28" xfId="0" applyFill="1" applyBorder="1"/>
    <xf numFmtId="0" fontId="0" fillId="2" borderId="19" xfId="0" applyFill="1" applyBorder="1"/>
    <xf numFmtId="0" fontId="18" fillId="0" borderId="0" xfId="0" applyFont="1" applyBorder="1" applyAlignment="1">
      <alignment horizontal="left"/>
    </xf>
    <xf numFmtId="0" fontId="21" fillId="14" borderId="0" xfId="0" applyFont="1" applyFill="1" applyBorder="1"/>
    <xf numFmtId="0" fontId="21" fillId="0" borderId="0" xfId="0" applyFont="1" applyFill="1" applyBorder="1" applyAlignment="1">
      <alignment wrapText="1"/>
    </xf>
    <xf numFmtId="0" fontId="0" fillId="0" borderId="0" xfId="0" applyFill="1" applyBorder="1" applyAlignment="1">
      <alignment horizontal="centerContinuous" wrapText="1"/>
    </xf>
    <xf numFmtId="9" fontId="0" fillId="5" borderId="34" xfId="0" applyNumberFormat="1" applyFill="1" applyBorder="1" applyAlignment="1">
      <alignment horizontal="center"/>
    </xf>
    <xf numFmtId="10" fontId="0" fillId="11" borderId="0" xfId="1" applyNumberFormat="1" applyFont="1" applyFill="1"/>
    <xf numFmtId="9" fontId="0" fillId="11" borderId="0" xfId="0" applyNumberFormat="1" applyFill="1" applyAlignment="1">
      <alignment horizontal="center"/>
    </xf>
    <xf numFmtId="0" fontId="50" fillId="0" borderId="0" xfId="0" applyFont="1" applyFill="1" applyAlignment="1">
      <alignment horizontal="center"/>
    </xf>
    <xf numFmtId="0" fontId="43" fillId="0" borderId="0" xfId="0" applyFont="1"/>
    <xf numFmtId="0" fontId="44" fillId="0" borderId="74" xfId="0" applyFont="1" applyBorder="1" applyAlignment="1">
      <alignment horizontal="center" vertical="center" wrapText="1"/>
    </xf>
    <xf numFmtId="9" fontId="44" fillId="2" borderId="75" xfId="0" applyNumberFormat="1" applyFont="1" applyFill="1" applyBorder="1" applyAlignment="1">
      <alignment horizontal="center" vertical="center" wrapText="1"/>
    </xf>
    <xf numFmtId="9" fontId="44" fillId="2" borderId="21" xfId="0" applyNumberFormat="1" applyFont="1" applyFill="1" applyBorder="1" applyAlignment="1">
      <alignment horizontal="center" vertical="center"/>
    </xf>
    <xf numFmtId="0" fontId="43" fillId="0" borderId="76" xfId="0" applyFont="1" applyBorder="1" applyAlignment="1">
      <alignment horizontal="center" vertical="center"/>
    </xf>
    <xf numFmtId="0" fontId="44" fillId="0" borderId="77" xfId="0" applyFont="1" applyBorder="1" applyAlignment="1">
      <alignment horizontal="center" vertical="center" wrapText="1"/>
    </xf>
    <xf numFmtId="0" fontId="44" fillId="2" borderId="78" xfId="0" applyFont="1" applyFill="1" applyBorder="1" applyAlignment="1">
      <alignment horizontal="center" vertical="center" wrapText="1"/>
    </xf>
    <xf numFmtId="0" fontId="44" fillId="0" borderId="79" xfId="0" applyFont="1" applyBorder="1" applyAlignment="1">
      <alignment horizontal="center" vertical="center"/>
    </xf>
    <xf numFmtId="0" fontId="44" fillId="0" borderId="8" xfId="0" applyFont="1" applyBorder="1" applyAlignment="1">
      <alignment horizontal="center" vertical="center" wrapText="1"/>
    </xf>
    <xf numFmtId="0" fontId="44" fillId="0" borderId="60" xfId="0" applyFont="1" applyBorder="1" applyAlignment="1">
      <alignment horizontal="center" vertical="center" wrapText="1"/>
    </xf>
    <xf numFmtId="0" fontId="44" fillId="2" borderId="9" xfId="0" applyFont="1" applyFill="1" applyBorder="1" applyAlignment="1">
      <alignment horizontal="center" vertical="center"/>
    </xf>
    <xf numFmtId="0" fontId="44" fillId="0" borderId="0" xfId="0" applyFont="1" applyAlignment="1">
      <alignment horizontal="center" vertical="center"/>
    </xf>
    <xf numFmtId="0" fontId="44" fillId="0" borderId="10" xfId="0" applyFont="1" applyBorder="1" applyAlignment="1">
      <alignment horizontal="center" vertical="center" wrapText="1"/>
    </xf>
    <xf numFmtId="0" fontId="44" fillId="0" borderId="1" xfId="0" applyFont="1" applyBorder="1" applyAlignment="1">
      <alignment horizontal="center" vertical="center" wrapText="1"/>
    </xf>
    <xf numFmtId="0" fontId="44" fillId="2" borderId="11" xfId="0" applyFont="1" applyFill="1" applyBorder="1" applyAlignment="1">
      <alignment horizontal="center" vertical="center"/>
    </xf>
    <xf numFmtId="0" fontId="44" fillId="0" borderId="12" xfId="0" applyFont="1" applyBorder="1" applyAlignment="1">
      <alignment horizontal="center" vertical="center" wrapText="1"/>
    </xf>
    <xf numFmtId="0" fontId="44" fillId="0" borderId="61" xfId="0" applyFont="1" applyBorder="1" applyAlignment="1">
      <alignment horizontal="center" vertical="center" wrapText="1"/>
    </xf>
    <xf numFmtId="0" fontId="44" fillId="2" borderId="13" xfId="0" applyFont="1" applyFill="1" applyBorder="1" applyAlignment="1">
      <alignment horizontal="center" vertical="center"/>
    </xf>
    <xf numFmtId="0" fontId="44" fillId="0" borderId="56" xfId="0" applyFont="1" applyBorder="1" applyAlignment="1">
      <alignment horizontal="center" vertical="center" wrapText="1"/>
    </xf>
    <xf numFmtId="0" fontId="44" fillId="2" borderId="57" xfId="0" applyFont="1" applyFill="1" applyBorder="1" applyAlignment="1">
      <alignment horizontal="center" vertical="center" wrapText="1"/>
    </xf>
    <xf numFmtId="0" fontId="44" fillId="0" borderId="29" xfId="0" applyFont="1" applyBorder="1" applyAlignment="1">
      <alignment horizontal="center" vertical="center"/>
    </xf>
    <xf numFmtId="0" fontId="43" fillId="0" borderId="0" xfId="0" applyFont="1" applyAlignment="1">
      <alignment horizontal="center" vertical="center"/>
    </xf>
    <xf numFmtId="0" fontId="43" fillId="2" borderId="57" xfId="0" applyFont="1" applyFill="1" applyBorder="1" applyAlignment="1">
      <alignment horizontal="center" vertical="center"/>
    </xf>
    <xf numFmtId="2" fontId="53" fillId="22" borderId="29" xfId="0" applyNumberFormat="1" applyFont="1" applyFill="1" applyBorder="1" applyAlignment="1">
      <alignment horizontal="center" vertical="center"/>
    </xf>
    <xf numFmtId="168" fontId="53" fillId="0" borderId="0" xfId="1" applyNumberFormat="1" applyFont="1" applyFill="1"/>
    <xf numFmtId="2" fontId="44" fillId="0" borderId="0" xfId="0" applyNumberFormat="1" applyFont="1" applyBorder="1" applyAlignment="1">
      <alignment horizontal="left" vertical="center"/>
    </xf>
    <xf numFmtId="0" fontId="44" fillId="0" borderId="80" xfId="0" applyFont="1" applyBorder="1" applyAlignment="1">
      <alignment horizontal="center" vertical="center" wrapText="1"/>
    </xf>
    <xf numFmtId="0" fontId="44" fillId="2" borderId="81" xfId="0" applyFont="1" applyFill="1" applyBorder="1" applyAlignment="1">
      <alignment horizontal="center" vertical="center"/>
    </xf>
    <xf numFmtId="0" fontId="44" fillId="0" borderId="55" xfId="0" applyFont="1" applyBorder="1" applyAlignment="1">
      <alignment horizontal="center" vertical="center" wrapText="1"/>
    </xf>
    <xf numFmtId="0" fontId="44" fillId="0" borderId="82" xfId="0" applyFont="1" applyBorder="1" applyAlignment="1">
      <alignment horizontal="center" vertical="center" wrapText="1"/>
    </xf>
    <xf numFmtId="0" fontId="44" fillId="0" borderId="19" xfId="0" applyFont="1" applyBorder="1" applyAlignment="1">
      <alignment horizontal="center" vertical="center"/>
    </xf>
    <xf numFmtId="0" fontId="44" fillId="0" borderId="0" xfId="0" applyFont="1" applyBorder="1" applyAlignment="1">
      <alignment horizontal="center" vertical="center" wrapText="1"/>
    </xf>
    <xf numFmtId="0" fontId="44" fillId="0" borderId="0" xfId="0" applyFont="1" applyFill="1" applyBorder="1" applyAlignment="1">
      <alignment horizontal="center" vertical="center" wrapText="1"/>
    </xf>
    <xf numFmtId="0" fontId="44" fillId="0" borderId="0" xfId="0" applyFont="1" applyBorder="1" applyAlignment="1">
      <alignment horizontal="center" vertical="center"/>
    </xf>
    <xf numFmtId="0" fontId="44" fillId="0" borderId="0" xfId="0" applyFont="1" applyFill="1" applyAlignment="1">
      <alignment horizontal="center" vertical="center"/>
    </xf>
    <xf numFmtId="0" fontId="50" fillId="0" borderId="0" xfId="0" applyFont="1" applyFill="1" applyBorder="1" applyAlignment="1">
      <alignment horizontal="center" vertical="center"/>
    </xf>
    <xf numFmtId="0" fontId="43" fillId="0" borderId="0" xfId="0" applyFont="1" applyBorder="1" applyAlignment="1">
      <alignment horizontal="center" vertical="center"/>
    </xf>
    <xf numFmtId="2" fontId="44" fillId="0" borderId="0" xfId="0" applyNumberFormat="1" applyFont="1" applyBorder="1" applyAlignment="1">
      <alignment horizontal="center" vertical="center"/>
    </xf>
    <xf numFmtId="0" fontId="43" fillId="0" borderId="0" xfId="0" applyFont="1" applyAlignment="1">
      <alignment vertical="center"/>
    </xf>
    <xf numFmtId="0" fontId="43" fillId="0" borderId="8" xfId="0" applyFont="1" applyBorder="1" applyAlignment="1">
      <alignment horizontal="center" vertical="center" wrapText="1"/>
    </xf>
    <xf numFmtId="0" fontId="43" fillId="0" borderId="9" xfId="0" applyFont="1" applyBorder="1" applyAlignment="1">
      <alignment horizontal="center" vertical="center"/>
    </xf>
    <xf numFmtId="0" fontId="43" fillId="0" borderId="10" xfId="0" applyFont="1" applyBorder="1" applyAlignment="1">
      <alignment horizontal="center" vertical="center" wrapText="1"/>
    </xf>
    <xf numFmtId="0" fontId="43" fillId="0" borderId="11" xfId="0" applyFont="1" applyBorder="1" applyAlignment="1">
      <alignment horizontal="center" vertical="center"/>
    </xf>
    <xf numFmtId="0" fontId="18" fillId="0" borderId="0" xfId="0" applyFont="1" applyAlignment="1">
      <alignment horizontal="center" vertical="center"/>
    </xf>
    <xf numFmtId="0" fontId="43" fillId="0" borderId="0" xfId="0" applyFont="1" applyAlignment="1">
      <alignment horizontal="left" vertical="center"/>
    </xf>
    <xf numFmtId="0" fontId="43" fillId="0" borderId="12" xfId="0" applyFont="1" applyBorder="1" applyAlignment="1">
      <alignment horizontal="center" vertical="center" wrapText="1"/>
    </xf>
    <xf numFmtId="0" fontId="43" fillId="0" borderId="13" xfId="0" applyFont="1" applyBorder="1" applyAlignment="1">
      <alignment horizontal="center" vertical="center"/>
    </xf>
    <xf numFmtId="0" fontId="18" fillId="0" borderId="0" xfId="0" applyFont="1" applyAlignment="1">
      <alignment horizontal="center"/>
    </xf>
    <xf numFmtId="16" fontId="0" fillId="0" borderId="0" xfId="0" applyNumberFormat="1" applyAlignment="1">
      <alignment horizontal="center"/>
    </xf>
    <xf numFmtId="0" fontId="18" fillId="2" borderId="7" xfId="0" applyFont="1" applyFill="1" applyBorder="1" applyAlignment="1">
      <alignment horizontal="center" wrapText="1"/>
    </xf>
    <xf numFmtId="0" fontId="21" fillId="14" borderId="7" xfId="0" applyFont="1" applyFill="1" applyBorder="1" applyAlignment="1">
      <alignment horizontal="center" wrapText="1"/>
    </xf>
    <xf numFmtId="0" fontId="21" fillId="14" borderId="50" xfId="0" applyFont="1" applyFill="1" applyBorder="1" applyAlignment="1">
      <alignment horizontal="center" wrapText="1"/>
    </xf>
    <xf numFmtId="0" fontId="21" fillId="0" borderId="0" xfId="0" applyFont="1" applyFill="1" applyBorder="1" applyAlignment="1">
      <alignment horizontal="center" wrapText="1"/>
    </xf>
    <xf numFmtId="166" fontId="54" fillId="23" borderId="0" xfId="0" applyNumberFormat="1" applyFont="1" applyFill="1" applyBorder="1"/>
    <xf numFmtId="0" fontId="0" fillId="23" borderId="0" xfId="0" applyFill="1" applyBorder="1"/>
    <xf numFmtId="0" fontId="0" fillId="0" borderId="6" xfId="0" applyBorder="1" applyAlignment="1">
      <alignment horizontal="left"/>
    </xf>
    <xf numFmtId="0" fontId="0" fillId="0" borderId="6" xfId="0" applyBorder="1"/>
    <xf numFmtId="0" fontId="18" fillId="23" borderId="83" xfId="0" applyFont="1" applyFill="1" applyBorder="1"/>
    <xf numFmtId="0" fontId="0" fillId="23" borderId="47" xfId="0" applyFill="1" applyBorder="1"/>
    <xf numFmtId="0" fontId="0" fillId="23" borderId="48" xfId="0" applyFill="1" applyBorder="1"/>
    <xf numFmtId="0" fontId="0" fillId="18" borderId="35" xfId="0" applyFill="1" applyBorder="1"/>
    <xf numFmtId="0" fontId="0" fillId="18" borderId="37" xfId="0" applyFill="1" applyBorder="1"/>
    <xf numFmtId="0" fontId="0" fillId="18" borderId="49" xfId="0" applyFill="1" applyBorder="1"/>
    <xf numFmtId="0" fontId="18" fillId="19" borderId="80" xfId="0" applyFont="1" applyFill="1" applyBorder="1"/>
    <xf numFmtId="0" fontId="0" fillId="18" borderId="38" xfId="0" applyFill="1" applyBorder="1"/>
    <xf numFmtId="0" fontId="0" fillId="18" borderId="0" xfId="0" applyFill="1" applyBorder="1"/>
    <xf numFmtId="0" fontId="0" fillId="18" borderId="24" xfId="0" applyFill="1" applyBorder="1"/>
    <xf numFmtId="0" fontId="18" fillId="19" borderId="1" xfId="0" applyFont="1" applyFill="1" applyBorder="1"/>
    <xf numFmtId="0" fontId="0" fillId="18" borderId="2" xfId="0" applyFill="1" applyBorder="1"/>
    <xf numFmtId="0" fontId="0" fillId="18" borderId="3" xfId="0" applyFill="1" applyBorder="1"/>
    <xf numFmtId="0" fontId="0" fillId="18" borderId="4" xfId="0" applyFill="1" applyBorder="1"/>
    <xf numFmtId="0" fontId="0" fillId="18" borderId="32" xfId="0" applyFill="1" applyBorder="1"/>
    <xf numFmtId="0" fontId="0" fillId="18" borderId="16" xfId="0" applyFill="1" applyBorder="1"/>
    <xf numFmtId="0" fontId="0" fillId="18" borderId="6" xfId="0" applyFill="1" applyBorder="1"/>
    <xf numFmtId="0" fontId="0" fillId="18" borderId="44" xfId="0" applyFill="1" applyBorder="1"/>
    <xf numFmtId="0" fontId="0" fillId="18" borderId="45" xfId="0" applyFill="1" applyBorder="1" applyAlignment="1">
      <alignment horizontal="centerContinuous" wrapText="1"/>
    </xf>
    <xf numFmtId="0" fontId="0" fillId="18" borderId="26" xfId="0" applyFill="1" applyBorder="1" applyAlignment="1">
      <alignment horizontal="centerContinuous" wrapText="1"/>
    </xf>
    <xf numFmtId="0" fontId="0" fillId="18" borderId="27" xfId="0" applyFill="1" applyBorder="1" applyAlignment="1">
      <alignment horizontal="centerContinuous" wrapText="1"/>
    </xf>
    <xf numFmtId="17" fontId="21" fillId="0" borderId="23" xfId="0" applyNumberFormat="1" applyFont="1" applyBorder="1" applyAlignment="1">
      <alignment horizontal="center"/>
    </xf>
    <xf numFmtId="9" fontId="0" fillId="23" borderId="27" xfId="0" applyNumberFormat="1" applyFill="1" applyBorder="1" applyAlignment="1">
      <alignment horizontal="center"/>
    </xf>
    <xf numFmtId="0" fontId="18" fillId="24" borderId="2" xfId="0" applyFont="1" applyFill="1" applyBorder="1" applyAlignment="1">
      <alignment horizontal="centerContinuous"/>
    </xf>
    <xf numFmtId="0" fontId="18" fillId="24" borderId="3" xfId="0" applyFont="1" applyFill="1" applyBorder="1" applyAlignment="1">
      <alignment horizontal="centerContinuous"/>
    </xf>
    <xf numFmtId="0" fontId="18" fillId="24" borderId="4" xfId="0" applyFont="1" applyFill="1" applyBorder="1" applyAlignment="1">
      <alignment horizontal="centerContinuous"/>
    </xf>
    <xf numFmtId="0" fontId="0" fillId="23" borderId="23" xfId="0" applyFill="1" applyBorder="1"/>
    <xf numFmtId="0" fontId="0" fillId="23" borderId="38" xfId="0" applyFill="1" applyBorder="1"/>
    <xf numFmtId="0" fontId="0" fillId="23" borderId="24" xfId="0" applyFill="1" applyBorder="1"/>
    <xf numFmtId="0" fontId="0" fillId="23" borderId="25" xfId="0" applyFill="1" applyBorder="1"/>
    <xf numFmtId="0" fontId="0" fillId="23" borderId="26" xfId="0" applyFill="1" applyBorder="1"/>
    <xf numFmtId="0" fontId="0" fillId="23" borderId="45" xfId="0" applyFill="1" applyBorder="1"/>
    <xf numFmtId="0" fontId="0" fillId="23" borderId="27" xfId="0" applyFill="1" applyBorder="1"/>
    <xf numFmtId="0" fontId="24" fillId="25" borderId="0" xfId="0" applyFont="1" applyFill="1"/>
    <xf numFmtId="0" fontId="0" fillId="25" borderId="0" xfId="0" applyFill="1"/>
    <xf numFmtId="0" fontId="18" fillId="0" borderId="74" xfId="0" applyFont="1" applyBorder="1"/>
    <xf numFmtId="0" fontId="18" fillId="0" borderId="83" xfId="0" applyFont="1" applyBorder="1" applyAlignment="1">
      <alignment horizontal="centerContinuous"/>
    </xf>
    <xf numFmtId="0" fontId="18" fillId="0" borderId="47" xfId="0" applyFont="1" applyBorder="1" applyAlignment="1">
      <alignment horizontal="centerContinuous"/>
    </xf>
    <xf numFmtId="0" fontId="18" fillId="0" borderId="22" xfId="0" applyFont="1" applyBorder="1" applyAlignment="1">
      <alignment horizontal="centerContinuous"/>
    </xf>
    <xf numFmtId="0" fontId="18" fillId="0" borderId="80" xfId="0" applyFont="1" applyBorder="1" applyAlignment="1">
      <alignment horizontal="center"/>
    </xf>
    <xf numFmtId="0" fontId="18" fillId="0" borderId="14" xfId="0" applyFont="1" applyBorder="1"/>
    <xf numFmtId="0" fontId="0" fillId="0" borderId="35" xfId="0" applyFill="1" applyBorder="1"/>
    <xf numFmtId="0" fontId="18" fillId="0" borderId="85" xfId="0" applyFont="1" applyFill="1" applyBorder="1"/>
    <xf numFmtId="0" fontId="18" fillId="0" borderId="39" xfId="0" applyFont="1" applyFill="1" applyBorder="1"/>
    <xf numFmtId="17" fontId="21" fillId="0" borderId="20" xfId="0" applyNumberFormat="1" applyFont="1" applyBorder="1" applyAlignment="1">
      <alignment horizontal="center"/>
    </xf>
    <xf numFmtId="0" fontId="0" fillId="23" borderId="21" xfId="0" applyFill="1" applyBorder="1" applyAlignment="1">
      <alignment horizontal="right"/>
    </xf>
    <xf numFmtId="0" fontId="0" fillId="19" borderId="21" xfId="0" applyFill="1" applyBorder="1"/>
    <xf numFmtId="10" fontId="0" fillId="19" borderId="22" xfId="1" applyNumberFormat="1" applyFont="1" applyFill="1" applyBorder="1"/>
    <xf numFmtId="0" fontId="0" fillId="23" borderId="0" xfId="0" applyFill="1" applyBorder="1" applyAlignment="1">
      <alignment horizontal="right"/>
    </xf>
    <xf numFmtId="0" fontId="0" fillId="19" borderId="0" xfId="0" applyFill="1" applyBorder="1"/>
    <xf numFmtId="10" fontId="0" fillId="19" borderId="24" xfId="1" applyNumberFormat="1" applyFont="1" applyFill="1" applyBorder="1"/>
    <xf numFmtId="17" fontId="0" fillId="0" borderId="23" xfId="0" applyNumberFormat="1" applyBorder="1" applyAlignment="1">
      <alignment horizontal="center"/>
    </xf>
    <xf numFmtId="0" fontId="0" fillId="23" borderId="26" xfId="0" applyFill="1" applyBorder="1" applyAlignment="1">
      <alignment horizontal="right"/>
    </xf>
    <xf numFmtId="0" fontId="0" fillId="19" borderId="26" xfId="0" applyFill="1" applyBorder="1"/>
    <xf numFmtId="10" fontId="0" fillId="19" borderId="27" xfId="1" applyNumberFormat="1" applyFont="1" applyFill="1" applyBorder="1"/>
    <xf numFmtId="14" fontId="54" fillId="23" borderId="0" xfId="0" applyNumberFormat="1" applyFont="1" applyFill="1" applyBorder="1"/>
    <xf numFmtId="0" fontId="18" fillId="23" borderId="2" xfId="0" applyFont="1" applyFill="1" applyBorder="1"/>
    <xf numFmtId="0" fontId="0" fillId="23" borderId="3" xfId="0" applyFill="1" applyBorder="1"/>
    <xf numFmtId="0" fontId="0" fillId="23" borderId="4" xfId="0" applyFill="1" applyBorder="1"/>
    <xf numFmtId="0" fontId="0" fillId="19" borderId="14" xfId="0" applyFill="1" applyBorder="1"/>
    <xf numFmtId="0" fontId="0" fillId="18" borderId="36" xfId="0" applyFill="1" applyBorder="1"/>
    <xf numFmtId="0" fontId="18" fillId="19" borderId="42" xfId="0" applyFont="1" applyFill="1" applyBorder="1"/>
    <xf numFmtId="0" fontId="0" fillId="18" borderId="39" xfId="0" applyFill="1" applyBorder="1"/>
    <xf numFmtId="0" fontId="0" fillId="19" borderId="15" xfId="0" applyFill="1" applyBorder="1"/>
    <xf numFmtId="0" fontId="0" fillId="18" borderId="17" xfId="0" applyFill="1" applyBorder="1"/>
    <xf numFmtId="0" fontId="0" fillId="19" borderId="1" xfId="0" applyFill="1" applyBorder="1" applyAlignment="1">
      <alignment wrapText="1"/>
    </xf>
    <xf numFmtId="0" fontId="0" fillId="18" borderId="16" xfId="0" applyFill="1" applyBorder="1" applyAlignment="1">
      <alignment horizontal="centerContinuous" wrapText="1"/>
    </xf>
    <xf numFmtId="0" fontId="0" fillId="18" borderId="6" xfId="0" applyFill="1" applyBorder="1" applyAlignment="1">
      <alignment horizontal="centerContinuous" wrapText="1"/>
    </xf>
    <xf numFmtId="0" fontId="0" fillId="18" borderId="17" xfId="0" applyFill="1" applyBorder="1" applyAlignment="1">
      <alignment horizontal="centerContinuous" wrapText="1"/>
    </xf>
    <xf numFmtId="0" fontId="0" fillId="19" borderId="56" xfId="0" applyFill="1" applyBorder="1" applyAlignment="1">
      <alignment horizontal="center"/>
    </xf>
    <xf numFmtId="0" fontId="0" fillId="19" borderId="57" xfId="0" applyFill="1" applyBorder="1" applyAlignment="1">
      <alignment horizontal="center" wrapText="1"/>
    </xf>
    <xf numFmtId="0" fontId="0" fillId="19" borderId="29" xfId="0" applyFill="1" applyBorder="1"/>
    <xf numFmtId="9" fontId="0" fillId="23" borderId="22" xfId="0" applyNumberFormat="1" applyFill="1" applyBorder="1" applyAlignment="1">
      <alignment horizontal="center"/>
    </xf>
    <xf numFmtId="9" fontId="48" fillId="23" borderId="24" xfId="0" applyNumberFormat="1" applyFont="1" applyFill="1" applyBorder="1" applyAlignment="1">
      <alignment horizontal="center"/>
    </xf>
    <xf numFmtId="9" fontId="48" fillId="23" borderId="27" xfId="0" applyNumberFormat="1" applyFont="1" applyFill="1" applyBorder="1" applyAlignment="1">
      <alignment horizontal="center"/>
    </xf>
    <xf numFmtId="0" fontId="18" fillId="0" borderId="23" xfId="0" applyFont="1" applyBorder="1" applyAlignment="1">
      <alignment horizontal="center"/>
    </xf>
    <xf numFmtId="0" fontId="26" fillId="26" borderId="15" xfId="0" applyFont="1" applyFill="1" applyBorder="1" applyAlignment="1">
      <alignment horizontal="center" wrapText="1"/>
    </xf>
    <xf numFmtId="0" fontId="26" fillId="26" borderId="15" xfId="0" applyFont="1" applyFill="1" applyBorder="1" applyAlignment="1">
      <alignment horizontal="center"/>
    </xf>
    <xf numFmtId="0" fontId="26" fillId="26" borderId="16" xfId="0" applyFont="1" applyFill="1" applyBorder="1" applyAlignment="1">
      <alignment horizontal="center" wrapText="1"/>
    </xf>
    <xf numFmtId="0" fontId="18" fillId="26" borderId="15" xfId="0" applyFont="1" applyFill="1" applyBorder="1" applyAlignment="1">
      <alignment horizontal="center"/>
    </xf>
    <xf numFmtId="0" fontId="0" fillId="0" borderId="20" xfId="0" applyNumberFormat="1" applyBorder="1" applyAlignment="1">
      <alignment horizontal="center"/>
    </xf>
    <xf numFmtId="1" fontId="0" fillId="20" borderId="1" xfId="0" applyNumberFormat="1" applyFill="1" applyBorder="1" applyAlignment="1">
      <alignment horizontal="center"/>
    </xf>
    <xf numFmtId="1" fontId="0" fillId="20" borderId="1" xfId="1" applyNumberFormat="1" applyFont="1" applyFill="1" applyBorder="1" applyAlignment="1">
      <alignment horizontal="center"/>
    </xf>
    <xf numFmtId="1" fontId="0" fillId="20" borderId="2" xfId="0" applyNumberFormat="1" applyFill="1" applyBorder="1" applyAlignment="1">
      <alignment horizontal="center"/>
    </xf>
    <xf numFmtId="1" fontId="0" fillId="26" borderId="1" xfId="0" applyNumberFormat="1" applyFill="1" applyBorder="1" applyAlignment="1">
      <alignment horizontal="center"/>
    </xf>
    <xf numFmtId="0" fontId="0" fillId="0" borderId="23" xfId="0" applyNumberFormat="1" applyBorder="1" applyAlignment="1">
      <alignment horizontal="center"/>
    </xf>
    <xf numFmtId="0" fontId="0" fillId="20" borderId="1" xfId="0" applyFill="1" applyBorder="1" applyAlignment="1">
      <alignment horizontal="center"/>
    </xf>
    <xf numFmtId="10" fontId="0" fillId="20" borderId="1" xfId="1" applyNumberFormat="1" applyFont="1" applyFill="1" applyBorder="1" applyAlignment="1">
      <alignment horizontal="center"/>
    </xf>
    <xf numFmtId="0" fontId="0" fillId="20" borderId="2" xfId="0" applyFill="1" applyBorder="1" applyAlignment="1">
      <alignment horizontal="center"/>
    </xf>
    <xf numFmtId="0" fontId="0" fillId="0" borderId="25" xfId="0" applyNumberFormat="1" applyBorder="1" applyAlignment="1">
      <alignment horizontal="center"/>
    </xf>
    <xf numFmtId="0" fontId="0" fillId="0" borderId="31" xfId="0" applyNumberFormat="1" applyBorder="1" applyAlignment="1">
      <alignment horizontal="center"/>
    </xf>
    <xf numFmtId="1" fontId="0" fillId="20" borderId="4" xfId="0" applyNumberFormat="1" applyFill="1" applyBorder="1" applyAlignment="1">
      <alignment horizontal="right"/>
    </xf>
    <xf numFmtId="1" fontId="0" fillId="20" borderId="1" xfId="0" applyNumberFormat="1" applyFill="1" applyBorder="1" applyAlignment="1">
      <alignment horizontal="right"/>
    </xf>
    <xf numFmtId="1" fontId="0" fillId="20" borderId="1" xfId="0" applyNumberFormat="1" applyFill="1" applyBorder="1"/>
    <xf numFmtId="1" fontId="0" fillId="20" borderId="1" xfId="1" applyNumberFormat="1" applyFont="1" applyFill="1" applyBorder="1"/>
    <xf numFmtId="1" fontId="0" fillId="20" borderId="2" xfId="0" applyNumberFormat="1" applyFill="1" applyBorder="1"/>
    <xf numFmtId="17" fontId="0" fillId="26" borderId="1" xfId="0" applyNumberFormat="1" applyFill="1" applyBorder="1"/>
    <xf numFmtId="0" fontId="0" fillId="0" borderId="41" xfId="0" applyNumberFormat="1" applyBorder="1" applyAlignment="1">
      <alignment horizontal="center"/>
    </xf>
    <xf numFmtId="1" fontId="0" fillId="26" borderId="4" xfId="0" applyNumberFormat="1" applyFill="1" applyBorder="1" applyAlignment="1">
      <alignment horizontal="right"/>
    </xf>
    <xf numFmtId="10" fontId="18" fillId="26" borderId="1" xfId="1" applyNumberFormat="1" applyFont="1" applyFill="1" applyBorder="1"/>
    <xf numFmtId="168" fontId="18" fillId="26" borderId="0" xfId="1" applyNumberFormat="1" applyFont="1" applyFill="1"/>
    <xf numFmtId="1" fontId="0" fillId="0" borderId="0" xfId="0" applyNumberFormat="1"/>
    <xf numFmtId="0" fontId="49" fillId="0" borderId="0" xfId="0" applyFont="1"/>
    <xf numFmtId="15" fontId="54" fillId="23" borderId="0" xfId="0" applyNumberFormat="1" applyFont="1" applyFill="1" applyBorder="1"/>
    <xf numFmtId="0" fontId="0" fillId="23" borderId="0" xfId="0" applyNumberFormat="1" applyFill="1" applyBorder="1"/>
    <xf numFmtId="0" fontId="0" fillId="23" borderId="35" xfId="0" applyFill="1" applyBorder="1"/>
    <xf numFmtId="0" fontId="0" fillId="23" borderId="37" xfId="0" applyFill="1" applyBorder="1"/>
    <xf numFmtId="0" fontId="0" fillId="23" borderId="36" xfId="0" applyFill="1" applyBorder="1"/>
    <xf numFmtId="0" fontId="0" fillId="23" borderId="2" xfId="0" applyFill="1" applyBorder="1"/>
    <xf numFmtId="0" fontId="0" fillId="19" borderId="15" xfId="0" applyFill="1" applyBorder="1" applyAlignment="1">
      <alignment wrapText="1"/>
    </xf>
    <xf numFmtId="0" fontId="0" fillId="23" borderId="16" xfId="0" applyFill="1" applyBorder="1" applyAlignment="1">
      <alignment horizontal="centerContinuous" wrapText="1"/>
    </xf>
    <xf numFmtId="0" fontId="0" fillId="23" borderId="6" xfId="0" applyFill="1" applyBorder="1" applyAlignment="1">
      <alignment horizontal="centerContinuous" wrapText="1"/>
    </xf>
    <xf numFmtId="0" fontId="0" fillId="23" borderId="17" xfId="0" applyFill="1" applyBorder="1" applyAlignment="1">
      <alignment horizontal="centerContinuous" wrapText="1"/>
    </xf>
    <xf numFmtId="0" fontId="0" fillId="0" borderId="0" xfId="0" applyAlignment="1">
      <alignment horizontal="center" wrapText="1"/>
    </xf>
    <xf numFmtId="0" fontId="0" fillId="23" borderId="0" xfId="0" applyFill="1" applyAlignment="1">
      <alignment horizontal="center"/>
    </xf>
    <xf numFmtId="0" fontId="18" fillId="23" borderId="2" xfId="0" applyFont="1" applyFill="1" applyBorder="1" applyAlignment="1">
      <alignment horizontal="centerContinuous"/>
    </xf>
    <xf numFmtId="0" fontId="18" fillId="23" borderId="3" xfId="0" applyFont="1" applyFill="1" applyBorder="1" applyAlignment="1">
      <alignment horizontal="centerContinuous"/>
    </xf>
    <xf numFmtId="0" fontId="18" fillId="23" borderId="4" xfId="0" applyFont="1" applyFill="1" applyBorder="1" applyAlignment="1">
      <alignment horizontal="centerContinuous"/>
    </xf>
    <xf numFmtId="0" fontId="18" fillId="23" borderId="43" xfId="0" applyFont="1" applyFill="1" applyBorder="1"/>
    <xf numFmtId="0" fontId="18" fillId="23" borderId="6" xfId="0" applyFont="1" applyFill="1" applyBorder="1"/>
    <xf numFmtId="0" fontId="18" fillId="23" borderId="16" xfId="0" applyFont="1" applyFill="1" applyBorder="1"/>
    <xf numFmtId="0" fontId="18" fillId="23" borderId="44" xfId="0" applyFont="1" applyFill="1" applyBorder="1"/>
    <xf numFmtId="14" fontId="24" fillId="23" borderId="0" xfId="0" applyNumberFormat="1" applyFont="1" applyFill="1" applyBorder="1"/>
    <xf numFmtId="0" fontId="18" fillId="19" borderId="14" xfId="0" applyFont="1" applyFill="1" applyBorder="1"/>
    <xf numFmtId="0" fontId="0" fillId="23" borderId="39" xfId="0" applyFill="1" applyBorder="1"/>
    <xf numFmtId="0" fontId="18" fillId="24" borderId="54" xfId="0" applyFont="1" applyFill="1" applyBorder="1" applyAlignment="1">
      <alignment horizontal="centerContinuous"/>
    </xf>
    <xf numFmtId="0" fontId="18" fillId="24" borderId="48" xfId="0" applyFont="1" applyFill="1" applyBorder="1" applyAlignment="1">
      <alignment horizontal="centerContinuous"/>
    </xf>
    <xf numFmtId="0" fontId="18" fillId="24" borderId="47" xfId="0" applyFont="1" applyFill="1" applyBorder="1" applyAlignment="1">
      <alignment horizontal="centerContinuous"/>
    </xf>
    <xf numFmtId="0" fontId="18" fillId="19" borderId="15" xfId="0" applyFont="1" applyFill="1" applyBorder="1"/>
    <xf numFmtId="0" fontId="0" fillId="23" borderId="16" xfId="0" applyFill="1" applyBorder="1"/>
    <xf numFmtId="0" fontId="0" fillId="23" borderId="6" xfId="0" applyFill="1" applyBorder="1"/>
    <xf numFmtId="0" fontId="0" fillId="23" borderId="17" xfId="0" applyFill="1" applyBorder="1"/>
    <xf numFmtId="0" fontId="18" fillId="19" borderId="23" xfId="0" applyFont="1" applyFill="1" applyBorder="1"/>
    <xf numFmtId="0" fontId="18" fillId="19" borderId="24" xfId="0" applyFont="1" applyFill="1" applyBorder="1"/>
    <xf numFmtId="0" fontId="18" fillId="19" borderId="0" xfId="0" applyFont="1" applyFill="1" applyBorder="1"/>
    <xf numFmtId="0" fontId="21" fillId="3" borderId="35" xfId="0" applyFont="1" applyFill="1" applyBorder="1"/>
    <xf numFmtId="14" fontId="18" fillId="23" borderId="0" xfId="0" applyNumberFormat="1" applyFont="1" applyFill="1" applyBorder="1"/>
    <xf numFmtId="0" fontId="18" fillId="19" borderId="15" xfId="0" applyFont="1" applyFill="1" applyBorder="1" applyAlignment="1">
      <alignment vertical="center" wrapText="1"/>
    </xf>
    <xf numFmtId="0" fontId="55" fillId="0" borderId="0" xfId="2" applyFont="1" applyBorder="1" applyAlignment="1" applyProtection="1"/>
    <xf numFmtId="0" fontId="56" fillId="0" borderId="0" xfId="0" applyFont="1" applyAlignment="1">
      <alignment horizontal="right"/>
    </xf>
    <xf numFmtId="0" fontId="54" fillId="0" borderId="0" xfId="0" applyFont="1"/>
    <xf numFmtId="0" fontId="29" fillId="0" borderId="0" xfId="0" applyFont="1"/>
    <xf numFmtId="9" fontId="0" fillId="23" borderId="0" xfId="0" applyNumberFormat="1" applyFill="1" applyAlignment="1">
      <alignment horizontal="center"/>
    </xf>
    <xf numFmtId="0" fontId="24" fillId="0" borderId="0" xfId="0" applyFont="1" applyAlignment="1">
      <alignment horizontal="center"/>
    </xf>
    <xf numFmtId="0" fontId="50" fillId="0" borderId="0" xfId="0" applyFont="1"/>
    <xf numFmtId="0" fontId="18" fillId="0" borderId="2" xfId="0" applyFont="1" applyBorder="1" applyAlignment="1">
      <alignment horizontal="centerContinuous"/>
    </xf>
    <xf numFmtId="0" fontId="18" fillId="0" borderId="3" xfId="0" applyFont="1" applyBorder="1" applyAlignment="1">
      <alignment horizontal="centerContinuous"/>
    </xf>
    <xf numFmtId="0" fontId="18" fillId="0" borderId="4" xfId="0" applyFont="1" applyBorder="1" applyAlignment="1">
      <alignment horizontal="centerContinuous"/>
    </xf>
    <xf numFmtId="0" fontId="18" fillId="0" borderId="15" xfId="0" applyFont="1" applyBorder="1" applyAlignment="1">
      <alignment horizontal="center"/>
    </xf>
    <xf numFmtId="0" fontId="18" fillId="0" borderId="1" xfId="0" applyFont="1" applyBorder="1" applyAlignment="1">
      <alignment horizontal="center"/>
    </xf>
    <xf numFmtId="0" fontId="18" fillId="0" borderId="1" xfId="0" applyFont="1" applyFill="1" applyBorder="1" applyAlignment="1">
      <alignment horizontal="center"/>
    </xf>
    <xf numFmtId="0" fontId="18" fillId="0" borderId="1" xfId="0" applyFont="1" applyFill="1" applyBorder="1"/>
    <xf numFmtId="0" fontId="16" fillId="0" borderId="0" xfId="0" applyFont="1"/>
    <xf numFmtId="2" fontId="0" fillId="0" borderId="0" xfId="0" applyNumberFormat="1" applyBorder="1"/>
    <xf numFmtId="164" fontId="1" fillId="0" borderId="0" xfId="1" applyNumberFormat="1" applyFill="1" applyBorder="1" applyAlignment="1">
      <alignment horizontal="center"/>
    </xf>
    <xf numFmtId="164" fontId="1" fillId="0" borderId="0" xfId="1" applyNumberFormat="1" applyFill="1" applyBorder="1"/>
    <xf numFmtId="0" fontId="0" fillId="0" borderId="0" xfId="0" applyFill="1" applyBorder="1" applyAlignment="1">
      <alignment horizontal="right"/>
    </xf>
    <xf numFmtId="14" fontId="0" fillId="0" borderId="0" xfId="0" applyNumberFormat="1"/>
    <xf numFmtId="169" fontId="0" fillId="0" borderId="0" xfId="0" applyNumberFormat="1" applyFill="1" applyAlignment="1">
      <alignment horizontal="center"/>
    </xf>
    <xf numFmtId="0" fontId="0" fillId="0" borderId="39" xfId="0" applyFill="1" applyBorder="1"/>
    <xf numFmtId="0" fontId="0" fillId="23" borderId="0" xfId="0" applyFill="1" applyAlignment="1">
      <alignment horizontal="right"/>
    </xf>
    <xf numFmtId="0" fontId="17" fillId="0" borderId="0" xfId="0" applyFont="1"/>
    <xf numFmtId="0" fontId="18" fillId="3" borderId="2" xfId="0" applyFont="1" applyFill="1" applyBorder="1"/>
    <xf numFmtId="0" fontId="21" fillId="3" borderId="3" xfId="0" applyFont="1" applyFill="1" applyBorder="1"/>
    <xf numFmtId="0" fontId="21" fillId="3" borderId="4" xfId="0" applyFont="1" applyFill="1" applyBorder="1"/>
    <xf numFmtId="0" fontId="21" fillId="3" borderId="37" xfId="0" applyFont="1" applyFill="1" applyBorder="1"/>
    <xf numFmtId="0" fontId="21" fillId="3" borderId="36" xfId="0" applyFont="1" applyFill="1" applyBorder="1"/>
    <xf numFmtId="0" fontId="21" fillId="3" borderId="2" xfId="0" applyFont="1" applyFill="1" applyBorder="1"/>
    <xf numFmtId="0" fontId="18" fillId="19" borderId="1" xfId="0" applyFont="1" applyFill="1" applyBorder="1" applyAlignment="1">
      <alignment horizontal="left" vertical="center" wrapText="1"/>
    </xf>
    <xf numFmtId="0" fontId="21" fillId="3" borderId="2" xfId="0" applyFont="1" applyFill="1" applyBorder="1" applyAlignment="1">
      <alignment horizontal="centerContinuous" wrapText="1"/>
    </xf>
    <xf numFmtId="0" fontId="21" fillId="3" borderId="3" xfId="0" applyFont="1" applyFill="1" applyBorder="1" applyAlignment="1">
      <alignment horizontal="centerContinuous" wrapText="1"/>
    </xf>
    <xf numFmtId="0" fontId="21" fillId="3" borderId="4" xfId="0" applyFont="1" applyFill="1" applyBorder="1" applyAlignment="1">
      <alignment horizontal="centerContinuous" wrapText="1"/>
    </xf>
    <xf numFmtId="17" fontId="21" fillId="0" borderId="0" xfId="0" applyNumberFormat="1" applyFont="1" applyAlignment="1">
      <alignment horizontal="center"/>
    </xf>
    <xf numFmtId="0" fontId="57" fillId="0" borderId="0" xfId="0" applyFont="1"/>
    <xf numFmtId="0" fontId="18" fillId="27" borderId="2" xfId="0" applyFont="1" applyFill="1" applyBorder="1" applyAlignment="1">
      <alignment horizontal="centerContinuous"/>
    </xf>
    <xf numFmtId="0" fontId="18" fillId="27" borderId="3" xfId="0" applyFont="1" applyFill="1" applyBorder="1" applyAlignment="1">
      <alignment horizontal="centerContinuous"/>
    </xf>
    <xf numFmtId="0" fontId="18" fillId="27" borderId="4" xfId="0" applyFont="1" applyFill="1" applyBorder="1" applyAlignment="1">
      <alignment horizontal="centerContinuous"/>
    </xf>
    <xf numFmtId="0" fontId="18" fillId="27" borderId="43" xfId="0" applyFont="1" applyFill="1" applyBorder="1"/>
    <xf numFmtId="0" fontId="18" fillId="27" borderId="6" xfId="0" applyFont="1" applyFill="1" applyBorder="1"/>
    <xf numFmtId="0" fontId="18" fillId="27" borderId="16" xfId="0" applyFont="1" applyFill="1" applyBorder="1"/>
    <xf numFmtId="0" fontId="18" fillId="27" borderId="44" xfId="0" applyFont="1" applyFill="1" applyBorder="1"/>
    <xf numFmtId="0" fontId="18" fillId="3" borderId="23" xfId="0" applyFont="1" applyFill="1" applyBorder="1"/>
    <xf numFmtId="0" fontId="18" fillId="3" borderId="0" xfId="0" applyFont="1" applyFill="1" applyBorder="1"/>
    <xf numFmtId="15" fontId="18" fillId="3" borderId="38" xfId="0" applyNumberFormat="1" applyFont="1" applyFill="1" applyBorder="1"/>
    <xf numFmtId="0" fontId="0" fillId="3" borderId="0" xfId="0" applyFill="1" applyBorder="1"/>
    <xf numFmtId="0" fontId="0" fillId="3" borderId="24" xfId="0" applyFill="1" applyBorder="1"/>
    <xf numFmtId="0" fontId="0" fillId="3" borderId="23" xfId="0" applyFill="1" applyBorder="1"/>
    <xf numFmtId="0" fontId="0" fillId="3" borderId="38" xfId="0" applyFill="1" applyBorder="1"/>
    <xf numFmtId="0" fontId="0" fillId="3" borderId="43" xfId="0" applyFill="1" applyBorder="1"/>
    <xf numFmtId="0" fontId="0" fillId="3" borderId="6" xfId="0" applyFill="1" applyBorder="1"/>
    <xf numFmtId="0" fontId="0" fillId="3" borderId="16" xfId="0" applyFill="1" applyBorder="1"/>
    <xf numFmtId="0" fontId="0" fillId="3" borderId="44" xfId="0" applyFill="1" applyBorder="1"/>
    <xf numFmtId="0" fontId="21" fillId="19" borderId="15" xfId="0" applyFont="1" applyFill="1" applyBorder="1"/>
    <xf numFmtId="0" fontId="55" fillId="0" borderId="0" xfId="2" applyFont="1" applyAlignment="1" applyProtection="1"/>
    <xf numFmtId="0" fontId="58" fillId="26" borderId="2" xfId="0" applyFont="1" applyFill="1" applyBorder="1" applyAlignment="1"/>
    <xf numFmtId="0" fontId="18" fillId="26" borderId="1" xfId="0" applyFont="1" applyFill="1" applyBorder="1" applyAlignment="1">
      <alignment horizontal="center"/>
    </xf>
    <xf numFmtId="0" fontId="44" fillId="25" borderId="1" xfId="0" applyFont="1" applyFill="1" applyBorder="1"/>
    <xf numFmtId="0" fontId="18" fillId="25" borderId="1" xfId="0" applyFont="1"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28" borderId="1" xfId="0" applyFill="1" applyBorder="1" applyAlignment="1">
      <alignment horizontal="center"/>
    </xf>
    <xf numFmtId="0" fontId="21" fillId="28" borderId="1" xfId="0" applyFont="1" applyFill="1" applyBorder="1" applyAlignment="1">
      <alignment horizontal="center"/>
    </xf>
    <xf numFmtId="168" fontId="27" fillId="28" borderId="1" xfId="0" applyNumberFormat="1" applyFont="1" applyFill="1" applyBorder="1" applyAlignment="1">
      <alignment horizontal="center"/>
    </xf>
    <xf numFmtId="0" fontId="0" fillId="0" borderId="1" xfId="0" applyFill="1" applyBorder="1" applyAlignment="1">
      <alignment horizontal="center"/>
    </xf>
    <xf numFmtId="0" fontId="18" fillId="23" borderId="1" xfId="0" applyFont="1" applyFill="1" applyBorder="1" applyAlignment="1">
      <alignment horizontal="center"/>
    </xf>
    <xf numFmtId="0" fontId="0" fillId="23" borderId="1" xfId="0" applyFill="1" applyBorder="1" applyAlignment="1">
      <alignment horizontal="center"/>
    </xf>
    <xf numFmtId="0" fontId="0" fillId="23" borderId="1" xfId="0" applyFill="1" applyBorder="1"/>
    <xf numFmtId="0" fontId="0" fillId="0" borderId="3" xfId="0" applyFill="1" applyBorder="1" applyAlignment="1">
      <alignment horizontal="center"/>
    </xf>
    <xf numFmtId="0" fontId="27" fillId="0" borderId="0" xfId="0" applyFont="1"/>
    <xf numFmtId="9" fontId="27" fillId="0" borderId="0" xfId="0" applyNumberFormat="1" applyFont="1"/>
    <xf numFmtId="0" fontId="18" fillId="19" borderId="38" xfId="0" applyFont="1" applyFill="1" applyBorder="1"/>
    <xf numFmtId="10" fontId="0" fillId="0" borderId="0" xfId="0" applyNumberFormat="1"/>
    <xf numFmtId="0" fontId="29" fillId="0" borderId="0" xfId="0" applyFont="1" applyAlignment="1">
      <alignment horizontal="right" vertical="center"/>
    </xf>
    <xf numFmtId="0" fontId="18" fillId="3" borderId="2" xfId="0" applyFont="1" applyFill="1" applyBorder="1" applyAlignment="1">
      <alignment horizontal="centerContinuous" vertical="center"/>
    </xf>
    <xf numFmtId="0" fontId="29" fillId="3" borderId="3" xfId="0" applyFont="1" applyFill="1" applyBorder="1" applyAlignment="1">
      <alignment horizontal="centerContinuous" vertical="center"/>
    </xf>
    <xf numFmtId="0" fontId="29" fillId="3" borderId="4" xfId="0" applyFont="1" applyFill="1" applyBorder="1" applyAlignment="1">
      <alignment horizontal="right" vertical="center"/>
    </xf>
    <xf numFmtId="0" fontId="50" fillId="29" borderId="14" xfId="0" applyFont="1" applyFill="1" applyBorder="1" applyAlignment="1">
      <alignment horizontal="center" vertical="center" wrapText="1"/>
    </xf>
    <xf numFmtId="0" fontId="59" fillId="29" borderId="42" xfId="0" applyFont="1" applyFill="1" applyBorder="1" applyAlignment="1">
      <alignment horizontal="center" vertical="center"/>
    </xf>
    <xf numFmtId="0" fontId="50" fillId="29" borderId="15" xfId="0" applyFont="1" applyFill="1" applyBorder="1" applyAlignment="1">
      <alignment horizontal="center" vertical="center" wrapText="1"/>
    </xf>
    <xf numFmtId="0" fontId="50" fillId="29" borderId="15" xfId="0" applyFont="1" applyFill="1" applyBorder="1" applyAlignment="1">
      <alignment horizontal="center" vertical="center"/>
    </xf>
    <xf numFmtId="0" fontId="0" fillId="19" borderId="42" xfId="0" applyFill="1" applyBorder="1"/>
    <xf numFmtId="2" fontId="18" fillId="23" borderId="1" xfId="0" applyNumberFormat="1" applyFont="1" applyFill="1" applyBorder="1" applyAlignment="1">
      <alignment horizontal="center"/>
    </xf>
    <xf numFmtId="0" fontId="60" fillId="0" borderId="0" xfId="0" applyFont="1" applyAlignment="1">
      <alignment horizontal="center"/>
    </xf>
    <xf numFmtId="170" fontId="18" fillId="0" borderId="0" xfId="0" applyNumberFormat="1" applyFont="1"/>
    <xf numFmtId="14" fontId="21" fillId="0" borderId="0" xfId="0" applyNumberFormat="1" applyFont="1" applyBorder="1"/>
    <xf numFmtId="0" fontId="21" fillId="23" borderId="0" xfId="0" applyFont="1" applyFill="1" applyBorder="1"/>
    <xf numFmtId="0" fontId="21" fillId="23" borderId="6" xfId="0" applyFont="1" applyFill="1" applyBorder="1"/>
    <xf numFmtId="0" fontId="32" fillId="23" borderId="1" xfId="0" applyFont="1" applyFill="1" applyBorder="1" applyAlignment="1">
      <alignment horizontal="center"/>
    </xf>
    <xf numFmtId="0" fontId="46" fillId="0" borderId="0" xfId="0" applyFont="1"/>
    <xf numFmtId="0" fontId="32" fillId="3" borderId="1" xfId="0" applyFont="1" applyFill="1" applyBorder="1" applyAlignment="1">
      <alignment horizontal="center"/>
    </xf>
    <xf numFmtId="0" fontId="18" fillId="19" borderId="54" xfId="0" applyFont="1" applyFill="1" applyBorder="1"/>
    <xf numFmtId="0" fontId="18" fillId="19" borderId="47" xfId="0" applyFont="1" applyFill="1" applyBorder="1"/>
    <xf numFmtId="0" fontId="18" fillId="19" borderId="83" xfId="0" applyFont="1" applyFill="1" applyBorder="1"/>
    <xf numFmtId="0" fontId="18" fillId="19" borderId="48" xfId="0" applyFont="1" applyFill="1" applyBorder="1"/>
    <xf numFmtId="0" fontId="21" fillId="23" borderId="23" xfId="0" applyFont="1" applyFill="1" applyBorder="1"/>
    <xf numFmtId="0" fontId="21" fillId="23" borderId="38" xfId="0" applyFont="1" applyFill="1" applyBorder="1"/>
    <xf numFmtId="14" fontId="0" fillId="23" borderId="38" xfId="0" applyNumberFormat="1" applyFill="1" applyBorder="1"/>
    <xf numFmtId="0" fontId="61" fillId="0" borderId="0" xfId="0" applyFont="1" applyAlignment="1">
      <alignment horizontal="center"/>
    </xf>
    <xf numFmtId="0" fontId="24" fillId="3" borderId="2" xfId="0" applyFont="1" applyFill="1" applyBorder="1"/>
    <xf numFmtId="0" fontId="0" fillId="3" borderId="4" xfId="0" applyFill="1" applyBorder="1"/>
    <xf numFmtId="0" fontId="0" fillId="3" borderId="2" xfId="0" applyFill="1" applyBorder="1"/>
    <xf numFmtId="0" fontId="21" fillId="0" borderId="1" xfId="0" applyFont="1" applyBorder="1" applyAlignment="1">
      <alignment horizontal="center"/>
    </xf>
    <xf numFmtId="0" fontId="0" fillId="0" borderId="1" xfId="0" applyBorder="1" applyAlignment="1">
      <alignment horizontal="center" vertical="center"/>
    </xf>
    <xf numFmtId="0" fontId="62" fillId="0" borderId="0" xfId="0" applyFont="1"/>
    <xf numFmtId="15" fontId="0" fillId="0" borderId="0" xfId="0" applyNumberFormat="1"/>
    <xf numFmtId="171" fontId="18" fillId="0" borderId="0" xfId="0" applyNumberFormat="1" applyFont="1" applyBorder="1"/>
    <xf numFmtId="14" fontId="18" fillId="0" borderId="0" xfId="0" applyNumberFormat="1" applyFont="1" applyBorder="1"/>
    <xf numFmtId="0" fontId="21" fillId="23" borderId="16" xfId="0" applyFont="1" applyFill="1" applyBorder="1"/>
    <xf numFmtId="0" fontId="0" fillId="5" borderId="0" xfId="0" applyFill="1" applyBorder="1"/>
    <xf numFmtId="9" fontId="63" fillId="0" borderId="0" xfId="1" applyFont="1"/>
    <xf numFmtId="9" fontId="24" fillId="3" borderId="1" xfId="1" applyFont="1" applyFill="1" applyBorder="1"/>
    <xf numFmtId="9" fontId="64" fillId="0" borderId="0" xfId="1" applyFont="1"/>
    <xf numFmtId="0" fontId="65" fillId="0" borderId="0" xfId="0" applyFont="1"/>
    <xf numFmtId="9" fontId="24" fillId="0" borderId="0" xfId="1" applyFont="1" applyFill="1" applyBorder="1"/>
    <xf numFmtId="0" fontId="21" fillId="0" borderId="31" xfId="0" applyFont="1" applyBorder="1"/>
    <xf numFmtId="0" fontId="21" fillId="0" borderId="20" xfId="0" applyFont="1" applyBorder="1"/>
    <xf numFmtId="0" fontId="0" fillId="0" borderId="21" xfId="0" applyBorder="1"/>
    <xf numFmtId="0" fontId="0" fillId="0" borderId="22" xfId="0" applyBorder="1"/>
    <xf numFmtId="0" fontId="18" fillId="5" borderId="0" xfId="0" applyFont="1" applyFill="1" applyBorder="1" applyAlignment="1">
      <alignment horizontal="center" wrapText="1"/>
    </xf>
    <xf numFmtId="0" fontId="18" fillId="5" borderId="0" xfId="0" applyFont="1" applyFill="1" applyBorder="1"/>
    <xf numFmtId="0" fontId="21" fillId="7" borderId="31" xfId="0" applyFont="1" applyFill="1" applyBorder="1"/>
    <xf numFmtId="0" fontId="0" fillId="0" borderId="21" xfId="0" applyFill="1" applyBorder="1"/>
    <xf numFmtId="0" fontId="0" fillId="0" borderId="22" xfId="0" applyFill="1" applyBorder="1"/>
    <xf numFmtId="14" fontId="0" fillId="7" borderId="50" xfId="0" applyNumberFormat="1" applyFill="1" applyBorder="1" applyAlignment="1">
      <alignment horizontal="center"/>
    </xf>
    <xf numFmtId="0" fontId="0" fillId="0" borderId="24" xfId="0" applyFill="1" applyBorder="1"/>
    <xf numFmtId="0" fontId="0" fillId="7" borderId="50" xfId="0" applyFill="1" applyBorder="1"/>
    <xf numFmtId="0" fontId="0" fillId="7" borderId="41" xfId="0" applyFill="1" applyBorder="1"/>
    <xf numFmtId="0" fontId="0" fillId="0" borderId="26" xfId="0" applyFill="1" applyBorder="1"/>
    <xf numFmtId="0" fontId="0" fillId="0" borderId="27" xfId="0" applyFill="1" applyBorder="1"/>
    <xf numFmtId="0" fontId="0" fillId="7" borderId="31" xfId="0" applyFill="1" applyBorder="1"/>
    <xf numFmtId="0" fontId="21" fillId="7" borderId="50" xfId="0" applyFont="1" applyFill="1" applyBorder="1"/>
    <xf numFmtId="14" fontId="0" fillId="7" borderId="50" xfId="0" applyNumberFormat="1" applyFill="1" applyBorder="1"/>
    <xf numFmtId="0" fontId="21" fillId="7" borderId="7" xfId="0" applyFont="1" applyFill="1" applyBorder="1"/>
    <xf numFmtId="0" fontId="66" fillId="0" borderId="21" xfId="0" applyFont="1" applyFill="1" applyBorder="1"/>
    <xf numFmtId="0" fontId="21" fillId="0" borderId="25" xfId="0" applyFont="1" applyBorder="1"/>
    <xf numFmtId="0" fontId="21" fillId="0" borderId="26" xfId="0" applyFont="1" applyFill="1" applyBorder="1"/>
    <xf numFmtId="171" fontId="0" fillId="0" borderId="0" xfId="0" applyNumberFormat="1"/>
    <xf numFmtId="0" fontId="24" fillId="0" borderId="0" xfId="0" applyFont="1" applyAlignment="1">
      <alignment horizontal="center" vertical="center"/>
    </xf>
    <xf numFmtId="0" fontId="18" fillId="19" borderId="35" xfId="0" applyFont="1" applyFill="1" applyBorder="1" applyAlignment="1">
      <alignment horizontal="left"/>
    </xf>
    <xf numFmtId="0" fontId="0" fillId="19" borderId="37" xfId="0" applyFill="1" applyBorder="1"/>
    <xf numFmtId="0" fontId="0" fillId="19" borderId="36" xfId="0" applyFill="1" applyBorder="1"/>
    <xf numFmtId="0" fontId="18" fillId="19" borderId="22" xfId="0" applyFont="1" applyFill="1" applyBorder="1" applyAlignment="1">
      <alignment horizontal="center" wrapText="1"/>
    </xf>
    <xf numFmtId="0" fontId="18" fillId="19" borderId="36" xfId="0" applyFont="1" applyFill="1" applyBorder="1" applyAlignment="1">
      <alignment horizontal="center" wrapText="1"/>
    </xf>
    <xf numFmtId="0" fontId="18" fillId="19" borderId="14" xfId="0" applyFont="1" applyFill="1" applyBorder="1" applyAlignment="1">
      <alignment horizontal="center" wrapText="1"/>
    </xf>
    <xf numFmtId="0" fontId="21" fillId="0" borderId="2" xfId="0" applyFont="1" applyBorder="1" applyAlignment="1">
      <alignment horizontal="left"/>
    </xf>
    <xf numFmtId="0" fontId="0" fillId="0" borderId="4" xfId="0" applyBorder="1"/>
    <xf numFmtId="0" fontId="0" fillId="5" borderId="1" xfId="0" applyFill="1" applyBorder="1"/>
    <xf numFmtId="0" fontId="21" fillId="5" borderId="1" xfId="0" applyFont="1" applyFill="1" applyBorder="1" applyAlignment="1">
      <alignment horizontal="right"/>
    </xf>
    <xf numFmtId="0" fontId="21" fillId="5" borderId="1" xfId="0" applyFont="1" applyFill="1" applyBorder="1" applyAlignment="1">
      <alignment horizontal="center"/>
    </xf>
    <xf numFmtId="0" fontId="21" fillId="3" borderId="1" xfId="0" applyFont="1" applyFill="1" applyBorder="1" applyAlignment="1">
      <alignment horizontal="right"/>
    </xf>
    <xf numFmtId="0" fontId="0" fillId="0" borderId="2" xfId="0" applyBorder="1"/>
    <xf numFmtId="0" fontId="21" fillId="0" borderId="2" xfId="0" applyFont="1" applyBorder="1"/>
    <xf numFmtId="0" fontId="21" fillId="0" borderId="3" xfId="0" applyFont="1" applyBorder="1"/>
    <xf numFmtId="0" fontId="21" fillId="0" borderId="4" xfId="0" applyFont="1" applyBorder="1"/>
    <xf numFmtId="0" fontId="21" fillId="5" borderId="1" xfId="0" applyFont="1" applyFill="1" applyBorder="1"/>
    <xf numFmtId="0" fontId="21" fillId="0" borderId="2" xfId="0" applyFont="1" applyFill="1" applyBorder="1"/>
    <xf numFmtId="0" fontId="21" fillId="0" borderId="3" xfId="0" applyFont="1" applyFill="1" applyBorder="1"/>
    <xf numFmtId="0" fontId="21" fillId="0" borderId="4" xfId="0" applyFont="1" applyFill="1" applyBorder="1"/>
    <xf numFmtId="0" fontId="21" fillId="0" borderId="1" xfId="0" applyFont="1" applyFill="1" applyBorder="1"/>
    <xf numFmtId="0" fontId="21" fillId="0" borderId="1" xfId="0" applyFont="1" applyFill="1" applyBorder="1" applyAlignment="1">
      <alignment horizontal="center"/>
    </xf>
    <xf numFmtId="0" fontId="21" fillId="5" borderId="2" xfId="0" applyFont="1" applyFill="1" applyBorder="1"/>
    <xf numFmtId="0" fontId="21" fillId="5" borderId="3" xfId="0" applyFont="1" applyFill="1" applyBorder="1"/>
    <xf numFmtId="0" fontId="21" fillId="5" borderId="4" xfId="0" applyFont="1" applyFill="1" applyBorder="1"/>
    <xf numFmtId="0" fontId="18" fillId="0" borderId="2" xfId="0" applyFont="1" applyFill="1" applyBorder="1"/>
    <xf numFmtId="9" fontId="0" fillId="0" borderId="0" xfId="1" applyFont="1"/>
    <xf numFmtId="10" fontId="0" fillId="0" borderId="0" xfId="1" applyNumberFormat="1" applyFont="1"/>
    <xf numFmtId="9" fontId="45" fillId="0" borderId="0" xfId="1" applyFont="1"/>
    <xf numFmtId="0" fontId="21" fillId="23" borderId="35" xfId="0" applyFont="1" applyFill="1" applyBorder="1" applyAlignment="1">
      <alignment vertical="top"/>
    </xf>
    <xf numFmtId="0" fontId="0" fillId="23" borderId="37" xfId="0" applyFill="1" applyBorder="1" applyAlignment="1">
      <alignment vertical="top"/>
    </xf>
    <xf numFmtId="0" fontId="0" fillId="23" borderId="36" xfId="0" applyFill="1" applyBorder="1" applyAlignment="1">
      <alignment vertical="top"/>
    </xf>
    <xf numFmtId="0" fontId="21" fillId="23" borderId="38" xfId="0" applyFont="1" applyFill="1" applyBorder="1" applyAlignment="1">
      <alignment vertical="top"/>
    </xf>
    <xf numFmtId="0" fontId="0" fillId="23" borderId="0" xfId="0" applyFill="1" applyBorder="1" applyAlignment="1">
      <alignment vertical="top"/>
    </xf>
    <xf numFmtId="0" fontId="0" fillId="23" borderId="39" xfId="0" applyFill="1" applyBorder="1" applyAlignment="1">
      <alignment vertical="top"/>
    </xf>
    <xf numFmtId="0" fontId="21" fillId="23" borderId="16" xfId="0" applyFont="1" applyFill="1" applyBorder="1" applyAlignment="1">
      <alignment vertical="top"/>
    </xf>
    <xf numFmtId="0" fontId="0" fillId="23" borderId="6" xfId="0" applyFill="1" applyBorder="1" applyAlignment="1">
      <alignment vertical="top"/>
    </xf>
    <xf numFmtId="0" fontId="0" fillId="23" borderId="17" xfId="0" applyFill="1" applyBorder="1" applyAlignment="1">
      <alignment vertical="top"/>
    </xf>
    <xf numFmtId="9" fontId="0" fillId="23" borderId="35" xfId="0" applyNumberFormat="1" applyFill="1" applyBorder="1" applyAlignment="1">
      <alignment horizontal="left"/>
    </xf>
    <xf numFmtId="0" fontId="21" fillId="23" borderId="37" xfId="0" applyFont="1" applyFill="1" applyBorder="1"/>
    <xf numFmtId="0" fontId="21" fillId="23" borderId="35" xfId="0" applyFont="1" applyFill="1" applyBorder="1"/>
    <xf numFmtId="9" fontId="21" fillId="23" borderId="1" xfId="1" applyFont="1" applyFill="1" applyBorder="1" applyAlignment="1">
      <alignment horizontal="center"/>
    </xf>
    <xf numFmtId="9" fontId="0" fillId="23" borderId="1" xfId="1" applyFont="1" applyFill="1" applyBorder="1" applyAlignment="1">
      <alignment horizontal="center"/>
    </xf>
    <xf numFmtId="14" fontId="21" fillId="0" borderId="0" xfId="0" applyNumberFormat="1" applyFont="1"/>
    <xf numFmtId="0" fontId="21" fillId="0" borderId="0" xfId="0" applyFont="1" applyFill="1"/>
    <xf numFmtId="0" fontId="0" fillId="0" borderId="23" xfId="0" applyBorder="1"/>
    <xf numFmtId="0" fontId="0" fillId="0" borderId="24" xfId="0" applyBorder="1"/>
    <xf numFmtId="0" fontId="21" fillId="23" borderId="35" xfId="0" applyFont="1" applyFill="1" applyBorder="1" applyAlignment="1">
      <alignment horizontal="centerContinuous" vertical="top" wrapText="1"/>
    </xf>
    <xf numFmtId="0" fontId="0" fillId="23" borderId="37" xfId="0" applyFill="1" applyBorder="1" applyAlignment="1">
      <alignment horizontal="centerContinuous" vertical="top" wrapText="1"/>
    </xf>
    <xf numFmtId="0" fontId="0" fillId="23" borderId="36" xfId="0" applyFill="1" applyBorder="1" applyAlignment="1">
      <alignment horizontal="centerContinuous" vertical="top" wrapText="1"/>
    </xf>
    <xf numFmtId="0" fontId="21" fillId="23" borderId="38" xfId="0" applyFont="1" applyFill="1" applyBorder="1" applyAlignment="1">
      <alignment horizontal="centerContinuous" vertical="top" wrapText="1"/>
    </xf>
    <xf numFmtId="0" fontId="0" fillId="23" borderId="0" xfId="0" applyFill="1" applyBorder="1" applyAlignment="1">
      <alignment horizontal="centerContinuous" vertical="top" wrapText="1"/>
    </xf>
    <xf numFmtId="0" fontId="0" fillId="23" borderId="39" xfId="0" applyFill="1" applyBorder="1" applyAlignment="1">
      <alignment horizontal="centerContinuous" vertical="top" wrapText="1"/>
    </xf>
    <xf numFmtId="0" fontId="21" fillId="23" borderId="16" xfId="0" applyFont="1" applyFill="1" applyBorder="1" applyAlignment="1">
      <alignment horizontal="centerContinuous" vertical="top" wrapText="1"/>
    </xf>
    <xf numFmtId="0" fontId="0" fillId="23" borderId="6" xfId="0" applyFill="1" applyBorder="1" applyAlignment="1">
      <alignment horizontal="centerContinuous" vertical="top" wrapText="1"/>
    </xf>
    <xf numFmtId="0" fontId="0" fillId="23" borderId="17" xfId="0" applyFill="1" applyBorder="1" applyAlignment="1">
      <alignment horizontal="centerContinuous" vertical="top" wrapText="1"/>
    </xf>
    <xf numFmtId="0" fontId="21" fillId="4" borderId="1" xfId="0" applyFont="1" applyFill="1" applyBorder="1" applyAlignment="1">
      <alignment horizontal="center"/>
    </xf>
    <xf numFmtId="0" fontId="45" fillId="0" borderId="1" xfId="0" applyFont="1" applyBorder="1"/>
    <xf numFmtId="0" fontId="21" fillId="0" borderId="1" xfId="0" applyFont="1" applyBorder="1"/>
    <xf numFmtId="0" fontId="67" fillId="0" borderId="0" xfId="0" applyFont="1"/>
    <xf numFmtId="0" fontId="4" fillId="0" borderId="0" xfId="0" applyFont="1" applyAlignment="1">
      <alignment horizontal="left"/>
    </xf>
    <xf numFmtId="0" fontId="69" fillId="0" borderId="0" xfId="0" applyFont="1" applyBorder="1" applyAlignment="1">
      <alignment horizontal="right" vertical="center" wrapText="1"/>
    </xf>
    <xf numFmtId="14" fontId="69" fillId="0" borderId="0" xfId="0" applyNumberFormat="1" applyFont="1" applyBorder="1" applyAlignment="1">
      <alignment horizontal="center" vertical="center" wrapText="1"/>
    </xf>
    <xf numFmtId="0" fontId="71" fillId="30" borderId="0" xfId="0" applyFont="1" applyFill="1" applyAlignment="1">
      <alignment horizontal="center" vertical="center" wrapText="1"/>
    </xf>
    <xf numFmtId="0" fontId="71" fillId="30" borderId="0" xfId="0" applyFont="1" applyFill="1" applyAlignment="1">
      <alignment horizontal="center" vertical="center"/>
    </xf>
    <xf numFmtId="0" fontId="71" fillId="30" borderId="14" xfId="0" applyFont="1" applyFill="1" applyBorder="1" applyAlignment="1">
      <alignment horizontal="center" vertical="center" wrapText="1"/>
    </xf>
    <xf numFmtId="0" fontId="71" fillId="30" borderId="42" xfId="0" applyFont="1" applyFill="1" applyBorder="1" applyAlignment="1">
      <alignment horizontal="center" vertical="center" wrapText="1"/>
    </xf>
    <xf numFmtId="0" fontId="72" fillId="5" borderId="20" xfId="0" applyFont="1" applyFill="1" applyBorder="1" applyAlignment="1">
      <alignment horizontal="center" vertical="center" wrapText="1"/>
    </xf>
    <xf numFmtId="0" fontId="72" fillId="5" borderId="21" xfId="0" applyFont="1" applyFill="1" applyBorder="1" applyAlignment="1">
      <alignment horizontal="center" vertical="center"/>
    </xf>
    <xf numFmtId="0" fontId="73" fillId="3" borderId="76" xfId="0" applyFont="1" applyFill="1" applyBorder="1" applyAlignment="1">
      <alignment horizontal="center" vertical="center" wrapText="1"/>
    </xf>
    <xf numFmtId="14" fontId="2" fillId="3" borderId="14" xfId="0" applyNumberFormat="1" applyFont="1" applyFill="1" applyBorder="1" applyAlignment="1">
      <alignment horizontal="center" vertical="center"/>
    </xf>
    <xf numFmtId="0" fontId="72" fillId="5" borderId="1" xfId="0" applyFont="1" applyFill="1" applyBorder="1" applyAlignment="1">
      <alignment horizontal="center" vertical="center" wrapText="1"/>
    </xf>
    <xf numFmtId="0" fontId="72" fillId="5" borderId="1" xfId="0" applyFont="1" applyFill="1" applyBorder="1" applyAlignment="1">
      <alignment horizontal="center" vertical="center"/>
    </xf>
    <xf numFmtId="0" fontId="73" fillId="3"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xf>
    <xf numFmtId="0" fontId="74" fillId="5" borderId="15" xfId="0" applyFont="1" applyFill="1" applyBorder="1" applyAlignment="1">
      <alignment horizontal="center" vertical="center"/>
    </xf>
    <xf numFmtId="0" fontId="75" fillId="5" borderId="15" xfId="0" applyFont="1" applyFill="1" applyBorder="1" applyAlignment="1">
      <alignment vertical="center" wrapText="1"/>
    </xf>
    <xf numFmtId="0" fontId="76" fillId="5" borderId="15" xfId="0" applyFont="1" applyFill="1" applyBorder="1" applyAlignment="1">
      <alignment horizontal="center" vertical="center" wrapText="1"/>
    </xf>
    <xf numFmtId="14" fontId="77" fillId="5" borderId="42" xfId="2" applyNumberFormat="1" applyFont="1" applyFill="1" applyBorder="1" applyAlignment="1" applyProtection="1">
      <alignment horizontal="center" vertical="center"/>
    </xf>
    <xf numFmtId="14" fontId="77" fillId="5" borderId="15" xfId="2" applyNumberFormat="1" applyFont="1" applyFill="1" applyBorder="1" applyAlignment="1" applyProtection="1">
      <alignment horizontal="center" vertical="center"/>
    </xf>
    <xf numFmtId="0" fontId="75" fillId="5" borderId="15" xfId="0" applyFont="1" applyFill="1" applyBorder="1" applyAlignment="1">
      <alignment horizontal="center" vertical="center"/>
    </xf>
    <xf numFmtId="0" fontId="74" fillId="5" borderId="1" xfId="0" applyFont="1" applyFill="1" applyBorder="1" applyAlignment="1">
      <alignment horizontal="center" vertical="center"/>
    </xf>
    <xf numFmtId="0" fontId="75" fillId="5" borderId="1" xfId="0" applyFont="1" applyFill="1" applyBorder="1" applyAlignment="1">
      <alignment vertical="center" wrapText="1"/>
    </xf>
    <xf numFmtId="0" fontId="76" fillId="5" borderId="1" xfId="0" applyFont="1" applyFill="1" applyBorder="1" applyAlignment="1">
      <alignment horizontal="center" vertical="center" wrapText="1"/>
    </xf>
    <xf numFmtId="14" fontId="77" fillId="5" borderId="1" xfId="2" applyNumberFormat="1" applyFont="1" applyFill="1" applyBorder="1" applyAlignment="1" applyProtection="1">
      <alignment horizontal="center" vertical="center"/>
    </xf>
    <xf numFmtId="14" fontId="75" fillId="5" borderId="1" xfId="0" applyNumberFormat="1" applyFont="1" applyFill="1" applyBorder="1" applyAlignment="1">
      <alignment horizontal="center" vertical="center"/>
    </xf>
    <xf numFmtId="0" fontId="74" fillId="5" borderId="1" xfId="0" applyFont="1" applyFill="1" applyBorder="1" applyAlignment="1">
      <alignment horizontal="center" vertical="center" wrapText="1"/>
    </xf>
    <xf numFmtId="14" fontId="75" fillId="0" borderId="1" xfId="0" applyNumberFormat="1" applyFont="1" applyBorder="1" applyAlignment="1">
      <alignment horizontal="center" vertical="center"/>
    </xf>
    <xf numFmtId="0" fontId="74" fillId="5" borderId="14" xfId="0" applyFont="1" applyFill="1" applyBorder="1" applyAlignment="1">
      <alignment horizontal="center" vertical="center" wrapText="1"/>
    </xf>
    <xf numFmtId="0" fontId="75" fillId="5" borderId="14" xfId="0" applyFont="1" applyFill="1" applyBorder="1" applyAlignment="1">
      <alignment horizontal="left" vertical="center" wrapText="1"/>
    </xf>
    <xf numFmtId="0" fontId="75" fillId="5" borderId="14" xfId="0" applyFont="1" applyFill="1" applyBorder="1" applyAlignment="1">
      <alignment horizontal="center" vertical="center" wrapText="1"/>
    </xf>
    <xf numFmtId="14" fontId="74" fillId="5" borderId="14" xfId="0" applyNumberFormat="1" applyFont="1" applyFill="1" applyBorder="1" applyAlignment="1">
      <alignment horizontal="center" vertical="center" wrapText="1"/>
    </xf>
    <xf numFmtId="0" fontId="79" fillId="31" borderId="14" xfId="2" applyFont="1" applyFill="1" applyBorder="1" applyAlignment="1" applyProtection="1">
      <alignment horizontal="center" vertical="center" wrapText="1"/>
    </xf>
    <xf numFmtId="0" fontId="75" fillId="31" borderId="1" xfId="0" applyFont="1" applyFill="1" applyBorder="1" applyAlignment="1">
      <alignment horizontal="center" vertical="center"/>
    </xf>
    <xf numFmtId="0" fontId="74" fillId="5" borderId="14" xfId="0" applyFont="1" applyFill="1" applyBorder="1" applyAlignment="1">
      <alignment horizontal="center" vertical="center"/>
    </xf>
    <xf numFmtId="0" fontId="75" fillId="5" borderId="14" xfId="0" applyFont="1" applyFill="1" applyBorder="1" applyAlignment="1">
      <alignment vertical="center" wrapText="1"/>
    </xf>
    <xf numFmtId="0" fontId="76" fillId="5" borderId="1" xfId="0" applyFont="1" applyFill="1" applyBorder="1" applyAlignment="1">
      <alignment horizontal="center" vertical="center"/>
    </xf>
    <xf numFmtId="0" fontId="0" fillId="5" borderId="0" xfId="0" applyFill="1" applyAlignment="1">
      <alignment horizontal="left"/>
    </xf>
    <xf numFmtId="0" fontId="80" fillId="0" borderId="0" xfId="0" applyFont="1"/>
    <xf numFmtId="0" fontId="67" fillId="5" borderId="0" xfId="0" applyFont="1" applyFill="1"/>
    <xf numFmtId="0" fontId="84" fillId="0" borderId="0" xfId="0" applyFont="1"/>
    <xf numFmtId="0" fontId="21" fillId="0" borderId="0" xfId="0" applyFont="1" applyFill="1" applyBorder="1" applyAlignment="1">
      <alignment horizontal="center"/>
    </xf>
    <xf numFmtId="0" fontId="0" fillId="0" borderId="0" xfId="0" applyFill="1" applyBorder="1" applyAlignment="1">
      <alignment horizontal="center"/>
    </xf>
    <xf numFmtId="0" fontId="21" fillId="0" borderId="0" xfId="0" applyFont="1" applyAlignment="1">
      <alignment horizontal="right"/>
    </xf>
    <xf numFmtId="0" fontId="18" fillId="0" borderId="0" xfId="0" applyFont="1" applyFill="1" applyBorder="1" applyAlignment="1">
      <alignment horizontal="center"/>
    </xf>
    <xf numFmtId="0" fontId="0" fillId="0" borderId="0" xfId="0" applyAlignment="1">
      <alignment horizontal="right"/>
    </xf>
    <xf numFmtId="0" fontId="0" fillId="0" borderId="0" xfId="0" applyBorder="1" applyAlignment="1">
      <alignment horizontal="center"/>
    </xf>
    <xf numFmtId="170" fontId="85" fillId="32" borderId="0" xfId="0" applyNumberFormat="1" applyFont="1" applyFill="1" applyBorder="1"/>
    <xf numFmtId="0" fontId="21" fillId="0" borderId="6" xfId="0" applyFont="1" applyBorder="1" applyAlignment="1">
      <alignment horizontal="left"/>
    </xf>
    <xf numFmtId="0" fontId="18" fillId="32" borderId="2" xfId="0" applyFont="1" applyFill="1" applyBorder="1"/>
    <xf numFmtId="0" fontId="18" fillId="32" borderId="3" xfId="0" applyFont="1" applyFill="1" applyBorder="1"/>
    <xf numFmtId="0" fontId="18" fillId="32" borderId="4" xfId="0" applyFont="1" applyFill="1" applyBorder="1"/>
    <xf numFmtId="0" fontId="18" fillId="32" borderId="16" xfId="0" applyFont="1" applyFill="1" applyBorder="1"/>
    <xf numFmtId="0" fontId="18" fillId="32" borderId="6" xfId="0" applyFont="1" applyFill="1" applyBorder="1"/>
    <xf numFmtId="0" fontId="86" fillId="0" borderId="0" xfId="0" applyFont="1"/>
    <xf numFmtId="0" fontId="0" fillId="0" borderId="37" xfId="0" applyBorder="1"/>
    <xf numFmtId="0" fontId="0" fillId="0" borderId="14" xfId="0" applyBorder="1"/>
    <xf numFmtId="0" fontId="0" fillId="0" borderId="15" xfId="0" applyFill="1" applyBorder="1"/>
    <xf numFmtId="0" fontId="18" fillId="0" borderId="17" xfId="0" applyFont="1" applyFill="1" applyBorder="1"/>
    <xf numFmtId="17" fontId="0" fillId="0" borderId="38" xfId="0" applyNumberFormat="1" applyBorder="1" applyAlignment="1">
      <alignment horizontal="center"/>
    </xf>
    <xf numFmtId="2" fontId="0" fillId="0" borderId="39" xfId="0" applyNumberFormat="1" applyBorder="1"/>
    <xf numFmtId="17" fontId="0" fillId="0" borderId="16" xfId="0" applyNumberFormat="1" applyBorder="1" applyAlignment="1">
      <alignment horizontal="center"/>
    </xf>
    <xf numFmtId="164" fontId="1" fillId="0" borderId="6" xfId="1" applyNumberFormat="1" applyFill="1" applyBorder="1" applyAlignment="1">
      <alignment horizontal="center"/>
    </xf>
    <xf numFmtId="164" fontId="1" fillId="0" borderId="6" xfId="1" applyNumberFormat="1" applyFill="1" applyBorder="1"/>
    <xf numFmtId="0" fontId="0" fillId="23" borderId="6" xfId="0" applyFill="1" applyBorder="1" applyAlignment="1">
      <alignment horizontal="right"/>
    </xf>
    <xf numFmtId="2" fontId="0" fillId="0" borderId="17" xfId="0" applyNumberFormat="1" applyBorder="1"/>
    <xf numFmtId="0" fontId="87" fillId="0" borderId="0" xfId="0" applyFont="1"/>
    <xf numFmtId="17" fontId="21" fillId="0" borderId="38" xfId="0" applyNumberFormat="1" applyFont="1" applyBorder="1" applyAlignment="1">
      <alignment horizontal="center"/>
    </xf>
    <xf numFmtId="0" fontId="0" fillId="32" borderId="0" xfId="0" applyNumberFormat="1" applyFill="1" applyBorder="1"/>
    <xf numFmtId="0" fontId="18" fillId="32" borderId="2" xfId="0" applyFont="1" applyFill="1" applyBorder="1" applyAlignment="1">
      <alignment horizontal="centerContinuous"/>
    </xf>
    <xf numFmtId="0" fontId="18" fillId="32" borderId="3" xfId="0" applyFont="1" applyFill="1" applyBorder="1" applyAlignment="1">
      <alignment horizontal="centerContinuous"/>
    </xf>
    <xf numFmtId="0" fontId="18" fillId="32" borderId="4" xfId="0" applyFont="1" applyFill="1" applyBorder="1" applyAlignment="1">
      <alignment horizontal="centerContinuous"/>
    </xf>
    <xf numFmtId="0" fontId="18" fillId="32" borderId="43" xfId="0" applyFont="1" applyFill="1" applyBorder="1"/>
    <xf numFmtId="0" fontId="18" fillId="32" borderId="44" xfId="0" applyFont="1" applyFill="1" applyBorder="1"/>
    <xf numFmtId="0" fontId="0" fillId="32" borderId="23" xfId="0" applyFill="1" applyBorder="1"/>
    <xf numFmtId="0" fontId="0" fillId="32" borderId="0" xfId="0" applyFill="1" applyBorder="1"/>
    <xf numFmtId="0" fontId="0" fillId="32" borderId="38" xfId="0" applyFill="1" applyBorder="1"/>
    <xf numFmtId="0" fontId="0" fillId="32" borderId="24" xfId="0" applyFill="1" applyBorder="1"/>
    <xf numFmtId="0" fontId="0" fillId="32" borderId="25" xfId="0" applyFill="1" applyBorder="1"/>
    <xf numFmtId="0" fontId="0" fillId="32" borderId="26" xfId="0" applyFill="1" applyBorder="1"/>
    <xf numFmtId="0" fontId="0" fillId="32" borderId="45" xfId="0" applyFill="1" applyBorder="1"/>
    <xf numFmtId="0" fontId="0" fillId="32" borderId="27" xfId="0" applyFill="1" applyBorder="1"/>
    <xf numFmtId="0" fontId="44" fillId="0" borderId="23" xfId="0" applyFont="1" applyBorder="1" applyAlignment="1">
      <alignment horizontal="center"/>
    </xf>
    <xf numFmtId="0" fontId="44" fillId="26" borderId="15" xfId="0" applyFont="1" applyFill="1" applyBorder="1" applyAlignment="1">
      <alignment horizontal="center"/>
    </xf>
    <xf numFmtId="0" fontId="44" fillId="26" borderId="16" xfId="0" applyFont="1" applyFill="1" applyBorder="1" applyAlignment="1">
      <alignment horizontal="center"/>
    </xf>
    <xf numFmtId="0" fontId="43" fillId="26" borderId="15" xfId="0" applyFont="1" applyFill="1" applyBorder="1" applyAlignment="1">
      <alignment horizontal="center"/>
    </xf>
    <xf numFmtId="0" fontId="18" fillId="0" borderId="41" xfId="0" applyNumberFormat="1" applyFont="1" applyBorder="1" applyAlignment="1">
      <alignment horizontal="center"/>
    </xf>
    <xf numFmtId="2" fontId="18" fillId="11" borderId="0" xfId="1" applyNumberFormat="1" applyFont="1" applyFill="1"/>
    <xf numFmtId="0" fontId="18" fillId="11" borderId="0" xfId="0" applyFont="1" applyFill="1" applyBorder="1"/>
    <xf numFmtId="0" fontId="18" fillId="11" borderId="0" xfId="0" applyFont="1" applyFill="1" applyBorder="1" applyAlignment="1">
      <alignment horizontal="center"/>
    </xf>
    <xf numFmtId="9" fontId="18" fillId="0" borderId="0" xfId="1" applyFont="1" applyBorder="1" applyAlignment="1">
      <alignment horizontal="center"/>
    </xf>
    <xf numFmtId="9" fontId="18" fillId="0" borderId="0" xfId="0" applyNumberFormat="1" applyFont="1" applyBorder="1"/>
    <xf numFmtId="0" fontId="0" fillId="11" borderId="0" xfId="0" applyFill="1" applyBorder="1" applyAlignment="1">
      <alignment horizontal="center"/>
    </xf>
    <xf numFmtId="9" fontId="18" fillId="0" borderId="1" xfId="1" applyFont="1" applyBorder="1" applyAlignment="1">
      <alignment horizontal="center"/>
    </xf>
    <xf numFmtId="9" fontId="18" fillId="0" borderId="1" xfId="0" applyNumberFormat="1" applyFont="1" applyBorder="1"/>
    <xf numFmtId="0" fontId="0" fillId="33" borderId="1" xfId="0" applyFill="1" applyBorder="1"/>
    <xf numFmtId="0" fontId="18" fillId="33" borderId="2" xfId="0" applyFont="1" applyFill="1" applyBorder="1"/>
    <xf numFmtId="0" fontId="18" fillId="33" borderId="3" xfId="0" applyFont="1" applyFill="1" applyBorder="1"/>
    <xf numFmtId="0" fontId="18" fillId="33" borderId="4" xfId="0" applyFont="1" applyFill="1" applyBorder="1"/>
    <xf numFmtId="0" fontId="0" fillId="33" borderId="14" xfId="0" applyFill="1" applyBorder="1"/>
    <xf numFmtId="0" fontId="18" fillId="33" borderId="35" xfId="0" applyFont="1" applyFill="1" applyBorder="1"/>
    <xf numFmtId="0" fontId="18" fillId="33" borderId="37" xfId="0" applyFont="1" applyFill="1" applyBorder="1"/>
    <xf numFmtId="0" fontId="18" fillId="33" borderId="36" xfId="0" applyFont="1" applyFill="1" applyBorder="1"/>
    <xf numFmtId="0" fontId="0" fillId="33" borderId="15" xfId="0" applyFill="1" applyBorder="1" applyAlignment="1">
      <alignment wrapText="1"/>
    </xf>
    <xf numFmtId="0" fontId="18" fillId="33" borderId="16" xfId="0" applyFont="1" applyFill="1" applyBorder="1" applyAlignment="1">
      <alignment horizontal="centerContinuous" wrapText="1"/>
    </xf>
    <xf numFmtId="0" fontId="18" fillId="33" borderId="6" xfId="0" applyFont="1" applyFill="1" applyBorder="1" applyAlignment="1">
      <alignment horizontal="centerContinuous" wrapText="1"/>
    </xf>
    <xf numFmtId="0" fontId="18" fillId="33" borderId="17" xfId="0" applyFont="1" applyFill="1" applyBorder="1" applyAlignment="1">
      <alignment horizontal="centerContinuous" wrapText="1"/>
    </xf>
    <xf numFmtId="0" fontId="0" fillId="33" borderId="0" xfId="0" applyFill="1"/>
    <xf numFmtId="0" fontId="3" fillId="33" borderId="1" xfId="0" applyFont="1" applyFill="1" applyBorder="1"/>
    <xf numFmtId="0" fontId="49" fillId="0" borderId="0" xfId="5" applyFont="1"/>
    <xf numFmtId="0" fontId="21" fillId="0" borderId="0" xfId="5" applyAlignment="1">
      <alignment horizontal="right"/>
    </xf>
    <xf numFmtId="0" fontId="21" fillId="0" borderId="6" xfId="5" applyBorder="1"/>
    <xf numFmtId="0" fontId="21" fillId="0" borderId="0" xfId="5" applyBorder="1"/>
    <xf numFmtId="0" fontId="18" fillId="0" borderId="38" xfId="5" applyFont="1" applyFill="1" applyBorder="1" applyAlignment="1"/>
    <xf numFmtId="0" fontId="18" fillId="0" borderId="0" xfId="5" applyFont="1" applyFill="1" applyBorder="1" applyAlignment="1"/>
    <xf numFmtId="0" fontId="21" fillId="0" borderId="38" xfId="5" applyFill="1" applyBorder="1" applyAlignment="1"/>
    <xf numFmtId="0" fontId="21" fillId="0" borderId="0" xfId="5" applyFill="1" applyBorder="1" applyAlignment="1"/>
    <xf numFmtId="0" fontId="18" fillId="19" borderId="42" xfId="5" applyFont="1" applyFill="1" applyBorder="1"/>
    <xf numFmtId="0" fontId="18" fillId="19" borderId="1" xfId="5" applyFont="1" applyFill="1" applyBorder="1"/>
    <xf numFmtId="0" fontId="21" fillId="0" borderId="38" xfId="5" applyFill="1" applyBorder="1" applyAlignment="1">
      <alignment wrapText="1"/>
    </xf>
    <xf numFmtId="0" fontId="21" fillId="0" borderId="0" xfId="5" applyFill="1" applyBorder="1" applyAlignment="1">
      <alignment wrapText="1"/>
    </xf>
    <xf numFmtId="0" fontId="23" fillId="0" borderId="0" xfId="5" applyFont="1"/>
    <xf numFmtId="0" fontId="21" fillId="0" borderId="0" xfId="5" applyFill="1" applyBorder="1"/>
    <xf numFmtId="0" fontId="18" fillId="0" borderId="0" xfId="5" applyFont="1"/>
    <xf numFmtId="0" fontId="18" fillId="32" borderId="3" xfId="5" applyFont="1" applyFill="1" applyBorder="1" applyAlignment="1">
      <alignment horizontal="centerContinuous"/>
    </xf>
    <xf numFmtId="0" fontId="18" fillId="32" borderId="4" xfId="5" applyFont="1" applyFill="1" applyBorder="1" applyAlignment="1">
      <alignment horizontal="centerContinuous"/>
    </xf>
    <xf numFmtId="0" fontId="18" fillId="32" borderId="6" xfId="5" applyFont="1" applyFill="1" applyBorder="1"/>
    <xf numFmtId="0" fontId="18" fillId="32" borderId="16" xfId="5" applyFont="1" applyFill="1" applyBorder="1"/>
    <xf numFmtId="0" fontId="18" fillId="32" borderId="44" xfId="5" applyFont="1" applyFill="1" applyBorder="1"/>
    <xf numFmtId="0" fontId="21" fillId="32" borderId="0" xfId="5" applyFill="1" applyBorder="1"/>
    <xf numFmtId="0" fontId="21" fillId="32" borderId="38" xfId="5" applyFill="1" applyBorder="1"/>
    <xf numFmtId="0" fontId="21" fillId="32" borderId="24" xfId="5" applyFill="1" applyBorder="1"/>
    <xf numFmtId="0" fontId="21" fillId="32" borderId="26" xfId="5" applyFill="1" applyBorder="1"/>
    <xf numFmtId="0" fontId="21" fillId="32" borderId="45" xfId="5" applyFill="1" applyBorder="1"/>
    <xf numFmtId="0" fontId="21" fillId="32" borderId="27" xfId="5" applyFill="1" applyBorder="1"/>
    <xf numFmtId="0" fontId="89" fillId="0" borderId="0" xfId="5" applyFont="1"/>
    <xf numFmtId="0" fontId="90" fillId="0" borderId="0" xfId="5" applyFont="1"/>
    <xf numFmtId="0" fontId="91" fillId="34" borderId="20" xfId="5" applyFont="1" applyFill="1" applyBorder="1" applyAlignment="1">
      <alignment horizontal="center"/>
    </xf>
    <xf numFmtId="0" fontId="91" fillId="34" borderId="22" xfId="5" applyFont="1" applyFill="1" applyBorder="1" applyAlignment="1">
      <alignment horizontal="center"/>
    </xf>
    <xf numFmtId="0" fontId="28" fillId="34" borderId="31" xfId="5" applyFont="1" applyFill="1" applyBorder="1" applyAlignment="1">
      <alignment horizontal="center" wrapText="1"/>
    </xf>
    <xf numFmtId="0" fontId="26" fillId="0" borderId="31" xfId="5" applyFont="1" applyBorder="1"/>
    <xf numFmtId="0" fontId="21" fillId="0" borderId="21" xfId="5" applyBorder="1"/>
    <xf numFmtId="0" fontId="21" fillId="0" borderId="22" xfId="5" applyBorder="1"/>
    <xf numFmtId="0" fontId="90" fillId="4" borderId="2" xfId="5" applyFont="1" applyFill="1" applyBorder="1" applyAlignment="1">
      <alignment horizontal="center"/>
    </xf>
    <xf numFmtId="14" fontId="32" fillId="4" borderId="2" xfId="5" applyNumberFormat="1" applyFont="1" applyFill="1" applyBorder="1" applyAlignment="1">
      <alignment horizontal="center"/>
    </xf>
    <xf numFmtId="0" fontId="21" fillId="0" borderId="1" xfId="5" applyBorder="1"/>
    <xf numFmtId="0" fontId="21" fillId="0" borderId="3" xfId="5" applyBorder="1"/>
    <xf numFmtId="0" fontId="21" fillId="0" borderId="4" xfId="5" applyBorder="1"/>
    <xf numFmtId="0" fontId="90" fillId="4" borderId="1" xfId="5" applyFont="1" applyFill="1" applyBorder="1" applyAlignment="1">
      <alignment horizontal="center"/>
    </xf>
    <xf numFmtId="14" fontId="32" fillId="4" borderId="0" xfId="5" applyNumberFormat="1" applyFont="1" applyFill="1" applyBorder="1" applyAlignment="1">
      <alignment horizontal="center"/>
    </xf>
    <xf numFmtId="0" fontId="90" fillId="4" borderId="16" xfId="5" applyFont="1" applyFill="1" applyBorder="1" applyAlignment="1">
      <alignment horizontal="center"/>
    </xf>
    <xf numFmtId="9" fontId="0" fillId="6" borderId="0" xfId="0" applyNumberFormat="1" applyFill="1" applyAlignment="1">
      <alignment horizontal="center"/>
    </xf>
    <xf numFmtId="0" fontId="0" fillId="0" borderId="0" xfId="0" applyBorder="1" applyAlignment="1">
      <alignment horizontal="left"/>
    </xf>
    <xf numFmtId="0" fontId="0" fillId="0" borderId="0" xfId="0" applyAlignment="1">
      <alignment horizontal="left"/>
    </xf>
    <xf numFmtId="0" fontId="14" fillId="0" borderId="0" xfId="0" applyFont="1" applyAlignment="1">
      <alignment horizontal="center"/>
    </xf>
    <xf numFmtId="0" fontId="21" fillId="0" borderId="0" xfId="0" applyFont="1" applyBorder="1" applyAlignment="1">
      <alignment horizontal="left"/>
    </xf>
    <xf numFmtId="0" fontId="0" fillId="0" borderId="0" xfId="0" applyAlignment="1">
      <alignment horizontal="center"/>
    </xf>
    <xf numFmtId="0" fontId="21" fillId="0" borderId="0" xfId="0" applyFont="1" applyAlignment="1">
      <alignment horizontal="right"/>
    </xf>
    <xf numFmtId="0" fontId="16" fillId="0" borderId="0" xfId="0" applyFont="1" applyAlignment="1">
      <alignment horizontal="center"/>
    </xf>
    <xf numFmtId="0" fontId="40" fillId="0" borderId="0" xfId="0" applyFont="1" applyAlignment="1">
      <alignment horizontal="center"/>
    </xf>
    <xf numFmtId="0" fontId="18" fillId="0" borderId="0" xfId="0" applyFont="1" applyAlignment="1">
      <alignment horizontal="center"/>
    </xf>
    <xf numFmtId="0" fontId="18" fillId="0" borderId="0" xfId="0" applyFont="1" applyFill="1" applyBorder="1" applyAlignment="1">
      <alignment horizontal="center"/>
    </xf>
    <xf numFmtId="0" fontId="0" fillId="0" borderId="0" xfId="0" applyAlignment="1">
      <alignment horizontal="right"/>
    </xf>
    <xf numFmtId="0" fontId="0" fillId="0" borderId="0" xfId="0" applyBorder="1" applyAlignment="1">
      <alignment horizontal="center"/>
    </xf>
    <xf numFmtId="10" fontId="0" fillId="18" borderId="1" xfId="1" applyNumberFormat="1" applyFont="1" applyFill="1" applyBorder="1"/>
    <xf numFmtId="0" fontId="94" fillId="0" borderId="0" xfId="0" applyFont="1"/>
    <xf numFmtId="0" fontId="94" fillId="0" borderId="0" xfId="0" applyFont="1" applyBorder="1"/>
    <xf numFmtId="14" fontId="97" fillId="23" borderId="0" xfId="0" applyNumberFormat="1" applyFont="1" applyFill="1" applyBorder="1"/>
    <xf numFmtId="0" fontId="94" fillId="23" borderId="0" xfId="0" applyFont="1" applyFill="1" applyBorder="1"/>
    <xf numFmtId="0" fontId="94" fillId="0" borderId="0" xfId="0" applyFont="1" applyAlignment="1">
      <alignment horizontal="right"/>
    </xf>
    <xf numFmtId="0" fontId="99" fillId="19" borderId="1" xfId="0" applyFont="1" applyFill="1" applyBorder="1" applyAlignment="1">
      <alignment horizontal="center"/>
    </xf>
    <xf numFmtId="0" fontId="99" fillId="23" borderId="35" xfId="0" applyFont="1" applyFill="1" applyBorder="1"/>
    <xf numFmtId="0" fontId="94" fillId="23" borderId="37" xfId="0" applyFont="1" applyFill="1" applyBorder="1"/>
    <xf numFmtId="0" fontId="94" fillId="23" borderId="36" xfId="0" applyFont="1" applyFill="1" applyBorder="1"/>
    <xf numFmtId="0" fontId="94" fillId="36" borderId="35" xfId="0" applyFont="1" applyFill="1" applyBorder="1" applyAlignment="1">
      <alignment horizontal="centerContinuous"/>
    </xf>
    <xf numFmtId="0" fontId="94" fillId="36" borderId="37" xfId="0" applyFont="1" applyFill="1" applyBorder="1" applyAlignment="1">
      <alignment horizontal="centerContinuous"/>
    </xf>
    <xf numFmtId="0" fontId="94" fillId="36" borderId="36" xfId="0" applyFont="1" applyFill="1" applyBorder="1" applyAlignment="1">
      <alignment horizontal="centerContinuous"/>
    </xf>
    <xf numFmtId="0" fontId="94" fillId="0" borderId="0" xfId="0" applyFont="1" applyFill="1"/>
    <xf numFmtId="0" fontId="99" fillId="19" borderId="38" xfId="0" applyFont="1" applyFill="1" applyBorder="1"/>
    <xf numFmtId="0" fontId="94" fillId="36" borderId="38" xfId="0" applyFont="1" applyFill="1" applyBorder="1" applyAlignment="1"/>
    <xf numFmtId="0" fontId="94" fillId="36" borderId="0" xfId="0" applyFont="1" applyFill="1" applyBorder="1" applyAlignment="1"/>
    <xf numFmtId="0" fontId="100" fillId="36" borderId="0" xfId="0" applyFont="1" applyFill="1" applyBorder="1" applyAlignment="1"/>
    <xf numFmtId="0" fontId="100" fillId="36" borderId="39" xfId="0" applyFont="1" applyFill="1" applyBorder="1" applyAlignment="1"/>
    <xf numFmtId="0" fontId="100" fillId="36" borderId="38" xfId="0" applyFont="1" applyFill="1" applyBorder="1" applyAlignment="1"/>
    <xf numFmtId="0" fontId="100" fillId="36" borderId="16" xfId="0" applyFont="1" applyFill="1" applyBorder="1" applyAlignment="1"/>
    <xf numFmtId="0" fontId="100" fillId="36" borderId="6" xfId="0" applyFont="1" applyFill="1" applyBorder="1" applyAlignment="1"/>
    <xf numFmtId="0" fontId="100" fillId="36" borderId="17" xfId="0" applyFont="1" applyFill="1" applyBorder="1" applyAlignment="1"/>
    <xf numFmtId="0" fontId="100" fillId="36" borderId="2" xfId="0" applyFont="1" applyFill="1" applyBorder="1" applyAlignment="1"/>
    <xf numFmtId="0" fontId="100" fillId="36" borderId="3" xfId="0" applyFont="1" applyFill="1" applyBorder="1" applyAlignment="1"/>
    <xf numFmtId="0" fontId="100" fillId="36" borderId="4" xfId="0" applyFont="1" applyFill="1" applyBorder="1" applyAlignment="1"/>
    <xf numFmtId="0" fontId="94" fillId="18" borderId="38" xfId="0" applyFont="1" applyFill="1" applyBorder="1"/>
    <xf numFmtId="0" fontId="94" fillId="18" borderId="0" xfId="0" applyFont="1" applyFill="1" applyBorder="1"/>
    <xf numFmtId="0" fontId="94" fillId="18" borderId="39" xfId="0" applyFont="1" applyFill="1" applyBorder="1"/>
    <xf numFmtId="0" fontId="94" fillId="18" borderId="16" xfId="0" applyFont="1" applyFill="1" applyBorder="1"/>
    <xf numFmtId="0" fontId="94" fillId="18" borderId="6" xfId="0" applyFont="1" applyFill="1" applyBorder="1"/>
    <xf numFmtId="0" fontId="94" fillId="18" borderId="17" xfId="0" applyFont="1" applyFill="1" applyBorder="1"/>
    <xf numFmtId="0" fontId="94" fillId="18" borderId="2" xfId="0" applyFont="1" applyFill="1" applyBorder="1"/>
    <xf numFmtId="0" fontId="94" fillId="18" borderId="3" xfId="0" applyFont="1" applyFill="1" applyBorder="1"/>
    <xf numFmtId="0" fontId="94" fillId="18" borderId="4" xfId="0" applyFont="1" applyFill="1" applyBorder="1"/>
    <xf numFmtId="0" fontId="94" fillId="18" borderId="35" xfId="0" applyFont="1" applyFill="1" applyBorder="1"/>
    <xf numFmtId="0" fontId="94" fillId="18" borderId="37" xfId="0" applyFont="1" applyFill="1" applyBorder="1"/>
    <xf numFmtId="0" fontId="94" fillId="18" borderId="36" xfId="0" applyFont="1" applyFill="1" applyBorder="1"/>
    <xf numFmtId="0" fontId="94" fillId="18" borderId="16" xfId="0" applyFont="1" applyFill="1" applyBorder="1" applyAlignment="1">
      <alignment horizontal="centerContinuous" wrapText="1"/>
    </xf>
    <xf numFmtId="0" fontId="94" fillId="18" borderId="6" xfId="0" applyFont="1" applyFill="1" applyBorder="1" applyAlignment="1">
      <alignment horizontal="centerContinuous" wrapText="1"/>
    </xf>
    <xf numFmtId="0" fontId="94" fillId="18" borderId="17" xfId="0" applyFont="1" applyFill="1" applyBorder="1" applyAlignment="1">
      <alignment horizontal="centerContinuous" wrapText="1"/>
    </xf>
    <xf numFmtId="0" fontId="101" fillId="0" borderId="0" xfId="0" applyFont="1"/>
    <xf numFmtId="0" fontId="99" fillId="0" borderId="0" xfId="0" applyFont="1"/>
    <xf numFmtId="17" fontId="94" fillId="0" borderId="1" xfId="0" applyNumberFormat="1" applyFont="1" applyBorder="1" applyAlignment="1">
      <alignment horizontal="center"/>
    </xf>
    <xf numFmtId="10" fontId="94" fillId="4" borderId="1" xfId="1" applyNumberFormat="1" applyFont="1" applyFill="1" applyBorder="1"/>
    <xf numFmtId="9" fontId="94" fillId="0" borderId="0" xfId="0" applyNumberFormat="1" applyFont="1"/>
    <xf numFmtId="10" fontId="94" fillId="0" borderId="0" xfId="0" applyNumberFormat="1" applyFont="1"/>
    <xf numFmtId="17" fontId="94" fillId="0" borderId="0" xfId="0" applyNumberFormat="1" applyFont="1" applyAlignment="1">
      <alignment horizontal="center"/>
    </xf>
    <xf numFmtId="9" fontId="94" fillId="0" borderId="0" xfId="0" applyNumberFormat="1" applyFont="1" applyFill="1" applyAlignment="1">
      <alignment horizontal="center"/>
    </xf>
    <xf numFmtId="17" fontId="94" fillId="0" borderId="0" xfId="0" applyNumberFormat="1" applyFont="1"/>
    <xf numFmtId="0" fontId="94" fillId="0" borderId="26" xfId="0" applyFont="1" applyBorder="1"/>
    <xf numFmtId="0" fontId="99" fillId="24" borderId="2" xfId="0" applyFont="1" applyFill="1" applyBorder="1" applyAlignment="1">
      <alignment horizontal="centerContinuous"/>
    </xf>
    <xf numFmtId="0" fontId="99" fillId="24" borderId="3" xfId="0" applyFont="1" applyFill="1" applyBorder="1" applyAlignment="1">
      <alignment horizontal="centerContinuous"/>
    </xf>
    <xf numFmtId="0" fontId="99" fillId="24" borderId="4" xfId="0" applyFont="1" applyFill="1" applyBorder="1" applyAlignment="1">
      <alignment horizontal="centerContinuous"/>
    </xf>
    <xf numFmtId="0" fontId="99" fillId="19" borderId="43" xfId="0" applyFont="1" applyFill="1" applyBorder="1"/>
    <xf numFmtId="0" fontId="99" fillId="19" borderId="6" xfId="0" applyFont="1" applyFill="1" applyBorder="1"/>
    <xf numFmtId="0" fontId="99" fillId="19" borderId="16" xfId="0" applyFont="1" applyFill="1" applyBorder="1"/>
    <xf numFmtId="0" fontId="99" fillId="19" borderId="44" xfId="0" applyFont="1" applyFill="1" applyBorder="1"/>
    <xf numFmtId="0" fontId="94" fillId="23" borderId="23" xfId="0" applyFont="1" applyFill="1" applyBorder="1"/>
    <xf numFmtId="0" fontId="94" fillId="23" borderId="38" xfId="0" applyFont="1" applyFill="1" applyBorder="1"/>
    <xf numFmtId="0" fontId="94" fillId="23" borderId="24" xfId="0" applyFont="1" applyFill="1" applyBorder="1"/>
    <xf numFmtId="0" fontId="94" fillId="23" borderId="25" xfId="0" applyFont="1" applyFill="1" applyBorder="1"/>
    <xf numFmtId="0" fontId="94" fillId="23" borderId="26" xfId="0" applyFont="1" applyFill="1" applyBorder="1"/>
    <xf numFmtId="0" fontId="94" fillId="23" borderId="45" xfId="0" applyFont="1" applyFill="1" applyBorder="1"/>
    <xf numFmtId="0" fontId="94" fillId="23" borderId="27" xfId="0" applyFont="1" applyFill="1" applyBorder="1"/>
    <xf numFmtId="16" fontId="94" fillId="0" borderId="0" xfId="0" applyNumberFormat="1" applyFont="1"/>
    <xf numFmtId="0" fontId="93" fillId="0" borderId="0" xfId="0" applyFont="1" applyAlignment="1">
      <alignment horizontal="center"/>
    </xf>
    <xf numFmtId="0" fontId="95" fillId="0" borderId="0" xfId="0" applyFont="1" applyAlignment="1">
      <alignment horizontal="center"/>
    </xf>
    <xf numFmtId="0" fontId="102" fillId="0" borderId="0" xfId="0" applyFont="1"/>
    <xf numFmtId="0" fontId="96" fillId="0" borderId="0" xfId="0" applyFont="1" applyAlignment="1">
      <alignment horizontal="center"/>
    </xf>
    <xf numFmtId="0" fontId="98" fillId="0" borderId="6" xfId="0" applyFont="1" applyBorder="1" applyAlignment="1">
      <alignment horizontal="left"/>
    </xf>
    <xf numFmtId="0" fontId="98" fillId="0" borderId="6" xfId="0" applyFont="1" applyBorder="1"/>
    <xf numFmtId="0" fontId="94" fillId="0" borderId="6" xfId="0" applyFont="1" applyBorder="1"/>
    <xf numFmtId="0" fontId="99" fillId="23" borderId="2" xfId="0" applyFont="1" applyFill="1" applyBorder="1"/>
    <xf numFmtId="0" fontId="94" fillId="23" borderId="3" xfId="0" applyFont="1" applyFill="1" applyBorder="1"/>
    <xf numFmtId="0" fontId="94" fillId="23" borderId="4" xfId="0" applyFont="1" applyFill="1" applyBorder="1"/>
    <xf numFmtId="0" fontId="99" fillId="19" borderId="42" xfId="0" applyFont="1" applyFill="1" applyBorder="1"/>
    <xf numFmtId="9" fontId="94" fillId="5" borderId="1" xfId="0" applyNumberFormat="1" applyFont="1" applyFill="1" applyBorder="1" applyAlignment="1">
      <alignment horizontal="center"/>
    </xf>
    <xf numFmtId="0" fontId="103" fillId="0" borderId="0" xfId="0" applyFont="1"/>
    <xf numFmtId="0" fontId="98" fillId="0" borderId="0" xfId="0" applyFont="1"/>
    <xf numFmtId="0" fontId="94" fillId="23" borderId="35" xfId="0" applyFont="1" applyFill="1" applyBorder="1"/>
    <xf numFmtId="0" fontId="94" fillId="23" borderId="39" xfId="0" applyFont="1" applyFill="1" applyBorder="1"/>
    <xf numFmtId="0" fontId="94" fillId="23" borderId="16" xfId="0" applyFont="1" applyFill="1" applyBorder="1"/>
    <xf numFmtId="0" fontId="94" fillId="23" borderId="6" xfId="0" applyFont="1" applyFill="1" applyBorder="1"/>
    <xf numFmtId="0" fontId="94" fillId="23" borderId="17" xfId="0" applyFont="1" applyFill="1" applyBorder="1"/>
    <xf numFmtId="0" fontId="94" fillId="23" borderId="2" xfId="0" applyFont="1" applyFill="1" applyBorder="1"/>
    <xf numFmtId="0" fontId="94" fillId="23" borderId="16" xfId="0" applyFont="1" applyFill="1" applyBorder="1" applyAlignment="1">
      <alignment horizontal="centerContinuous" wrapText="1"/>
    </xf>
    <xf numFmtId="0" fontId="94" fillId="23" borderId="6" xfId="0" applyFont="1" applyFill="1" applyBorder="1" applyAlignment="1">
      <alignment horizontal="centerContinuous" wrapText="1"/>
    </xf>
    <xf numFmtId="0" fontId="94" fillId="23" borderId="17" xfId="0" applyFont="1" applyFill="1" applyBorder="1" applyAlignment="1">
      <alignment horizontal="centerContinuous" wrapText="1"/>
    </xf>
    <xf numFmtId="0" fontId="94" fillId="0" borderId="1" xfId="0" applyFont="1" applyBorder="1"/>
    <xf numFmtId="0" fontId="104" fillId="0" borderId="0" xfId="0" applyFont="1"/>
    <xf numFmtId="0" fontId="94" fillId="0" borderId="0" xfId="0" applyFont="1" applyAlignment="1">
      <alignment wrapText="1"/>
    </xf>
    <xf numFmtId="0" fontId="94" fillId="18" borderId="1" xfId="0" applyFont="1" applyFill="1" applyBorder="1"/>
    <xf numFmtId="0" fontId="94" fillId="18" borderId="3" xfId="0" applyFont="1" applyFill="1" applyBorder="1" applyAlignment="1">
      <alignment horizontal="centerContinuous"/>
    </xf>
    <xf numFmtId="0" fontId="94" fillId="18" borderId="4" xfId="0" applyFont="1" applyFill="1" applyBorder="1" applyAlignment="1">
      <alignment horizontal="centerContinuous"/>
    </xf>
    <xf numFmtId="0" fontId="94" fillId="18" borderId="1" xfId="0" applyFont="1" applyFill="1" applyBorder="1" applyAlignment="1">
      <alignment wrapText="1"/>
    </xf>
    <xf numFmtId="0" fontId="94" fillId="11" borderId="15" xfId="0" applyFont="1" applyFill="1" applyBorder="1"/>
    <xf numFmtId="0" fontId="94" fillId="11" borderId="0" xfId="0" applyFont="1" applyFill="1" applyBorder="1"/>
    <xf numFmtId="0" fontId="94" fillId="11" borderId="0" xfId="0" applyFont="1" applyFill="1" applyBorder="1" applyAlignment="1">
      <alignment horizontal="center"/>
    </xf>
    <xf numFmtId="0" fontId="94" fillId="11" borderId="24" xfId="0" applyFont="1" applyFill="1" applyBorder="1" applyAlignment="1">
      <alignment horizontal="center"/>
    </xf>
    <xf numFmtId="0" fontId="94" fillId="11" borderId="1" xfId="0" applyFont="1" applyFill="1" applyBorder="1"/>
    <xf numFmtId="0" fontId="94" fillId="11" borderId="24" xfId="0" applyFont="1" applyFill="1" applyBorder="1"/>
    <xf numFmtId="0" fontId="94" fillId="11" borderId="26" xfId="0" applyFont="1" applyFill="1" applyBorder="1"/>
    <xf numFmtId="0" fontId="94" fillId="11" borderId="27" xfId="0" applyFont="1" applyFill="1" applyBorder="1"/>
    <xf numFmtId="17" fontId="99" fillId="0" borderId="0" xfId="0" applyNumberFormat="1" applyFont="1"/>
    <xf numFmtId="0" fontId="94" fillId="0" borderId="0" xfId="0" applyFont="1" applyAlignment="1">
      <alignment horizontal="center"/>
    </xf>
    <xf numFmtId="0" fontId="99" fillId="0" borderId="0" xfId="0" applyFont="1" applyBorder="1"/>
    <xf numFmtId="0" fontId="94" fillId="0" borderId="0" xfId="0" applyFont="1" applyAlignment="1">
      <alignment horizontal="center" wrapText="1"/>
    </xf>
    <xf numFmtId="0" fontId="99" fillId="19" borderId="23" xfId="0" applyFont="1" applyFill="1" applyBorder="1"/>
    <xf numFmtId="0" fontId="99" fillId="19" borderId="0" xfId="0" applyFont="1" applyFill="1" applyBorder="1"/>
    <xf numFmtId="0" fontId="99" fillId="19" borderId="24" xfId="0" applyFont="1" applyFill="1" applyBorder="1"/>
    <xf numFmtId="0" fontId="102" fillId="0" borderId="0" xfId="0" applyFont="1" applyAlignment="1">
      <alignment horizontal="center"/>
    </xf>
    <xf numFmtId="0" fontId="99" fillId="0" borderId="18" xfId="0" applyFont="1" applyBorder="1" applyAlignment="1">
      <alignment horizontal="centerContinuous"/>
    </xf>
    <xf numFmtId="0" fontId="99" fillId="0" borderId="28" xfId="0" applyFont="1" applyBorder="1" applyAlignment="1">
      <alignment horizontal="centerContinuous"/>
    </xf>
    <xf numFmtId="0" fontId="99" fillId="0" borderId="19" xfId="0" applyFont="1" applyBorder="1" applyAlignment="1">
      <alignment horizontal="centerContinuous"/>
    </xf>
    <xf numFmtId="2" fontId="94" fillId="0" borderId="0" xfId="0" applyNumberFormat="1" applyFont="1"/>
    <xf numFmtId="0" fontId="107" fillId="25" borderId="0" xfId="0" applyFont="1" applyFill="1"/>
    <xf numFmtId="0" fontId="94" fillId="25" borderId="0" xfId="0" applyFont="1" applyFill="1"/>
    <xf numFmtId="0" fontId="94" fillId="0" borderId="19" xfId="0" applyFont="1" applyBorder="1"/>
    <xf numFmtId="0" fontId="99" fillId="0" borderId="56" xfId="0" applyFont="1" applyBorder="1" applyAlignment="1">
      <alignment horizontal="center"/>
    </xf>
    <xf numFmtId="0" fontId="99" fillId="0" borderId="78" xfId="0" applyFont="1" applyBorder="1" applyAlignment="1">
      <alignment horizontal="center" wrapText="1"/>
    </xf>
    <xf numFmtId="0" fontId="108" fillId="0" borderId="41" xfId="0" applyFont="1" applyBorder="1" applyAlignment="1">
      <alignment horizontal="center" wrapText="1"/>
    </xf>
    <xf numFmtId="0" fontId="99" fillId="0" borderId="27" xfId="0" applyFont="1" applyBorder="1" applyAlignment="1">
      <alignment horizontal="center" wrapText="1"/>
    </xf>
    <xf numFmtId="0" fontId="99" fillId="0" borderId="81" xfId="0" applyFont="1" applyFill="1" applyBorder="1" applyAlignment="1">
      <alignment horizontal="centerContinuous"/>
    </xf>
    <xf numFmtId="0" fontId="99" fillId="0" borderId="0" xfId="0" applyFont="1" applyFill="1" applyBorder="1"/>
    <xf numFmtId="0" fontId="94" fillId="23" borderId="31" xfId="0" applyFont="1" applyFill="1" applyBorder="1"/>
    <xf numFmtId="10" fontId="94" fillId="19" borderId="31" xfId="1" applyNumberFormat="1" applyFont="1" applyFill="1" applyBorder="1"/>
    <xf numFmtId="0" fontId="94" fillId="0" borderId="23" xfId="0" applyFont="1" applyBorder="1"/>
    <xf numFmtId="0" fontId="94" fillId="23" borderId="50" xfId="0" applyFont="1" applyFill="1" applyBorder="1"/>
    <xf numFmtId="10" fontId="94" fillId="19" borderId="50" xfId="1" applyNumberFormat="1" applyFont="1" applyFill="1" applyBorder="1"/>
    <xf numFmtId="0" fontId="110" fillId="0" borderId="0" xfId="0" applyFont="1" applyBorder="1"/>
    <xf numFmtId="16" fontId="99" fillId="19" borderId="20" xfId="0" applyNumberFormat="1" applyFont="1" applyFill="1" applyBorder="1"/>
    <xf numFmtId="0" fontId="94" fillId="19" borderId="21" xfId="0" applyFont="1" applyFill="1" applyBorder="1"/>
    <xf numFmtId="2" fontId="94" fillId="19" borderId="21" xfId="0" applyNumberFormat="1" applyFont="1" applyFill="1" applyBorder="1"/>
    <xf numFmtId="0" fontId="94" fillId="19" borderId="22" xfId="0" applyFont="1" applyFill="1" applyBorder="1"/>
    <xf numFmtId="16" fontId="94" fillId="19" borderId="23" xfId="0" applyNumberFormat="1" applyFont="1" applyFill="1" applyBorder="1"/>
    <xf numFmtId="0" fontId="94" fillId="19" borderId="0" xfId="0" applyFont="1" applyFill="1" applyBorder="1"/>
    <xf numFmtId="2" fontId="94" fillId="19" borderId="0" xfId="0" applyNumberFormat="1" applyFont="1" applyFill="1" applyBorder="1"/>
    <xf numFmtId="0" fontId="94" fillId="19" borderId="24" xfId="0" applyFont="1" applyFill="1" applyBorder="1"/>
    <xf numFmtId="16" fontId="94" fillId="19" borderId="25" xfId="0" applyNumberFormat="1" applyFont="1" applyFill="1" applyBorder="1"/>
    <xf numFmtId="0" fontId="94" fillId="19" borderId="26" xfId="0" applyFont="1" applyFill="1" applyBorder="1"/>
    <xf numFmtId="2" fontId="94" fillId="19" borderId="26" xfId="0" applyNumberFormat="1" applyFont="1" applyFill="1" applyBorder="1"/>
    <xf numFmtId="0" fontId="94" fillId="19" borderId="27" xfId="0" applyFont="1" applyFill="1" applyBorder="1"/>
    <xf numFmtId="15" fontId="94" fillId="23" borderId="38" xfId="0" applyNumberFormat="1" applyFont="1" applyFill="1" applyBorder="1"/>
    <xf numFmtId="0" fontId="103" fillId="0" borderId="0" xfId="0" applyFont="1" applyAlignment="1">
      <alignment horizontal="center"/>
    </xf>
    <xf numFmtId="0" fontId="99" fillId="0" borderId="20" xfId="0" applyFont="1" applyBorder="1"/>
    <xf numFmtId="0" fontId="99" fillId="19" borderId="78" xfId="0" applyFont="1" applyFill="1" applyBorder="1" applyAlignment="1">
      <alignment horizontal="center" wrapText="1"/>
    </xf>
    <xf numFmtId="0" fontId="99" fillId="19" borderId="79" xfId="0" applyFont="1" applyFill="1" applyBorder="1" applyAlignment="1">
      <alignment horizontal="centerContinuous"/>
    </xf>
    <xf numFmtId="1" fontId="94" fillId="19" borderId="28" xfId="0" applyNumberFormat="1" applyFont="1" applyFill="1" applyBorder="1" applyAlignment="1">
      <alignment horizontal="right"/>
    </xf>
    <xf numFmtId="10" fontId="94" fillId="19" borderId="7" xfId="1" applyNumberFormat="1" applyFont="1" applyFill="1" applyBorder="1"/>
    <xf numFmtId="1" fontId="113" fillId="0" borderId="0" xfId="0" applyNumberFormat="1" applyFont="1" applyFill="1" applyBorder="1" applyAlignment="1">
      <alignment horizontal="right"/>
    </xf>
    <xf numFmtId="0" fontId="99" fillId="24" borderId="18" xfId="0" applyFont="1" applyFill="1" applyBorder="1" applyAlignment="1">
      <alignment horizontal="centerContinuous"/>
    </xf>
    <xf numFmtId="0" fontId="99" fillId="24" borderId="28" xfId="0" applyFont="1" applyFill="1" applyBorder="1" applyAlignment="1">
      <alignment horizontal="centerContinuous"/>
    </xf>
    <xf numFmtId="0" fontId="99" fillId="24" borderId="19" xfId="0" applyFont="1" applyFill="1" applyBorder="1" applyAlignment="1">
      <alignment horizontal="centerContinuous"/>
    </xf>
    <xf numFmtId="0" fontId="94" fillId="0" borderId="0" xfId="0" applyFont="1" applyFill="1" applyBorder="1"/>
    <xf numFmtId="0" fontId="115" fillId="0" borderId="0" xfId="0" applyFont="1"/>
    <xf numFmtId="0" fontId="94" fillId="5" borderId="0" xfId="0" applyFont="1" applyFill="1"/>
    <xf numFmtId="0" fontId="99" fillId="24" borderId="35" xfId="0" applyFont="1" applyFill="1" applyBorder="1" applyAlignment="1">
      <alignment horizontal="centerContinuous"/>
    </xf>
    <xf numFmtId="0" fontId="99" fillId="24" borderId="37" xfId="0" applyFont="1" applyFill="1" applyBorder="1" applyAlignment="1">
      <alignment horizontal="centerContinuous"/>
    </xf>
    <xf numFmtId="0" fontId="99" fillId="24" borderId="36" xfId="0" applyFont="1" applyFill="1" applyBorder="1" applyAlignment="1">
      <alignment horizontal="centerContinuous"/>
    </xf>
    <xf numFmtId="0" fontId="99" fillId="19" borderId="20" xfId="0" applyFont="1" applyFill="1" applyBorder="1"/>
    <xf numFmtId="0" fontId="99" fillId="19" borderId="21" xfId="0" applyFont="1" applyFill="1" applyBorder="1"/>
    <xf numFmtId="0" fontId="99" fillId="19" borderId="87" xfId="0" applyFont="1" applyFill="1" applyBorder="1"/>
    <xf numFmtId="0" fontId="99" fillId="19" borderId="22" xfId="0" applyFont="1" applyFill="1" applyBorder="1"/>
    <xf numFmtId="0" fontId="94" fillId="23" borderId="20" xfId="0" applyFont="1" applyFill="1" applyBorder="1"/>
    <xf numFmtId="0" fontId="94" fillId="23" borderId="21" xfId="0" applyFont="1" applyFill="1" applyBorder="1"/>
    <xf numFmtId="0" fontId="94" fillId="23" borderId="87" xfId="0" applyFont="1" applyFill="1" applyBorder="1"/>
    <xf numFmtId="0" fontId="94" fillId="23" borderId="22" xfId="0" applyFont="1" applyFill="1" applyBorder="1"/>
    <xf numFmtId="0" fontId="94" fillId="38" borderId="0" xfId="0" applyFont="1" applyFill="1" applyBorder="1"/>
    <xf numFmtId="0" fontId="44" fillId="0" borderId="14" xfId="0" applyFont="1" applyBorder="1"/>
    <xf numFmtId="172" fontId="21" fillId="23" borderId="21" xfId="6" applyNumberFormat="1" applyFont="1" applyFill="1" applyBorder="1" applyAlignment="1">
      <alignment horizontal="right"/>
    </xf>
    <xf numFmtId="172" fontId="0" fillId="19" borderId="21" xfId="0" applyNumberFormat="1" applyFill="1" applyBorder="1"/>
    <xf numFmtId="0" fontId="116" fillId="0" borderId="0" xfId="0" applyFont="1"/>
    <xf numFmtId="0" fontId="117" fillId="0" borderId="0" xfId="0" applyFont="1"/>
    <xf numFmtId="16" fontId="94" fillId="23" borderId="0" xfId="0" applyNumberFormat="1" applyFont="1" applyFill="1" applyBorder="1"/>
    <xf numFmtId="9" fontId="94" fillId="23" borderId="31" xfId="0" applyNumberFormat="1" applyFont="1" applyFill="1" applyBorder="1" applyAlignment="1">
      <alignment horizontal="center"/>
    </xf>
    <xf numFmtId="9" fontId="94" fillId="23" borderId="50" xfId="0" applyNumberFormat="1" applyFont="1" applyFill="1" applyBorder="1" applyAlignment="1">
      <alignment horizontal="center"/>
    </xf>
    <xf numFmtId="0" fontId="99" fillId="19" borderId="54" xfId="0" applyFont="1" applyFill="1" applyBorder="1"/>
    <xf numFmtId="0" fontId="99" fillId="19" borderId="47" xfId="0" applyFont="1" applyFill="1" applyBorder="1"/>
    <xf numFmtId="0" fontId="99" fillId="19" borderId="83" xfId="0" applyFont="1" applyFill="1" applyBorder="1"/>
    <xf numFmtId="0" fontId="99" fillId="19" borderId="48" xfId="0" applyFont="1" applyFill="1" applyBorder="1"/>
    <xf numFmtId="9" fontId="94" fillId="23" borderId="41" xfId="0" applyNumberFormat="1" applyFont="1" applyFill="1" applyBorder="1" applyAlignment="1">
      <alignment horizontal="center"/>
    </xf>
    <xf numFmtId="0" fontId="94" fillId="0" borderId="0" xfId="0" applyFont="1" applyFill="1" applyAlignment="1">
      <alignment horizontal="center"/>
    </xf>
    <xf numFmtId="0" fontId="107" fillId="38" borderId="0" xfId="0" applyFont="1" applyFill="1"/>
    <xf numFmtId="0" fontId="94" fillId="38" borderId="0" xfId="0" applyFont="1" applyFill="1"/>
    <xf numFmtId="0" fontId="94" fillId="39" borderId="0" xfId="0" applyFont="1" applyFill="1"/>
    <xf numFmtId="0" fontId="99" fillId="0" borderId="14" xfId="0" applyFont="1" applyBorder="1"/>
    <xf numFmtId="0" fontId="99" fillId="0" borderId="2" xfId="0" applyFont="1" applyBorder="1" applyAlignment="1">
      <alignment horizontal="centerContinuous"/>
    </xf>
    <xf numFmtId="0" fontId="99" fillId="0" borderId="3" xfId="0" applyFont="1" applyBorder="1" applyAlignment="1">
      <alignment horizontal="centerContinuous"/>
    </xf>
    <xf numFmtId="0" fontId="99" fillId="0" borderId="4" xfId="0" applyFont="1" applyBorder="1" applyAlignment="1">
      <alignment horizontal="centerContinuous"/>
    </xf>
    <xf numFmtId="0" fontId="99" fillId="0" borderId="6" xfId="0" applyFont="1" applyBorder="1" applyAlignment="1">
      <alignment horizontal="centerContinuous"/>
    </xf>
    <xf numFmtId="0" fontId="94" fillId="0" borderId="3" xfId="0" applyFont="1" applyBorder="1"/>
    <xf numFmtId="0" fontId="94" fillId="0" borderId="4" xfId="0" applyFont="1" applyBorder="1"/>
    <xf numFmtId="0" fontId="99" fillId="0" borderId="15" xfId="0" applyFont="1" applyBorder="1" applyAlignment="1">
      <alignment horizontal="center"/>
    </xf>
    <xf numFmtId="0" fontId="99" fillId="40" borderId="1" xfId="0" applyFont="1" applyFill="1" applyBorder="1" applyAlignment="1">
      <alignment horizontal="center"/>
    </xf>
    <xf numFmtId="0" fontId="99" fillId="0" borderId="1" xfId="0" applyFont="1" applyBorder="1" applyAlignment="1">
      <alignment horizontal="center"/>
    </xf>
    <xf numFmtId="0" fontId="99" fillId="0" borderId="1" xfId="0" applyFont="1" applyBorder="1"/>
    <xf numFmtId="0" fontId="99" fillId="0" borderId="15" xfId="0" applyFont="1" applyBorder="1"/>
    <xf numFmtId="0" fontId="94" fillId="0" borderId="15" xfId="0" applyFont="1" applyFill="1" applyBorder="1"/>
    <xf numFmtId="0" fontId="99" fillId="0" borderId="15" xfId="0" applyFont="1" applyFill="1" applyBorder="1"/>
    <xf numFmtId="0" fontId="94" fillId="0" borderId="0" xfId="0" applyNumberFormat="1" applyFont="1"/>
    <xf numFmtId="9" fontId="94" fillId="0" borderId="0" xfId="1" applyNumberFormat="1" applyFont="1" applyFill="1" applyAlignment="1">
      <alignment horizontal="center"/>
    </xf>
    <xf numFmtId="9" fontId="94" fillId="0" borderId="35" xfId="1" applyNumberFormat="1" applyFont="1" applyFill="1" applyBorder="1" applyAlignment="1">
      <alignment horizontal="center"/>
    </xf>
    <xf numFmtId="9" fontId="94" fillId="0" borderId="14" xfId="1" applyNumberFormat="1" applyFont="1" applyFill="1" applyBorder="1"/>
    <xf numFmtId="9" fontId="94" fillId="0" borderId="37" xfId="1" applyNumberFormat="1" applyFont="1" applyFill="1" applyBorder="1"/>
    <xf numFmtId="9" fontId="94" fillId="0" borderId="36" xfId="1" applyNumberFormat="1" applyFont="1" applyFill="1" applyBorder="1"/>
    <xf numFmtId="0" fontId="94" fillId="23" borderId="14" xfId="0" applyFont="1" applyFill="1" applyBorder="1" applyAlignment="1">
      <alignment horizontal="right"/>
    </xf>
    <xf numFmtId="0" fontId="94" fillId="23" borderId="37" xfId="0" applyFont="1" applyFill="1" applyBorder="1" applyAlignment="1">
      <alignment horizontal="right"/>
    </xf>
    <xf numFmtId="0" fontId="94" fillId="0" borderId="14" xfId="0" applyFont="1" applyBorder="1"/>
    <xf numFmtId="1" fontId="94" fillId="0" borderId="39" xfId="0" applyNumberFormat="1" applyFont="1" applyBorder="1"/>
    <xf numFmtId="9" fontId="94" fillId="0" borderId="38" xfId="1" applyNumberFormat="1" applyFont="1" applyFill="1" applyBorder="1" applyAlignment="1">
      <alignment horizontal="center"/>
    </xf>
    <xf numFmtId="9" fontId="94" fillId="0" borderId="42" xfId="1" applyNumberFormat="1" applyFont="1" applyFill="1" applyBorder="1"/>
    <xf numFmtId="9" fontId="94" fillId="0" borderId="0" xfId="1" applyNumberFormat="1" applyFont="1" applyFill="1" applyBorder="1"/>
    <xf numFmtId="9" fontId="94" fillId="0" borderId="39" xfId="1" applyNumberFormat="1" applyFont="1" applyFill="1" applyBorder="1"/>
    <xf numFmtId="0" fontId="94" fillId="23" borderId="42" xfId="0" applyFont="1" applyFill="1" applyBorder="1" applyAlignment="1">
      <alignment horizontal="right"/>
    </xf>
    <xf numFmtId="0" fontId="94" fillId="23" borderId="0" xfId="0" applyFont="1" applyFill="1" applyBorder="1" applyAlignment="1">
      <alignment horizontal="right"/>
    </xf>
    <xf numFmtId="0" fontId="94" fillId="0" borderId="42" xfId="0" applyFont="1" applyBorder="1"/>
    <xf numFmtId="9" fontId="94" fillId="0" borderId="15" xfId="1" applyNumberFormat="1" applyFont="1" applyFill="1" applyBorder="1" applyAlignment="1">
      <alignment horizontal="center"/>
    </xf>
    <xf numFmtId="9" fontId="94" fillId="0" borderId="16" xfId="1" applyNumberFormat="1" applyFont="1" applyFill="1" applyBorder="1" applyAlignment="1">
      <alignment horizontal="center"/>
    </xf>
    <xf numFmtId="164" fontId="94" fillId="0" borderId="15" xfId="1" applyNumberFormat="1" applyFont="1" applyFill="1" applyBorder="1"/>
    <xf numFmtId="9" fontId="94" fillId="0" borderId="6" xfId="1" applyNumberFormat="1" applyFont="1" applyFill="1" applyBorder="1"/>
    <xf numFmtId="9" fontId="94" fillId="0" borderId="15" xfId="1" applyNumberFormat="1" applyFont="1" applyFill="1" applyBorder="1"/>
    <xf numFmtId="9" fontId="94" fillId="0" borderId="17" xfId="1" applyNumberFormat="1" applyFont="1" applyFill="1" applyBorder="1"/>
    <xf numFmtId="0" fontId="94" fillId="23" borderId="15" xfId="0" applyFont="1" applyFill="1" applyBorder="1" applyAlignment="1">
      <alignment horizontal="right"/>
    </xf>
    <xf numFmtId="0" fontId="94" fillId="0" borderId="15" xfId="0" applyFont="1" applyBorder="1"/>
    <xf numFmtId="1" fontId="94" fillId="0" borderId="17" xfId="0" applyNumberFormat="1" applyFont="1" applyBorder="1"/>
    <xf numFmtId="0" fontId="99" fillId="0" borderId="0" xfId="0" applyFont="1" applyAlignment="1">
      <alignment horizontal="center"/>
    </xf>
    <xf numFmtId="14" fontId="94" fillId="0" borderId="0" xfId="0" applyNumberFormat="1" applyFont="1"/>
    <xf numFmtId="10" fontId="94" fillId="0" borderId="0" xfId="1" applyNumberFormat="1" applyFont="1" applyFill="1"/>
    <xf numFmtId="0" fontId="0" fillId="38" borderId="0" xfId="0" applyFill="1"/>
    <xf numFmtId="0" fontId="18" fillId="0" borderId="31" xfId="0" applyFont="1" applyBorder="1"/>
    <xf numFmtId="0" fontId="18" fillId="0" borderId="21" xfId="0" applyFont="1" applyBorder="1" applyAlignment="1">
      <alignment horizontal="centerContinuous"/>
    </xf>
    <xf numFmtId="0" fontId="18" fillId="0" borderId="7" xfId="0" applyFont="1" applyBorder="1" applyAlignment="1">
      <alignment horizontal="center"/>
    </xf>
    <xf numFmtId="0" fontId="44" fillId="0" borderId="63" xfId="0" applyFont="1" applyBorder="1"/>
    <xf numFmtId="0" fontId="44" fillId="0" borderId="57" xfId="0" applyFont="1" applyBorder="1"/>
    <xf numFmtId="0" fontId="0" fillId="0" borderId="88" xfId="0" applyFill="1" applyBorder="1"/>
    <xf numFmtId="0" fontId="44" fillId="0" borderId="7" xfId="0" applyFont="1" applyFill="1" applyBorder="1"/>
    <xf numFmtId="0" fontId="21" fillId="0" borderId="0" xfId="0" applyFont="1" applyFill="1" applyBorder="1" applyAlignment="1">
      <alignment horizontal="right"/>
    </xf>
    <xf numFmtId="10" fontId="21" fillId="11" borderId="50" xfId="1" applyNumberFormat="1" applyFont="1" applyFill="1" applyBorder="1"/>
    <xf numFmtId="10" fontId="0" fillId="11" borderId="50" xfId="1" applyNumberFormat="1" applyFont="1" applyFill="1" applyBorder="1"/>
    <xf numFmtId="0" fontId="0" fillId="0" borderId="26" xfId="0" applyFill="1" applyBorder="1" applyAlignment="1">
      <alignment horizontal="right"/>
    </xf>
    <xf numFmtId="10" fontId="0" fillId="11" borderId="41" xfId="1" applyNumberFormat="1" applyFont="1" applyFill="1" applyBorder="1"/>
    <xf numFmtId="17" fontId="0" fillId="0" borderId="50" xfId="0" applyNumberFormat="1" applyBorder="1" applyAlignment="1">
      <alignment horizontal="center"/>
    </xf>
    <xf numFmtId="10" fontId="0" fillId="0" borderId="50" xfId="1" applyNumberFormat="1" applyFont="1" applyFill="1" applyBorder="1"/>
    <xf numFmtId="10" fontId="0" fillId="0" borderId="41" xfId="1" applyNumberFormat="1" applyFont="1" applyFill="1" applyBorder="1"/>
    <xf numFmtId="0" fontId="2" fillId="0" borderId="0" xfId="0" applyFont="1" applyBorder="1"/>
    <xf numFmtId="0" fontId="99" fillId="0" borderId="74" xfId="0" applyFont="1" applyBorder="1"/>
    <xf numFmtId="0" fontId="99" fillId="0" borderId="47" xfId="0" applyFont="1" applyBorder="1" applyAlignment="1">
      <alignment horizontal="centerContinuous"/>
    </xf>
    <xf numFmtId="0" fontId="99" fillId="0" borderId="22" xfId="0" applyFont="1" applyBorder="1" applyAlignment="1">
      <alignment horizontal="centerContinuous"/>
    </xf>
    <xf numFmtId="0" fontId="99" fillId="0" borderId="80" xfId="0" applyFont="1" applyBorder="1" applyAlignment="1">
      <alignment horizontal="center"/>
    </xf>
    <xf numFmtId="0" fontId="99" fillId="0" borderId="85" xfId="0" applyFont="1" applyFill="1" applyBorder="1"/>
    <xf numFmtId="0" fontId="99" fillId="38" borderId="0" xfId="0" applyFont="1" applyFill="1" applyBorder="1"/>
    <xf numFmtId="10" fontId="94" fillId="19" borderId="22" xfId="1" applyNumberFormat="1" applyFont="1" applyFill="1" applyBorder="1"/>
    <xf numFmtId="17" fontId="0" fillId="0" borderId="0" xfId="0" applyNumberFormat="1" applyBorder="1" applyAlignment="1">
      <alignment horizontal="right"/>
    </xf>
    <xf numFmtId="0" fontId="0" fillId="0" borderId="20" xfId="0" applyBorder="1"/>
    <xf numFmtId="0" fontId="2" fillId="0" borderId="21" xfId="0" applyFont="1" applyBorder="1"/>
    <xf numFmtId="0" fontId="2" fillId="0" borderId="21" xfId="0" applyFont="1" applyFill="1" applyBorder="1"/>
    <xf numFmtId="0" fontId="2" fillId="0" borderId="22" xfId="0" applyFont="1" applyBorder="1"/>
    <xf numFmtId="0" fontId="2" fillId="0" borderId="0" xfId="0" applyFont="1" applyFill="1" applyBorder="1"/>
    <xf numFmtId="10" fontId="94" fillId="19" borderId="24" xfId="1" applyNumberFormat="1" applyFont="1" applyFill="1" applyBorder="1"/>
    <xf numFmtId="0" fontId="2" fillId="0" borderId="26" xfId="0" applyFont="1" applyBorder="1" applyAlignment="1">
      <alignment horizontal="center"/>
    </xf>
    <xf numFmtId="0" fontId="0" fillId="0" borderId="16" xfId="0" applyBorder="1" applyAlignment="1">
      <alignment horizontal="center"/>
    </xf>
    <xf numFmtId="0" fontId="0" fillId="0" borderId="42" xfId="0" applyBorder="1"/>
    <xf numFmtId="10" fontId="94" fillId="19" borderId="27" xfId="1" applyNumberFormat="1" applyFont="1" applyFill="1" applyBorder="1"/>
    <xf numFmtId="0" fontId="0" fillId="0" borderId="2" xfId="0" applyBorder="1" applyAlignment="1">
      <alignment horizontal="right"/>
    </xf>
    <xf numFmtId="17" fontId="94" fillId="38" borderId="0" xfId="0" applyNumberFormat="1" applyFont="1" applyFill="1" applyBorder="1" applyAlignment="1">
      <alignment horizontal="center"/>
    </xf>
    <xf numFmtId="0" fontId="94" fillId="38" borderId="0" xfId="0" applyFont="1" applyFill="1" applyBorder="1" applyAlignment="1">
      <alignment horizontal="right"/>
    </xf>
    <xf numFmtId="10" fontId="94" fillId="38" borderId="0" xfId="1" applyNumberFormat="1" applyFont="1" applyFill="1" applyBorder="1"/>
    <xf numFmtId="0" fontId="0" fillId="0" borderId="15" xfId="0" applyBorder="1"/>
    <xf numFmtId="0" fontId="0" fillId="0" borderId="3" xfId="0" applyBorder="1" applyAlignment="1">
      <alignment horizontal="center"/>
    </xf>
    <xf numFmtId="0" fontId="0" fillId="0" borderId="15"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9" fontId="0" fillId="0" borderId="0" xfId="0" applyNumberFormat="1" applyBorder="1" applyAlignment="1">
      <alignment horizontal="center"/>
    </xf>
    <xf numFmtId="0" fontId="0" fillId="38" borderId="0" xfId="0" applyFill="1" applyBorder="1"/>
    <xf numFmtId="10" fontId="21" fillId="38" borderId="0" xfId="1" applyNumberFormat="1" applyFont="1" applyFill="1" applyBorder="1"/>
    <xf numFmtId="14" fontId="119" fillId="23" borderId="0" xfId="0" applyNumberFormat="1" applyFont="1" applyFill="1" applyBorder="1"/>
    <xf numFmtId="0" fontId="99" fillId="24" borderId="20" xfId="0" applyFont="1" applyFill="1" applyBorder="1" applyAlignment="1">
      <alignment horizontal="centerContinuous"/>
    </xf>
    <xf numFmtId="0" fontId="99" fillId="24" borderId="21" xfId="0" applyFont="1" applyFill="1" applyBorder="1" applyAlignment="1">
      <alignment horizontal="centerContinuous"/>
    </xf>
    <xf numFmtId="0" fontId="99" fillId="24" borderId="47" xfId="0" applyFont="1" applyFill="1" applyBorder="1" applyAlignment="1">
      <alignment horizontal="centerContinuous"/>
    </xf>
    <xf numFmtId="0" fontId="99" fillId="24" borderId="48" xfId="0" applyFont="1" applyFill="1" applyBorder="1" applyAlignment="1">
      <alignment horizontal="centerContinuous"/>
    </xf>
    <xf numFmtId="0" fontId="99" fillId="19" borderId="54" xfId="0" applyFont="1" applyFill="1" applyBorder="1" applyAlignment="1"/>
    <xf numFmtId="0" fontId="99" fillId="19" borderId="48" xfId="0" applyFont="1" applyFill="1" applyBorder="1" applyAlignment="1"/>
    <xf numFmtId="0" fontId="94" fillId="27" borderId="23" xfId="0" applyFont="1" applyFill="1" applyBorder="1"/>
    <xf numFmtId="0" fontId="94" fillId="27" borderId="24" xfId="0" applyFont="1" applyFill="1" applyBorder="1"/>
    <xf numFmtId="0" fontId="94" fillId="27" borderId="0" xfId="0" applyFont="1" applyFill="1" applyBorder="1"/>
    <xf numFmtId="0" fontId="94" fillId="27" borderId="25" xfId="0" applyFont="1" applyFill="1" applyBorder="1"/>
    <xf numFmtId="0" fontId="94" fillId="27" borderId="27" xfId="0" applyFont="1" applyFill="1" applyBorder="1"/>
    <xf numFmtId="0" fontId="94" fillId="27" borderId="26" xfId="0" applyFont="1" applyFill="1" applyBorder="1"/>
    <xf numFmtId="0" fontId="122" fillId="0" borderId="0" xfId="0" applyFont="1" applyFill="1" applyBorder="1"/>
    <xf numFmtId="0" fontId="43" fillId="0" borderId="0" xfId="0" applyFont="1" applyFill="1" applyBorder="1"/>
    <xf numFmtId="0" fontId="45" fillId="0" borderId="0" xfId="0" applyFont="1" applyFill="1" applyBorder="1" applyAlignment="1">
      <alignment horizontal="center"/>
    </xf>
    <xf numFmtId="0" fontId="58" fillId="0" borderId="0" xfId="0" applyFont="1" applyFill="1" applyBorder="1" applyAlignment="1">
      <alignment horizontal="center"/>
    </xf>
    <xf numFmtId="0" fontId="124" fillId="0" borderId="0" xfId="0" applyFont="1" applyFill="1" applyBorder="1"/>
    <xf numFmtId="0" fontId="44" fillId="0" borderId="0" xfId="0" applyFont="1" applyFill="1" applyBorder="1" applyAlignment="1">
      <alignment horizontal="center"/>
    </xf>
    <xf numFmtId="0" fontId="27" fillId="0" borderId="0" xfId="0" applyFont="1" applyFill="1" applyBorder="1"/>
    <xf numFmtId="9" fontId="125" fillId="0" borderId="0" xfId="1" applyFont="1" applyFill="1" applyBorder="1"/>
    <xf numFmtId="0" fontId="126" fillId="0" borderId="0" xfId="1" applyNumberFormat="1" applyFont="1" applyFill="1" applyBorder="1"/>
    <xf numFmtId="0" fontId="27" fillId="0" borderId="0" xfId="0" applyNumberFormat="1" applyFont="1" applyFill="1" applyBorder="1"/>
    <xf numFmtId="0" fontId="126" fillId="0" borderId="0" xfId="0" applyNumberFormat="1" applyFont="1" applyFill="1" applyBorder="1"/>
    <xf numFmtId="0" fontId="123" fillId="0" borderId="0" xfId="7" applyFont="1" applyFill="1" applyBorder="1" applyAlignment="1">
      <alignment horizontal="center"/>
    </xf>
    <xf numFmtId="0" fontId="52" fillId="0" borderId="0" xfId="0" applyFont="1" applyFill="1" applyBorder="1" applyAlignment="1">
      <alignment horizontal="center"/>
    </xf>
    <xf numFmtId="0" fontId="43" fillId="0" borderId="0" xfId="0" applyFont="1" applyFill="1" applyBorder="1" applyAlignment="1">
      <alignment horizontal="center"/>
    </xf>
    <xf numFmtId="9" fontId="126" fillId="0" borderId="0" xfId="1" applyFont="1" applyFill="1" applyBorder="1"/>
    <xf numFmtId="0" fontId="127" fillId="0" borderId="0" xfId="0" applyFont="1" applyFill="1" applyBorder="1"/>
    <xf numFmtId="0" fontId="128" fillId="0" borderId="0" xfId="0" applyFont="1" applyFill="1" applyBorder="1"/>
    <xf numFmtId="0" fontId="10" fillId="0" borderId="0" xfId="0" applyFont="1"/>
    <xf numFmtId="0" fontId="10" fillId="0" borderId="0" xfId="0" applyFont="1" applyFill="1" applyBorder="1"/>
    <xf numFmtId="0" fontId="46" fillId="0" borderId="0" xfId="0" applyFont="1" applyFill="1" applyBorder="1"/>
    <xf numFmtId="0" fontId="44" fillId="0" borderId="0" xfId="0" applyFont="1" applyFill="1" applyBorder="1"/>
    <xf numFmtId="9" fontId="0" fillId="0" borderId="0" xfId="0" applyNumberFormat="1" applyFill="1" applyBorder="1"/>
    <xf numFmtId="9" fontId="0" fillId="0" borderId="0" xfId="1" applyFont="1" applyFill="1" applyBorder="1"/>
    <xf numFmtId="9" fontId="21" fillId="0" borderId="0" xfId="0" applyNumberFormat="1" applyFont="1" applyFill="1" applyBorder="1"/>
    <xf numFmtId="0" fontId="129" fillId="0" borderId="0" xfId="0" applyFont="1" applyAlignment="1">
      <alignment horizontal="center"/>
    </xf>
    <xf numFmtId="0" fontId="130" fillId="0" borderId="0" xfId="0" applyFont="1" applyAlignment="1">
      <alignment horizontal="center"/>
    </xf>
    <xf numFmtId="0" fontId="131" fillId="0" borderId="0" xfId="0" applyFont="1" applyAlignment="1">
      <alignment horizontal="center"/>
    </xf>
    <xf numFmtId="0" fontId="132" fillId="0" borderId="0" xfId="0" applyFont="1"/>
    <xf numFmtId="0" fontId="133" fillId="0" borderId="0" xfId="0" applyFont="1" applyAlignment="1">
      <alignment horizontal="center"/>
    </xf>
    <xf numFmtId="9" fontId="44" fillId="0" borderId="0" xfId="0" applyNumberFormat="1" applyFont="1" applyBorder="1" applyAlignment="1">
      <alignment horizontal="center" vertical="center" wrapText="1"/>
    </xf>
    <xf numFmtId="0" fontId="43" fillId="0" borderId="0" xfId="0" applyFont="1" applyBorder="1"/>
    <xf numFmtId="0" fontId="135" fillId="0" borderId="0" xfId="0" applyFont="1" applyAlignment="1">
      <alignment horizontal="center"/>
    </xf>
    <xf numFmtId="0" fontId="135" fillId="0" borderId="17" xfId="0" applyFont="1" applyBorder="1" applyAlignment="1">
      <alignment horizontal="center"/>
    </xf>
    <xf numFmtId="0" fontId="135" fillId="0" borderId="15" xfId="0" applyFont="1" applyBorder="1" applyAlignment="1">
      <alignment horizontal="center"/>
    </xf>
    <xf numFmtId="0" fontId="135" fillId="0" borderId="16" xfId="0" applyFont="1" applyBorder="1" applyAlignment="1">
      <alignment horizontal="center"/>
    </xf>
    <xf numFmtId="0" fontId="135" fillId="0" borderId="4" xfId="0" applyFont="1" applyBorder="1" applyAlignment="1">
      <alignment horizontal="center"/>
    </xf>
    <xf numFmtId="9" fontId="135" fillId="0" borderId="2" xfId="0" applyNumberFormat="1" applyFont="1" applyBorder="1" applyAlignment="1">
      <alignment horizontal="center"/>
    </xf>
    <xf numFmtId="0" fontId="135" fillId="0" borderId="36" xfId="0" applyFont="1" applyBorder="1" applyAlignment="1">
      <alignment horizontal="center"/>
    </xf>
    <xf numFmtId="0" fontId="135" fillId="0" borderId="1" xfId="0" applyFont="1" applyBorder="1" applyAlignment="1">
      <alignment horizontal="center"/>
    </xf>
    <xf numFmtId="0" fontId="44" fillId="0" borderId="0" xfId="0" applyFont="1" applyBorder="1" applyAlignment="1">
      <alignment horizontal="center"/>
    </xf>
    <xf numFmtId="0" fontId="137" fillId="0" borderId="0" xfId="0" applyFont="1" applyBorder="1" applyAlignment="1">
      <alignment horizontal="center"/>
    </xf>
    <xf numFmtId="0" fontId="138" fillId="0" borderId="0" xfId="0" applyFont="1" applyBorder="1"/>
    <xf numFmtId="0" fontId="43" fillId="0" borderId="1" xfId="0" applyFont="1" applyBorder="1" applyAlignment="1">
      <alignment horizontal="center"/>
    </xf>
    <xf numFmtId="0" fontId="141" fillId="0" borderId="0" xfId="0" applyFont="1" applyBorder="1" applyAlignment="1">
      <alignment horizontal="center" vertical="center" wrapText="1"/>
    </xf>
    <xf numFmtId="0" fontId="142" fillId="0" borderId="23" xfId="0" applyFont="1" applyBorder="1"/>
    <xf numFmtId="0" fontId="43" fillId="0" borderId="23" xfId="0" applyFont="1" applyBorder="1"/>
    <xf numFmtId="0" fontId="139" fillId="11" borderId="23" xfId="0" applyFont="1" applyFill="1" applyBorder="1"/>
    <xf numFmtId="0" fontId="140" fillId="37" borderId="1" xfId="0" applyFont="1" applyFill="1" applyBorder="1" applyAlignment="1">
      <alignment horizontal="justify"/>
    </xf>
    <xf numFmtId="0" fontId="140" fillId="41" borderId="1" xfId="0" applyFont="1" applyFill="1" applyBorder="1" applyAlignment="1">
      <alignment horizontal="left" wrapText="1"/>
    </xf>
    <xf numFmtId="0" fontId="140" fillId="15" borderId="1" xfId="0" applyFont="1" applyFill="1" applyBorder="1" applyAlignment="1">
      <alignment horizontal="justify"/>
    </xf>
    <xf numFmtId="0" fontId="141" fillId="0" borderId="0" xfId="0" applyFont="1" applyBorder="1" applyAlignment="1">
      <alignment horizontal="center" wrapText="1"/>
    </xf>
    <xf numFmtId="0" fontId="43" fillId="0" borderId="43" xfId="0" applyFont="1" applyBorder="1"/>
    <xf numFmtId="0" fontId="140" fillId="0" borderId="1" xfId="0" applyFont="1" applyBorder="1" applyAlignment="1">
      <alignment wrapText="1"/>
    </xf>
    <xf numFmtId="9" fontId="134" fillId="0" borderId="0" xfId="1" applyFont="1" applyBorder="1" applyAlignment="1">
      <alignment horizontal="center" vertical="center"/>
    </xf>
    <xf numFmtId="0" fontId="43" fillId="0" borderId="0" xfId="0" applyFont="1" applyBorder="1" applyAlignment="1">
      <alignment vertical="center"/>
    </xf>
    <xf numFmtId="0" fontId="134" fillId="0" borderId="0" xfId="0" applyFont="1" applyAlignment="1">
      <alignment vertical="center"/>
    </xf>
    <xf numFmtId="9" fontId="44" fillId="0" borderId="14" xfId="0" applyNumberFormat="1" applyFont="1" applyBorder="1" applyAlignment="1">
      <alignment horizontal="center" vertical="center" wrapText="1"/>
    </xf>
    <xf numFmtId="0" fontId="44" fillId="0" borderId="81" xfId="0" applyFont="1" applyBorder="1" applyAlignment="1">
      <alignment horizontal="center" vertical="center"/>
    </xf>
    <xf numFmtId="0" fontId="44" fillId="0" borderId="11" xfId="0" applyFont="1" applyBorder="1" applyAlignment="1">
      <alignment horizontal="center" vertical="center"/>
    </xf>
    <xf numFmtId="0" fontId="44" fillId="0" borderId="89" xfId="0" applyFont="1" applyBorder="1" applyAlignment="1">
      <alignment horizontal="center" vertical="center"/>
    </xf>
    <xf numFmtId="0" fontId="44" fillId="0" borderId="57" xfId="0" applyFont="1" applyBorder="1" applyAlignment="1">
      <alignment horizontal="center" vertical="center" wrapText="1"/>
    </xf>
    <xf numFmtId="0" fontId="43" fillId="0" borderId="0" xfId="0" applyFont="1" applyBorder="1" applyAlignment="1">
      <alignment horizontal="left" vertical="center"/>
    </xf>
    <xf numFmtId="0" fontId="43" fillId="0" borderId="57" xfId="0" applyFont="1" applyBorder="1" applyAlignment="1">
      <alignment horizontal="center" vertical="center"/>
    </xf>
    <xf numFmtId="0" fontId="43" fillId="0" borderId="88" xfId="0" applyFont="1" applyBorder="1" applyAlignment="1">
      <alignment horizontal="center" vertical="center"/>
    </xf>
    <xf numFmtId="10" fontId="29" fillId="5" borderId="1" xfId="1" applyNumberFormat="1" applyFont="1" applyFill="1" applyBorder="1"/>
    <xf numFmtId="0" fontId="44" fillId="0" borderId="1" xfId="0" applyFont="1" applyBorder="1" applyAlignment="1">
      <alignment horizontal="center" vertical="center"/>
    </xf>
    <xf numFmtId="0" fontId="0" fillId="0" borderId="38" xfId="0" applyBorder="1"/>
    <xf numFmtId="15" fontId="18" fillId="0" borderId="0" xfId="0" applyNumberFormat="1" applyFont="1" applyBorder="1" applyAlignment="1"/>
    <xf numFmtId="0" fontId="18" fillId="19" borderId="1" xfId="0" applyFont="1" applyFill="1" applyBorder="1" applyAlignment="1">
      <alignment horizontal="center"/>
    </xf>
    <xf numFmtId="0" fontId="18" fillId="23" borderId="35" xfId="0" applyFont="1" applyFill="1" applyBorder="1"/>
    <xf numFmtId="0" fontId="27" fillId="36" borderId="35" xfId="0" applyFont="1" applyFill="1" applyBorder="1" applyAlignment="1">
      <alignment horizontal="centerContinuous"/>
    </xf>
    <xf numFmtId="0" fontId="27" fillId="36" borderId="37" xfId="0" applyFont="1" applyFill="1" applyBorder="1" applyAlignment="1">
      <alignment horizontal="centerContinuous"/>
    </xf>
    <xf numFmtId="0" fontId="27" fillId="36" borderId="36" xfId="0" applyFont="1" applyFill="1" applyBorder="1" applyAlignment="1">
      <alignment horizontal="centerContinuous"/>
    </xf>
    <xf numFmtId="0" fontId="21" fillId="36" borderId="38" xfId="0" applyFont="1" applyFill="1" applyBorder="1" applyAlignment="1"/>
    <xf numFmtId="0" fontId="21" fillId="36" borderId="0" xfId="0" applyFont="1" applyFill="1" applyBorder="1" applyAlignment="1"/>
    <xf numFmtId="0" fontId="143" fillId="36" borderId="0" xfId="0" applyFont="1" applyFill="1" applyBorder="1" applyAlignment="1"/>
    <xf numFmtId="0" fontId="143" fillId="36" borderId="39" xfId="0" applyFont="1" applyFill="1" applyBorder="1" applyAlignment="1"/>
    <xf numFmtId="0" fontId="143" fillId="36" borderId="38" xfId="0" applyFont="1" applyFill="1" applyBorder="1" applyAlignment="1"/>
    <xf numFmtId="0" fontId="143" fillId="36" borderId="28" xfId="0" applyFont="1" applyFill="1" applyBorder="1" applyAlignment="1"/>
    <xf numFmtId="0" fontId="143" fillId="36" borderId="19" xfId="0" applyFont="1" applyFill="1" applyBorder="1" applyAlignment="1"/>
    <xf numFmtId="0" fontId="43" fillId="7" borderId="0" xfId="0" applyFont="1" applyFill="1" applyAlignment="1">
      <alignment horizontal="center" vertical="center"/>
    </xf>
    <xf numFmtId="9" fontId="44" fillId="7" borderId="14" xfId="0" applyNumberFormat="1" applyFont="1" applyFill="1" applyBorder="1" applyAlignment="1">
      <alignment horizontal="center" vertical="center" wrapText="1"/>
    </xf>
    <xf numFmtId="0" fontId="43" fillId="7" borderId="0" xfId="0" applyFont="1" applyFill="1"/>
    <xf numFmtId="0" fontId="44" fillId="7" borderId="74" xfId="0" applyFont="1" applyFill="1" applyBorder="1" applyAlignment="1">
      <alignment horizontal="center" vertical="center" wrapText="1"/>
    </xf>
    <xf numFmtId="0" fontId="43" fillId="7" borderId="76" xfId="0" applyFont="1" applyFill="1" applyBorder="1" applyAlignment="1">
      <alignment horizontal="center" vertical="center"/>
    </xf>
    <xf numFmtId="0" fontId="44" fillId="7" borderId="77" xfId="0" applyFont="1" applyFill="1" applyBorder="1" applyAlignment="1">
      <alignment horizontal="center" vertical="center" wrapText="1"/>
    </xf>
    <xf numFmtId="0" fontId="44" fillId="7" borderId="79" xfId="0" applyFont="1" applyFill="1" applyBorder="1" applyAlignment="1">
      <alignment horizontal="center" vertical="center"/>
    </xf>
    <xf numFmtId="0" fontId="44" fillId="7" borderId="80" xfId="0" applyFont="1" applyFill="1" applyBorder="1" applyAlignment="1">
      <alignment horizontal="center" vertical="center" wrapText="1"/>
    </xf>
    <xf numFmtId="0" fontId="44" fillId="7" borderId="60" xfId="0" applyFont="1" applyFill="1" applyBorder="1" applyAlignment="1">
      <alignment horizontal="center" vertical="center" wrapText="1"/>
    </xf>
    <xf numFmtId="0" fontId="44" fillId="7" borderId="81" xfId="0" applyFont="1" applyFill="1" applyBorder="1" applyAlignment="1">
      <alignment horizontal="center" vertical="center"/>
    </xf>
    <xf numFmtId="0" fontId="44" fillId="7" borderId="10" xfId="0" applyFont="1" applyFill="1" applyBorder="1" applyAlignment="1">
      <alignment horizontal="center" vertical="center" wrapText="1"/>
    </xf>
    <xf numFmtId="0" fontId="44" fillId="7" borderId="1" xfId="0" applyFont="1" applyFill="1" applyBorder="1" applyAlignment="1">
      <alignment horizontal="center" vertical="center" wrapText="1"/>
    </xf>
    <xf numFmtId="0" fontId="44" fillId="7" borderId="11" xfId="0" applyFont="1" applyFill="1" applyBorder="1" applyAlignment="1">
      <alignment horizontal="center" vertical="center"/>
    </xf>
    <xf numFmtId="0" fontId="44" fillId="7" borderId="55" xfId="0" applyFont="1" applyFill="1" applyBorder="1" applyAlignment="1">
      <alignment horizontal="center" vertical="center" wrapText="1"/>
    </xf>
    <xf numFmtId="0" fontId="44" fillId="7" borderId="82" xfId="0" applyFont="1" applyFill="1" applyBorder="1" applyAlignment="1">
      <alignment horizontal="center" vertical="center" wrapText="1"/>
    </xf>
    <xf numFmtId="0" fontId="44" fillId="7" borderId="61" xfId="0" applyFont="1" applyFill="1" applyBorder="1" applyAlignment="1">
      <alignment horizontal="center" vertical="center" wrapText="1"/>
    </xf>
    <xf numFmtId="0" fontId="44" fillId="7" borderId="56" xfId="0" applyFont="1" applyFill="1" applyBorder="1" applyAlignment="1">
      <alignment horizontal="center" vertical="center" wrapText="1"/>
    </xf>
    <xf numFmtId="0" fontId="43" fillId="7" borderId="57" xfId="0" applyFont="1" applyFill="1" applyBorder="1" applyAlignment="1">
      <alignment horizontal="center" vertical="center"/>
    </xf>
    <xf numFmtId="0" fontId="43" fillId="7" borderId="88" xfId="0" applyFont="1" applyFill="1" applyBorder="1" applyAlignment="1">
      <alignment horizontal="center" vertical="center"/>
    </xf>
    <xf numFmtId="0" fontId="43" fillId="7" borderId="0" xfId="0" applyFont="1" applyFill="1" applyAlignment="1">
      <alignment vertical="center"/>
    </xf>
    <xf numFmtId="0" fontId="44" fillId="7" borderId="0" xfId="0" applyFont="1" applyFill="1" applyBorder="1" applyAlignment="1">
      <alignment horizontal="center" vertical="center" wrapText="1"/>
    </xf>
    <xf numFmtId="0" fontId="43" fillId="7" borderId="0" xfId="0" applyFont="1" applyFill="1" applyBorder="1" applyAlignment="1">
      <alignment horizontal="center" vertical="center"/>
    </xf>
    <xf numFmtId="0" fontId="0" fillId="7" borderId="0" xfId="0" applyFill="1"/>
    <xf numFmtId="2" fontId="44" fillId="7" borderId="0" xfId="0" applyNumberFormat="1" applyFont="1" applyFill="1" applyBorder="1" applyAlignment="1">
      <alignment horizontal="center" vertical="center"/>
    </xf>
    <xf numFmtId="0" fontId="43" fillId="7" borderId="23" xfId="0" applyFont="1" applyFill="1" applyBorder="1" applyAlignment="1">
      <alignment vertical="center"/>
    </xf>
    <xf numFmtId="0" fontId="43" fillId="7" borderId="0" xfId="0" applyFont="1" applyFill="1" applyBorder="1" applyAlignment="1">
      <alignment vertical="center"/>
    </xf>
    <xf numFmtId="2" fontId="44" fillId="7" borderId="24" xfId="0" applyNumberFormat="1" applyFont="1" applyFill="1" applyBorder="1" applyAlignment="1">
      <alignment horizontal="center" vertical="center"/>
    </xf>
    <xf numFmtId="0" fontId="21" fillId="7" borderId="23" xfId="0" applyFont="1" applyFill="1" applyBorder="1" applyAlignment="1">
      <alignment horizontal="left" vertical="center"/>
    </xf>
    <xf numFmtId="0" fontId="21" fillId="7" borderId="0" xfId="0" applyFont="1" applyFill="1" applyBorder="1" applyAlignment="1">
      <alignment horizontal="center" vertical="center"/>
    </xf>
    <xf numFmtId="0" fontId="21" fillId="7" borderId="0" xfId="0" applyFont="1" applyFill="1" applyBorder="1" applyAlignment="1">
      <alignment horizontal="left" vertical="center"/>
    </xf>
    <xf numFmtId="0" fontId="21" fillId="7" borderId="23" xfId="0" applyFont="1" applyFill="1" applyBorder="1"/>
    <xf numFmtId="0" fontId="21" fillId="7" borderId="0" xfId="0" applyFont="1" applyFill="1" applyBorder="1" applyAlignment="1">
      <alignment horizontal="center"/>
    </xf>
    <xf numFmtId="0" fontId="21" fillId="7" borderId="60" xfId="0" applyFont="1" applyFill="1" applyBorder="1" applyAlignment="1">
      <alignment horizontal="left" vertical="center"/>
    </xf>
    <xf numFmtId="0" fontId="21" fillId="7" borderId="9" xfId="0" applyFont="1" applyFill="1" applyBorder="1" applyAlignment="1">
      <alignment horizontal="center" vertical="center"/>
    </xf>
    <xf numFmtId="0" fontId="21" fillId="7" borderId="1" xfId="0" applyFont="1" applyFill="1" applyBorder="1" applyAlignment="1">
      <alignment horizontal="left" vertical="center"/>
    </xf>
    <xf numFmtId="0" fontId="21" fillId="7" borderId="11" xfId="0" applyFont="1" applyFill="1" applyBorder="1" applyAlignment="1">
      <alignment horizontal="center" vertical="center"/>
    </xf>
    <xf numFmtId="0" fontId="43" fillId="7" borderId="24" xfId="0" applyFont="1" applyFill="1" applyBorder="1" applyAlignment="1">
      <alignment vertical="center"/>
    </xf>
    <xf numFmtId="0" fontId="18" fillId="7" borderId="23" xfId="0" applyFont="1" applyFill="1" applyBorder="1"/>
    <xf numFmtId="0" fontId="18" fillId="7" borderId="0" xfId="0" applyFont="1" applyFill="1" applyBorder="1" applyAlignment="1">
      <alignment horizontal="center"/>
    </xf>
    <xf numFmtId="0" fontId="43" fillId="7" borderId="24" xfId="0" applyFont="1" applyFill="1" applyBorder="1" applyAlignment="1">
      <alignment horizontal="left" vertical="center"/>
    </xf>
    <xf numFmtId="0" fontId="0" fillId="7" borderId="24" xfId="0" applyFill="1" applyBorder="1"/>
    <xf numFmtId="0" fontId="21" fillId="7" borderId="61" xfId="0" applyFont="1" applyFill="1" applyBorder="1" applyAlignment="1">
      <alignment horizontal="left" vertical="center"/>
    </xf>
    <xf numFmtId="0" fontId="21" fillId="7" borderId="13" xfId="0" applyFont="1" applyFill="1" applyBorder="1" applyAlignment="1">
      <alignment horizontal="center" vertical="center"/>
    </xf>
    <xf numFmtId="0" fontId="21" fillId="7" borderId="0" xfId="0" applyFont="1" applyFill="1" applyBorder="1"/>
    <xf numFmtId="0" fontId="0" fillId="7" borderId="25" xfId="0" applyFill="1" applyBorder="1"/>
    <xf numFmtId="0" fontId="0" fillId="7" borderId="26" xfId="0" applyFill="1" applyBorder="1"/>
    <xf numFmtId="0" fontId="0" fillId="7" borderId="27" xfId="0" applyFill="1" applyBorder="1"/>
    <xf numFmtId="0" fontId="44" fillId="7" borderId="0" xfId="0" applyFont="1" applyFill="1"/>
    <xf numFmtId="0" fontId="44" fillId="7" borderId="14" xfId="0" applyFont="1" applyFill="1" applyBorder="1" applyAlignment="1">
      <alignment horizontal="center"/>
    </xf>
    <xf numFmtId="0" fontId="44" fillId="7" borderId="42" xfId="0" applyFont="1" applyFill="1" applyBorder="1" applyAlignment="1">
      <alignment horizontal="center"/>
    </xf>
    <xf numFmtId="0" fontId="44" fillId="7" borderId="15" xfId="0" applyFont="1" applyFill="1" applyBorder="1" applyAlignment="1">
      <alignment horizontal="center"/>
    </xf>
    <xf numFmtId="0" fontId="44" fillId="7" borderId="0" xfId="0" applyFont="1" applyFill="1" applyAlignment="1">
      <alignment horizontal="center"/>
    </xf>
    <xf numFmtId="0" fontId="18" fillId="7" borderId="0" xfId="0" applyFont="1" applyFill="1" applyAlignment="1">
      <alignment horizontal="center"/>
    </xf>
    <xf numFmtId="0" fontId="44" fillId="7" borderId="6" xfId="0" applyFont="1" applyFill="1" applyBorder="1" applyAlignment="1">
      <alignment horizontal="center"/>
    </xf>
    <xf numFmtId="0" fontId="18" fillId="7" borderId="0" xfId="0" applyFont="1" applyFill="1"/>
    <xf numFmtId="0" fontId="26" fillId="7" borderId="0" xfId="0" applyFont="1" applyFill="1"/>
    <xf numFmtId="0" fontId="21" fillId="7" borderId="0" xfId="0" applyFont="1" applyFill="1"/>
    <xf numFmtId="10" fontId="45" fillId="7" borderId="0" xfId="1" applyNumberFormat="1" applyFont="1" applyFill="1"/>
    <xf numFmtId="0" fontId="43" fillId="0" borderId="17" xfId="0" applyFont="1" applyBorder="1"/>
    <xf numFmtId="9" fontId="43" fillId="0" borderId="1" xfId="1" applyFont="1" applyBorder="1"/>
    <xf numFmtId="0" fontId="43" fillId="11" borderId="1" xfId="0" applyFont="1" applyFill="1" applyBorder="1"/>
    <xf numFmtId="15" fontId="0" fillId="0" borderId="0" xfId="0" applyNumberFormat="1" applyBorder="1"/>
    <xf numFmtId="0" fontId="145" fillId="23" borderId="0" xfId="0" applyFont="1" applyFill="1" applyAlignment="1">
      <alignment horizontal="center"/>
    </xf>
    <xf numFmtId="0" fontId="18" fillId="0" borderId="1" xfId="0" applyFont="1" applyBorder="1" applyAlignment="1">
      <alignment horizontal="centerContinuous"/>
    </xf>
    <xf numFmtId="164" fontId="0" fillId="0" borderId="0" xfId="1" applyNumberFormat="1" applyFont="1" applyFill="1" applyAlignment="1">
      <alignment horizontal="center"/>
    </xf>
    <xf numFmtId="164" fontId="0" fillId="0" borderId="0" xfId="1" applyNumberFormat="1" applyFont="1" applyFill="1"/>
    <xf numFmtId="0" fontId="43" fillId="0" borderId="0" xfId="0" applyFont="1" applyAlignment="1">
      <alignment horizontal="center"/>
    </xf>
    <xf numFmtId="0" fontId="32" fillId="0" borderId="0" xfId="0" applyFont="1" applyAlignment="1">
      <alignment horizontal="center"/>
    </xf>
    <xf numFmtId="0" fontId="21" fillId="18" borderId="38" xfId="0" applyFont="1" applyFill="1" applyBorder="1"/>
    <xf numFmtId="0" fontId="18" fillId="19" borderId="7" xfId="0" applyFont="1" applyFill="1" applyBorder="1" applyAlignment="1">
      <alignment horizontal="center" wrapText="1"/>
    </xf>
    <xf numFmtId="0" fontId="18" fillId="19" borderId="19" xfId="0" applyFont="1" applyFill="1" applyBorder="1"/>
    <xf numFmtId="0" fontId="18" fillId="0" borderId="18" xfId="0" applyFont="1" applyBorder="1" applyAlignment="1">
      <alignment horizontal="centerContinuous"/>
    </xf>
    <xf numFmtId="0" fontId="18" fillId="0" borderId="28" xfId="0" applyFont="1" applyBorder="1" applyAlignment="1">
      <alignment horizontal="centerContinuous"/>
    </xf>
    <xf numFmtId="0" fontId="18" fillId="0" borderId="19" xfId="0" applyFont="1" applyBorder="1" applyAlignment="1">
      <alignment horizontal="centerContinuous"/>
    </xf>
    <xf numFmtId="0" fontId="18" fillId="0" borderId="20" xfId="0" applyFont="1" applyBorder="1"/>
    <xf numFmtId="0" fontId="0" fillId="0" borderId="19" xfId="0" applyBorder="1"/>
    <xf numFmtId="0" fontId="18" fillId="0" borderId="77" xfId="0" applyFont="1" applyBorder="1" applyAlignment="1">
      <alignment horizontal="center"/>
    </xf>
    <xf numFmtId="0" fontId="18" fillId="0" borderId="78" xfId="0" applyFont="1" applyBorder="1" applyAlignment="1">
      <alignment horizontal="center" wrapText="1"/>
    </xf>
    <xf numFmtId="0" fontId="26" fillId="0" borderId="41" xfId="0" applyFont="1" applyBorder="1" applyAlignment="1">
      <alignment horizontal="center" wrapText="1"/>
    </xf>
    <xf numFmtId="10" fontId="0" fillId="19" borderId="31" xfId="1" applyNumberFormat="1" applyFont="1" applyFill="1" applyBorder="1"/>
    <xf numFmtId="16" fontId="18" fillId="19" borderId="20" xfId="0" applyNumberFormat="1" applyFont="1" applyFill="1" applyBorder="1"/>
    <xf numFmtId="2" fontId="0" fillId="19" borderId="21" xfId="0" applyNumberFormat="1" applyFill="1" applyBorder="1"/>
    <xf numFmtId="0" fontId="0" fillId="19" borderId="22" xfId="0" applyFill="1" applyBorder="1"/>
    <xf numFmtId="16" fontId="0" fillId="19" borderId="23" xfId="0" applyNumberFormat="1" applyFill="1" applyBorder="1"/>
    <xf numFmtId="2" fontId="0" fillId="19" borderId="0" xfId="0" applyNumberFormat="1" applyFill="1" applyBorder="1"/>
    <xf numFmtId="0" fontId="0" fillId="19" borderId="24" xfId="0" applyFill="1" applyBorder="1"/>
    <xf numFmtId="16" fontId="0" fillId="19" borderId="25" xfId="0" applyNumberFormat="1" applyFill="1" applyBorder="1"/>
    <xf numFmtId="2" fontId="0" fillId="19" borderId="26" xfId="0" applyNumberFormat="1" applyFill="1" applyBorder="1"/>
    <xf numFmtId="0" fontId="0" fillId="19" borderId="27" xfId="0" applyFill="1" applyBorder="1"/>
    <xf numFmtId="0" fontId="18" fillId="19" borderId="31" xfId="0" applyFont="1" applyFill="1" applyBorder="1" applyAlignment="1">
      <alignment horizontal="center"/>
    </xf>
    <xf numFmtId="0" fontId="18" fillId="19" borderId="31" xfId="0" applyFont="1" applyFill="1" applyBorder="1" applyAlignment="1">
      <alignment horizontal="center" wrapText="1"/>
    </xf>
    <xf numFmtId="0" fontId="18" fillId="19" borderId="22" xfId="0" applyFont="1" applyFill="1" applyBorder="1"/>
    <xf numFmtId="0" fontId="18" fillId="0" borderId="20" xfId="0" applyFont="1" applyBorder="1" applyAlignment="1">
      <alignment horizontal="centerContinuous"/>
    </xf>
    <xf numFmtId="17" fontId="0" fillId="0" borderId="1" xfId="0" applyNumberFormat="1" applyBorder="1" applyAlignment="1">
      <alignment horizontal="center"/>
    </xf>
    <xf numFmtId="0" fontId="0" fillId="23" borderId="58" xfId="0" applyFill="1" applyBorder="1"/>
    <xf numFmtId="16" fontId="0" fillId="0" borderId="0" xfId="0" applyNumberFormat="1" applyBorder="1"/>
    <xf numFmtId="0" fontId="0" fillId="0" borderId="0" xfId="0" applyBorder="1" applyAlignment="1">
      <alignment horizontal="right"/>
    </xf>
    <xf numFmtId="0" fontId="0" fillId="23" borderId="0" xfId="0" applyFill="1"/>
    <xf numFmtId="9" fontId="0" fillId="19" borderId="0" xfId="0" applyNumberFormat="1" applyFill="1" applyAlignment="1">
      <alignment horizontal="center"/>
    </xf>
    <xf numFmtId="0" fontId="18" fillId="19" borderId="78" xfId="0" applyFont="1" applyFill="1" applyBorder="1" applyAlignment="1">
      <alignment horizontal="center" wrapText="1"/>
    </xf>
    <xf numFmtId="0" fontId="18" fillId="19" borderId="79" xfId="0" applyFont="1" applyFill="1" applyBorder="1" applyAlignment="1">
      <alignment horizontal="centerContinuous"/>
    </xf>
    <xf numFmtId="1" fontId="0" fillId="23" borderId="21" xfId="0" applyNumberFormat="1" applyFill="1" applyBorder="1" applyAlignment="1">
      <alignment horizontal="right"/>
    </xf>
    <xf numFmtId="1" fontId="0" fillId="23" borderId="23" xfId="0" applyNumberFormat="1" applyFill="1" applyBorder="1"/>
    <xf numFmtId="1" fontId="0" fillId="19" borderId="21" xfId="0" applyNumberFormat="1" applyFill="1" applyBorder="1" applyAlignment="1">
      <alignment horizontal="right"/>
    </xf>
    <xf numFmtId="1" fontId="0" fillId="23" borderId="26" xfId="0" applyNumberFormat="1" applyFill="1" applyBorder="1" applyAlignment="1">
      <alignment horizontal="right"/>
    </xf>
    <xf numFmtId="2" fontId="0" fillId="19" borderId="24" xfId="0" applyNumberFormat="1" applyFill="1" applyBorder="1"/>
    <xf numFmtId="0" fontId="0" fillId="19" borderId="23" xfId="0" applyFill="1" applyBorder="1" applyAlignment="1">
      <alignment horizontal="left"/>
    </xf>
    <xf numFmtId="2" fontId="0" fillId="19" borderId="24" xfId="0" applyNumberFormat="1" applyFill="1" applyBorder="1" applyAlignment="1">
      <alignment horizontal="right"/>
    </xf>
    <xf numFmtId="0" fontId="0" fillId="19" borderId="23" xfId="0" applyFill="1" applyBorder="1" applyAlignment="1">
      <alignment horizontal="center"/>
    </xf>
    <xf numFmtId="0" fontId="0" fillId="19" borderId="43" xfId="0" applyFill="1" applyBorder="1" applyAlignment="1">
      <alignment horizontal="center"/>
    </xf>
    <xf numFmtId="0" fontId="0" fillId="19" borderId="44" xfId="0" applyFill="1" applyBorder="1"/>
    <xf numFmtId="0" fontId="0" fillId="19" borderId="24" xfId="0" applyFill="1" applyBorder="1" applyAlignment="1">
      <alignment horizontal="center"/>
    </xf>
    <xf numFmtId="0" fontId="24" fillId="19" borderId="1" xfId="0" applyFont="1" applyFill="1" applyBorder="1" applyAlignment="1">
      <alignment horizontal="center"/>
    </xf>
    <xf numFmtId="0" fontId="0" fillId="19" borderId="1" xfId="0" applyFill="1" applyBorder="1" applyAlignment="1">
      <alignment horizontal="center" wrapText="1"/>
    </xf>
    <xf numFmtId="10" fontId="21" fillId="18" borderId="0" xfId="1" applyNumberFormat="1" applyFont="1" applyFill="1"/>
    <xf numFmtId="0" fontId="21" fillId="19" borderId="1" xfId="0" applyFont="1" applyFill="1" applyBorder="1" applyAlignment="1">
      <alignment horizontal="center" vertical="center" wrapText="1"/>
    </xf>
    <xf numFmtId="0" fontId="0" fillId="15" borderId="1" xfId="0" applyFill="1" applyBorder="1" applyAlignment="1">
      <alignment vertical="center"/>
    </xf>
    <xf numFmtId="10" fontId="0" fillId="19" borderId="1" xfId="1" applyNumberFormat="1" applyFont="1" applyFill="1" applyBorder="1"/>
    <xf numFmtId="9" fontId="0" fillId="23" borderId="1" xfId="0" applyNumberFormat="1" applyFill="1" applyBorder="1" applyAlignment="1">
      <alignment horizontal="center"/>
    </xf>
    <xf numFmtId="0" fontId="43" fillId="0" borderId="0" xfId="0" applyFont="1" applyBorder="1" applyAlignment="1">
      <alignment wrapText="1"/>
    </xf>
    <xf numFmtId="172" fontId="0" fillId="23" borderId="21" xfId="6" applyNumberFormat="1" applyFont="1" applyFill="1" applyBorder="1" applyAlignment="1">
      <alignment vertical="center"/>
    </xf>
    <xf numFmtId="172" fontId="0" fillId="23" borderId="21" xfId="6" applyNumberFormat="1" applyFont="1" applyFill="1" applyBorder="1" applyAlignment="1"/>
    <xf numFmtId="0" fontId="26" fillId="0" borderId="1" xfId="0" applyFont="1" applyBorder="1" applyAlignment="1">
      <alignment horizontal="center"/>
    </xf>
    <xf numFmtId="0" fontId="26" fillId="0" borderId="1" xfId="0" applyFont="1" applyFill="1" applyBorder="1" applyAlignment="1">
      <alignment horizontal="center"/>
    </xf>
    <xf numFmtId="0" fontId="44" fillId="0" borderId="1" xfId="0" applyFont="1" applyFill="1" applyBorder="1"/>
    <xf numFmtId="17" fontId="16" fillId="0" borderId="1" xfId="0" applyNumberFormat="1" applyFont="1" applyBorder="1" applyAlignment="1">
      <alignment horizontal="center"/>
    </xf>
    <xf numFmtId="0" fontId="21" fillId="11" borderId="1" xfId="0" applyFont="1" applyFill="1" applyBorder="1" applyAlignment="1">
      <alignment horizontal="right"/>
    </xf>
    <xf numFmtId="0" fontId="21" fillId="11" borderId="1" xfId="0" applyFont="1" applyFill="1" applyBorder="1"/>
    <xf numFmtId="10" fontId="0" fillId="11" borderId="1" xfId="1" applyNumberFormat="1" applyFont="1" applyFill="1" applyBorder="1"/>
    <xf numFmtId="0" fontId="21" fillId="11" borderId="1" xfId="0" applyFont="1" applyFill="1" applyBorder="1" applyAlignment="1">
      <alignment horizontal="center"/>
    </xf>
    <xf numFmtId="10" fontId="21" fillId="11" borderId="1" xfId="1" applyNumberFormat="1" applyFont="1" applyFill="1" applyBorder="1"/>
    <xf numFmtId="0" fontId="0" fillId="11" borderId="1" xfId="0" applyFont="1" applyFill="1" applyBorder="1" applyAlignment="1">
      <alignment horizontal="center"/>
    </xf>
    <xf numFmtId="0" fontId="0" fillId="11" borderId="1" xfId="0" applyFill="1" applyBorder="1" applyAlignment="1">
      <alignment horizontal="center"/>
    </xf>
    <xf numFmtId="10" fontId="0" fillId="0" borderId="1" xfId="1" applyNumberFormat="1" applyFont="1" applyFill="1" applyBorder="1"/>
    <xf numFmtId="0" fontId="0" fillId="0" borderId="1" xfId="0" applyFill="1" applyBorder="1" applyAlignment="1">
      <alignment horizontal="right"/>
    </xf>
    <xf numFmtId="0" fontId="0" fillId="0" borderId="1" xfId="0" applyFill="1" applyBorder="1"/>
    <xf numFmtId="0" fontId="0" fillId="0" borderId="35" xfId="0" applyBorder="1"/>
    <xf numFmtId="0" fontId="0" fillId="0" borderId="36" xfId="0" applyBorder="1"/>
    <xf numFmtId="0" fontId="2" fillId="0" borderId="38" xfId="0" applyFont="1" applyBorder="1"/>
    <xf numFmtId="0" fontId="0" fillId="0" borderId="39" xfId="0" applyBorder="1"/>
    <xf numFmtId="0" fontId="2" fillId="0" borderId="38" xfId="0" applyFont="1" applyBorder="1" applyAlignment="1">
      <alignment horizontal="center"/>
    </xf>
    <xf numFmtId="0" fontId="2" fillId="0" borderId="39" xfId="0" applyFont="1" applyBorder="1"/>
    <xf numFmtId="0" fontId="2" fillId="0" borderId="1" xfId="0" applyFont="1" applyBorder="1" applyAlignment="1">
      <alignment horizontal="center"/>
    </xf>
    <xf numFmtId="0" fontId="150" fillId="0" borderId="1" xfId="0" applyFont="1" applyBorder="1" applyAlignment="1">
      <alignment horizontal="center"/>
    </xf>
    <xf numFmtId="0" fontId="0" fillId="0" borderId="1" xfId="0" applyNumberFormat="1" applyBorder="1" applyAlignment="1">
      <alignment horizontal="center"/>
    </xf>
    <xf numFmtId="17" fontId="21" fillId="0" borderId="0" xfId="0" applyNumberFormat="1" applyFont="1" applyBorder="1" applyAlignment="1">
      <alignment horizontal="left"/>
    </xf>
    <xf numFmtId="17" fontId="21" fillId="0" borderId="2" xfId="0" applyNumberFormat="1" applyFont="1" applyBorder="1" applyAlignment="1">
      <alignment horizontal="left"/>
    </xf>
    <xf numFmtId="0" fontId="18" fillId="0" borderId="0" xfId="0" applyFont="1" applyBorder="1" applyAlignment="1">
      <alignment horizontal="right"/>
    </xf>
    <xf numFmtId="17" fontId="18" fillId="0" borderId="0" xfId="0" applyNumberFormat="1" applyFont="1" applyBorder="1" applyAlignment="1">
      <alignment horizontal="left"/>
    </xf>
    <xf numFmtId="17" fontId="18" fillId="0" borderId="2" xfId="0" applyNumberFormat="1" applyFont="1" applyBorder="1" applyAlignment="1">
      <alignment horizontal="left"/>
    </xf>
    <xf numFmtId="0" fontId="18" fillId="0" borderId="4" xfId="0" applyFont="1" applyBorder="1" applyAlignment="1">
      <alignment horizontal="center"/>
    </xf>
    <xf numFmtId="0" fontId="18" fillId="0" borderId="1" xfId="1" applyNumberFormat="1" applyFont="1" applyBorder="1" applyAlignment="1">
      <alignment horizontal="center"/>
    </xf>
    <xf numFmtId="9" fontId="18" fillId="0" borderId="1" xfId="0" applyNumberFormat="1" applyFont="1" applyBorder="1" applyAlignment="1">
      <alignment horizontal="center"/>
    </xf>
    <xf numFmtId="0" fontId="18" fillId="0" borderId="38" xfId="0" applyFont="1" applyFill="1" applyBorder="1" applyAlignment="1">
      <alignment horizontal="center"/>
    </xf>
    <xf numFmtId="0" fontId="18" fillId="0" borderId="1" xfId="0" applyNumberFormat="1" applyFont="1" applyBorder="1" applyAlignment="1">
      <alignment horizontal="center"/>
    </xf>
    <xf numFmtId="0" fontId="0" fillId="0" borderId="4" xfId="0" applyFill="1" applyBorder="1" applyAlignment="1">
      <alignment horizontal="center"/>
    </xf>
    <xf numFmtId="0" fontId="0" fillId="0" borderId="38" xfId="0" applyBorder="1" applyAlignment="1">
      <alignment horizontal="left"/>
    </xf>
    <xf numFmtId="0" fontId="0" fillId="0" borderId="39" xfId="0" applyNumberFormat="1" applyBorder="1" applyAlignment="1">
      <alignment horizontal="center"/>
    </xf>
    <xf numFmtId="0" fontId="0" fillId="0" borderId="2" xfId="0" applyBorder="1" applyAlignment="1">
      <alignment horizontal="left"/>
    </xf>
    <xf numFmtId="17" fontId="18" fillId="0" borderId="0" xfId="0" applyNumberFormat="1" applyFont="1" applyBorder="1" applyAlignment="1">
      <alignment horizontal="right"/>
    </xf>
    <xf numFmtId="0" fontId="18" fillId="0" borderId="17" xfId="0" applyFont="1" applyBorder="1"/>
    <xf numFmtId="0" fontId="2" fillId="0" borderId="0" xfId="0" applyFont="1" applyBorder="1" applyAlignment="1">
      <alignment horizontal="center"/>
    </xf>
    <xf numFmtId="0" fontId="150" fillId="0" borderId="0" xfId="0" applyFont="1" applyBorder="1" applyAlignment="1">
      <alignment horizontal="center"/>
    </xf>
    <xf numFmtId="9" fontId="18" fillId="0" borderId="39" xfId="1" applyFont="1" applyBorder="1" applyAlignment="1">
      <alignment horizontal="center"/>
    </xf>
    <xf numFmtId="0" fontId="18" fillId="40" borderId="1" xfId="0" applyFont="1" applyFill="1" applyBorder="1" applyAlignment="1">
      <alignment horizontal="center"/>
    </xf>
    <xf numFmtId="2" fontId="0" fillId="0" borderId="0" xfId="0" applyNumberFormat="1" applyAlignment="1">
      <alignment horizontal="right"/>
    </xf>
    <xf numFmtId="43" fontId="0" fillId="0" borderId="0" xfId="6" applyFont="1" applyAlignment="1">
      <alignment horizontal="right"/>
    </xf>
    <xf numFmtId="17" fontId="0" fillId="5" borderId="0" xfId="0" applyNumberFormat="1" applyFill="1" applyAlignment="1">
      <alignment horizontal="center"/>
    </xf>
    <xf numFmtId="164" fontId="0" fillId="5" borderId="0" xfId="0" applyNumberFormat="1" applyFill="1"/>
    <xf numFmtId="0" fontId="152" fillId="0" borderId="0" xfId="0" applyFont="1"/>
    <xf numFmtId="0" fontId="0" fillId="0" borderId="59" xfId="0" applyBorder="1"/>
    <xf numFmtId="0" fontId="18" fillId="0" borderId="2" xfId="0" applyFont="1" applyBorder="1" applyAlignment="1">
      <alignment horizontal="center" wrapText="1"/>
    </xf>
    <xf numFmtId="0" fontId="0" fillId="0" borderId="91" xfId="0" applyBorder="1" applyAlignment="1">
      <alignment horizontal="center"/>
    </xf>
    <xf numFmtId="0" fontId="0" fillId="0" borderId="1" xfId="0" applyBorder="1" applyAlignment="1">
      <alignment horizontal="center" wrapText="1"/>
    </xf>
    <xf numFmtId="0" fontId="50" fillId="0" borderId="34" xfId="0" applyFont="1" applyBorder="1" applyAlignment="1">
      <alignment horizontal="center" vertical="center" wrapText="1"/>
    </xf>
    <xf numFmtId="0" fontId="18" fillId="0" borderId="2" xfId="0" applyFont="1" applyBorder="1" applyAlignment="1">
      <alignment horizontal="center"/>
    </xf>
    <xf numFmtId="0" fontId="45" fillId="0" borderId="34" xfId="0" applyFont="1" applyBorder="1" applyAlignment="1">
      <alignment horizontal="center"/>
    </xf>
    <xf numFmtId="0" fontId="18" fillId="5" borderId="1" xfId="0" applyFont="1" applyFill="1" applyBorder="1" applyAlignment="1">
      <alignment horizontal="center"/>
    </xf>
    <xf numFmtId="0" fontId="45" fillId="0" borderId="53" xfId="0" applyFont="1" applyBorder="1" applyAlignment="1">
      <alignment horizontal="center"/>
    </xf>
    <xf numFmtId="0" fontId="122" fillId="0" borderId="0" xfId="0" applyFont="1"/>
    <xf numFmtId="0" fontId="122" fillId="0" borderId="0" xfId="0" applyFont="1" applyBorder="1"/>
    <xf numFmtId="0" fontId="153" fillId="0" borderId="0" xfId="0" applyFont="1"/>
    <xf numFmtId="0" fontId="122" fillId="0" borderId="14" xfId="0" applyFont="1" applyBorder="1"/>
    <xf numFmtId="0" fontId="45" fillId="0" borderId="37" xfId="0" applyFont="1" applyBorder="1" applyAlignment="1">
      <alignment horizontal="center"/>
    </xf>
    <xf numFmtId="0" fontId="124" fillId="0" borderId="35" xfId="0" applyFont="1" applyBorder="1" applyAlignment="1">
      <alignment horizontal="center"/>
    </xf>
    <xf numFmtId="0" fontId="122" fillId="0" borderId="36" xfId="0" applyFont="1" applyBorder="1"/>
    <xf numFmtId="0" fontId="45" fillId="0" borderId="38" xfId="0" applyFont="1" applyBorder="1" applyAlignment="1">
      <alignment horizontal="center"/>
    </xf>
    <xf numFmtId="0" fontId="44" fillId="0" borderId="2" xfId="0" applyFont="1" applyBorder="1"/>
    <xf numFmtId="0" fontId="44" fillId="0" borderId="3" xfId="0" applyFont="1" applyBorder="1"/>
    <xf numFmtId="0" fontId="44" fillId="0" borderId="4" xfId="0" applyFont="1" applyBorder="1"/>
    <xf numFmtId="0" fontId="44" fillId="0" borderId="92" xfId="0" applyFont="1" applyBorder="1"/>
    <xf numFmtId="0" fontId="124" fillId="0" borderId="93" xfId="0" applyFont="1" applyBorder="1" applyAlignment="1">
      <alignment horizontal="center"/>
    </xf>
    <xf numFmtId="0" fontId="122" fillId="0" borderId="92" xfId="0" applyFont="1" applyBorder="1"/>
    <xf numFmtId="0" fontId="58" fillId="0" borderId="15" xfId="0" applyFont="1" applyBorder="1" applyAlignment="1">
      <alignment horizontal="center"/>
    </xf>
    <xf numFmtId="0" fontId="124" fillId="0" borderId="17" xfId="0" applyFont="1" applyBorder="1"/>
    <xf numFmtId="0" fontId="124" fillId="0" borderId="6" xfId="0" applyFont="1" applyBorder="1"/>
    <xf numFmtId="0" fontId="18" fillId="0" borderId="16" xfId="0" applyFont="1" applyBorder="1" applyAlignment="1">
      <alignment horizontal="center"/>
    </xf>
    <xf numFmtId="0" fontId="44" fillId="0" borderId="17" xfId="0" applyFont="1" applyBorder="1" applyAlignment="1">
      <alignment horizontal="center"/>
    </xf>
    <xf numFmtId="0" fontId="122" fillId="0" borderId="15" xfId="0" applyFont="1" applyBorder="1"/>
    <xf numFmtId="0" fontId="122" fillId="0" borderId="1" xfId="0" applyFont="1" applyBorder="1"/>
    <xf numFmtId="9" fontId="0" fillId="0" borderId="1" xfId="1" applyFont="1" applyBorder="1"/>
    <xf numFmtId="9" fontId="122" fillId="0" borderId="1" xfId="0" applyNumberFormat="1" applyFont="1" applyBorder="1"/>
    <xf numFmtId="0" fontId="58" fillId="0" borderId="1" xfId="0" applyFont="1" applyBorder="1"/>
    <xf numFmtId="0" fontId="43" fillId="0" borderId="1" xfId="0" applyFont="1" applyBorder="1"/>
    <xf numFmtId="0" fontId="124" fillId="0" borderId="2" xfId="0" applyFont="1" applyBorder="1" applyAlignment="1">
      <alignment horizontal="center"/>
    </xf>
    <xf numFmtId="0" fontId="124" fillId="0" borderId="4" xfId="0" applyFont="1" applyBorder="1" applyAlignment="1">
      <alignment horizontal="center"/>
    </xf>
    <xf numFmtId="0" fontId="26" fillId="0" borderId="1" xfId="0" applyFont="1" applyBorder="1"/>
    <xf numFmtId="0" fontId="27" fillId="0" borderId="1" xfId="0" applyFont="1" applyBorder="1" applyAlignment="1">
      <alignment horizontal="center"/>
    </xf>
    <xf numFmtId="9" fontId="26" fillId="0" borderId="1" xfId="1" applyFont="1" applyBorder="1"/>
    <xf numFmtId="0" fontId="27" fillId="0" borderId="1" xfId="0" applyFont="1" applyBorder="1"/>
    <xf numFmtId="9" fontId="27" fillId="0" borderId="1" xfId="1" applyFont="1" applyBorder="1"/>
    <xf numFmtId="9" fontId="26" fillId="0" borderId="1" xfId="0" applyNumberFormat="1" applyFont="1" applyBorder="1"/>
    <xf numFmtId="9" fontId="0" fillId="3" borderId="0" xfId="0" applyNumberFormat="1" applyFill="1"/>
    <xf numFmtId="9" fontId="0" fillId="6" borderId="0" xfId="0" applyNumberFormat="1" applyFill="1"/>
    <xf numFmtId="0" fontId="122" fillId="0" borderId="0" xfId="0" applyFont="1" applyAlignment="1">
      <alignment horizontal="left"/>
    </xf>
    <xf numFmtId="0" fontId="14" fillId="0" borderId="0" xfId="0" applyFont="1" applyAlignment="1">
      <alignment horizontal="center"/>
    </xf>
    <xf numFmtId="0" fontId="16" fillId="0" borderId="0" xfId="0" applyFont="1" applyAlignment="1">
      <alignment horizontal="center"/>
    </xf>
    <xf numFmtId="0" fontId="40" fillId="0" borderId="0" xfId="0" applyFont="1" applyAlignment="1">
      <alignment horizontal="center"/>
    </xf>
    <xf numFmtId="0" fontId="0" fillId="0" borderId="0" xfId="0" applyAlignment="1">
      <alignment horizontal="right"/>
    </xf>
    <xf numFmtId="0" fontId="154" fillId="0" borderId="0" xfId="0" applyFont="1"/>
    <xf numFmtId="0" fontId="18" fillId="0" borderId="87" xfId="0" applyFont="1" applyBorder="1" applyAlignment="1">
      <alignment horizontal="centerContinuous"/>
    </xf>
    <xf numFmtId="0" fontId="0" fillId="26" borderId="1" xfId="0" applyFill="1" applyBorder="1" applyAlignment="1">
      <alignment horizontal="center"/>
    </xf>
    <xf numFmtId="0" fontId="18" fillId="26" borderId="2" xfId="0" applyFont="1" applyFill="1" applyBorder="1" applyAlignment="1">
      <alignment horizontal="center"/>
    </xf>
    <xf numFmtId="0" fontId="18" fillId="0" borderId="23" xfId="0" applyNumberFormat="1" applyFont="1" applyBorder="1" applyAlignment="1">
      <alignment horizontal="center"/>
    </xf>
    <xf numFmtId="164" fontId="18" fillId="26" borderId="1" xfId="1" applyNumberFormat="1" applyFont="1" applyFill="1" applyBorder="1"/>
    <xf numFmtId="43" fontId="18" fillId="26" borderId="0" xfId="6" applyFont="1" applyFill="1"/>
    <xf numFmtId="1" fontId="0" fillId="23" borderId="0" xfId="0" applyNumberFormat="1" applyFill="1"/>
    <xf numFmtId="43" fontId="0" fillId="0" borderId="0" xfId="6" applyFont="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 fontId="0" fillId="20" borderId="42" xfId="0" applyNumberFormat="1" applyFill="1" applyBorder="1" applyAlignment="1">
      <alignment horizontal="center"/>
    </xf>
    <xf numFmtId="17" fontId="18" fillId="0" borderId="0" xfId="0" applyNumberFormat="1" applyFont="1"/>
    <xf numFmtId="0" fontId="0" fillId="18" borderId="1" xfId="0" applyFill="1" applyBorder="1"/>
    <xf numFmtId="0" fontId="0" fillId="18" borderId="3" xfId="0" applyFill="1" applyBorder="1" applyAlignment="1">
      <alignment horizontal="centerContinuous"/>
    </xf>
    <xf numFmtId="0" fontId="0" fillId="18" borderId="4" xfId="0" applyFill="1" applyBorder="1" applyAlignment="1">
      <alignment horizontal="centerContinuous"/>
    </xf>
    <xf numFmtId="0" fontId="0" fillId="18" borderId="1" xfId="0" applyFill="1" applyBorder="1" applyAlignment="1">
      <alignment wrapText="1"/>
    </xf>
    <xf numFmtId="0" fontId="0" fillId="11" borderId="1" xfId="0" applyFill="1" applyBorder="1"/>
    <xf numFmtId="174" fontId="0" fillId="0" borderId="0" xfId="0" applyNumberFormat="1" applyFill="1" applyAlignment="1">
      <alignment horizontal="center"/>
    </xf>
    <xf numFmtId="9" fontId="0" fillId="19" borderId="1" xfId="0" applyNumberFormat="1" applyFill="1" applyBorder="1" applyAlignment="1">
      <alignment horizontal="center"/>
    </xf>
    <xf numFmtId="0" fontId="0" fillId="19" borderId="25" xfId="0" applyFill="1" applyBorder="1" applyAlignment="1">
      <alignment horizontal="center"/>
    </xf>
    <xf numFmtId="0" fontId="0" fillId="19" borderId="27" xfId="0" applyFill="1" applyBorder="1" applyAlignment="1">
      <alignment horizontal="center"/>
    </xf>
    <xf numFmtId="0" fontId="0" fillId="11" borderId="0" xfId="0" applyFill="1"/>
    <xf numFmtId="0" fontId="44" fillId="19" borderId="7" xfId="0" applyFont="1" applyFill="1" applyBorder="1" applyAlignment="1">
      <alignment horizontal="center" wrapText="1"/>
    </xf>
    <xf numFmtId="0" fontId="0" fillId="23" borderId="1" xfId="0" applyFill="1" applyBorder="1" applyAlignment="1">
      <alignment horizontal="right"/>
    </xf>
    <xf numFmtId="0" fontId="18" fillId="0" borderId="39" xfId="0" applyFont="1" applyBorder="1"/>
    <xf numFmtId="10" fontId="0" fillId="4" borderId="1" xfId="0" applyNumberFormat="1" applyFill="1" applyBorder="1" applyAlignment="1">
      <alignment horizontal="center"/>
    </xf>
    <xf numFmtId="9" fontId="125" fillId="0" borderId="1" xfId="0" applyNumberFormat="1" applyFont="1" applyBorder="1" applyAlignment="1">
      <alignment horizontal="center"/>
    </xf>
    <xf numFmtId="0" fontId="0" fillId="0" borderId="0" xfId="0" applyFill="1" applyBorder="1" applyAlignment="1">
      <alignment horizontal="center"/>
    </xf>
    <xf numFmtId="0" fontId="21" fillId="0" borderId="0" xfId="0" applyFont="1" applyAlignment="1">
      <alignment horizontal="right"/>
    </xf>
    <xf numFmtId="0" fontId="18" fillId="15" borderId="19" xfId="0" applyFont="1" applyFill="1" applyBorder="1" applyAlignment="1">
      <alignment horizontal="center"/>
    </xf>
    <xf numFmtId="0" fontId="0" fillId="14" borderId="32" xfId="0" applyFill="1" applyBorder="1" applyAlignment="1">
      <alignment horizontal="center"/>
    </xf>
    <xf numFmtId="0" fontId="18" fillId="0" borderId="0" xfId="0" applyFont="1" applyFill="1" applyBorder="1" applyAlignment="1">
      <alignment horizontal="center"/>
    </xf>
    <xf numFmtId="0" fontId="18" fillId="15" borderId="19" xfId="0" applyFont="1" applyFill="1" applyBorder="1" applyAlignment="1">
      <alignment horizontal="center" wrapText="1"/>
    </xf>
    <xf numFmtId="0" fontId="0" fillId="0" borderId="0" xfId="0" applyAlignment="1">
      <alignment horizontal="right"/>
    </xf>
    <xf numFmtId="10" fontId="0" fillId="6" borderId="55" xfId="0" applyNumberFormat="1" applyFill="1" applyBorder="1" applyAlignment="1">
      <alignment horizontal="center"/>
    </xf>
    <xf numFmtId="10" fontId="0" fillId="4" borderId="34" xfId="0" applyNumberFormat="1" applyFill="1" applyBorder="1" applyAlignment="1">
      <alignment horizontal="center"/>
    </xf>
    <xf numFmtId="10" fontId="48" fillId="4" borderId="34" xfId="0" applyNumberFormat="1" applyFont="1" applyFill="1" applyBorder="1" applyAlignment="1">
      <alignment horizontal="center"/>
    </xf>
    <xf numFmtId="0" fontId="27" fillId="0" borderId="0" xfId="0" applyFont="1" applyBorder="1" applyAlignment="1">
      <alignment horizontal="left" vertical="top" wrapText="1"/>
    </xf>
    <xf numFmtId="0" fontId="26" fillId="21" borderId="31" xfId="0" applyFont="1" applyFill="1" applyBorder="1" applyAlignment="1">
      <alignment horizontal="center" wrapText="1"/>
    </xf>
    <xf numFmtId="10" fontId="48" fillId="4" borderId="1" xfId="0" applyNumberFormat="1" applyFont="1" applyFill="1" applyBorder="1" applyAlignment="1">
      <alignment horizontal="center"/>
    </xf>
    <xf numFmtId="9" fontId="0" fillId="14" borderId="1" xfId="0" applyNumberFormat="1" applyFill="1" applyBorder="1" applyAlignment="1">
      <alignment horizontal="center"/>
    </xf>
    <xf numFmtId="0" fontId="27" fillId="0" borderId="1" xfId="0" applyFont="1" applyBorder="1" applyAlignment="1">
      <alignment horizontal="left" vertical="top" wrapText="1"/>
    </xf>
    <xf numFmtId="10" fontId="0" fillId="6" borderId="25" xfId="0" applyNumberFormat="1" applyFill="1" applyBorder="1" applyAlignment="1">
      <alignment horizontal="center"/>
    </xf>
    <xf numFmtId="0" fontId="156" fillId="0" borderId="0" xfId="0" applyFont="1"/>
    <xf numFmtId="0" fontId="156" fillId="0" borderId="0" xfId="0" applyFont="1" applyAlignment="1">
      <alignment horizontal="center"/>
    </xf>
    <xf numFmtId="10" fontId="21" fillId="6" borderId="34" xfId="0" applyNumberFormat="1" applyFont="1" applyFill="1" applyBorder="1" applyAlignment="1">
      <alignment horizontal="center"/>
    </xf>
    <xf numFmtId="9" fontId="157" fillId="4" borderId="1" xfId="0" applyNumberFormat="1" applyFont="1" applyFill="1" applyBorder="1" applyAlignment="1">
      <alignment horizontal="center"/>
    </xf>
    <xf numFmtId="9" fontId="158" fillId="4" borderId="1" xfId="0" applyNumberFormat="1" applyFont="1" applyFill="1" applyBorder="1" applyAlignment="1">
      <alignment horizontal="center"/>
    </xf>
    <xf numFmtId="0" fontId="157" fillId="4" borderId="1" xfId="0" applyNumberFormat="1" applyFont="1" applyFill="1" applyBorder="1" applyAlignment="1">
      <alignment horizontal="center"/>
    </xf>
    <xf numFmtId="9" fontId="157" fillId="4" borderId="1" xfId="1" applyFont="1" applyFill="1" applyBorder="1" applyAlignment="1">
      <alignment horizontal="center"/>
    </xf>
    <xf numFmtId="0" fontId="157" fillId="4" borderId="1" xfId="0" applyFont="1" applyFill="1" applyBorder="1" applyAlignment="1">
      <alignment horizontal="center"/>
    </xf>
    <xf numFmtId="9" fontId="157" fillId="6" borderId="1" xfId="0" applyNumberFormat="1" applyFont="1" applyFill="1" applyBorder="1" applyAlignment="1">
      <alignment horizontal="center"/>
    </xf>
    <xf numFmtId="164" fontId="157" fillId="4" borderId="1" xfId="0" applyNumberFormat="1" applyFont="1" applyFill="1" applyBorder="1" applyAlignment="1">
      <alignment horizontal="center"/>
    </xf>
    <xf numFmtId="10" fontId="157" fillId="4" borderId="1" xfId="0" applyNumberFormat="1" applyFont="1" applyFill="1" applyBorder="1" applyAlignment="1">
      <alignment horizontal="center"/>
    </xf>
    <xf numFmtId="0" fontId="0" fillId="21" borderId="0" xfId="0" applyFill="1" applyAlignment="1">
      <alignment horizontal="center"/>
    </xf>
    <xf numFmtId="0" fontId="0" fillId="4" borderId="1" xfId="0" applyFont="1" applyFill="1" applyBorder="1" applyAlignment="1">
      <alignment horizontal="center"/>
    </xf>
    <xf numFmtId="10" fontId="160" fillId="4" borderId="1" xfId="0" applyNumberFormat="1" applyFont="1" applyFill="1" applyBorder="1" applyAlignment="1">
      <alignment horizontal="center"/>
    </xf>
    <xf numFmtId="164" fontId="158" fillId="4" borderId="1" xfId="0" applyNumberFormat="1" applyFont="1" applyFill="1" applyBorder="1" applyAlignment="1">
      <alignment horizontal="center"/>
    </xf>
    <xf numFmtId="164" fontId="158" fillId="6" borderId="1" xfId="0" applyNumberFormat="1" applyFont="1" applyFill="1" applyBorder="1" applyAlignment="1">
      <alignment horizontal="center"/>
    </xf>
    <xf numFmtId="9" fontId="51" fillId="3" borderId="1" xfId="0" applyNumberFormat="1" applyFont="1" applyFill="1" applyBorder="1" applyAlignment="1">
      <alignment horizontal="center"/>
    </xf>
    <xf numFmtId="9" fontId="51" fillId="6" borderId="1" xfId="0" applyNumberFormat="1" applyFont="1" applyFill="1" applyBorder="1" applyAlignment="1">
      <alignment horizontal="center"/>
    </xf>
    <xf numFmtId="164" fontId="159" fillId="4" borderId="1" xfId="0" applyNumberFormat="1" applyFont="1" applyFill="1" applyBorder="1" applyAlignment="1">
      <alignment horizontal="center"/>
    </xf>
    <xf numFmtId="0" fontId="159" fillId="4" borderId="1" xfId="0" applyFont="1" applyFill="1" applyBorder="1" applyAlignment="1">
      <alignment horizontal="center"/>
    </xf>
    <xf numFmtId="0" fontId="162" fillId="4" borderId="1" xfId="0" applyFont="1" applyFill="1" applyBorder="1" applyAlignment="1">
      <alignment horizontal="center"/>
    </xf>
    <xf numFmtId="164" fontId="162" fillId="4" borderId="1" xfId="0" applyNumberFormat="1" applyFont="1" applyFill="1" applyBorder="1" applyAlignment="1">
      <alignment horizontal="center"/>
    </xf>
    <xf numFmtId="9" fontId="162" fillId="4" borderId="1" xfId="0" applyNumberFormat="1" applyFont="1" applyFill="1" applyBorder="1" applyAlignment="1">
      <alignment horizontal="center"/>
    </xf>
    <xf numFmtId="9" fontId="0" fillId="4" borderId="0" xfId="0" applyNumberFormat="1" applyFill="1"/>
    <xf numFmtId="1" fontId="18" fillId="23" borderId="1" xfId="0" applyNumberFormat="1" applyFont="1" applyFill="1" applyBorder="1" applyAlignment="1">
      <alignment horizontal="center"/>
    </xf>
    <xf numFmtId="0" fontId="94" fillId="0" borderId="39" xfId="0" applyFont="1" applyFill="1" applyBorder="1"/>
    <xf numFmtId="0" fontId="163" fillId="4" borderId="0" xfId="0" applyFont="1" applyFill="1"/>
    <xf numFmtId="1" fontId="94" fillId="23" borderId="31" xfId="0" applyNumberFormat="1" applyFont="1" applyFill="1" applyBorder="1" applyAlignment="1"/>
    <xf numFmtId="0" fontId="94" fillId="3" borderId="50" xfId="0" applyFont="1" applyFill="1" applyBorder="1" applyAlignment="1"/>
    <xf numFmtId="10" fontId="94" fillId="15" borderId="7" xfId="1" applyNumberFormat="1" applyFont="1" applyFill="1" applyBorder="1"/>
    <xf numFmtId="1" fontId="94" fillId="23" borderId="50" xfId="0" applyNumberFormat="1" applyFont="1" applyFill="1" applyBorder="1" applyAlignment="1"/>
    <xf numFmtId="1" fontId="94" fillId="3" borderId="50" xfId="0" applyNumberFormat="1" applyFont="1" applyFill="1" applyBorder="1" applyAlignment="1"/>
    <xf numFmtId="3" fontId="21" fillId="3" borderId="50" xfId="5" applyNumberFormat="1" applyFill="1" applyBorder="1" applyAlignment="1" applyProtection="1">
      <protection locked="0"/>
    </xf>
    <xf numFmtId="10" fontId="92" fillId="4" borderId="1" xfId="0" applyNumberFormat="1" applyFont="1" applyFill="1" applyBorder="1" applyAlignment="1">
      <alignment horizontal="center"/>
    </xf>
    <xf numFmtId="9" fontId="92" fillId="4" borderId="1" xfId="0" applyNumberFormat="1" applyFont="1" applyFill="1" applyBorder="1" applyAlignment="1">
      <alignment horizontal="center"/>
    </xf>
    <xf numFmtId="9" fontId="164" fillId="15" borderId="1" xfId="0" applyNumberFormat="1" applyFont="1" applyFill="1" applyBorder="1" applyAlignment="1">
      <alignment horizontal="center"/>
    </xf>
    <xf numFmtId="0" fontId="92" fillId="4" borderId="1" xfId="0" applyFont="1" applyFill="1" applyBorder="1" applyAlignment="1">
      <alignment horizontal="center"/>
    </xf>
    <xf numFmtId="9" fontId="2" fillId="21" borderId="1" xfId="0" applyNumberFormat="1" applyFont="1" applyFill="1" applyBorder="1" applyAlignment="1">
      <alignment horizontal="center"/>
    </xf>
    <xf numFmtId="0" fontId="14" fillId="0" borderId="0" xfId="0" applyFont="1" applyAlignment="1">
      <alignment horizontal="center"/>
    </xf>
    <xf numFmtId="0" fontId="22" fillId="17" borderId="42" xfId="0" applyFont="1" applyFill="1" applyBorder="1" applyAlignment="1">
      <alignment horizontal="center" vertical="center"/>
    </xf>
    <xf numFmtId="0" fontId="0" fillId="0" borderId="0" xfId="0" applyAlignment="1">
      <alignment horizontal="right"/>
    </xf>
    <xf numFmtId="0" fontId="157" fillId="6" borderId="2" xfId="0" applyNumberFormat="1" applyFont="1" applyFill="1" applyBorder="1" applyAlignment="1">
      <alignment horizontal="center"/>
    </xf>
    <xf numFmtId="0" fontId="157" fillId="4" borderId="2" xfId="0" applyNumberFormat="1" applyFont="1" applyFill="1" applyBorder="1" applyAlignment="1">
      <alignment horizontal="center"/>
    </xf>
    <xf numFmtId="164" fontId="158" fillId="4" borderId="2" xfId="0" applyNumberFormat="1" applyFont="1" applyFill="1" applyBorder="1" applyAlignment="1">
      <alignment horizontal="center"/>
    </xf>
    <xf numFmtId="9" fontId="157" fillId="4" borderId="2" xfId="0" applyNumberFormat="1" applyFont="1" applyFill="1" applyBorder="1" applyAlignment="1">
      <alignment horizontal="center"/>
    </xf>
    <xf numFmtId="9" fontId="157" fillId="4" borderId="2" xfId="1" applyFont="1" applyFill="1" applyBorder="1" applyAlignment="1">
      <alignment horizontal="center"/>
    </xf>
    <xf numFmtId="164" fontId="157" fillId="4" borderId="2" xfId="0" applyNumberFormat="1" applyFont="1" applyFill="1" applyBorder="1" applyAlignment="1">
      <alignment horizontal="center"/>
    </xf>
    <xf numFmtId="0" fontId="157" fillId="4" borderId="2" xfId="0" applyFont="1" applyFill="1" applyBorder="1" applyAlignment="1">
      <alignment horizontal="center"/>
    </xf>
    <xf numFmtId="164" fontId="162" fillId="6" borderId="2" xfId="0" applyNumberFormat="1" applyFont="1" applyFill="1" applyBorder="1" applyAlignment="1">
      <alignment horizontal="center"/>
    </xf>
    <xf numFmtId="164" fontId="161" fillId="3" borderId="2" xfId="0" applyNumberFormat="1" applyFont="1" applyFill="1" applyBorder="1" applyAlignment="1">
      <alignment horizontal="center"/>
    </xf>
    <xf numFmtId="9" fontId="158" fillId="4" borderId="2" xfId="0" applyNumberFormat="1" applyFont="1" applyFill="1" applyBorder="1" applyAlignment="1">
      <alignment horizontal="center"/>
    </xf>
    <xf numFmtId="10" fontId="159" fillId="4" borderId="2" xfId="0" applyNumberFormat="1" applyFont="1" applyFill="1" applyBorder="1" applyAlignment="1">
      <alignment horizontal="center"/>
    </xf>
    <xf numFmtId="10" fontId="160" fillId="4" borderId="2" xfId="0" applyNumberFormat="1" applyFont="1" applyFill="1" applyBorder="1" applyAlignment="1">
      <alignment horizontal="center"/>
    </xf>
    <xf numFmtId="9" fontId="157" fillId="6" borderId="2" xfId="0" applyNumberFormat="1" applyFont="1" applyFill="1" applyBorder="1" applyAlignment="1">
      <alignment horizontal="center"/>
    </xf>
    <xf numFmtId="0" fontId="9" fillId="0" borderId="0" xfId="2" quotePrefix="1"/>
    <xf numFmtId="0" fontId="14" fillId="0" borderId="0" xfId="0" applyFont="1" applyAlignment="1">
      <alignment horizontal="center"/>
    </xf>
    <xf numFmtId="0" fontId="18" fillId="0" borderId="0" xfId="0" applyFont="1" applyAlignment="1">
      <alignment horizontal="center"/>
    </xf>
    <xf numFmtId="0" fontId="16" fillId="0" borderId="0" xfId="0" applyFont="1" applyAlignment="1">
      <alignment horizontal="center"/>
    </xf>
    <xf numFmtId="0" fontId="0" fillId="0" borderId="0" xfId="0" applyAlignment="1">
      <alignment horizontal="right"/>
    </xf>
    <xf numFmtId="3" fontId="21" fillId="0" borderId="1" xfId="0" applyNumberFormat="1" applyFont="1" applyBorder="1" applyAlignment="1">
      <alignment horizontal="center"/>
    </xf>
    <xf numFmtId="15" fontId="11" fillId="0" borderId="6" xfId="0" applyNumberFormat="1" applyFont="1" applyBorder="1" applyAlignment="1">
      <alignment horizontal="left"/>
    </xf>
    <xf numFmtId="9" fontId="0" fillId="3" borderId="1" xfId="0" applyNumberFormat="1" applyFont="1" applyFill="1" applyBorder="1" applyAlignment="1">
      <alignment horizontal="center"/>
    </xf>
    <xf numFmtId="0" fontId="0" fillId="0" borderId="0" xfId="0" applyAlignment="1">
      <alignment horizontal="left"/>
    </xf>
    <xf numFmtId="0" fontId="17" fillId="0" borderId="0" xfId="0" applyFont="1" applyAlignment="1">
      <alignment horizontal="center"/>
    </xf>
    <xf numFmtId="0" fontId="18" fillId="0" borderId="0" xfId="0" applyFont="1" applyAlignment="1">
      <alignment horizontal="right"/>
    </xf>
    <xf numFmtId="0" fontId="18" fillId="0" borderId="0" xfId="0" applyFont="1" applyAlignment="1">
      <alignment horizontal="left"/>
    </xf>
    <xf numFmtId="0" fontId="16" fillId="0" borderId="0" xfId="0" applyFont="1" applyAlignment="1">
      <alignment horizontal="center"/>
    </xf>
    <xf numFmtId="0" fontId="0" fillId="0" borderId="0" xfId="0" applyAlignment="1">
      <alignment horizontal="right"/>
    </xf>
    <xf numFmtId="0" fontId="0" fillId="0" borderId="6" xfId="0" applyBorder="1" applyAlignment="1">
      <alignment horizontal="center"/>
    </xf>
    <xf numFmtId="0" fontId="22" fillId="0" borderId="0" xfId="0" applyFont="1" applyFill="1" applyBorder="1" applyAlignment="1">
      <alignment horizontal="left" vertical="top" wrapText="1"/>
    </xf>
    <xf numFmtId="2" fontId="18" fillId="26" borderId="0" xfId="1" applyNumberFormat="1" applyFont="1" applyFill="1"/>
    <xf numFmtId="9" fontId="0" fillId="4" borderId="15" xfId="0" applyNumberFormat="1" applyFill="1" applyBorder="1" applyAlignment="1">
      <alignment horizontal="center"/>
    </xf>
    <xf numFmtId="9" fontId="21" fillId="4" borderId="15" xfId="0" applyNumberFormat="1" applyFont="1" applyFill="1" applyBorder="1" applyAlignment="1">
      <alignment horizontal="center"/>
    </xf>
    <xf numFmtId="0" fontId="0" fillId="0" borderId="0" xfId="0" applyAlignment="1">
      <alignment horizontal="left"/>
    </xf>
    <xf numFmtId="0" fontId="0" fillId="0" borderId="9" xfId="0" applyBorder="1"/>
    <xf numFmtId="0" fontId="21" fillId="0" borderId="10" xfId="0" applyFont="1" applyBorder="1" applyAlignment="1">
      <alignment horizontal="center"/>
    </xf>
    <xf numFmtId="0" fontId="21" fillId="5" borderId="11" xfId="0" applyFont="1" applyFill="1" applyBorder="1" applyAlignment="1">
      <alignment horizontal="center"/>
    </xf>
    <xf numFmtId="0" fontId="21" fillId="0" borderId="12" xfId="0" applyFont="1" applyBorder="1" applyAlignment="1">
      <alignment horizontal="center"/>
    </xf>
    <xf numFmtId="0" fontId="21" fillId="5" borderId="13" xfId="0" applyFont="1" applyFill="1" applyBorder="1" applyAlignment="1">
      <alignment horizontal="center"/>
    </xf>
    <xf numFmtId="14" fontId="0" fillId="0" borderId="1" xfId="0" applyNumberFormat="1" applyBorder="1"/>
    <xf numFmtId="10" fontId="21" fillId="21" borderId="20" xfId="0" applyNumberFormat="1" applyFont="1" applyFill="1" applyBorder="1" applyAlignment="1">
      <alignment horizontal="center"/>
    </xf>
    <xf numFmtId="10" fontId="21" fillId="21" borderId="55" xfId="0" applyNumberFormat="1" applyFont="1" applyFill="1" applyBorder="1" applyAlignment="1">
      <alignment horizontal="center"/>
    </xf>
    <xf numFmtId="0" fontId="14" fillId="0" borderId="0" xfId="0" applyFont="1" applyAlignment="1">
      <alignment horizontal="center"/>
    </xf>
    <xf numFmtId="0" fontId="16" fillId="0" borderId="0" xfId="0" applyFont="1" applyAlignment="1">
      <alignment horizontal="center"/>
    </xf>
    <xf numFmtId="0" fontId="0" fillId="0" borderId="0" xfId="0" applyAlignment="1">
      <alignment horizontal="right"/>
    </xf>
    <xf numFmtId="0" fontId="18" fillId="23" borderId="23" xfId="0" applyFont="1" applyFill="1" applyBorder="1"/>
    <xf numFmtId="0" fontId="26" fillId="23" borderId="0" xfId="0" applyFont="1" applyFill="1" applyBorder="1" applyAlignment="1">
      <alignment horizontal="left"/>
    </xf>
    <xf numFmtId="14" fontId="18" fillId="23" borderId="38" xfId="0" applyNumberFormat="1" applyFont="1" applyFill="1" applyBorder="1"/>
    <xf numFmtId="14" fontId="26" fillId="23" borderId="0" xfId="0" applyNumberFormat="1" applyFont="1" applyFill="1" applyBorder="1"/>
    <xf numFmtId="0" fontId="18" fillId="23" borderId="38" xfId="0" applyFont="1" applyFill="1" applyBorder="1"/>
    <xf numFmtId="0" fontId="18" fillId="7" borderId="1" xfId="0" applyFont="1"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18" fillId="0" borderId="0" xfId="0" applyFont="1" applyAlignment="1">
      <alignment horizontal="center"/>
    </xf>
    <xf numFmtId="0" fontId="18" fillId="7" borderId="1" xfId="0" applyFont="1" applyFill="1" applyBorder="1" applyAlignment="1">
      <alignment horizontal="center" wrapText="1"/>
    </xf>
    <xf numFmtId="0" fontId="18" fillId="7" borderId="1" xfId="0" applyFont="1" applyFill="1" applyBorder="1" applyAlignment="1">
      <alignment wrapText="1"/>
    </xf>
    <xf numFmtId="9" fontId="24" fillId="6" borderId="1" xfId="1" applyFont="1" applyFill="1" applyBorder="1"/>
    <xf numFmtId="0" fontId="18" fillId="23" borderId="1" xfId="0" applyFont="1" applyFill="1" applyBorder="1"/>
    <xf numFmtId="14" fontId="10" fillId="0" borderId="0" xfId="0" applyNumberFormat="1" applyFont="1"/>
    <xf numFmtId="0" fontId="18" fillId="0" borderId="61" xfId="0" applyFont="1" applyBorder="1"/>
    <xf numFmtId="0" fontId="0" fillId="19" borderId="8" xfId="0" applyFill="1" applyBorder="1" applyAlignment="1">
      <alignment horizontal="center"/>
    </xf>
    <xf numFmtId="0" fontId="0" fillId="19" borderId="60" xfId="0" applyFill="1" applyBorder="1" applyAlignment="1">
      <alignment horizontal="center" wrapText="1"/>
    </xf>
    <xf numFmtId="0" fontId="0" fillId="19" borderId="9" xfId="0" applyFill="1" applyBorder="1"/>
    <xf numFmtId="9" fontId="0" fillId="23" borderId="24" xfId="0" applyNumberFormat="1" applyFill="1" applyBorder="1" applyAlignment="1">
      <alignment horizontal="center"/>
    </xf>
    <xf numFmtId="17" fontId="21" fillId="0" borderId="25" xfId="0" applyNumberFormat="1" applyFont="1" applyBorder="1" applyAlignment="1">
      <alignment horizontal="center"/>
    </xf>
    <xf numFmtId="15" fontId="0" fillId="23" borderId="38" xfId="0" applyNumberFormat="1" applyFill="1" applyBorder="1"/>
    <xf numFmtId="16" fontId="0" fillId="0" borderId="16" xfId="0" applyNumberFormat="1" applyBorder="1"/>
    <xf numFmtId="0" fontId="0" fillId="0" borderId="17" xfId="0" applyBorder="1"/>
    <xf numFmtId="0" fontId="94" fillId="0" borderId="0" xfId="0" applyFont="1" applyAlignment="1">
      <alignment horizontal="center"/>
    </xf>
    <xf numFmtId="0" fontId="94" fillId="0" borderId="50" xfId="0" applyFont="1" applyBorder="1"/>
    <xf numFmtId="0" fontId="18" fillId="26" borderId="36" xfId="0" applyFont="1" applyFill="1" applyBorder="1" applyAlignment="1">
      <alignment horizontal="center" vertical="center" wrapText="1"/>
    </xf>
    <xf numFmtId="0" fontId="18" fillId="26" borderId="14" xfId="0" applyFont="1" applyFill="1" applyBorder="1" applyAlignment="1">
      <alignment horizontal="center"/>
    </xf>
    <xf numFmtId="0" fontId="18" fillId="26" borderId="14" xfId="0" applyFont="1" applyFill="1" applyBorder="1" applyAlignment="1">
      <alignment horizontal="center" vertical="center" wrapText="1"/>
    </xf>
    <xf numFmtId="0" fontId="18" fillId="26" borderId="35" xfId="0" applyFont="1" applyFill="1" applyBorder="1" applyAlignment="1">
      <alignment horizontal="center" vertical="center" wrapText="1"/>
    </xf>
    <xf numFmtId="0" fontId="18" fillId="26" borderId="13" xfId="0" applyFont="1" applyFill="1" applyBorder="1" applyAlignment="1">
      <alignment horizontal="center"/>
    </xf>
    <xf numFmtId="0" fontId="18" fillId="26" borderId="4" xfId="0" applyFont="1" applyFill="1" applyBorder="1" applyAlignment="1">
      <alignment horizontal="center" vertical="center" wrapText="1"/>
    </xf>
    <xf numFmtId="0" fontId="18" fillId="26" borderId="1" xfId="0" applyFont="1" applyFill="1" applyBorder="1" applyAlignment="1">
      <alignment horizontal="center" vertical="center" wrapText="1"/>
    </xf>
    <xf numFmtId="0" fontId="18" fillId="26" borderId="2" xfId="0" applyFont="1" applyFill="1" applyBorder="1" applyAlignment="1">
      <alignment horizontal="center" vertical="center" wrapText="1"/>
    </xf>
    <xf numFmtId="0" fontId="18" fillId="26" borderId="11" xfId="0" applyFont="1" applyFill="1" applyBorder="1" applyAlignment="1">
      <alignment horizontal="center"/>
    </xf>
    <xf numFmtId="0" fontId="94" fillId="43" borderId="23" xfId="0" applyNumberFormat="1" applyFont="1" applyFill="1" applyBorder="1" applyAlignment="1">
      <alignment horizontal="center"/>
    </xf>
    <xf numFmtId="0" fontId="165" fillId="44" borderId="1" xfId="0" applyFont="1" applyFill="1" applyBorder="1" applyAlignment="1">
      <alignment horizontal="center" vertical="center"/>
    </xf>
    <xf numFmtId="0" fontId="165" fillId="44" borderId="1" xfId="0" applyFont="1" applyFill="1" applyBorder="1" applyAlignment="1">
      <alignment vertical="center"/>
    </xf>
    <xf numFmtId="1" fontId="94" fillId="26" borderId="89" xfId="0" applyNumberFormat="1" applyFont="1" applyFill="1" applyBorder="1" applyAlignment="1">
      <alignment horizontal="center"/>
    </xf>
    <xf numFmtId="0" fontId="94" fillId="43" borderId="20" xfId="0" applyNumberFormat="1" applyFont="1" applyFill="1" applyBorder="1" applyAlignment="1">
      <alignment horizontal="center"/>
    </xf>
    <xf numFmtId="0" fontId="165" fillId="44" borderId="1" xfId="0" applyFont="1" applyFill="1" applyBorder="1"/>
    <xf numFmtId="1" fontId="94" fillId="26" borderId="11" xfId="0" applyNumberFormat="1" applyFont="1" applyFill="1" applyBorder="1" applyAlignment="1">
      <alignment horizontal="center"/>
    </xf>
    <xf numFmtId="0" fontId="99" fillId="43" borderId="23" xfId="0" applyNumberFormat="1" applyFont="1" applyFill="1" applyBorder="1" applyAlignment="1">
      <alignment horizontal="center"/>
    </xf>
    <xf numFmtId="0" fontId="0" fillId="44" borderId="1" xfId="0" applyFill="1" applyBorder="1"/>
    <xf numFmtId="10" fontId="94" fillId="44" borderId="1" xfId="1" applyNumberFormat="1" applyFont="1" applyFill="1" applyBorder="1" applyAlignment="1">
      <alignment horizontal="center"/>
    </xf>
    <xf numFmtId="0" fontId="94" fillId="20" borderId="1" xfId="0" applyFont="1" applyFill="1" applyBorder="1" applyAlignment="1">
      <alignment horizontal="center"/>
    </xf>
    <xf numFmtId="0" fontId="94" fillId="44" borderId="1" xfId="0" applyFont="1" applyFill="1" applyBorder="1" applyAlignment="1">
      <alignment horizontal="center"/>
    </xf>
    <xf numFmtId="10" fontId="94" fillId="20" borderId="1" xfId="1" applyNumberFormat="1" applyFont="1" applyFill="1" applyBorder="1" applyAlignment="1">
      <alignment horizontal="center"/>
    </xf>
    <xf numFmtId="0" fontId="94" fillId="20" borderId="2" xfId="0" applyFont="1" applyFill="1" applyBorder="1" applyAlignment="1">
      <alignment horizontal="center"/>
    </xf>
    <xf numFmtId="0" fontId="94" fillId="43" borderId="25" xfId="0" applyNumberFormat="1" applyFont="1" applyFill="1" applyBorder="1" applyAlignment="1">
      <alignment horizontal="center"/>
    </xf>
    <xf numFmtId="1" fontId="94" fillId="26" borderId="61" xfId="0" applyNumberFormat="1" applyFont="1" applyFill="1" applyBorder="1" applyAlignment="1">
      <alignment horizontal="center"/>
    </xf>
    <xf numFmtId="1" fontId="94" fillId="26" borderId="13" xfId="0" applyNumberFormat="1" applyFont="1" applyFill="1" applyBorder="1" applyAlignment="1">
      <alignment horizontal="center"/>
    </xf>
    <xf numFmtId="1" fontId="94" fillId="0" borderId="0" xfId="0" applyNumberFormat="1" applyFont="1"/>
    <xf numFmtId="0" fontId="94" fillId="44" borderId="31" xfId="0" applyNumberFormat="1" applyFont="1" applyFill="1" applyBorder="1" applyAlignment="1">
      <alignment horizontal="center"/>
    </xf>
    <xf numFmtId="1" fontId="94" fillId="20" borderId="17" xfId="0" applyNumberFormat="1" applyFont="1" applyFill="1" applyBorder="1" applyAlignment="1">
      <alignment horizontal="center"/>
    </xf>
    <xf numFmtId="1" fontId="94" fillId="20" borderId="15" xfId="0" applyNumberFormat="1" applyFont="1" applyFill="1" applyBorder="1" applyAlignment="1">
      <alignment horizontal="center"/>
    </xf>
    <xf numFmtId="1" fontId="94" fillId="20" borderId="15" xfId="1" applyNumberFormat="1" applyFont="1" applyFill="1" applyBorder="1" applyAlignment="1">
      <alignment horizontal="center"/>
    </xf>
    <xf numFmtId="1" fontId="94" fillId="20" borderId="16" xfId="0" applyNumberFormat="1" applyFont="1" applyFill="1" applyBorder="1" applyAlignment="1">
      <alignment horizontal="center"/>
    </xf>
    <xf numFmtId="17" fontId="94" fillId="26" borderId="89" xfId="0" applyNumberFormat="1" applyFont="1" applyFill="1" applyBorder="1"/>
    <xf numFmtId="0" fontId="94" fillId="43" borderId="41" xfId="0" applyNumberFormat="1" applyFont="1" applyFill="1" applyBorder="1" applyAlignment="1">
      <alignment horizontal="center"/>
    </xf>
    <xf numFmtId="1" fontId="94" fillId="26" borderId="12" xfId="0" applyNumberFormat="1" applyFont="1" applyFill="1" applyBorder="1" applyAlignment="1">
      <alignment horizontal="right"/>
    </xf>
    <xf numFmtId="1" fontId="94" fillId="26" borderId="94" xfId="0" applyNumberFormat="1" applyFont="1" applyFill="1" applyBorder="1" applyAlignment="1">
      <alignment horizontal="right"/>
    </xf>
    <xf numFmtId="10" fontId="99" fillId="26" borderId="13" xfId="1" applyNumberFormat="1" applyFont="1" applyFill="1" applyBorder="1" applyAlignment="1"/>
    <xf numFmtId="10" fontId="99" fillId="26" borderId="13" xfId="1" applyNumberFormat="1" applyFont="1" applyFill="1" applyBorder="1" applyAlignment="1">
      <alignment horizontal="left" indent="3"/>
    </xf>
    <xf numFmtId="1" fontId="99" fillId="26" borderId="0" xfId="6" applyNumberFormat="1" applyFont="1" applyFill="1"/>
    <xf numFmtId="43" fontId="99" fillId="26" borderId="0" xfId="6" applyFont="1" applyFill="1"/>
    <xf numFmtId="1" fontId="94" fillId="0" borderId="0" xfId="0" applyNumberFormat="1" applyFont="1" applyFill="1"/>
    <xf numFmtId="43" fontId="94" fillId="0" borderId="0" xfId="6" applyFont="1"/>
    <xf numFmtId="0" fontId="94" fillId="0" borderId="8" xfId="0" applyFont="1" applyBorder="1" applyAlignment="1">
      <alignment horizontal="center" vertical="center" wrapText="1"/>
    </xf>
    <xf numFmtId="0" fontId="94" fillId="0" borderId="9" xfId="0" applyFont="1" applyBorder="1" applyAlignment="1">
      <alignment horizontal="center" vertical="center"/>
    </xf>
    <xf numFmtId="10" fontId="94" fillId="0" borderId="0" xfId="1" applyNumberFormat="1" applyFont="1"/>
    <xf numFmtId="0" fontId="94" fillId="0" borderId="10" xfId="0" applyFont="1" applyBorder="1" applyAlignment="1">
      <alignment horizontal="center" vertical="center" wrapText="1"/>
    </xf>
    <xf numFmtId="0" fontId="94" fillId="0" borderId="11" xfId="0" applyFont="1" applyBorder="1" applyAlignment="1">
      <alignment horizontal="center" vertical="center"/>
    </xf>
    <xf numFmtId="0" fontId="94" fillId="0" borderId="10" xfId="0" applyFont="1" applyBorder="1" applyAlignment="1">
      <alignment horizontal="center" vertical="center"/>
    </xf>
    <xf numFmtId="9" fontId="94" fillId="0" borderId="0" xfId="1" applyFont="1"/>
    <xf numFmtId="0" fontId="94" fillId="0" borderId="12" xfId="0" applyFont="1" applyBorder="1" applyAlignment="1">
      <alignment horizontal="center" vertical="center" wrapText="1"/>
    </xf>
    <xf numFmtId="0" fontId="94" fillId="0" borderId="13" xfId="0" applyFont="1" applyBorder="1" applyAlignment="1">
      <alignment horizontal="center" vertical="center"/>
    </xf>
    <xf numFmtId="0" fontId="99" fillId="0" borderId="87" xfId="0" applyFont="1" applyBorder="1" applyAlignment="1">
      <alignment horizontal="centerContinuous"/>
    </xf>
    <xf numFmtId="0" fontId="99" fillId="0" borderId="21" xfId="0" applyFont="1" applyBorder="1" applyAlignment="1">
      <alignment horizontal="centerContinuous"/>
    </xf>
    <xf numFmtId="0" fontId="94" fillId="0" borderId="48" xfId="0" applyFont="1" applyBorder="1"/>
    <xf numFmtId="0" fontId="94" fillId="0" borderId="54" xfId="0" applyFont="1" applyBorder="1"/>
    <xf numFmtId="0" fontId="99" fillId="0" borderId="23" xfId="0" applyFont="1" applyBorder="1" applyAlignment="1">
      <alignment horizontal="center"/>
    </xf>
    <xf numFmtId="0" fontId="99" fillId="26" borderId="1" xfId="0" applyFont="1" applyFill="1" applyBorder="1" applyAlignment="1">
      <alignment horizontal="center" vertical="center" wrapText="1"/>
    </xf>
    <xf numFmtId="0" fontId="99" fillId="26" borderId="2" xfId="0" applyFont="1" applyFill="1" applyBorder="1" applyAlignment="1">
      <alignment horizontal="center" vertical="center" wrapText="1"/>
    </xf>
    <xf numFmtId="0" fontId="99" fillId="26" borderId="1" xfId="0" applyFont="1" applyFill="1" applyBorder="1" applyAlignment="1">
      <alignment horizontal="center"/>
    </xf>
    <xf numFmtId="0" fontId="99" fillId="26" borderId="14" xfId="0" applyFont="1" applyFill="1" applyBorder="1" applyAlignment="1">
      <alignment horizontal="center"/>
    </xf>
    <xf numFmtId="0" fontId="94" fillId="26" borderId="14" xfId="0" applyFont="1" applyFill="1" applyBorder="1" applyAlignment="1">
      <alignment horizontal="center"/>
    </xf>
    <xf numFmtId="0" fontId="99" fillId="26" borderId="35" xfId="0" applyFont="1" applyFill="1" applyBorder="1" applyAlignment="1">
      <alignment horizontal="center"/>
    </xf>
    <xf numFmtId="0" fontId="94" fillId="0" borderId="14" xfId="0" applyNumberFormat="1" applyFont="1" applyBorder="1" applyAlignment="1">
      <alignment horizontal="center"/>
    </xf>
    <xf numFmtId="0" fontId="0" fillId="44" borderId="1" xfId="0" applyFont="1" applyFill="1" applyBorder="1" applyAlignment="1">
      <alignment vertical="center"/>
    </xf>
    <xf numFmtId="0" fontId="0" fillId="44" borderId="1" xfId="0" applyFont="1" applyFill="1" applyBorder="1" applyAlignment="1">
      <alignment horizontal="right"/>
    </xf>
    <xf numFmtId="1" fontId="51" fillId="44" borderId="1" xfId="0" applyNumberFormat="1" applyFont="1" applyFill="1" applyBorder="1" applyAlignment="1">
      <alignment horizontal="center"/>
    </xf>
    <xf numFmtId="1" fontId="94" fillId="26" borderId="1" xfId="0" applyNumberFormat="1" applyFont="1" applyFill="1" applyBorder="1" applyAlignment="1">
      <alignment horizontal="center"/>
    </xf>
    <xf numFmtId="0" fontId="94" fillId="0" borderId="1" xfId="0" applyNumberFormat="1" applyFont="1" applyFill="1" applyBorder="1" applyAlignment="1">
      <alignment horizontal="center"/>
    </xf>
    <xf numFmtId="0" fontId="165" fillId="44" borderId="1" xfId="0" applyNumberFormat="1" applyFont="1" applyFill="1" applyBorder="1" applyAlignment="1">
      <alignment horizontal="center" vertical="center"/>
    </xf>
    <xf numFmtId="0" fontId="94" fillId="0" borderId="42" xfId="0" applyNumberFormat="1" applyFont="1" applyBorder="1" applyAlignment="1">
      <alignment horizontal="center"/>
    </xf>
    <xf numFmtId="0" fontId="0" fillId="44" borderId="1" xfId="0" applyFont="1" applyFill="1" applyBorder="1" applyAlignment="1"/>
    <xf numFmtId="0" fontId="165" fillId="44" borderId="14" xfId="0" applyFont="1" applyFill="1" applyBorder="1" applyAlignment="1">
      <alignment horizontal="center" vertical="center"/>
    </xf>
    <xf numFmtId="0" fontId="94" fillId="8" borderId="42" xfId="0" applyNumberFormat="1" applyFont="1" applyFill="1" applyBorder="1" applyAlignment="1">
      <alignment horizontal="center"/>
    </xf>
    <xf numFmtId="0" fontId="0" fillId="8" borderId="1" xfId="0" applyFont="1" applyFill="1" applyBorder="1"/>
    <xf numFmtId="0" fontId="0" fillId="8" borderId="1" xfId="0" applyFont="1" applyFill="1" applyBorder="1" applyAlignment="1">
      <alignment horizontal="right"/>
    </xf>
    <xf numFmtId="1" fontId="51" fillId="8" borderId="1" xfId="0" applyNumberFormat="1" applyFont="1" applyFill="1" applyBorder="1" applyAlignment="1">
      <alignment horizontal="center"/>
    </xf>
    <xf numFmtId="0" fontId="94" fillId="8" borderId="10" xfId="0" applyNumberFormat="1" applyFont="1" applyFill="1" applyBorder="1" applyAlignment="1">
      <alignment horizontal="center"/>
    </xf>
    <xf numFmtId="0" fontId="0" fillId="8" borderId="1" xfId="0" applyFill="1" applyBorder="1"/>
    <xf numFmtId="0" fontId="94" fillId="0" borderId="42" xfId="0" applyNumberFormat="1" applyFont="1" applyFill="1" applyBorder="1" applyAlignment="1">
      <alignment horizontal="center"/>
    </xf>
    <xf numFmtId="0" fontId="0" fillId="44" borderId="1" xfId="0" applyFont="1" applyFill="1" applyBorder="1"/>
    <xf numFmtId="0" fontId="94" fillId="0" borderId="10" xfId="0" applyNumberFormat="1" applyFont="1" applyFill="1" applyBorder="1" applyAlignment="1">
      <alignment horizontal="center"/>
    </xf>
    <xf numFmtId="0" fontId="94" fillId="0" borderId="7" xfId="0" applyNumberFormat="1" applyFont="1" applyBorder="1" applyAlignment="1">
      <alignment horizontal="center"/>
    </xf>
    <xf numFmtId="1" fontId="51" fillId="26" borderId="4" xfId="0" applyNumberFormat="1" applyFont="1" applyFill="1" applyBorder="1" applyAlignment="1">
      <alignment horizontal="center"/>
    </xf>
    <xf numFmtId="1" fontId="51" fillId="26" borderId="1" xfId="0" applyNumberFormat="1" applyFont="1" applyFill="1" applyBorder="1" applyAlignment="1">
      <alignment horizontal="center"/>
    </xf>
    <xf numFmtId="0" fontId="94" fillId="0" borderId="25" xfId="0" applyNumberFormat="1" applyFont="1" applyBorder="1" applyAlignment="1">
      <alignment horizontal="center"/>
    </xf>
    <xf numFmtId="0" fontId="94" fillId="44" borderId="7" xfId="0" applyNumberFormat="1" applyFont="1" applyFill="1" applyBorder="1" applyAlignment="1">
      <alignment horizontal="center"/>
    </xf>
    <xf numFmtId="1" fontId="51" fillId="20" borderId="4" xfId="0" applyNumberFormat="1" applyFont="1" applyFill="1" applyBorder="1" applyAlignment="1">
      <alignment horizontal="center"/>
    </xf>
    <xf numFmtId="1" fontId="51" fillId="20" borderId="1" xfId="0" applyNumberFormat="1" applyFont="1" applyFill="1" applyBorder="1" applyAlignment="1">
      <alignment horizontal="center"/>
    </xf>
    <xf numFmtId="1" fontId="51" fillId="20" borderId="1" xfId="1" applyNumberFormat="1" applyFont="1" applyFill="1" applyBorder="1" applyAlignment="1">
      <alignment horizontal="center"/>
    </xf>
    <xf numFmtId="1" fontId="51" fillId="20" borderId="2" xfId="0" applyNumberFormat="1" applyFont="1" applyFill="1" applyBorder="1" applyAlignment="1">
      <alignment horizontal="center"/>
    </xf>
    <xf numFmtId="17" fontId="94" fillId="26" borderId="1" xfId="0" applyNumberFormat="1" applyFont="1" applyFill="1" applyBorder="1"/>
    <xf numFmtId="0" fontId="94" fillId="44" borderId="41" xfId="0" applyNumberFormat="1" applyFont="1" applyFill="1" applyBorder="1" applyAlignment="1">
      <alignment horizontal="center"/>
    </xf>
    <xf numFmtId="1" fontId="94" fillId="20" borderId="4" xfId="0" applyNumberFormat="1" applyFont="1" applyFill="1" applyBorder="1" applyAlignment="1">
      <alignment horizontal="right"/>
    </xf>
    <xf numFmtId="1" fontId="94" fillId="20" borderId="1" xfId="0" applyNumberFormat="1" applyFont="1" applyFill="1" applyBorder="1" applyAlignment="1">
      <alignment horizontal="right"/>
    </xf>
    <xf numFmtId="1" fontId="94" fillId="20" borderId="1" xfId="0" applyNumberFormat="1" applyFont="1" applyFill="1" applyBorder="1"/>
    <xf numFmtId="1" fontId="94" fillId="20" borderId="1" xfId="1" applyNumberFormat="1" applyFont="1" applyFill="1" applyBorder="1"/>
    <xf numFmtId="1" fontId="94" fillId="20" borderId="2" xfId="0" applyNumberFormat="1" applyFont="1" applyFill="1" applyBorder="1"/>
    <xf numFmtId="0" fontId="94" fillId="0" borderId="41" xfId="0" applyNumberFormat="1" applyFont="1" applyBorder="1" applyAlignment="1">
      <alignment horizontal="center"/>
    </xf>
    <xf numFmtId="1" fontId="94" fillId="26" borderId="4" xfId="0" applyNumberFormat="1" applyFont="1" applyFill="1" applyBorder="1" applyAlignment="1">
      <alignment horizontal="right"/>
    </xf>
    <xf numFmtId="10" fontId="99" fillId="26" borderId="1" xfId="1" applyNumberFormat="1" applyFont="1" applyFill="1" applyBorder="1"/>
    <xf numFmtId="173" fontId="99" fillId="26" borderId="0" xfId="6" applyNumberFormat="1" applyFont="1" applyFill="1"/>
    <xf numFmtId="0" fontId="94" fillId="0" borderId="20" xfId="0" applyFont="1" applyBorder="1" applyAlignment="1">
      <alignment horizontal="center"/>
    </xf>
    <xf numFmtId="0" fontId="94" fillId="0" borderId="21" xfId="0" applyFont="1" applyBorder="1" applyAlignment="1">
      <alignment horizontal="center" vertical="center" wrapText="1"/>
    </xf>
    <xf numFmtId="0" fontId="94" fillId="0" borderId="22" xfId="0" applyFont="1" applyBorder="1"/>
    <xf numFmtId="17" fontId="94" fillId="0" borderId="8" xfId="0" applyNumberFormat="1" applyFont="1" applyBorder="1"/>
    <xf numFmtId="169" fontId="94" fillId="0" borderId="60" xfId="0" applyNumberFormat="1" applyFont="1" applyFill="1" applyBorder="1" applyAlignment="1">
      <alignment horizontal="center"/>
    </xf>
    <xf numFmtId="0" fontId="94" fillId="0" borderId="9" xfId="0" applyFont="1" applyFill="1" applyBorder="1" applyAlignment="1">
      <alignment horizontal="center"/>
    </xf>
    <xf numFmtId="17" fontId="94" fillId="0" borderId="10" xfId="0" applyNumberFormat="1" applyFont="1" applyBorder="1"/>
    <xf numFmtId="169" fontId="94" fillId="0" borderId="1" xfId="0" applyNumberFormat="1" applyFont="1" applyFill="1" applyBorder="1" applyAlignment="1">
      <alignment horizontal="center"/>
    </xf>
    <xf numFmtId="0" fontId="94" fillId="0" borderId="11" xfId="0" applyFont="1" applyFill="1" applyBorder="1" applyAlignment="1">
      <alignment horizontal="center"/>
    </xf>
    <xf numFmtId="17" fontId="94" fillId="0" borderId="10" xfId="0" applyNumberFormat="1" applyFont="1" applyBorder="1" applyAlignment="1">
      <alignment horizontal="right"/>
    </xf>
    <xf numFmtId="17" fontId="94" fillId="0" borderId="12" xfId="0" applyNumberFormat="1" applyFont="1" applyBorder="1"/>
    <xf numFmtId="169" fontId="94" fillId="0" borderId="61" xfId="0" applyNumberFormat="1" applyFont="1" applyFill="1" applyBorder="1" applyAlignment="1">
      <alignment horizontal="center"/>
    </xf>
    <xf numFmtId="0" fontId="94" fillId="0" borderId="13" xfId="0" applyFont="1" applyFill="1" applyBorder="1" applyAlignment="1">
      <alignment horizontal="center"/>
    </xf>
    <xf numFmtId="0" fontId="0" fillId="0" borderId="0" xfId="0" applyBorder="1" applyAlignment="1">
      <alignment horizontal="left"/>
    </xf>
    <xf numFmtId="0" fontId="0" fillId="0" borderId="0" xfId="0" applyAlignment="1">
      <alignment horizontal="left"/>
    </xf>
    <xf numFmtId="0" fontId="14" fillId="0" borderId="0" xfId="0" applyFont="1" applyAlignment="1">
      <alignment horizontal="center"/>
    </xf>
    <xf numFmtId="0" fontId="21" fillId="0" borderId="0" xfId="0" applyFont="1" applyAlignment="1">
      <alignment horizontal="left"/>
    </xf>
    <xf numFmtId="0" fontId="0" fillId="0" borderId="0" xfId="0" applyAlignment="1">
      <alignment horizontal="center"/>
    </xf>
    <xf numFmtId="0" fontId="21" fillId="0" borderId="0" xfId="0" applyFont="1" applyAlignment="1">
      <alignment horizontal="center"/>
    </xf>
    <xf numFmtId="0" fontId="16" fillId="0" borderId="0" xfId="0" applyFont="1" applyAlignment="1">
      <alignment horizontal="center"/>
    </xf>
    <xf numFmtId="0" fontId="40" fillId="0" borderId="0" xfId="0" applyFont="1" applyAlignment="1">
      <alignment horizontal="center"/>
    </xf>
    <xf numFmtId="0" fontId="18" fillId="0" borderId="0" xfId="0" applyFont="1" applyAlignment="1">
      <alignment horizontal="center"/>
    </xf>
    <xf numFmtId="0" fontId="0" fillId="0" borderId="0" xfId="0" applyAlignment="1">
      <alignment horizontal="right"/>
    </xf>
    <xf numFmtId="0" fontId="43" fillId="0" borderId="0" xfId="0" applyFont="1" applyAlignment="1">
      <alignment horizontal="center" vertical="center"/>
    </xf>
    <xf numFmtId="0" fontId="44" fillId="0" borderId="0" xfId="0" applyFont="1" applyBorder="1" applyAlignment="1">
      <alignment horizontal="center" vertical="center" wrapText="1"/>
    </xf>
    <xf numFmtId="0" fontId="44" fillId="0" borderId="1" xfId="0" applyFont="1" applyBorder="1" applyAlignment="1">
      <alignment horizontal="center" vertical="center" wrapText="1"/>
    </xf>
    <xf numFmtId="0" fontId="124" fillId="0" borderId="2" xfId="0" applyFont="1" applyBorder="1" applyAlignment="1">
      <alignment horizontal="center"/>
    </xf>
    <xf numFmtId="0" fontId="124" fillId="0" borderId="4" xfId="0" applyFont="1" applyBorder="1" applyAlignment="1">
      <alignment horizontal="center"/>
    </xf>
    <xf numFmtId="0" fontId="45" fillId="0" borderId="37" xfId="0" applyFont="1" applyBorder="1" applyAlignment="1">
      <alignment horizontal="center"/>
    </xf>
    <xf numFmtId="10" fontId="157" fillId="4" borderId="2" xfId="0" applyNumberFormat="1" applyFont="1" applyFill="1" applyBorder="1" applyAlignment="1">
      <alignment horizontal="center"/>
    </xf>
    <xf numFmtId="9" fontId="135" fillId="0" borderId="35" xfId="0" applyNumberFormat="1" applyFont="1" applyBorder="1" applyAlignment="1">
      <alignment horizontal="center"/>
    </xf>
    <xf numFmtId="0" fontId="43" fillId="0" borderId="15" xfId="0" applyFont="1" applyBorder="1" applyAlignment="1">
      <alignment horizontal="center"/>
    </xf>
    <xf numFmtId="0" fontId="140" fillId="45" borderId="1" xfId="0" applyFont="1" applyFill="1" applyBorder="1" applyAlignment="1">
      <alignment horizontal="justify"/>
    </xf>
    <xf numFmtId="0" fontId="43" fillId="9" borderId="1" xfId="0" applyFont="1" applyFill="1" applyBorder="1" applyAlignment="1">
      <alignment horizontal="center"/>
    </xf>
    <xf numFmtId="0" fontId="141" fillId="0" borderId="1" xfId="0" applyFont="1" applyBorder="1" applyAlignment="1">
      <alignment horizontal="center" vertical="center" wrapText="1"/>
    </xf>
    <xf numFmtId="0" fontId="140" fillId="46" borderId="1" xfId="0" applyFont="1" applyFill="1" applyBorder="1" applyAlignment="1">
      <alignment horizontal="justify"/>
    </xf>
    <xf numFmtId="0" fontId="140" fillId="33" borderId="1" xfId="0" applyFont="1" applyFill="1" applyBorder="1" applyAlignment="1">
      <alignment horizontal="justify"/>
    </xf>
    <xf numFmtId="0" fontId="140" fillId="47" borderId="1" xfId="0" applyFont="1" applyFill="1" applyBorder="1" applyAlignment="1">
      <alignment horizontal="justify"/>
    </xf>
    <xf numFmtId="0" fontId="140" fillId="48" borderId="1" xfId="0" applyFont="1" applyFill="1" applyBorder="1" applyAlignment="1">
      <alignment wrapText="1"/>
    </xf>
    <xf numFmtId="0" fontId="140" fillId="29" borderId="1" xfId="0" applyFont="1" applyFill="1" applyBorder="1" applyAlignment="1">
      <alignment horizontal="justify"/>
    </xf>
    <xf numFmtId="0" fontId="141" fillId="0" borderId="1" xfId="0" applyFont="1" applyBorder="1" applyAlignment="1">
      <alignment horizontal="center" wrapText="1"/>
    </xf>
    <xf numFmtId="3" fontId="50" fillId="11" borderId="1" xfId="0" applyNumberFormat="1" applyFont="1" applyFill="1" applyBorder="1" applyAlignment="1">
      <alignment horizontal="center"/>
    </xf>
    <xf numFmtId="3" fontId="50" fillId="11" borderId="4" xfId="0" applyNumberFormat="1" applyFont="1" applyFill="1" applyBorder="1" applyAlignment="1">
      <alignment horizontal="center"/>
    </xf>
    <xf numFmtId="10" fontId="134" fillId="5" borderId="7" xfId="1" applyNumberFormat="1" applyFont="1" applyFill="1" applyBorder="1"/>
    <xf numFmtId="10" fontId="29" fillId="5" borderId="7" xfId="1" applyNumberFormat="1" applyFont="1" applyFill="1" applyBorder="1" applyAlignment="1">
      <alignment horizontal="center" vertical="center"/>
    </xf>
    <xf numFmtId="9" fontId="18" fillId="5" borderId="0" xfId="1" applyFont="1" applyFill="1"/>
    <xf numFmtId="0" fontId="42" fillId="0" borderId="0" xfId="0" applyFont="1" applyBorder="1" applyAlignment="1">
      <alignment horizontal="center" vertical="center"/>
    </xf>
    <xf numFmtId="0" fontId="21" fillId="0" borderId="0" xfId="0" applyFont="1" applyAlignment="1">
      <alignment horizontal="center" wrapText="1"/>
    </xf>
    <xf numFmtId="3" fontId="0" fillId="0" borderId="1" xfId="0" applyNumberFormat="1" applyBorder="1"/>
    <xf numFmtId="3" fontId="0" fillId="0" borderId="0" xfId="0" applyNumberFormat="1" applyAlignment="1">
      <alignment horizontal="left"/>
    </xf>
    <xf numFmtId="3" fontId="0" fillId="0" borderId="0" xfId="0" applyNumberFormat="1"/>
    <xf numFmtId="3" fontId="0" fillId="0" borderId="6" xfId="0" applyNumberFormat="1" applyBorder="1"/>
    <xf numFmtId="3" fontId="18" fillId="0" borderId="0" xfId="0" applyNumberFormat="1" applyFont="1"/>
    <xf numFmtId="0" fontId="167" fillId="0" borderId="0" xfId="0" applyFont="1"/>
    <xf numFmtId="0" fontId="168" fillId="0" borderId="0" xfId="0" applyFont="1"/>
    <xf numFmtId="9" fontId="135" fillId="4" borderId="1" xfId="0" applyNumberFormat="1" applyFont="1" applyFill="1" applyBorder="1" applyAlignment="1">
      <alignment horizontal="center"/>
    </xf>
    <xf numFmtId="10" fontId="135" fillId="4" borderId="14" xfId="0" applyNumberFormat="1" applyFont="1" applyFill="1" applyBorder="1" applyAlignment="1">
      <alignment horizontal="center"/>
    </xf>
    <xf numFmtId="0" fontId="18" fillId="7" borderId="56" xfId="0" applyFont="1" applyFill="1" applyBorder="1" applyAlignment="1">
      <alignment horizontal="center" vertical="center" wrapText="1"/>
    </xf>
    <xf numFmtId="0" fontId="18" fillId="7" borderId="57" xfId="0" applyFont="1" applyFill="1" applyBorder="1" applyAlignment="1">
      <alignment horizontal="center" vertical="center" wrapText="1"/>
    </xf>
    <xf numFmtId="0" fontId="18" fillId="7" borderId="88" xfId="0" applyFont="1" applyFill="1" applyBorder="1" applyAlignment="1">
      <alignment horizontal="center" vertical="center" wrapText="1"/>
    </xf>
    <xf numFmtId="0" fontId="18" fillId="7" borderId="7" xfId="0" applyFont="1" applyFill="1" applyBorder="1" applyAlignment="1">
      <alignment horizontal="center" vertical="center"/>
    </xf>
    <xf numFmtId="0" fontId="169" fillId="7" borderId="0" xfId="0" applyFont="1" applyFill="1"/>
    <xf numFmtId="0" fontId="43" fillId="5" borderId="0" xfId="0" applyFont="1" applyFill="1" applyAlignment="1">
      <alignment horizontal="left" vertical="center"/>
    </xf>
    <xf numFmtId="0" fontId="44" fillId="5" borderId="0" xfId="0" applyFont="1" applyFill="1" applyAlignment="1">
      <alignment horizontal="center" vertical="center"/>
    </xf>
    <xf numFmtId="0" fontId="43" fillId="5" borderId="0" xfId="0" applyFont="1" applyFill="1" applyBorder="1" applyAlignment="1">
      <alignment horizontal="center" vertical="center"/>
    </xf>
    <xf numFmtId="0" fontId="43" fillId="5" borderId="0" xfId="0" applyFont="1" applyFill="1"/>
    <xf numFmtId="0" fontId="21" fillId="23" borderId="2" xfId="0" applyFont="1" applyFill="1" applyBorder="1"/>
    <xf numFmtId="43" fontId="0" fillId="0" borderId="0" xfId="6" applyFont="1" applyFill="1" applyAlignment="1">
      <alignment horizontal="right"/>
    </xf>
    <xf numFmtId="2" fontId="0" fillId="0" borderId="0" xfId="6" applyNumberFormat="1" applyFont="1" applyFill="1" applyAlignment="1">
      <alignment horizontal="right"/>
    </xf>
    <xf numFmtId="0" fontId="18" fillId="0" borderId="42" xfId="0" applyFont="1" applyBorder="1" applyAlignment="1">
      <alignment horizontal="center" wrapText="1"/>
    </xf>
    <xf numFmtId="0" fontId="26" fillId="0" borderId="50" xfId="0" applyFont="1" applyBorder="1" applyAlignment="1">
      <alignment horizontal="center" wrapText="1"/>
    </xf>
    <xf numFmtId="0" fontId="18" fillId="0" borderId="24" xfId="0" applyFont="1" applyBorder="1" applyAlignment="1">
      <alignment horizontal="center" wrapText="1"/>
    </xf>
    <xf numFmtId="0" fontId="18" fillId="0" borderId="81" xfId="0" applyFont="1" applyFill="1" applyBorder="1" applyAlignment="1">
      <alignment horizontal="centerContinuous"/>
    </xf>
    <xf numFmtId="15" fontId="0" fillId="23" borderId="1" xfId="0" applyNumberFormat="1" applyFill="1" applyBorder="1" applyAlignment="1">
      <alignment horizontal="right"/>
    </xf>
    <xf numFmtId="0" fontId="32" fillId="5" borderId="0" xfId="0" applyFont="1" applyFill="1"/>
    <xf numFmtId="2" fontId="0" fillId="0" borderId="0" xfId="0" applyNumberFormat="1" applyAlignment="1"/>
    <xf numFmtId="0" fontId="26" fillId="0" borderId="15" xfId="0" applyFont="1" applyBorder="1"/>
    <xf numFmtId="9" fontId="21" fillId="0" borderId="1" xfId="1" applyFont="1" applyBorder="1"/>
    <xf numFmtId="9" fontId="21" fillId="0" borderId="0" xfId="0" applyNumberFormat="1" applyFont="1"/>
    <xf numFmtId="9" fontId="18" fillId="0" borderId="1" xfId="1" applyFont="1" applyBorder="1"/>
    <xf numFmtId="9" fontId="170" fillId="0" borderId="1" xfId="1" applyFont="1" applyBorder="1" applyAlignment="1">
      <alignment horizontal="center" vertical="center"/>
    </xf>
    <xf numFmtId="9" fontId="170" fillId="4" borderId="1" xfId="1" applyFont="1" applyFill="1" applyBorder="1" applyAlignment="1">
      <alignment horizontal="center" vertical="center"/>
    </xf>
    <xf numFmtId="9" fontId="170" fillId="0" borderId="1" xfId="1" applyFont="1" applyBorder="1" applyAlignment="1">
      <alignment horizontal="center"/>
    </xf>
    <xf numFmtId="9" fontId="170" fillId="4" borderId="1" xfId="1" applyFont="1" applyFill="1" applyBorder="1" applyAlignment="1">
      <alignment horizontal="center"/>
    </xf>
    <xf numFmtId="0" fontId="18" fillId="7" borderId="1" xfId="0" applyFont="1" applyFill="1" applyBorder="1" applyAlignment="1">
      <alignment horizontal="center"/>
    </xf>
    <xf numFmtId="0" fontId="0" fillId="0" borderId="0" xfId="0" applyAlignment="1">
      <alignment horizontal="center"/>
    </xf>
    <xf numFmtId="0" fontId="21" fillId="0" borderId="0" xfId="0" applyFont="1" applyAlignment="1">
      <alignment horizontal="center"/>
    </xf>
    <xf numFmtId="0" fontId="18" fillId="0" borderId="0" xfId="0" applyFont="1" applyAlignment="1">
      <alignment horizontal="center"/>
    </xf>
    <xf numFmtId="0" fontId="0" fillId="0" borderId="0" xfId="0" applyAlignment="1">
      <alignment horizontal="right"/>
    </xf>
    <xf numFmtId="0" fontId="44" fillId="0" borderId="0" xfId="0" applyFont="1" applyAlignment="1">
      <alignment horizontal="center" vertical="center"/>
    </xf>
    <xf numFmtId="0" fontId="43" fillId="0" borderId="0" xfId="0" applyFont="1" applyAlignment="1">
      <alignment horizontal="center" vertical="center"/>
    </xf>
    <xf numFmtId="0" fontId="0" fillId="23" borderId="0" xfId="0" applyFill="1" applyBorder="1" applyAlignment="1">
      <alignment horizontal="center"/>
    </xf>
    <xf numFmtId="0" fontId="44" fillId="0" borderId="0" xfId="0" applyFont="1" applyBorder="1" applyAlignment="1">
      <alignment horizontal="center" vertical="center" wrapText="1"/>
    </xf>
    <xf numFmtId="0" fontId="44" fillId="7" borderId="0" xfId="0" applyFont="1" applyFill="1" applyAlignment="1">
      <alignment horizontal="right"/>
    </xf>
    <xf numFmtId="0" fontId="0" fillId="0" borderId="0" xfId="0" applyFill="1" applyBorder="1" applyAlignment="1">
      <alignment horizontal="center"/>
    </xf>
    <xf numFmtId="0" fontId="0" fillId="14" borderId="32" xfId="0" applyFill="1" applyBorder="1" applyAlignment="1">
      <alignment horizontal="center"/>
    </xf>
    <xf numFmtId="0" fontId="18" fillId="15" borderId="19" xfId="0" applyFont="1" applyFill="1" applyBorder="1" applyAlignment="1">
      <alignment horizontal="center"/>
    </xf>
    <xf numFmtId="0" fontId="144" fillId="45" borderId="0" xfId="0" applyFont="1" applyFill="1"/>
    <xf numFmtId="0" fontId="0" fillId="45" borderId="0" xfId="0" applyFill="1"/>
    <xf numFmtId="0" fontId="43" fillId="45" borderId="0" xfId="0" applyFont="1" applyFill="1"/>
    <xf numFmtId="0" fontId="43" fillId="45" borderId="0" xfId="0" applyFont="1" applyFill="1" applyAlignment="1">
      <alignment horizontal="center" vertical="center"/>
    </xf>
    <xf numFmtId="9" fontId="44" fillId="45" borderId="14" xfId="0" applyNumberFormat="1" applyFont="1" applyFill="1" applyBorder="1" applyAlignment="1">
      <alignment horizontal="center" vertical="center" wrapText="1"/>
    </xf>
    <xf numFmtId="0" fontId="44" fillId="45" borderId="74" xfId="0" applyFont="1" applyFill="1" applyBorder="1" applyAlignment="1">
      <alignment horizontal="center" vertical="center" wrapText="1"/>
    </xf>
    <xf numFmtId="9" fontId="44" fillId="45" borderId="75" xfId="0" applyNumberFormat="1" applyFont="1" applyFill="1" applyBorder="1" applyAlignment="1">
      <alignment horizontal="center" vertical="center" wrapText="1"/>
    </xf>
    <xf numFmtId="9" fontId="44" fillId="45" borderId="21" xfId="0" applyNumberFormat="1" applyFont="1" applyFill="1" applyBorder="1" applyAlignment="1">
      <alignment horizontal="center" vertical="center"/>
    </xf>
    <xf numFmtId="0" fontId="43" fillId="45" borderId="76" xfId="0" applyFont="1" applyFill="1" applyBorder="1" applyAlignment="1">
      <alignment horizontal="center" vertical="center"/>
    </xf>
    <xf numFmtId="0" fontId="44" fillId="45" borderId="77" xfId="0" applyFont="1" applyFill="1" applyBorder="1" applyAlignment="1">
      <alignment horizontal="center" vertical="center" wrapText="1"/>
    </xf>
    <xf numFmtId="0" fontId="44" fillId="45" borderId="78" xfId="0" applyFont="1" applyFill="1" applyBorder="1" applyAlignment="1">
      <alignment horizontal="center" vertical="center" wrapText="1"/>
    </xf>
    <xf numFmtId="0" fontId="44" fillId="45" borderId="79" xfId="0" applyFont="1" applyFill="1" applyBorder="1" applyAlignment="1">
      <alignment horizontal="center" vertical="center"/>
    </xf>
    <xf numFmtId="0" fontId="44" fillId="45" borderId="8" xfId="0" applyFont="1" applyFill="1" applyBorder="1" applyAlignment="1">
      <alignment horizontal="center" vertical="center" wrapText="1"/>
    </xf>
    <xf numFmtId="0" fontId="44" fillId="45" borderId="60" xfId="0" applyFont="1" applyFill="1" applyBorder="1" applyAlignment="1">
      <alignment horizontal="center" vertical="center" wrapText="1"/>
    </xf>
    <xf numFmtId="0" fontId="44" fillId="45" borderId="11" xfId="0" applyFont="1" applyFill="1" applyBorder="1" applyAlignment="1">
      <alignment horizontal="center" vertical="center"/>
    </xf>
    <xf numFmtId="0" fontId="171" fillId="5" borderId="0" xfId="0" applyFont="1" applyFill="1" applyAlignment="1">
      <alignment horizontal="center" vertical="center" wrapText="1"/>
    </xf>
    <xf numFmtId="0" fontId="44" fillId="45" borderId="10" xfId="0" applyFont="1" applyFill="1" applyBorder="1" applyAlignment="1">
      <alignment horizontal="center" vertical="center" wrapText="1"/>
    </xf>
    <xf numFmtId="0" fontId="44" fillId="45" borderId="1" xfId="0" applyFont="1" applyFill="1" applyBorder="1" applyAlignment="1">
      <alignment horizontal="center" vertical="center" wrapText="1"/>
    </xf>
    <xf numFmtId="0" fontId="44" fillId="45" borderId="12" xfId="0" applyFont="1" applyFill="1" applyBorder="1" applyAlignment="1">
      <alignment horizontal="center" vertical="center" wrapText="1"/>
    </xf>
    <xf numFmtId="0" fontId="44" fillId="45" borderId="61" xfId="0" applyFont="1" applyFill="1" applyBorder="1" applyAlignment="1">
      <alignment horizontal="center" vertical="center" wrapText="1"/>
    </xf>
    <xf numFmtId="0" fontId="44" fillId="45" borderId="13" xfId="0" applyFont="1" applyFill="1" applyBorder="1" applyAlignment="1">
      <alignment horizontal="center" vertical="center"/>
    </xf>
    <xf numFmtId="0" fontId="44" fillId="45" borderId="56" xfId="0" applyFont="1" applyFill="1" applyBorder="1" applyAlignment="1">
      <alignment horizontal="center" vertical="center" wrapText="1"/>
    </xf>
    <xf numFmtId="0" fontId="44" fillId="45" borderId="57" xfId="0" applyFont="1" applyFill="1" applyBorder="1" applyAlignment="1">
      <alignment horizontal="center" vertical="center" wrapText="1"/>
    </xf>
    <xf numFmtId="0" fontId="44" fillId="45" borderId="29" xfId="0" applyFont="1" applyFill="1" applyBorder="1" applyAlignment="1">
      <alignment horizontal="center" vertical="center"/>
    </xf>
    <xf numFmtId="0" fontId="43" fillId="45" borderId="57" xfId="0" applyFont="1" applyFill="1" applyBorder="1" applyAlignment="1">
      <alignment horizontal="center" vertical="center"/>
    </xf>
    <xf numFmtId="0" fontId="43" fillId="45" borderId="88" xfId="0" applyFont="1" applyFill="1" applyBorder="1" applyAlignment="1">
      <alignment horizontal="center" vertical="center"/>
    </xf>
    <xf numFmtId="10" fontId="144" fillId="7" borderId="1" xfId="1" applyNumberFormat="1" applyFont="1" applyFill="1" applyBorder="1" applyAlignment="1">
      <alignment vertical="center"/>
    </xf>
    <xf numFmtId="0" fontId="21" fillId="19" borderId="1" xfId="0" applyFont="1" applyFill="1" applyBorder="1" applyAlignment="1">
      <alignment horizontal="center" vertical="center"/>
    </xf>
    <xf numFmtId="0" fontId="138" fillId="0" borderId="0" xfId="0" applyFont="1"/>
    <xf numFmtId="0" fontId="0" fillId="23" borderId="21" xfId="0" applyFill="1" applyBorder="1" applyAlignment="1">
      <alignment horizontal="center"/>
    </xf>
    <xf numFmtId="0" fontId="27" fillId="0" borderId="23" xfId="0" applyFont="1" applyBorder="1" applyAlignment="1">
      <alignment vertical="center" wrapText="1"/>
    </xf>
    <xf numFmtId="172" fontId="0" fillId="19" borderId="21" xfId="0" applyNumberFormat="1" applyFill="1" applyBorder="1" applyAlignment="1">
      <alignment horizontal="center"/>
    </xf>
    <xf numFmtId="0" fontId="27" fillId="0" borderId="0" xfId="0" applyFont="1" applyBorder="1" applyAlignment="1">
      <alignment vertical="center" wrapText="1"/>
    </xf>
    <xf numFmtId="0" fontId="175" fillId="3" borderId="0" xfId="0" applyFont="1" applyFill="1" applyAlignment="1">
      <alignment horizontal="center"/>
    </xf>
    <xf numFmtId="9" fontId="21" fillId="8" borderId="1" xfId="1" applyFont="1" applyFill="1" applyBorder="1" applyAlignment="1">
      <alignment horizontal="center"/>
    </xf>
    <xf numFmtId="10" fontId="176" fillId="4" borderId="1" xfId="0" applyNumberFormat="1" applyFont="1" applyFill="1" applyBorder="1" applyAlignment="1">
      <alignment horizontal="center"/>
    </xf>
    <xf numFmtId="9" fontId="164" fillId="21" borderId="1" xfId="0" applyNumberFormat="1" applyFont="1" applyFill="1" applyBorder="1" applyAlignment="1">
      <alignment horizontal="center"/>
    </xf>
    <xf numFmtId="0" fontId="1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40" fillId="0" borderId="0" xfId="0" applyFont="1" applyAlignment="1">
      <alignment horizontal="center"/>
    </xf>
    <xf numFmtId="0" fontId="0" fillId="0" borderId="0" xfId="0" applyAlignment="1">
      <alignment horizontal="right"/>
    </xf>
    <xf numFmtId="0" fontId="0" fillId="23" borderId="0" xfId="0" applyFill="1" applyBorder="1" applyAlignment="1">
      <alignment horizontal="center"/>
    </xf>
    <xf numFmtId="0" fontId="177" fillId="0" borderId="0" xfId="0" applyFont="1"/>
    <xf numFmtId="0" fontId="0" fillId="42" borderId="23" xfId="0" applyNumberFormat="1" applyFill="1" applyBorder="1" applyAlignment="1">
      <alignment horizontal="center"/>
    </xf>
    <xf numFmtId="1" fontId="0" fillId="42" borderId="1" xfId="0" applyNumberFormat="1" applyFill="1" applyBorder="1" applyAlignment="1">
      <alignment horizontal="center"/>
    </xf>
    <xf numFmtId="0" fontId="0" fillId="0" borderId="23" xfId="0" applyNumberFormat="1" applyBorder="1" applyAlignment="1">
      <alignment horizontal="right"/>
    </xf>
    <xf numFmtId="0" fontId="178" fillId="36" borderId="38" xfId="0" applyFont="1" applyFill="1" applyBorder="1" applyAlignment="1"/>
    <xf numFmtId="0" fontId="178" fillId="36" borderId="0" xfId="0" applyFont="1" applyFill="1" applyBorder="1" applyAlignment="1"/>
    <xf numFmtId="0" fontId="179" fillId="36" borderId="0" xfId="0" applyFont="1" applyFill="1" applyBorder="1" applyAlignment="1"/>
    <xf numFmtId="0" fontId="179" fillId="36" borderId="39" xfId="0" applyFont="1" applyFill="1" applyBorder="1" applyAlignment="1"/>
    <xf numFmtId="0" fontId="179" fillId="36" borderId="38" xfId="0" applyFont="1" applyFill="1" applyBorder="1" applyAlignment="1"/>
    <xf numFmtId="0" fontId="179" fillId="36" borderId="16" xfId="0" applyFont="1" applyFill="1" applyBorder="1" applyAlignment="1"/>
    <xf numFmtId="0" fontId="179" fillId="36" borderId="6" xfId="0" applyFont="1" applyFill="1" applyBorder="1" applyAlignment="1"/>
    <xf numFmtId="0" fontId="179" fillId="36" borderId="17" xfId="0" applyFont="1" applyFill="1" applyBorder="1" applyAlignment="1"/>
    <xf numFmtId="0" fontId="179" fillId="36" borderId="3" xfId="0" applyFont="1" applyFill="1" applyBorder="1" applyAlignment="1"/>
    <xf numFmtId="0" fontId="179" fillId="36" borderId="4" xfId="0" applyFont="1" applyFill="1" applyBorder="1" applyAlignment="1"/>
    <xf numFmtId="9" fontId="0" fillId="4" borderId="0" xfId="0" applyNumberFormat="1" applyFill="1" applyAlignment="1">
      <alignment horizontal="center"/>
    </xf>
    <xf numFmtId="0" fontId="180" fillId="0" borderId="0" xfId="0" applyFont="1" applyAlignment="1">
      <alignment horizontal="center"/>
    </xf>
    <xf numFmtId="0" fontId="19" fillId="4" borderId="21" xfId="0" applyNumberFormat="1" applyFont="1" applyFill="1" applyBorder="1" applyAlignment="1">
      <alignment horizontal="center"/>
    </xf>
    <xf numFmtId="0" fontId="19" fillId="4" borderId="0" xfId="0" applyNumberFormat="1" applyFont="1" applyFill="1" applyBorder="1" applyAlignment="1">
      <alignment horizontal="center"/>
    </xf>
    <xf numFmtId="0" fontId="19" fillId="4" borderId="26" xfId="0" applyNumberFormat="1" applyFont="1" applyFill="1" applyBorder="1" applyAlignment="1">
      <alignment horizontal="center"/>
    </xf>
    <xf numFmtId="9" fontId="0" fillId="4" borderId="1" xfId="0" applyNumberFormat="1" applyFill="1" applyBorder="1" applyAlignment="1">
      <alignment horizontal="center"/>
    </xf>
    <xf numFmtId="9" fontId="0" fillId="4" borderId="1" xfId="1" applyFont="1" applyFill="1" applyBorder="1" applyAlignment="1">
      <alignment horizontal="center"/>
    </xf>
    <xf numFmtId="10" fontId="30" fillId="4" borderId="1" xfId="4" applyNumberFormat="1" applyFill="1" applyBorder="1" applyAlignment="1">
      <alignment horizontal="center" vertical="center"/>
    </xf>
    <xf numFmtId="10" fontId="0" fillId="4" borderId="55" xfId="0" applyNumberFormat="1" applyFill="1" applyBorder="1" applyAlignment="1">
      <alignment horizontal="center"/>
    </xf>
    <xf numFmtId="10" fontId="0" fillId="4" borderId="31" xfId="1" applyNumberFormat="1" applyFont="1" applyFill="1" applyBorder="1" applyAlignment="1">
      <alignment horizontal="center"/>
    </xf>
    <xf numFmtId="10" fontId="0" fillId="4" borderId="34" xfId="1" applyNumberFormat="1" applyFont="1" applyFill="1" applyBorder="1" applyAlignment="1">
      <alignment horizontal="center"/>
    </xf>
    <xf numFmtId="10" fontId="0" fillId="4" borderId="41" xfId="1" applyNumberFormat="1" applyFont="1" applyFill="1" applyBorder="1" applyAlignment="1">
      <alignment horizontal="center"/>
    </xf>
    <xf numFmtId="10" fontId="0" fillId="4" borderId="53" xfId="0" applyNumberFormat="1" applyFill="1" applyBorder="1" applyAlignment="1">
      <alignment horizontal="center"/>
    </xf>
    <xf numFmtId="10" fontId="0" fillId="4" borderId="0" xfId="1" applyNumberFormat="1" applyFont="1" applyFill="1" applyBorder="1"/>
    <xf numFmtId="10" fontId="21" fillId="4" borderId="0" xfId="1" applyNumberFormat="1" applyFont="1" applyFill="1" applyBorder="1"/>
    <xf numFmtId="10" fontId="48" fillId="4" borderId="0" xfId="1" applyNumberFormat="1" applyFont="1" applyFill="1" applyBorder="1" applyAlignment="1">
      <alignment horizontal="center"/>
    </xf>
    <xf numFmtId="0" fontId="0" fillId="3" borderId="3" xfId="0" applyFill="1" applyBorder="1"/>
    <xf numFmtId="0" fontId="32" fillId="4" borderId="1" xfId="0" applyFont="1" applyFill="1" applyBorder="1" applyAlignment="1">
      <alignment horizontal="center"/>
    </xf>
    <xf numFmtId="0" fontId="32" fillId="6" borderId="1" xfId="0" applyFont="1" applyFill="1" applyBorder="1" applyAlignment="1">
      <alignment horizontal="center"/>
    </xf>
    <xf numFmtId="9" fontId="24" fillId="4" borderId="1" xfId="1" applyFont="1" applyFill="1" applyBorder="1"/>
    <xf numFmtId="10" fontId="94" fillId="4" borderId="1" xfId="1" applyNumberFormat="1" applyFont="1" applyFill="1" applyBorder="1" applyAlignment="1">
      <alignment horizontal="right"/>
    </xf>
    <xf numFmtId="0" fontId="94" fillId="4" borderId="1" xfId="0" applyFont="1" applyFill="1" applyBorder="1"/>
    <xf numFmtId="9" fontId="94" fillId="4" borderId="31" xfId="0" applyNumberFormat="1" applyFont="1" applyFill="1" applyBorder="1" applyAlignment="1">
      <alignment horizontal="center"/>
    </xf>
    <xf numFmtId="9" fontId="94" fillId="4" borderId="50" xfId="0" applyNumberFormat="1" applyFont="1" applyFill="1" applyBorder="1" applyAlignment="1">
      <alignment horizontal="center"/>
    </xf>
    <xf numFmtId="10" fontId="0" fillId="4" borderId="1" xfId="1" applyNumberFormat="1" applyFont="1" applyFill="1" applyBorder="1"/>
    <xf numFmtId="10" fontId="0" fillId="4" borderId="22" xfId="1" applyNumberFormat="1" applyFont="1" applyFill="1" applyBorder="1"/>
    <xf numFmtId="0" fontId="143" fillId="36" borderId="2" xfId="0" applyFont="1" applyFill="1" applyBorder="1" applyAlignment="1"/>
    <xf numFmtId="9" fontId="51" fillId="21" borderId="1" xfId="0" applyNumberFormat="1" applyFont="1" applyFill="1" applyBorder="1" applyAlignment="1">
      <alignment horizontal="center"/>
    </xf>
    <xf numFmtId="10" fontId="51" fillId="21" borderId="1" xfId="0" applyNumberFormat="1" applyFont="1" applyFill="1" applyBorder="1" applyAlignment="1">
      <alignment horizontal="center"/>
    </xf>
    <xf numFmtId="9" fontId="0" fillId="21" borderId="1" xfId="0" applyNumberFormat="1" applyFont="1" applyFill="1" applyBorder="1" applyAlignment="1">
      <alignment horizontal="center"/>
    </xf>
    <xf numFmtId="10" fontId="164" fillId="21" borderId="1" xfId="0" applyNumberFormat="1" applyFont="1" applyFill="1" applyBorder="1" applyAlignment="1">
      <alignment horizontal="center"/>
    </xf>
    <xf numFmtId="9" fontId="0" fillId="5" borderId="31" xfId="0" applyNumberFormat="1" applyFill="1" applyBorder="1" applyAlignment="1">
      <alignment horizontal="center"/>
    </xf>
    <xf numFmtId="9" fontId="0" fillId="5" borderId="41" xfId="0" applyNumberFormat="1" applyFill="1" applyBorder="1" applyAlignment="1">
      <alignment horizontal="center"/>
    </xf>
    <xf numFmtId="0" fontId="0" fillId="4" borderId="22" xfId="0" applyNumberFormat="1" applyFill="1" applyBorder="1" applyAlignment="1">
      <alignment horizontal="center"/>
    </xf>
    <xf numFmtId="0" fontId="0" fillId="4" borderId="32" xfId="0" applyNumberFormat="1" applyFill="1" applyBorder="1" applyAlignment="1">
      <alignment horizontal="center"/>
    </xf>
    <xf numFmtId="0" fontId="0" fillId="4" borderId="27" xfId="0" applyNumberFormat="1" applyFill="1" applyBorder="1" applyAlignment="1">
      <alignment horizontal="center"/>
    </xf>
    <xf numFmtId="2" fontId="0" fillId="4" borderId="1" xfId="0" applyNumberFormat="1" applyFill="1" applyBorder="1" applyAlignment="1">
      <alignment horizontal="center"/>
    </xf>
    <xf numFmtId="17" fontId="21" fillId="0" borderId="1" xfId="0" applyNumberFormat="1" applyFont="1" applyBorder="1" applyAlignment="1">
      <alignment horizontal="center"/>
    </xf>
    <xf numFmtId="2" fontId="0" fillId="0" borderId="1" xfId="0" applyNumberFormat="1" applyFill="1" applyBorder="1" applyAlignment="1">
      <alignment horizontal="center"/>
    </xf>
    <xf numFmtId="2" fontId="0" fillId="15" borderId="1" xfId="0" applyNumberFormat="1" applyFill="1" applyBorder="1" applyAlignment="1">
      <alignment horizontal="center"/>
    </xf>
    <xf numFmtId="10" fontId="0" fillId="21" borderId="34" xfId="0" applyNumberFormat="1" applyFill="1" applyBorder="1" applyAlignment="1">
      <alignment horizontal="center"/>
    </xf>
    <xf numFmtId="10" fontId="0" fillId="21" borderId="1" xfId="0" applyNumberFormat="1" applyFont="1" applyFill="1" applyBorder="1" applyAlignment="1">
      <alignment horizontal="center"/>
    </xf>
    <xf numFmtId="0" fontId="157" fillId="4" borderId="1" xfId="0" applyFont="1" applyFill="1" applyBorder="1"/>
    <xf numFmtId="0" fontId="0" fillId="0" borderId="0" xfId="0" applyFill="1" applyBorder="1" applyAlignment="1">
      <alignment horizontal="center"/>
    </xf>
    <xf numFmtId="0" fontId="18" fillId="0" borderId="0" xfId="0" applyFont="1" applyAlignment="1">
      <alignment horizontal="center"/>
    </xf>
    <xf numFmtId="0" fontId="45" fillId="0" borderId="1" xfId="0" applyFont="1" applyBorder="1" applyAlignment="1">
      <alignment horizontal="center"/>
    </xf>
    <xf numFmtId="0" fontId="18" fillId="3" borderId="4" xfId="0" applyFont="1" applyFill="1" applyBorder="1"/>
    <xf numFmtId="0" fontId="18" fillId="3" borderId="35" xfId="0" applyFont="1" applyFill="1" applyBorder="1"/>
    <xf numFmtId="0" fontId="18" fillId="3" borderId="36" xfId="0" applyFont="1" applyFill="1" applyBorder="1"/>
    <xf numFmtId="0" fontId="99" fillId="19" borderId="31" xfId="0" applyFont="1" applyFill="1" applyBorder="1" applyAlignment="1">
      <alignment horizontal="center"/>
    </xf>
    <xf numFmtId="0" fontId="99" fillId="19" borderId="31" xfId="0" applyFont="1" applyFill="1" applyBorder="1" applyAlignment="1">
      <alignment horizontal="center" wrapText="1"/>
    </xf>
    <xf numFmtId="0" fontId="99" fillId="19" borderId="22" xfId="0" applyFont="1" applyFill="1" applyBorder="1" applyAlignment="1">
      <alignment horizontal="center"/>
    </xf>
    <xf numFmtId="9" fontId="111" fillId="4" borderId="1" xfId="1" applyNumberFormat="1" applyFont="1" applyFill="1" applyBorder="1"/>
    <xf numFmtId="9" fontId="94" fillId="15" borderId="1" xfId="1" applyFont="1" applyFill="1" applyBorder="1"/>
    <xf numFmtId="10" fontId="94" fillId="4" borderId="1" xfId="0" applyNumberFormat="1" applyFont="1" applyFill="1" applyBorder="1"/>
    <xf numFmtId="9" fontId="94" fillId="23" borderId="24" xfId="0" applyNumberFormat="1" applyFont="1" applyFill="1" applyBorder="1" applyAlignment="1">
      <alignment horizontal="center"/>
    </xf>
    <xf numFmtId="9" fontId="94" fillId="4" borderId="1" xfId="0" applyNumberFormat="1" applyFont="1" applyFill="1" applyBorder="1" applyAlignment="1">
      <alignment horizontal="center"/>
    </xf>
    <xf numFmtId="0" fontId="0" fillId="0" borderId="0" xfId="0" applyBorder="1" applyAlignment="1">
      <alignment horizontal="center"/>
    </xf>
    <xf numFmtId="0" fontId="0" fillId="0" borderId="6" xfId="0" applyBorder="1" applyAlignment="1">
      <alignment horizontal="center"/>
    </xf>
    <xf numFmtId="9" fontId="94" fillId="3" borderId="1" xfId="0" applyNumberFormat="1" applyFont="1" applyFill="1" applyBorder="1" applyAlignment="1">
      <alignment horizontal="center"/>
    </xf>
    <xf numFmtId="9" fontId="94" fillId="15" borderId="1" xfId="0" applyNumberFormat="1" applyFont="1" applyFill="1" applyBorder="1" applyAlignment="1">
      <alignment horizontal="center"/>
    </xf>
    <xf numFmtId="0" fontId="94" fillId="5" borderId="1" xfId="0" applyFont="1" applyFill="1" applyBorder="1"/>
    <xf numFmtId="0" fontId="0" fillId="4" borderId="0" xfId="0" applyFill="1" applyBorder="1" applyAlignment="1">
      <alignment horizontal="right"/>
    </xf>
    <xf numFmtId="0" fontId="0" fillId="6" borderId="0" xfId="0" applyFill="1" applyBorder="1" applyAlignment="1">
      <alignment horizontal="right"/>
    </xf>
    <xf numFmtId="0" fontId="0" fillId="3" borderId="1" xfId="0" applyFill="1" applyBorder="1" applyAlignment="1">
      <alignment horizontal="center"/>
    </xf>
    <xf numFmtId="10" fontId="18" fillId="4" borderId="1" xfId="1" applyNumberFormat="1" applyFont="1" applyFill="1" applyBorder="1"/>
    <xf numFmtId="0" fontId="18" fillId="19" borderId="14" xfId="5" applyFont="1" applyFill="1" applyBorder="1"/>
    <xf numFmtId="0" fontId="18" fillId="19" borderId="14" xfId="5" applyFont="1" applyFill="1" applyBorder="1" applyAlignment="1">
      <alignment wrapText="1"/>
    </xf>
    <xf numFmtId="0" fontId="18" fillId="19" borderId="15" xfId="5" applyFont="1" applyFill="1" applyBorder="1" applyAlignment="1">
      <alignment wrapText="1"/>
    </xf>
    <xf numFmtId="0" fontId="2" fillId="19" borderId="1" xfId="0" applyFont="1" applyFill="1" applyBorder="1"/>
    <xf numFmtId="0" fontId="2" fillId="19" borderId="14" xfId="0" applyFont="1" applyFill="1" applyBorder="1"/>
    <xf numFmtId="0" fontId="2" fillId="19" borderId="15" xfId="0" applyFont="1" applyFill="1" applyBorder="1"/>
    <xf numFmtId="0" fontId="2" fillId="19" borderId="42" xfId="0" applyFont="1" applyFill="1" applyBorder="1"/>
    <xf numFmtId="0" fontId="2" fillId="19" borderId="15" xfId="0" applyFont="1" applyFill="1" applyBorder="1" applyAlignment="1">
      <alignment wrapText="1"/>
    </xf>
    <xf numFmtId="0" fontId="21" fillId="32" borderId="35" xfId="0" applyFont="1" applyFill="1" applyBorder="1"/>
    <xf numFmtId="0" fontId="21" fillId="32" borderId="37" xfId="0" applyFont="1" applyFill="1" applyBorder="1"/>
    <xf numFmtId="0" fontId="21" fillId="32" borderId="36" xfId="0" applyFont="1" applyFill="1" applyBorder="1"/>
    <xf numFmtId="0" fontId="21" fillId="32" borderId="38" xfId="0" applyFont="1" applyFill="1" applyBorder="1"/>
    <xf numFmtId="0" fontId="21" fillId="32" borderId="0" xfId="0" applyFont="1" applyFill="1" applyBorder="1"/>
    <xf numFmtId="0" fontId="21" fillId="32" borderId="39" xfId="0" applyFont="1" applyFill="1" applyBorder="1"/>
    <xf numFmtId="0" fontId="21" fillId="32" borderId="16" xfId="0" applyFont="1" applyFill="1" applyBorder="1"/>
    <xf numFmtId="0" fontId="21" fillId="32" borderId="6" xfId="0" applyFont="1" applyFill="1" applyBorder="1"/>
    <xf numFmtId="0" fontId="21" fillId="32" borderId="17" xfId="0" applyFont="1" applyFill="1" applyBorder="1"/>
    <xf numFmtId="0" fontId="21" fillId="32" borderId="2" xfId="0" applyFont="1" applyFill="1" applyBorder="1"/>
    <xf numFmtId="0" fontId="21" fillId="32" borderId="3" xfId="0" applyFont="1" applyFill="1" applyBorder="1"/>
    <xf numFmtId="0" fontId="21" fillId="32" borderId="4" xfId="0" applyFont="1" applyFill="1" applyBorder="1"/>
    <xf numFmtId="9" fontId="0" fillId="32" borderId="1" xfId="0" applyNumberFormat="1" applyFill="1" applyBorder="1" applyAlignment="1">
      <alignment horizontal="center"/>
    </xf>
    <xf numFmtId="0" fontId="2" fillId="15" borderId="0" xfId="0" applyFont="1" applyFill="1"/>
    <xf numFmtId="9" fontId="21" fillId="4" borderId="1" xfId="5" applyNumberFormat="1" applyFont="1" applyFill="1" applyBorder="1" applyAlignment="1">
      <alignment horizontal="center"/>
    </xf>
    <xf numFmtId="9" fontId="21" fillId="4" borderId="1" xfId="5" applyNumberFormat="1" applyFill="1" applyBorder="1" applyAlignment="1">
      <alignment horizontal="center"/>
    </xf>
    <xf numFmtId="0" fontId="0" fillId="4" borderId="1" xfId="0" applyNumberFormat="1" applyFill="1" applyBorder="1" applyAlignment="1">
      <alignment horizontal="center"/>
    </xf>
    <xf numFmtId="0" fontId="0" fillId="32" borderId="1" xfId="0" applyNumberFormat="1" applyFill="1" applyBorder="1" applyAlignment="1">
      <alignment horizontal="center"/>
    </xf>
    <xf numFmtId="0" fontId="21" fillId="32" borderId="16" xfId="0" applyFont="1" applyFill="1" applyBorder="1" applyAlignment="1">
      <alignment horizontal="centerContinuous" wrapText="1"/>
    </xf>
    <xf numFmtId="0" fontId="21" fillId="32" borderId="6" xfId="0" applyFont="1" applyFill="1" applyBorder="1" applyAlignment="1">
      <alignment horizontal="centerContinuous" wrapText="1"/>
    </xf>
    <xf numFmtId="0" fontId="21" fillId="32" borderId="17" xfId="0" applyFont="1" applyFill="1" applyBorder="1" applyAlignment="1">
      <alignment horizontal="centerContinuous" wrapText="1"/>
    </xf>
    <xf numFmtId="0" fontId="0" fillId="0" borderId="0" xfId="0" applyAlignment="1">
      <alignment horizontal="center"/>
    </xf>
    <xf numFmtId="0" fontId="21" fillId="0" borderId="0" xfId="0" applyFont="1" applyAlignment="1">
      <alignment horizontal="center"/>
    </xf>
    <xf numFmtId="17" fontId="21" fillId="0" borderId="1" xfId="0" applyNumberFormat="1" applyFont="1" applyBorder="1" applyAlignment="1">
      <alignment horizontal="left"/>
    </xf>
    <xf numFmtId="164" fontId="1" fillId="0" borderId="1" xfId="1" applyNumberFormat="1" applyFill="1" applyBorder="1" applyAlignment="1">
      <alignment horizontal="center"/>
    </xf>
    <xf numFmtId="164" fontId="1" fillId="0" borderId="1" xfId="1" applyNumberFormat="1" applyFill="1" applyBorder="1"/>
    <xf numFmtId="2" fontId="0" fillId="0" borderId="1" xfId="0" applyNumberFormat="1" applyBorder="1" applyAlignment="1">
      <alignment horizontal="center"/>
    </xf>
    <xf numFmtId="10" fontId="0" fillId="4" borderId="31" xfId="1" applyNumberFormat="1" applyFont="1" applyFill="1" applyBorder="1"/>
    <xf numFmtId="0" fontId="24" fillId="19" borderId="31" xfId="0" applyFont="1" applyFill="1" applyBorder="1" applyAlignment="1">
      <alignment horizontal="center"/>
    </xf>
    <xf numFmtId="164" fontId="27" fillId="5" borderId="0" xfId="0" applyNumberFormat="1" applyFont="1" applyFill="1"/>
    <xf numFmtId="9" fontId="0" fillId="6" borderId="1" xfId="0" applyNumberFormat="1" applyFill="1" applyBorder="1"/>
    <xf numFmtId="9" fontId="0" fillId="4" borderId="1" xfId="0" applyNumberFormat="1" applyFill="1" applyBorder="1"/>
    <xf numFmtId="9" fontId="0" fillId="15" borderId="1" xfId="0" applyNumberFormat="1" applyFill="1" applyBorder="1"/>
    <xf numFmtId="9" fontId="0" fillId="5" borderId="1" xfId="1" applyFont="1" applyFill="1" applyBorder="1"/>
    <xf numFmtId="0" fontId="122" fillId="5" borderId="1" xfId="0" applyFont="1" applyFill="1" applyBorder="1"/>
    <xf numFmtId="9" fontId="26" fillId="4" borderId="1" xfId="0" applyNumberFormat="1" applyFont="1" applyFill="1" applyBorder="1"/>
    <xf numFmtId="10" fontId="21" fillId="4" borderId="66" xfId="1" applyNumberFormat="1" applyFont="1" applyFill="1" applyBorder="1" applyAlignment="1">
      <alignment horizontal="center" vertical="center"/>
    </xf>
    <xf numFmtId="0" fontId="2" fillId="18" borderId="35" xfId="0" applyFont="1" applyFill="1" applyBorder="1"/>
    <xf numFmtId="0" fontId="2" fillId="18" borderId="37" xfId="0" applyFont="1" applyFill="1" applyBorder="1"/>
    <xf numFmtId="0" fontId="2" fillId="18" borderId="36" xfId="0" applyFont="1" applyFill="1" applyBorder="1"/>
    <xf numFmtId="0" fontId="2" fillId="18" borderId="38" xfId="0" applyFont="1" applyFill="1" applyBorder="1"/>
    <xf numFmtId="0" fontId="2" fillId="18" borderId="0" xfId="0" applyFont="1" applyFill="1" applyBorder="1"/>
    <xf numFmtId="0" fontId="2" fillId="18" borderId="39" xfId="0" applyFont="1" applyFill="1" applyBorder="1"/>
    <xf numFmtId="0" fontId="2" fillId="18" borderId="16" xfId="0" applyFont="1" applyFill="1" applyBorder="1"/>
    <xf numFmtId="0" fontId="2" fillId="18" borderId="6" xfId="0" applyFont="1" applyFill="1" applyBorder="1"/>
    <xf numFmtId="0" fontId="2" fillId="18" borderId="17" xfId="0" applyFont="1" applyFill="1" applyBorder="1"/>
    <xf numFmtId="0" fontId="182" fillId="3" borderId="14" xfId="0" applyFont="1" applyFill="1" applyBorder="1"/>
    <xf numFmtId="0" fontId="183" fillId="3" borderId="42" xfId="0" applyFont="1" applyFill="1" applyBorder="1"/>
    <xf numFmtId="0" fontId="182" fillId="3" borderId="42" xfId="0" applyFont="1" applyFill="1" applyBorder="1"/>
    <xf numFmtId="0" fontId="184" fillId="3" borderId="7" xfId="0" applyFont="1" applyFill="1" applyBorder="1"/>
    <xf numFmtId="0" fontId="185" fillId="18" borderId="35" xfId="0" applyFont="1" applyFill="1" applyBorder="1"/>
    <xf numFmtId="0" fontId="185" fillId="18" borderId="37" xfId="0" applyFont="1" applyFill="1" applyBorder="1"/>
    <xf numFmtId="0" fontId="185" fillId="18" borderId="36" xfId="0" applyFont="1" applyFill="1" applyBorder="1"/>
    <xf numFmtId="0" fontId="185" fillId="18" borderId="38" xfId="0" applyFont="1" applyFill="1" applyBorder="1"/>
    <xf numFmtId="0" fontId="185" fillId="18" borderId="0" xfId="0" applyFont="1" applyFill="1" applyBorder="1"/>
    <xf numFmtId="0" fontId="185" fillId="18" borderId="39" xfId="0" applyFont="1" applyFill="1" applyBorder="1"/>
    <xf numFmtId="0" fontId="182" fillId="3" borderId="15" xfId="0" applyFont="1" applyFill="1" applyBorder="1"/>
    <xf numFmtId="0" fontId="185" fillId="18" borderId="16" xfId="0" applyFont="1" applyFill="1" applyBorder="1"/>
    <xf numFmtId="0" fontId="185" fillId="18" borderId="6" xfId="0" applyFont="1" applyFill="1" applyBorder="1"/>
    <xf numFmtId="0" fontId="185" fillId="18" borderId="17" xfId="0" applyFont="1" applyFill="1" applyBorder="1"/>
    <xf numFmtId="0" fontId="182" fillId="3" borderId="1" xfId="0" applyFont="1" applyFill="1" applyBorder="1"/>
    <xf numFmtId="0" fontId="185" fillId="18" borderId="2" xfId="0" applyFont="1" applyFill="1" applyBorder="1"/>
    <xf numFmtId="0" fontId="185" fillId="18" borderId="3" xfId="0" applyFont="1" applyFill="1" applyBorder="1"/>
    <xf numFmtId="0" fontId="185" fillId="18" borderId="4" xfId="0" applyFont="1" applyFill="1" applyBorder="1"/>
    <xf numFmtId="0" fontId="182" fillId="3" borderId="1" xfId="0" applyFont="1" applyFill="1" applyBorder="1" applyAlignment="1">
      <alignment wrapText="1"/>
    </xf>
    <xf numFmtId="10" fontId="21" fillId="18" borderId="1" xfId="1" applyNumberFormat="1" applyFont="1" applyFill="1" applyBorder="1"/>
    <xf numFmtId="0" fontId="2" fillId="19" borderId="1" xfId="0" applyFont="1" applyFill="1" applyBorder="1" applyAlignment="1">
      <alignment horizontal="center" wrapText="1"/>
    </xf>
    <xf numFmtId="9" fontId="50" fillId="6" borderId="0" xfId="1" applyFont="1" applyFill="1"/>
    <xf numFmtId="9" fontId="0" fillId="4" borderId="1" xfId="0" applyNumberFormat="1" applyFont="1" applyFill="1" applyBorder="1" applyAlignment="1">
      <alignment horizontal="center"/>
    </xf>
    <xf numFmtId="9" fontId="0" fillId="3" borderId="1" xfId="1" applyFont="1" applyFill="1" applyBorder="1" applyAlignment="1">
      <alignment horizontal="center"/>
    </xf>
    <xf numFmtId="0" fontId="2" fillId="0" borderId="1" xfId="0" applyFont="1" applyBorder="1" applyAlignment="1">
      <alignment horizontal="center" wrapText="1"/>
    </xf>
    <xf numFmtId="0" fontId="2" fillId="0" borderId="1" xfId="0" applyFont="1" applyBorder="1"/>
    <xf numFmtId="164" fontId="0" fillId="0" borderId="1" xfId="1" applyNumberFormat="1" applyFont="1" applyFill="1" applyBorder="1" applyAlignment="1">
      <alignment horizontal="center"/>
    </xf>
    <xf numFmtId="164" fontId="0" fillId="0" borderId="1" xfId="1" applyNumberFormat="1" applyFont="1" applyFill="1" applyBorder="1"/>
    <xf numFmtId="15" fontId="0" fillId="23" borderId="1" xfId="0" applyNumberFormat="1" applyFill="1" applyBorder="1" applyAlignment="1">
      <alignment horizontal="center" vertical="center"/>
    </xf>
    <xf numFmtId="10" fontId="0" fillId="19" borderId="1" xfId="1" applyNumberFormat="1" applyFont="1" applyFill="1" applyBorder="1" applyAlignment="1">
      <alignment horizontal="center"/>
    </xf>
    <xf numFmtId="15" fontId="0" fillId="23" borderId="1" xfId="0" applyNumberFormat="1" applyFill="1" applyBorder="1" applyAlignment="1">
      <alignment horizontal="center"/>
    </xf>
    <xf numFmtId="0" fontId="18" fillId="0" borderId="81" xfId="0" applyFont="1" applyFill="1" applyBorder="1" applyAlignment="1">
      <alignment horizontal="center"/>
    </xf>
    <xf numFmtId="0" fontId="0" fillId="23" borderId="61" xfId="0" applyFill="1" applyBorder="1" applyAlignment="1">
      <alignment horizontal="center"/>
    </xf>
    <xf numFmtId="1" fontId="0" fillId="23" borderId="1" xfId="0" applyNumberFormat="1" applyFill="1" applyBorder="1" applyAlignment="1">
      <alignment horizontal="center" vertical="center"/>
    </xf>
    <xf numFmtId="1" fontId="0" fillId="19" borderId="21" xfId="0" applyNumberFormat="1" applyFill="1" applyBorder="1" applyAlignment="1">
      <alignment horizontal="center" vertical="center"/>
    </xf>
    <xf numFmtId="17" fontId="0" fillId="0" borderId="10" xfId="0" applyNumberFormat="1" applyBorder="1" applyAlignment="1">
      <alignment horizontal="center"/>
    </xf>
    <xf numFmtId="17" fontId="0" fillId="0" borderId="12" xfId="0" applyNumberFormat="1" applyBorder="1" applyAlignment="1">
      <alignment horizontal="center"/>
    </xf>
    <xf numFmtId="1" fontId="0" fillId="23" borderId="1" xfId="0" applyNumberFormat="1" applyFill="1" applyBorder="1" applyAlignment="1">
      <alignment horizontal="center"/>
    </xf>
    <xf numFmtId="1" fontId="0" fillId="19" borderId="21" xfId="0" applyNumberFormat="1" applyFill="1" applyBorder="1" applyAlignment="1">
      <alignment horizontal="center"/>
    </xf>
    <xf numFmtId="10" fontId="0" fillId="19" borderId="31" xfId="1" applyNumberFormat="1" applyFont="1" applyFill="1" applyBorder="1" applyAlignment="1">
      <alignment horizontal="center"/>
    </xf>
    <xf numFmtId="0" fontId="0" fillId="23" borderId="1" xfId="0" applyFill="1" applyBorder="1" applyAlignment="1">
      <alignment horizontal="center" vertical="center"/>
    </xf>
    <xf numFmtId="0" fontId="18" fillId="0" borderId="1" xfId="0" applyFont="1" applyBorder="1" applyAlignment="1">
      <alignment horizontal="center" wrapText="1"/>
    </xf>
    <xf numFmtId="0" fontId="26" fillId="0" borderId="1" xfId="0" applyFont="1" applyBorder="1" applyAlignment="1">
      <alignment horizontal="center" wrapText="1"/>
    </xf>
    <xf numFmtId="0" fontId="18" fillId="0" borderId="8" xfId="0" applyFont="1" applyBorder="1"/>
    <xf numFmtId="0" fontId="18" fillId="0" borderId="60" xfId="0" applyFont="1" applyBorder="1" applyAlignment="1">
      <alignment horizontal="centerContinuous"/>
    </xf>
    <xf numFmtId="0" fontId="18" fillId="0" borderId="10" xfId="0" applyFont="1" applyBorder="1" applyAlignment="1">
      <alignment horizontal="center"/>
    </xf>
    <xf numFmtId="0" fontId="18" fillId="0" borderId="11" xfId="0" applyFont="1" applyFill="1" applyBorder="1" applyAlignment="1">
      <alignment horizontal="centerContinuous"/>
    </xf>
    <xf numFmtId="10" fontId="1" fillId="3" borderId="11" xfId="1" applyNumberFormat="1" applyFill="1" applyBorder="1" applyAlignment="1">
      <alignment horizontal="center" vertical="center"/>
    </xf>
    <xf numFmtId="10" fontId="21" fillId="3" borderId="11" xfId="1" applyNumberFormat="1" applyFont="1" applyFill="1" applyBorder="1" applyAlignment="1">
      <alignment horizontal="center"/>
    </xf>
    <xf numFmtId="10" fontId="1" fillId="3" borderId="11" xfId="1" applyNumberFormat="1" applyFill="1" applyBorder="1" applyAlignment="1">
      <alignment horizontal="center"/>
    </xf>
    <xf numFmtId="164" fontId="0" fillId="0" borderId="1" xfId="1" applyNumberFormat="1" applyFont="1" applyFill="1" applyBorder="1" applyAlignment="1">
      <alignment horizontal="center" vertical="center"/>
    </xf>
    <xf numFmtId="0" fontId="18" fillId="0" borderId="42" xfId="0" applyFont="1" applyBorder="1" applyAlignment="1">
      <alignment horizontal="center"/>
    </xf>
    <xf numFmtId="0" fontId="18" fillId="40" borderId="14" xfId="0" applyFont="1" applyFill="1" applyBorder="1" applyAlignment="1">
      <alignment horizontal="center"/>
    </xf>
    <xf numFmtId="0" fontId="18" fillId="5" borderId="14" xfId="0" applyFont="1" applyFill="1" applyBorder="1" applyAlignment="1">
      <alignment horizontal="center"/>
    </xf>
    <xf numFmtId="0" fontId="18" fillId="0" borderId="14" xfId="0" applyFont="1" applyBorder="1" applyAlignment="1">
      <alignment horizontal="center"/>
    </xf>
    <xf numFmtId="0" fontId="18" fillId="7" borderId="1" xfId="0" applyFont="1" applyFill="1" applyBorder="1" applyAlignment="1">
      <alignment horizontal="center"/>
    </xf>
    <xf numFmtId="0" fontId="18" fillId="0" borderId="2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22" xfId="0" applyFont="1" applyBorder="1" applyAlignment="1">
      <alignment horizontal="center" vertical="center" wrapText="1"/>
    </xf>
    <xf numFmtId="17" fontId="21" fillId="13" borderId="1" xfId="0" applyNumberFormat="1" applyFont="1" applyFill="1" applyBorder="1" applyAlignment="1">
      <alignment horizontal="center"/>
    </xf>
    <xf numFmtId="10" fontId="19" fillId="4" borderId="1" xfId="1" applyNumberFormat="1" applyFont="1" applyFill="1" applyBorder="1" applyAlignment="1">
      <alignment horizontal="center"/>
    </xf>
    <xf numFmtId="10" fontId="19" fillId="13" borderId="1" xfId="1" applyNumberFormat="1" applyFont="1" applyFill="1" applyBorder="1" applyAlignment="1">
      <alignment horizontal="center"/>
    </xf>
    <xf numFmtId="0" fontId="18" fillId="19" borderId="31" xfId="0" applyFont="1" applyFill="1" applyBorder="1"/>
    <xf numFmtId="0" fontId="2" fillId="19" borderId="50" xfId="0" applyFont="1" applyFill="1" applyBorder="1"/>
    <xf numFmtId="0" fontId="2" fillId="19" borderId="51" xfId="0" applyFont="1" applyFill="1" applyBorder="1"/>
    <xf numFmtId="0" fontId="18" fillId="19" borderId="34" xfId="0" applyFont="1" applyFill="1" applyBorder="1"/>
    <xf numFmtId="0" fontId="18" fillId="19" borderId="52" xfId="0" applyFont="1" applyFill="1" applyBorder="1"/>
    <xf numFmtId="0" fontId="18" fillId="19" borderId="53" xfId="0" applyFont="1" applyFill="1" applyBorder="1" applyAlignment="1">
      <alignment wrapText="1"/>
    </xf>
    <xf numFmtId="0" fontId="18" fillId="19" borderId="59" xfId="0" applyFont="1" applyFill="1" applyBorder="1"/>
    <xf numFmtId="0" fontId="2" fillId="19" borderId="59" xfId="0" applyFont="1" applyFill="1" applyBorder="1"/>
    <xf numFmtId="0" fontId="2" fillId="19" borderId="52" xfId="0" applyFont="1" applyFill="1" applyBorder="1"/>
    <xf numFmtId="0" fontId="2" fillId="19" borderId="34" xfId="0" applyFont="1" applyFill="1" applyBorder="1"/>
    <xf numFmtId="0" fontId="2" fillId="19" borderId="46" xfId="0" applyFont="1" applyFill="1" applyBorder="1" applyAlignment="1">
      <alignment vertical="top" wrapText="1"/>
    </xf>
    <xf numFmtId="0" fontId="2" fillId="19" borderId="53" xfId="0" applyFont="1" applyFill="1" applyBorder="1" applyAlignment="1">
      <alignment wrapText="1"/>
    </xf>
    <xf numFmtId="0" fontId="18" fillId="21" borderId="31" xfId="0" applyFont="1" applyFill="1" applyBorder="1" applyAlignment="1">
      <alignment horizontal="center"/>
    </xf>
    <xf numFmtId="10" fontId="0" fillId="4" borderId="11" xfId="0" applyNumberFormat="1" applyFill="1" applyBorder="1" applyAlignment="1">
      <alignment horizontal="center"/>
    </xf>
    <xf numFmtId="0" fontId="2" fillId="19" borderId="7" xfId="0" applyFont="1" applyFill="1" applyBorder="1"/>
    <xf numFmtId="0" fontId="2" fillId="19" borderId="41" xfId="0" applyFont="1" applyFill="1" applyBorder="1" applyAlignment="1">
      <alignment wrapText="1"/>
    </xf>
    <xf numFmtId="0" fontId="2" fillId="15" borderId="7" xfId="0" applyFont="1" applyFill="1" applyBorder="1"/>
    <xf numFmtId="0" fontId="2" fillId="19" borderId="64" xfId="0" applyFont="1" applyFill="1" applyBorder="1"/>
    <xf numFmtId="0" fontId="2" fillId="19" borderId="23" xfId="0" applyFont="1" applyFill="1" applyBorder="1"/>
    <xf numFmtId="0" fontId="2" fillId="19" borderId="73" xfId="0" applyFont="1" applyFill="1" applyBorder="1"/>
    <xf numFmtId="0" fontId="18" fillId="19" borderId="7" xfId="0" applyFont="1" applyFill="1" applyBorder="1"/>
    <xf numFmtId="0" fontId="2" fillId="19" borderId="8" xfId="0" applyFont="1" applyFill="1" applyBorder="1"/>
    <xf numFmtId="0" fontId="2" fillId="19" borderId="84" xfId="0" applyFont="1" applyFill="1" applyBorder="1"/>
    <xf numFmtId="0" fontId="2" fillId="19" borderId="10" xfId="0" applyFont="1" applyFill="1" applyBorder="1"/>
    <xf numFmtId="0" fontId="2" fillId="19" borderId="82" xfId="0" applyFont="1" applyFill="1" applyBorder="1"/>
    <xf numFmtId="0" fontId="2" fillId="19" borderId="12" xfId="0" applyFont="1" applyFill="1" applyBorder="1" applyAlignment="1">
      <alignment wrapText="1"/>
    </xf>
    <xf numFmtId="0" fontId="0" fillId="0" borderId="20" xfId="0" applyBorder="1" applyAlignment="1">
      <alignment horizontal="center"/>
    </xf>
    <xf numFmtId="0" fontId="0" fillId="0" borderId="21" xfId="0" applyBorder="1" applyAlignment="1">
      <alignment horizontal="center" wrapText="1"/>
    </xf>
    <xf numFmtId="0" fontId="0" fillId="4" borderId="0" xfId="0" applyNumberFormat="1" applyFill="1" applyBorder="1" applyAlignment="1">
      <alignment horizontal="center"/>
    </xf>
    <xf numFmtId="0" fontId="0" fillId="23" borderId="11" xfId="0" applyNumberFormat="1" applyFill="1" applyBorder="1" applyAlignment="1">
      <alignment horizontal="center"/>
    </xf>
    <xf numFmtId="0" fontId="0" fillId="23" borderId="13" xfId="0" applyNumberFormat="1" applyFill="1" applyBorder="1" applyAlignment="1">
      <alignment horizontal="center"/>
    </xf>
    <xf numFmtId="0" fontId="0" fillId="5" borderId="0" xfId="0" applyFill="1" applyAlignment="1">
      <alignment horizontal="center"/>
    </xf>
    <xf numFmtId="9" fontId="0" fillId="15" borderId="1" xfId="0" applyNumberFormat="1" applyFill="1" applyBorder="1" applyAlignment="1">
      <alignment horizontal="center"/>
    </xf>
    <xf numFmtId="164" fontId="0" fillId="4" borderId="1" xfId="0" applyNumberFormat="1" applyFill="1" applyBorder="1" applyAlignment="1">
      <alignment horizontal="center"/>
    </xf>
    <xf numFmtId="164" fontId="0" fillId="15" borderId="1" xfId="0" applyNumberFormat="1" applyFill="1" applyBorder="1" applyAlignment="1">
      <alignment horizontal="center"/>
    </xf>
    <xf numFmtId="9" fontId="0" fillId="23" borderId="11" xfId="0" applyNumberFormat="1" applyFill="1" applyBorder="1" applyAlignment="1">
      <alignment horizontal="center"/>
    </xf>
    <xf numFmtId="9" fontId="0" fillId="23" borderId="13" xfId="0" applyNumberFormat="1" applyFill="1" applyBorder="1" applyAlignment="1">
      <alignment horizontal="center"/>
    </xf>
    <xf numFmtId="17" fontId="2" fillId="0" borderId="1" xfId="0" applyNumberFormat="1" applyFont="1" applyBorder="1" applyAlignment="1">
      <alignment horizontal="center"/>
    </xf>
    <xf numFmtId="0" fontId="0" fillId="0" borderId="22" xfId="0" applyBorder="1" applyAlignment="1">
      <alignment horizontal="center"/>
    </xf>
    <xf numFmtId="0" fontId="0" fillId="4" borderId="0" xfId="0" applyNumberFormat="1" applyFont="1" applyFill="1" applyBorder="1" applyAlignment="1">
      <alignment horizontal="center"/>
    </xf>
    <xf numFmtId="0" fontId="0" fillId="3" borderId="24" xfId="0" applyNumberFormat="1" applyFill="1" applyBorder="1" applyAlignment="1">
      <alignment horizontal="center"/>
    </xf>
    <xf numFmtId="0" fontId="0" fillId="3" borderId="27" xfId="0" applyNumberFormat="1" applyFill="1" applyBorder="1" applyAlignment="1">
      <alignment horizontal="center"/>
    </xf>
    <xf numFmtId="17" fontId="18" fillId="0" borderId="20" xfId="0" applyNumberFormat="1" applyFont="1" applyBorder="1" applyAlignment="1">
      <alignment horizontal="center"/>
    </xf>
    <xf numFmtId="0" fontId="0" fillId="4" borderId="21" xfId="0" applyNumberFormat="1" applyFont="1" applyFill="1" applyBorder="1" applyAlignment="1">
      <alignment horizontal="center"/>
    </xf>
    <xf numFmtId="0" fontId="0" fillId="3" borderId="22" xfId="0" applyNumberFormat="1" applyFill="1" applyBorder="1" applyAlignment="1">
      <alignment horizontal="center"/>
    </xf>
    <xf numFmtId="17" fontId="18" fillId="0" borderId="23" xfId="0" applyNumberFormat="1" applyFont="1" applyBorder="1" applyAlignment="1">
      <alignment horizontal="center"/>
    </xf>
    <xf numFmtId="17" fontId="18" fillId="0" borderId="25" xfId="0" applyNumberFormat="1" applyFont="1" applyBorder="1" applyAlignment="1">
      <alignment horizontal="center"/>
    </xf>
    <xf numFmtId="0" fontId="18" fillId="19" borderId="2" xfId="0" applyFont="1" applyFill="1" applyBorder="1"/>
    <xf numFmtId="0" fontId="18" fillId="19" borderId="14" xfId="0" applyFont="1" applyFill="1" applyBorder="1" applyAlignment="1">
      <alignment wrapText="1"/>
    </xf>
    <xf numFmtId="0" fontId="18" fillId="19" borderId="42" xfId="0" applyFont="1" applyFill="1" applyBorder="1" applyAlignment="1">
      <alignment wrapText="1"/>
    </xf>
    <xf numFmtId="0" fontId="2" fillId="19" borderId="14" xfId="0" applyFont="1" applyFill="1" applyBorder="1" applyAlignment="1">
      <alignment wrapText="1"/>
    </xf>
    <xf numFmtId="0" fontId="2" fillId="19" borderId="42" xfId="0" applyFont="1" applyFill="1" applyBorder="1" applyAlignment="1">
      <alignment wrapText="1"/>
    </xf>
    <xf numFmtId="0" fontId="29" fillId="0" borderId="19" xfId="0" applyFont="1" applyBorder="1"/>
    <xf numFmtId="9" fontId="0" fillId="4" borderId="1" xfId="1" applyFont="1" applyFill="1" applyBorder="1"/>
    <xf numFmtId="9" fontId="27" fillId="0" borderId="1" xfId="0" applyNumberFormat="1" applyFont="1" applyBorder="1"/>
    <xf numFmtId="0" fontId="24" fillId="7" borderId="1" xfId="0" applyFont="1" applyFill="1" applyBorder="1" applyAlignment="1">
      <alignment horizontal="center"/>
    </xf>
    <xf numFmtId="0" fontId="2" fillId="19" borderId="35" xfId="0" applyFont="1" applyFill="1" applyBorder="1"/>
    <xf numFmtId="0" fontId="2" fillId="19" borderId="16" xfId="0" applyFont="1" applyFill="1" applyBorder="1"/>
    <xf numFmtId="0" fontId="18" fillId="0" borderId="1" xfId="0" applyFont="1" applyBorder="1" applyAlignment="1">
      <alignment wrapText="1"/>
    </xf>
    <xf numFmtId="14" fontId="2" fillId="0" borderId="1" xfId="0" applyNumberFormat="1" applyFont="1" applyBorder="1"/>
    <xf numFmtId="0" fontId="21" fillId="23" borderId="1" xfId="0" applyFont="1" applyFill="1" applyBorder="1" applyAlignment="1">
      <alignment horizontal="centerContinuous" vertical="top" wrapText="1"/>
    </xf>
    <xf numFmtId="0" fontId="0" fillId="23" borderId="1" xfId="0" applyFill="1" applyBorder="1" applyAlignment="1">
      <alignment horizontal="centerContinuous" vertical="top" wrapText="1"/>
    </xf>
    <xf numFmtId="0" fontId="2" fillId="0" borderId="8" xfId="0" applyFont="1" applyBorder="1" applyAlignment="1">
      <alignment horizontal="center"/>
    </xf>
    <xf numFmtId="0" fontId="18" fillId="0" borderId="60" xfId="0" applyFont="1" applyBorder="1" applyAlignment="1">
      <alignment wrapText="1"/>
    </xf>
    <xf numFmtId="0" fontId="2" fillId="0" borderId="9" xfId="0" applyFont="1" applyBorder="1"/>
    <xf numFmtId="0" fontId="21" fillId="4" borderId="1" xfId="5" applyFill="1" applyBorder="1" applyAlignment="1">
      <alignment horizontal="center"/>
    </xf>
    <xf numFmtId="0" fontId="21" fillId="6" borderId="1" xfId="5" applyFont="1" applyFill="1" applyBorder="1" applyAlignment="1">
      <alignment horizontal="center"/>
    </xf>
    <xf numFmtId="17" fontId="18" fillId="0" borderId="1" xfId="0" applyNumberFormat="1" applyFont="1" applyBorder="1" applyAlignment="1">
      <alignment horizontal="center"/>
    </xf>
    <xf numFmtId="17" fontId="99" fillId="0" borderId="1" xfId="0" applyNumberFormat="1" applyFont="1" applyBorder="1" applyAlignment="1">
      <alignment horizontal="center"/>
    </xf>
    <xf numFmtId="0" fontId="99" fillId="19" borderId="1" xfId="0" applyFont="1" applyFill="1" applyBorder="1" applyAlignment="1">
      <alignment horizontal="center" wrapText="1"/>
    </xf>
    <xf numFmtId="0" fontId="99" fillId="19" borderId="1" xfId="0" applyFont="1" applyFill="1" applyBorder="1"/>
    <xf numFmtId="0" fontId="99" fillId="19" borderId="35" xfId="0" applyFont="1" applyFill="1" applyBorder="1"/>
    <xf numFmtId="0" fontId="99" fillId="19" borderId="14" xfId="0" applyFont="1" applyFill="1" applyBorder="1"/>
    <xf numFmtId="0" fontId="99" fillId="19" borderId="15" xfId="0" applyFont="1" applyFill="1" applyBorder="1"/>
    <xf numFmtId="0" fontId="99" fillId="19" borderId="1" xfId="0" applyFont="1" applyFill="1" applyBorder="1" applyAlignment="1">
      <alignment wrapText="1"/>
    </xf>
    <xf numFmtId="17" fontId="99" fillId="5" borderId="1" xfId="0" applyNumberFormat="1" applyFont="1" applyFill="1" applyBorder="1" applyAlignment="1">
      <alignment horizontal="center"/>
    </xf>
    <xf numFmtId="0" fontId="99" fillId="19" borderId="15" xfId="0" applyFont="1" applyFill="1" applyBorder="1" applyAlignment="1">
      <alignment wrapText="1"/>
    </xf>
    <xf numFmtId="17" fontId="99" fillId="0" borderId="1" xfId="0" applyNumberFormat="1" applyFont="1" applyBorder="1"/>
    <xf numFmtId="0" fontId="99" fillId="0" borderId="1" xfId="0" applyFont="1" applyBorder="1" applyAlignment="1">
      <alignment horizontal="center" wrapText="1"/>
    </xf>
    <xf numFmtId="0" fontId="99" fillId="19" borderId="42" xfId="0" applyFont="1" applyFill="1" applyBorder="1" applyAlignment="1">
      <alignment horizontal="center" wrapText="1"/>
    </xf>
    <xf numFmtId="17" fontId="94" fillId="0" borderId="10" xfId="0" applyNumberFormat="1" applyFont="1" applyBorder="1" applyAlignment="1">
      <alignment horizontal="center"/>
    </xf>
    <xf numFmtId="9" fontId="94" fillId="23" borderId="11" xfId="0" applyNumberFormat="1" applyFont="1" applyFill="1" applyBorder="1" applyAlignment="1">
      <alignment horizontal="center"/>
    </xf>
    <xf numFmtId="9" fontId="94" fillId="3" borderId="11" xfId="0" applyNumberFormat="1" applyFont="1" applyFill="1" applyBorder="1" applyAlignment="1">
      <alignment horizontal="center"/>
    </xf>
    <xf numFmtId="17" fontId="94" fillId="0" borderId="12" xfId="0" applyNumberFormat="1" applyFont="1" applyBorder="1" applyAlignment="1">
      <alignment horizontal="center"/>
    </xf>
    <xf numFmtId="0" fontId="99" fillId="0" borderId="8" xfId="0" applyFont="1" applyBorder="1" applyAlignment="1">
      <alignment horizontal="center"/>
    </xf>
    <xf numFmtId="0" fontId="99" fillId="0" borderId="60" xfId="0" applyFont="1" applyBorder="1" applyAlignment="1">
      <alignment horizontal="center" wrapText="1"/>
    </xf>
    <xf numFmtId="0" fontId="99" fillId="0" borderId="9" xfId="0" applyFont="1" applyBorder="1"/>
    <xf numFmtId="17" fontId="99" fillId="0" borderId="10" xfId="0" applyNumberFormat="1" applyFont="1" applyBorder="1" applyAlignment="1">
      <alignment horizontal="center"/>
    </xf>
    <xf numFmtId="17" fontId="99" fillId="0" borderId="12" xfId="0" applyNumberFormat="1" applyFont="1" applyBorder="1" applyAlignment="1">
      <alignment horizontal="center"/>
    </xf>
    <xf numFmtId="9" fontId="94" fillId="19" borderId="11" xfId="0" applyNumberFormat="1" applyFont="1" applyFill="1" applyBorder="1" applyAlignment="1">
      <alignment horizontal="center"/>
    </xf>
    <xf numFmtId="9" fontId="94" fillId="19" borderId="13" xfId="0" applyNumberFormat="1" applyFont="1" applyFill="1" applyBorder="1" applyAlignment="1">
      <alignment horizontal="center"/>
    </xf>
    <xf numFmtId="0" fontId="99" fillId="0" borderId="18" xfId="0" applyFont="1" applyBorder="1"/>
    <xf numFmtId="17" fontId="94" fillId="0" borderId="77" xfId="0" applyNumberFormat="1" applyFont="1" applyBorder="1" applyAlignment="1">
      <alignment horizontal="center"/>
    </xf>
    <xf numFmtId="9" fontId="94" fillId="5" borderId="78" xfId="1" applyNumberFormat="1" applyFont="1" applyFill="1" applyBorder="1"/>
    <xf numFmtId="9" fontId="94" fillId="3" borderId="79" xfId="0" applyNumberFormat="1" applyFont="1" applyFill="1" applyBorder="1" applyAlignment="1">
      <alignment horizontal="center"/>
    </xf>
    <xf numFmtId="17" fontId="94" fillId="0" borderId="59" xfId="0" applyNumberFormat="1" applyFont="1" applyBorder="1" applyAlignment="1">
      <alignment horizontal="center"/>
    </xf>
    <xf numFmtId="17" fontId="94" fillId="0" borderId="34" xfId="0" applyNumberFormat="1" applyFont="1" applyBorder="1" applyAlignment="1">
      <alignment horizontal="center"/>
    </xf>
    <xf numFmtId="0" fontId="99" fillId="0" borderId="25" xfId="0" applyFont="1" applyBorder="1" applyAlignment="1">
      <alignment horizontal="center"/>
    </xf>
    <xf numFmtId="0" fontId="99" fillId="0" borderId="7" xfId="0" applyFont="1" applyBorder="1" applyAlignment="1">
      <alignment horizontal="center" wrapText="1"/>
    </xf>
    <xf numFmtId="0" fontId="99" fillId="19" borderId="8" xfId="0" applyFont="1" applyFill="1" applyBorder="1"/>
    <xf numFmtId="0" fontId="99" fillId="23" borderId="83" xfId="0" applyFont="1" applyFill="1" applyBorder="1"/>
    <xf numFmtId="0" fontId="94" fillId="23" borderId="47" xfId="0" applyFont="1" applyFill="1" applyBorder="1"/>
    <xf numFmtId="0" fontId="94" fillId="23" borderId="48" xfId="0" applyFont="1" applyFill="1" applyBorder="1"/>
    <xf numFmtId="0" fontId="99" fillId="19" borderId="84" xfId="0" applyFont="1" applyFill="1" applyBorder="1"/>
    <xf numFmtId="0" fontId="94" fillId="18" borderId="49" xfId="0" applyFont="1" applyFill="1" applyBorder="1"/>
    <xf numFmtId="0" fontId="99" fillId="19" borderId="80" xfId="0" applyFont="1" applyFill="1" applyBorder="1"/>
    <xf numFmtId="0" fontId="94" fillId="18" borderId="24" xfId="0" applyFont="1" applyFill="1" applyBorder="1"/>
    <xf numFmtId="0" fontId="99" fillId="19" borderId="82" xfId="0" applyFont="1" applyFill="1" applyBorder="1"/>
    <xf numFmtId="0" fontId="94" fillId="18" borderId="44" xfId="0" applyFont="1" applyFill="1" applyBorder="1"/>
    <xf numFmtId="0" fontId="2" fillId="18" borderId="49" xfId="0" applyFont="1" applyFill="1" applyBorder="1"/>
    <xf numFmtId="0" fontId="2" fillId="18" borderId="24" xfId="0" applyFont="1" applyFill="1" applyBorder="1"/>
    <xf numFmtId="0" fontId="2" fillId="18" borderId="44" xfId="0" applyFont="1" applyFill="1" applyBorder="1"/>
    <xf numFmtId="0" fontId="99" fillId="19" borderId="10" xfId="0" applyFont="1" applyFill="1" applyBorder="1"/>
    <xf numFmtId="0" fontId="94" fillId="18" borderId="32" xfId="0" applyFont="1" applyFill="1" applyBorder="1"/>
    <xf numFmtId="0" fontId="99" fillId="19" borderId="12" xfId="0" applyFont="1" applyFill="1" applyBorder="1" applyAlignment="1">
      <alignment wrapText="1"/>
    </xf>
    <xf numFmtId="0" fontId="94" fillId="18" borderId="45" xfId="0" applyFont="1" applyFill="1" applyBorder="1" applyAlignment="1">
      <alignment horizontal="centerContinuous" wrapText="1"/>
    </xf>
    <xf numFmtId="0" fontId="94" fillId="18" borderId="26" xfId="0" applyFont="1" applyFill="1" applyBorder="1" applyAlignment="1">
      <alignment horizontal="centerContinuous" wrapText="1"/>
    </xf>
    <xf numFmtId="0" fontId="94" fillId="18" borderId="27" xfId="0" applyFont="1" applyFill="1" applyBorder="1" applyAlignment="1">
      <alignment horizontal="centerContinuous" wrapText="1"/>
    </xf>
    <xf numFmtId="9" fontId="94" fillId="4" borderId="1" xfId="1" applyNumberFormat="1" applyFont="1" applyFill="1" applyBorder="1" applyAlignment="1">
      <alignment horizontal="center"/>
    </xf>
    <xf numFmtId="0" fontId="99" fillId="19" borderId="8" xfId="0" applyFont="1" applyFill="1" applyBorder="1" applyAlignment="1">
      <alignment horizontal="center"/>
    </xf>
    <xf numFmtId="0" fontId="114" fillId="19" borderId="60" xfId="0" applyFont="1" applyFill="1" applyBorder="1" applyAlignment="1">
      <alignment horizontal="center" wrapText="1"/>
    </xf>
    <xf numFmtId="0" fontId="99" fillId="19" borderId="9" xfId="0" applyFont="1" applyFill="1" applyBorder="1"/>
    <xf numFmtId="10" fontId="0" fillId="19" borderId="19" xfId="1" applyNumberFormat="1" applyFont="1" applyFill="1" applyBorder="1"/>
    <xf numFmtId="0" fontId="18" fillId="0" borderId="36" xfId="0" applyFont="1" applyBorder="1"/>
    <xf numFmtId="17" fontId="21" fillId="0" borderId="80" xfId="0" applyNumberFormat="1" applyFont="1" applyBorder="1" applyAlignment="1">
      <alignment horizontal="center"/>
    </xf>
    <xf numFmtId="17" fontId="0" fillId="0" borderId="80" xfId="0" applyNumberFormat="1" applyBorder="1" applyAlignment="1">
      <alignment horizontal="center"/>
    </xf>
    <xf numFmtId="17" fontId="0" fillId="0" borderId="77" xfId="0" applyNumberFormat="1" applyBorder="1" applyAlignment="1">
      <alignment horizontal="center"/>
    </xf>
    <xf numFmtId="0" fontId="18" fillId="0" borderId="49" xfId="0" applyFont="1" applyFill="1" applyBorder="1"/>
    <xf numFmtId="0" fontId="0" fillId="0" borderId="14" xfId="0" applyFill="1" applyBorder="1"/>
    <xf numFmtId="172" fontId="0" fillId="19" borderId="75" xfId="0" applyNumberFormat="1" applyFill="1" applyBorder="1"/>
    <xf numFmtId="172" fontId="0" fillId="19" borderId="57" xfId="0" applyNumberFormat="1" applyFill="1" applyBorder="1"/>
    <xf numFmtId="17" fontId="94" fillId="0" borderId="80" xfId="0" applyNumberFormat="1" applyFont="1" applyBorder="1" applyAlignment="1">
      <alignment horizontal="center"/>
    </xf>
    <xf numFmtId="0" fontId="99" fillId="0" borderId="60" xfId="0" applyFont="1" applyBorder="1" applyAlignment="1">
      <alignment horizontal="centerContinuous"/>
    </xf>
    <xf numFmtId="0" fontId="94" fillId="23" borderId="75" xfId="0" applyFont="1" applyFill="1" applyBorder="1" applyAlignment="1">
      <alignment horizontal="right"/>
    </xf>
    <xf numFmtId="0" fontId="94" fillId="23" borderId="78" xfId="0" applyFont="1" applyFill="1" applyBorder="1" applyAlignment="1">
      <alignment horizontal="right"/>
    </xf>
    <xf numFmtId="0" fontId="94" fillId="0" borderId="37" xfId="0" applyFont="1" applyFill="1" applyBorder="1"/>
    <xf numFmtId="0" fontId="18" fillId="0" borderId="31" xfId="0" applyFont="1" applyBorder="1" applyAlignment="1">
      <alignment horizontal="centerContinuous"/>
    </xf>
    <xf numFmtId="9" fontId="94" fillId="23" borderId="13" xfId="0" applyNumberFormat="1" applyFont="1" applyFill="1" applyBorder="1" applyAlignment="1">
      <alignment horizontal="center"/>
    </xf>
    <xf numFmtId="0" fontId="99" fillId="0" borderId="7" xfId="0" applyFont="1" applyBorder="1" applyAlignment="1">
      <alignment horizontal="center"/>
    </xf>
    <xf numFmtId="0" fontId="99" fillId="0" borderId="7" xfId="0" applyFont="1" applyBorder="1"/>
    <xf numFmtId="17" fontId="99" fillId="0" borderId="23" xfId="0" applyNumberFormat="1" applyFont="1" applyBorder="1" applyAlignment="1">
      <alignment horizontal="center"/>
    </xf>
    <xf numFmtId="17" fontId="99" fillId="0" borderId="25" xfId="0" applyNumberFormat="1" applyFont="1" applyBorder="1" applyAlignment="1">
      <alignment horizontal="center"/>
    </xf>
    <xf numFmtId="1" fontId="94" fillId="0" borderId="1" xfId="0" applyNumberFormat="1" applyFont="1" applyFill="1" applyBorder="1" applyAlignment="1">
      <alignment horizontal="center"/>
    </xf>
    <xf numFmtId="1" fontId="94" fillId="0" borderId="61" xfId="0" applyNumberFormat="1" applyFont="1" applyFill="1" applyBorder="1" applyAlignment="1">
      <alignment horizontal="center"/>
    </xf>
    <xf numFmtId="0" fontId="99" fillId="0" borderId="60" xfId="0" applyFont="1" applyBorder="1"/>
    <xf numFmtId="0" fontId="94" fillId="23" borderId="49" xfId="0" applyFont="1" applyFill="1" applyBorder="1"/>
    <xf numFmtId="0" fontId="94" fillId="23" borderId="44" xfId="0" applyFont="1" applyFill="1" applyBorder="1"/>
    <xf numFmtId="0" fontId="94" fillId="23" borderId="32" xfId="0" applyFont="1" applyFill="1" applyBorder="1"/>
    <xf numFmtId="0" fontId="99" fillId="19" borderId="77" xfId="0" applyFont="1" applyFill="1" applyBorder="1" applyAlignment="1">
      <alignment wrapText="1"/>
    </xf>
    <xf numFmtId="0" fontId="94" fillId="23" borderId="45" xfId="0" applyFont="1" applyFill="1" applyBorder="1" applyAlignment="1">
      <alignment horizontal="centerContinuous" wrapText="1"/>
    </xf>
    <xf numFmtId="0" fontId="94" fillId="23" borderId="26" xfId="0" applyFont="1" applyFill="1" applyBorder="1" applyAlignment="1">
      <alignment horizontal="centerContinuous" wrapText="1"/>
    </xf>
    <xf numFmtId="0" fontId="94" fillId="23" borderId="27" xfId="0" applyFont="1" applyFill="1" applyBorder="1" applyAlignment="1">
      <alignment horizontal="centerContinuous" wrapText="1"/>
    </xf>
    <xf numFmtId="0" fontId="2" fillId="19" borderId="38" xfId="0" applyFont="1" applyFill="1" applyBorder="1"/>
    <xf numFmtId="0" fontId="2" fillId="19" borderId="1" xfId="0" applyFont="1" applyFill="1" applyBorder="1" applyAlignment="1">
      <alignment wrapText="1"/>
    </xf>
    <xf numFmtId="0" fontId="2" fillId="0" borderId="8" xfId="0" applyFont="1" applyBorder="1"/>
    <xf numFmtId="0" fontId="44" fillId="0" borderId="60" xfId="0" applyFont="1" applyBorder="1" applyAlignment="1">
      <alignment horizontal="center" wrapText="1"/>
    </xf>
    <xf numFmtId="0" fontId="2" fillId="0" borderId="9" xfId="0" applyFont="1" applyBorder="1" applyAlignment="1">
      <alignment horizontal="center"/>
    </xf>
    <xf numFmtId="0" fontId="0" fillId="21" borderId="11" xfId="0" applyFill="1" applyBorder="1" applyAlignment="1">
      <alignment horizontal="center"/>
    </xf>
    <xf numFmtId="0" fontId="0" fillId="21" borderId="13" xfId="0" applyFill="1" applyBorder="1" applyAlignment="1">
      <alignment horizontal="center"/>
    </xf>
    <xf numFmtId="9" fontId="0" fillId="4" borderId="61" xfId="0" applyNumberFormat="1" applyFill="1" applyBorder="1" applyAlignment="1">
      <alignment horizontal="center"/>
    </xf>
    <xf numFmtId="0" fontId="2" fillId="0" borderId="60" xfId="0" applyFont="1" applyBorder="1" applyAlignment="1">
      <alignment horizontal="center" wrapText="1"/>
    </xf>
    <xf numFmtId="17" fontId="2" fillId="0" borderId="10" xfId="0" applyNumberFormat="1" applyFont="1" applyBorder="1" applyAlignment="1">
      <alignment horizontal="center"/>
    </xf>
    <xf numFmtId="17" fontId="2" fillId="0" borderId="12" xfId="0" applyNumberFormat="1" applyFont="1" applyBorder="1" applyAlignment="1">
      <alignment horizontal="center"/>
    </xf>
    <xf numFmtId="0" fontId="18" fillId="0" borderId="37" xfId="0" applyFont="1" applyBorder="1" applyAlignment="1">
      <alignment horizontal="centerContinuous"/>
    </xf>
    <xf numFmtId="0" fontId="18" fillId="0" borderId="36" xfId="0" applyFont="1" applyBorder="1" applyAlignment="1">
      <alignment horizontal="centerContinuous"/>
    </xf>
    <xf numFmtId="0" fontId="18" fillId="0" borderId="35" xfId="0" applyFont="1" applyBorder="1" applyAlignment="1">
      <alignment horizontal="centerContinuous"/>
    </xf>
    <xf numFmtId="0" fontId="18" fillId="0" borderId="14" xfId="0" applyFont="1" applyBorder="1" applyAlignment="1">
      <alignment horizontal="centerContinuous"/>
    </xf>
    <xf numFmtId="0" fontId="18" fillId="0" borderId="8" xfId="0" applyFont="1" applyBorder="1" applyAlignment="1">
      <alignment horizontal="center"/>
    </xf>
    <xf numFmtId="164" fontId="0" fillId="0" borderId="21" xfId="1" applyNumberFormat="1" applyFont="1" applyFill="1" applyBorder="1" applyAlignment="1">
      <alignment horizontal="center"/>
    </xf>
    <xf numFmtId="0" fontId="18" fillId="0" borderId="60" xfId="0" applyFont="1" applyBorder="1" applyAlignment="1">
      <alignment horizontal="center"/>
    </xf>
    <xf numFmtId="0" fontId="18" fillId="0" borderId="75" xfId="0" applyFont="1" applyBorder="1"/>
    <xf numFmtId="0" fontId="0" fillId="0" borderId="96" xfId="0" applyFill="1" applyBorder="1"/>
    <xf numFmtId="0" fontId="18" fillId="0" borderId="22" xfId="0" applyFont="1" applyFill="1" applyBorder="1"/>
    <xf numFmtId="164" fontId="0" fillId="0" borderId="0" xfId="1" applyNumberFormat="1" applyFont="1" applyFill="1" applyBorder="1" applyAlignment="1">
      <alignment horizontal="center"/>
    </xf>
    <xf numFmtId="164" fontId="0" fillId="0" borderId="0" xfId="1" applyNumberFormat="1" applyFont="1" applyFill="1" applyBorder="1"/>
    <xf numFmtId="2" fontId="0" fillId="0" borderId="24" xfId="0" applyNumberFormat="1" applyBorder="1"/>
    <xf numFmtId="0" fontId="0" fillId="0" borderId="61" xfId="0" applyBorder="1"/>
    <xf numFmtId="2" fontId="0" fillId="0" borderId="27" xfId="0" applyNumberFormat="1" applyBorder="1"/>
    <xf numFmtId="0" fontId="2" fillId="19" borderId="80" xfId="0" applyFont="1" applyFill="1" applyBorder="1"/>
    <xf numFmtId="0" fontId="0" fillId="0" borderId="11" xfId="0" applyBorder="1"/>
    <xf numFmtId="0" fontId="0" fillId="0" borderId="13" xfId="0" applyBorder="1"/>
    <xf numFmtId="0" fontId="24" fillId="19" borderId="8" xfId="0" applyFont="1" applyFill="1" applyBorder="1" applyAlignment="1">
      <alignment horizontal="center"/>
    </xf>
    <xf numFmtId="0" fontId="18" fillId="19" borderId="60" xfId="0" applyFont="1" applyFill="1" applyBorder="1" applyAlignment="1">
      <alignment horizontal="center" wrapText="1"/>
    </xf>
    <xf numFmtId="0" fontId="18" fillId="19" borderId="9" xfId="0" applyFont="1" applyFill="1" applyBorder="1"/>
    <xf numFmtId="9" fontId="0" fillId="19" borderId="11" xfId="0" applyNumberFormat="1" applyFill="1" applyBorder="1" applyAlignment="1">
      <alignment horizontal="center"/>
    </xf>
    <xf numFmtId="10" fontId="0" fillId="6" borderId="61" xfId="1" applyNumberFormat="1" applyFont="1" applyFill="1" applyBorder="1"/>
    <xf numFmtId="9" fontId="0" fillId="19" borderId="13" xfId="0" applyNumberFormat="1" applyFill="1" applyBorder="1" applyAlignment="1">
      <alignment horizontal="center"/>
    </xf>
    <xf numFmtId="0" fontId="2" fillId="3" borderId="1" xfId="0" applyFont="1" applyFill="1" applyBorder="1"/>
    <xf numFmtId="0" fontId="2" fillId="19" borderId="8" xfId="0" applyFont="1" applyFill="1" applyBorder="1" applyAlignment="1">
      <alignment horizontal="center"/>
    </xf>
    <xf numFmtId="17" fontId="18" fillId="0" borderId="10" xfId="0" applyNumberFormat="1" applyFont="1" applyBorder="1" applyAlignment="1">
      <alignment horizontal="center"/>
    </xf>
    <xf numFmtId="17" fontId="18" fillId="0" borderId="12" xfId="0" applyNumberFormat="1" applyFont="1" applyBorder="1" applyAlignment="1">
      <alignment horizontal="center"/>
    </xf>
    <xf numFmtId="0" fontId="2" fillId="19" borderId="60" xfId="0" applyFont="1" applyFill="1" applyBorder="1" applyAlignment="1">
      <alignment horizontal="center" wrapText="1"/>
    </xf>
    <xf numFmtId="0" fontId="2" fillId="19" borderId="9" xfId="0" applyFont="1" applyFill="1" applyBorder="1"/>
    <xf numFmtId="17" fontId="2" fillId="0" borderId="23" xfId="0" applyNumberFormat="1" applyFont="1" applyBorder="1" applyAlignment="1">
      <alignment horizontal="center"/>
    </xf>
    <xf numFmtId="10" fontId="178" fillId="4" borderId="0" xfId="1" applyNumberFormat="1" applyFont="1" applyFill="1" applyBorder="1"/>
    <xf numFmtId="10" fontId="178" fillId="4" borderId="26" xfId="1" applyNumberFormat="1" applyFont="1" applyFill="1" applyBorder="1"/>
    <xf numFmtId="17" fontId="2" fillId="0" borderId="25" xfId="0" applyNumberFormat="1" applyFont="1" applyBorder="1" applyAlignment="1">
      <alignment horizontal="center"/>
    </xf>
    <xf numFmtId="0" fontId="0" fillId="4" borderId="1" xfId="0" applyFill="1" applyBorder="1" applyAlignment="1">
      <alignment horizontal="center" wrapText="1"/>
    </xf>
    <xf numFmtId="0" fontId="0" fillId="0" borderId="11" xfId="0" applyBorder="1" applyAlignment="1">
      <alignment horizontal="center"/>
    </xf>
    <xf numFmtId="0" fontId="0" fillId="0" borderId="13" xfId="0" applyBorder="1" applyAlignment="1">
      <alignment horizontal="center"/>
    </xf>
    <xf numFmtId="9" fontId="0" fillId="4" borderId="0" xfId="0" applyNumberFormat="1" applyFill="1" applyBorder="1" applyAlignment="1">
      <alignment horizontal="center"/>
    </xf>
    <xf numFmtId="9" fontId="0" fillId="19" borderId="24" xfId="0" applyNumberFormat="1" applyFill="1" applyBorder="1" applyAlignment="1">
      <alignment horizontal="center"/>
    </xf>
    <xf numFmtId="9" fontId="0" fillId="15" borderId="0" xfId="0" applyNumberFormat="1" applyFill="1" applyBorder="1" applyAlignment="1">
      <alignment horizontal="center"/>
    </xf>
    <xf numFmtId="9" fontId="0" fillId="19" borderId="0" xfId="0" applyNumberFormat="1" applyFill="1" applyBorder="1" applyAlignment="1">
      <alignment horizontal="center"/>
    </xf>
    <xf numFmtId="9" fontId="0" fillId="19" borderId="27" xfId="0" applyNumberFormat="1" applyFill="1" applyBorder="1" applyAlignment="1">
      <alignment horizontal="center"/>
    </xf>
    <xf numFmtId="0" fontId="0" fillId="0" borderId="0" xfId="0" applyAlignment="1">
      <alignment horizontal="center"/>
    </xf>
    <xf numFmtId="0" fontId="21" fillId="0" borderId="0" xfId="0" applyFont="1" applyAlignment="1">
      <alignment horizontal="center"/>
    </xf>
    <xf numFmtId="10" fontId="157" fillId="4" borderId="1" xfId="0" applyNumberFormat="1" applyFont="1" applyFill="1" applyBorder="1"/>
    <xf numFmtId="0" fontId="44" fillId="0" borderId="1" xfId="0" applyFont="1" applyBorder="1"/>
    <xf numFmtId="0" fontId="122" fillId="0" borderId="1" xfId="0" applyFont="1" applyBorder="1" applyAlignment="1">
      <alignment horizontal="right"/>
    </xf>
    <xf numFmtId="9" fontId="26" fillId="5" borderId="1" xfId="1" applyFont="1" applyFill="1" applyBorder="1"/>
    <xf numFmtId="0" fontId="27" fillId="5" borderId="1" xfId="0" applyFont="1" applyFill="1" applyBorder="1"/>
    <xf numFmtId="0" fontId="18" fillId="14" borderId="2" xfId="0" applyFont="1" applyFill="1" applyBorder="1" applyAlignment="1">
      <alignment horizontal="center" vertical="center"/>
    </xf>
    <xf numFmtId="0" fontId="18" fillId="14" borderId="3" xfId="0" applyFont="1" applyFill="1" applyBorder="1" applyAlignment="1">
      <alignment horizontal="center" vertical="center"/>
    </xf>
    <xf numFmtId="0" fontId="18" fillId="14" borderId="97" xfId="0" applyFont="1" applyFill="1" applyBorder="1" applyAlignment="1">
      <alignment horizontal="center" vertical="center"/>
    </xf>
    <xf numFmtId="9" fontId="0" fillId="0" borderId="11" xfId="1" applyFont="1" applyBorder="1" applyAlignment="1">
      <alignment horizontal="center"/>
    </xf>
    <xf numFmtId="10" fontId="0" fillId="0" borderId="61" xfId="0" applyNumberFormat="1" applyBorder="1" applyAlignment="1">
      <alignment horizontal="center"/>
    </xf>
    <xf numFmtId="9" fontId="0" fillId="0" borderId="0" xfId="1" applyFont="1" applyAlignment="1"/>
    <xf numFmtId="9" fontId="0" fillId="0" borderId="26" xfId="1" applyFont="1" applyBorder="1" applyAlignment="1"/>
    <xf numFmtId="0" fontId="18" fillId="40" borderId="2" xfId="0" applyFont="1" applyFill="1" applyBorder="1" applyAlignment="1">
      <alignment horizontal="center"/>
    </xf>
    <xf numFmtId="164" fontId="0" fillId="0" borderId="6" xfId="1" applyNumberFormat="1" applyFont="1" applyFill="1" applyBorder="1" applyAlignment="1">
      <alignment horizontal="center"/>
    </xf>
    <xf numFmtId="0" fontId="0" fillId="5" borderId="3" xfId="0" applyFill="1" applyBorder="1"/>
    <xf numFmtId="9" fontId="0" fillId="0" borderId="13" xfId="1" applyFont="1" applyBorder="1" applyAlignment="1">
      <alignment horizontal="center"/>
    </xf>
    <xf numFmtId="10" fontId="0" fillId="21" borderId="1" xfId="0" applyNumberFormat="1" applyFill="1" applyBorder="1" applyAlignment="1">
      <alignment horizontal="center"/>
    </xf>
    <xf numFmtId="0" fontId="0" fillId="23" borderId="49" xfId="0" applyFill="1" applyBorder="1"/>
    <xf numFmtId="0" fontId="0" fillId="23" borderId="44" xfId="0" applyFill="1" applyBorder="1"/>
    <xf numFmtId="0" fontId="0" fillId="23" borderId="32" xfId="0" applyFill="1" applyBorder="1"/>
    <xf numFmtId="0" fontId="2" fillId="19" borderId="77" xfId="0" applyFont="1" applyFill="1" applyBorder="1" applyAlignment="1">
      <alignment wrapText="1"/>
    </xf>
    <xf numFmtId="0" fontId="0" fillId="23" borderId="45" xfId="0" applyFill="1" applyBorder="1" applyAlignment="1">
      <alignment horizontal="centerContinuous" wrapText="1"/>
    </xf>
    <xf numFmtId="0" fontId="0" fillId="23" borderId="26" xfId="0" applyFill="1" applyBorder="1" applyAlignment="1">
      <alignment horizontal="centerContinuous" wrapText="1"/>
    </xf>
    <xf numFmtId="0" fontId="0" fillId="23" borderId="27" xfId="0" applyFill="1" applyBorder="1" applyAlignment="1">
      <alignment horizontal="centerContinuous" wrapText="1"/>
    </xf>
    <xf numFmtId="17" fontId="94" fillId="0" borderId="0" xfId="0" applyNumberFormat="1" applyFont="1" applyBorder="1"/>
    <xf numFmtId="9" fontId="94" fillId="23" borderId="27" xfId="0" applyNumberFormat="1" applyFont="1" applyFill="1" applyBorder="1" applyAlignment="1">
      <alignment horizontal="center"/>
    </xf>
    <xf numFmtId="9" fontId="94" fillId="5" borderId="0" xfId="0" applyNumberFormat="1" applyFont="1" applyFill="1" applyBorder="1" applyAlignment="1">
      <alignment horizontal="center"/>
    </xf>
    <xf numFmtId="0" fontId="99" fillId="0" borderId="83" xfId="0" applyFont="1" applyBorder="1" applyAlignment="1">
      <alignment horizontal="centerContinuous"/>
    </xf>
    <xf numFmtId="0" fontId="99" fillId="0" borderId="98" xfId="0" applyFont="1" applyBorder="1" applyAlignment="1">
      <alignment horizontal="centerContinuous"/>
    </xf>
    <xf numFmtId="0" fontId="94" fillId="0" borderId="21" xfId="0" applyFont="1" applyBorder="1"/>
    <xf numFmtId="0" fontId="99" fillId="0" borderId="82" xfId="0" applyFont="1" applyBorder="1" applyAlignment="1">
      <alignment horizontal="center"/>
    </xf>
    <xf numFmtId="0" fontId="99" fillId="0" borderId="24" xfId="0" applyFont="1" applyFill="1" applyBorder="1"/>
    <xf numFmtId="9" fontId="94" fillId="0" borderId="0" xfId="1" applyNumberFormat="1" applyFont="1" applyFill="1" applyBorder="1" applyAlignment="1">
      <alignment horizontal="center"/>
    </xf>
    <xf numFmtId="2" fontId="94" fillId="0" borderId="24" xfId="0" applyNumberFormat="1" applyFont="1" applyBorder="1"/>
    <xf numFmtId="10" fontId="94" fillId="0" borderId="0" xfId="1" applyNumberFormat="1" applyFont="1" applyFill="1" applyBorder="1" applyAlignment="1">
      <alignment horizontal="center"/>
    </xf>
    <xf numFmtId="0" fontId="94" fillId="0" borderId="24" xfId="0" applyFont="1" applyBorder="1"/>
    <xf numFmtId="15" fontId="94" fillId="23" borderId="50" xfId="0" applyNumberFormat="1" applyFont="1" applyFill="1" applyBorder="1" applyAlignment="1">
      <alignment horizontal="right"/>
    </xf>
    <xf numFmtId="1" fontId="94" fillId="3" borderId="50" xfId="0" applyNumberFormat="1" applyFont="1" applyFill="1" applyBorder="1" applyAlignment="1">
      <alignment horizontal="right"/>
    </xf>
    <xf numFmtId="0" fontId="0" fillId="0" borderId="10" xfId="0" applyBorder="1" applyAlignment="1">
      <alignment horizontal="center"/>
    </xf>
    <xf numFmtId="0" fontId="99" fillId="19" borderId="20" xfId="0" applyFont="1" applyFill="1" applyBorder="1" applyAlignment="1">
      <alignment horizontal="center"/>
    </xf>
    <xf numFmtId="0" fontId="99" fillId="19" borderId="21" xfId="0" applyFont="1" applyFill="1" applyBorder="1" applyAlignment="1">
      <alignment horizontal="center" wrapText="1"/>
    </xf>
    <xf numFmtId="9" fontId="94" fillId="5" borderId="11" xfId="0" applyNumberFormat="1" applyFont="1" applyFill="1" applyBorder="1" applyAlignment="1">
      <alignment horizontal="center"/>
    </xf>
    <xf numFmtId="9" fontId="0" fillId="4" borderId="16" xfId="0" applyNumberFormat="1" applyFill="1" applyBorder="1" applyAlignment="1">
      <alignment horizontal="center"/>
    </xf>
    <xf numFmtId="0" fontId="19" fillId="14" borderId="24" xfId="0" applyNumberFormat="1" applyFont="1" applyFill="1" applyBorder="1" applyAlignment="1">
      <alignment horizontal="center"/>
    </xf>
    <xf numFmtId="0" fontId="19" fillId="14" borderId="27" xfId="0" applyNumberFormat="1" applyFont="1" applyFill="1" applyBorder="1" applyAlignment="1">
      <alignment horizontal="center"/>
    </xf>
    <xf numFmtId="0" fontId="94" fillId="3" borderId="50" xfId="0" applyFont="1" applyFill="1" applyBorder="1"/>
    <xf numFmtId="0" fontId="99" fillId="0" borderId="42" xfId="0" applyFont="1" applyBorder="1" applyAlignment="1">
      <alignment horizontal="center" wrapText="1"/>
    </xf>
    <xf numFmtId="2" fontId="94" fillId="4" borderId="0" xfId="1" applyNumberFormat="1" applyFont="1" applyFill="1" applyBorder="1"/>
    <xf numFmtId="15" fontId="94" fillId="23" borderId="31" xfId="0" applyNumberFormat="1" applyFont="1" applyFill="1" applyBorder="1" applyAlignment="1">
      <alignment horizontal="right"/>
    </xf>
    <xf numFmtId="14" fontId="94" fillId="3" borderId="50" xfId="0" applyNumberFormat="1" applyFont="1" applyFill="1" applyBorder="1"/>
    <xf numFmtId="17" fontId="94" fillId="0" borderId="59" xfId="0" applyNumberFormat="1" applyFont="1" applyBorder="1"/>
    <xf numFmtId="17" fontId="94" fillId="0" borderId="34" xfId="0" applyNumberFormat="1" applyFont="1" applyBorder="1"/>
    <xf numFmtId="17" fontId="94" fillId="0" borderId="34" xfId="0" applyNumberFormat="1" applyFont="1" applyBorder="1" applyAlignment="1">
      <alignment horizontal="right"/>
    </xf>
    <xf numFmtId="9" fontId="94" fillId="19" borderId="22" xfId="1" applyNumberFormat="1" applyFont="1" applyFill="1" applyBorder="1"/>
    <xf numFmtId="9" fontId="94" fillId="6" borderId="22" xfId="1" applyNumberFormat="1" applyFont="1" applyFill="1" applyBorder="1"/>
    <xf numFmtId="9" fontId="109" fillId="19" borderId="24" xfId="1" applyNumberFormat="1" applyFont="1" applyFill="1" applyBorder="1"/>
    <xf numFmtId="9" fontId="94" fillId="4" borderId="24" xfId="1" applyNumberFormat="1" applyFont="1" applyFill="1" applyBorder="1"/>
    <xf numFmtId="9" fontId="94" fillId="19" borderId="24" xfId="1" applyNumberFormat="1" applyFont="1" applyFill="1" applyBorder="1"/>
    <xf numFmtId="9" fontId="106" fillId="4" borderId="24" xfId="1" applyNumberFormat="1" applyFont="1" applyFill="1" applyBorder="1"/>
    <xf numFmtId="2" fontId="94" fillId="4" borderId="24" xfId="1" applyNumberFormat="1" applyFont="1" applyFill="1" applyBorder="1"/>
    <xf numFmtId="17" fontId="99" fillId="0" borderId="8" xfId="0" applyNumberFormat="1" applyFont="1" applyBorder="1" applyAlignment="1">
      <alignment horizontal="center"/>
    </xf>
    <xf numFmtId="10" fontId="94" fillId="4" borderId="60" xfId="1" applyNumberFormat="1" applyFont="1" applyFill="1" applyBorder="1"/>
    <xf numFmtId="9" fontId="94" fillId="19" borderId="9" xfId="0" applyNumberFormat="1" applyFont="1" applyFill="1" applyBorder="1" applyAlignment="1">
      <alignment horizontal="center"/>
    </xf>
    <xf numFmtId="3" fontId="0" fillId="3" borderId="0" xfId="0" applyNumberFormat="1" applyFill="1" applyBorder="1" applyAlignment="1" applyProtection="1">
      <alignment horizontal="right"/>
      <protection locked="0"/>
    </xf>
    <xf numFmtId="0" fontId="0" fillId="15" borderId="1" xfId="0" applyFill="1" applyBorder="1" applyAlignment="1">
      <alignment horizontal="center"/>
    </xf>
    <xf numFmtId="0" fontId="89" fillId="0" borderId="25" xfId="5" applyFont="1" applyBorder="1"/>
    <xf numFmtId="14" fontId="32" fillId="0" borderId="1" xfId="5" applyNumberFormat="1" applyFont="1" applyBorder="1"/>
    <xf numFmtId="0" fontId="89" fillId="0" borderId="18" xfId="5" applyFont="1" applyBorder="1"/>
    <xf numFmtId="0" fontId="89" fillId="0" borderId="56" xfId="5" applyFont="1" applyBorder="1"/>
    <xf numFmtId="0" fontId="186" fillId="0" borderId="6" xfId="11" applyBorder="1"/>
    <xf numFmtId="17" fontId="186" fillId="0" borderId="16" xfId="11" applyNumberFormat="1" applyBorder="1" applyAlignment="1">
      <alignment horizontal="center"/>
    </xf>
    <xf numFmtId="164" fontId="21" fillId="0" borderId="6" xfId="13" applyNumberFormat="1" applyFill="1" applyBorder="1" applyAlignment="1">
      <alignment horizontal="center"/>
    </xf>
    <xf numFmtId="164" fontId="21" fillId="0" borderId="6" xfId="13" applyNumberFormat="1" applyFill="1" applyBorder="1"/>
    <xf numFmtId="2" fontId="186" fillId="0" borderId="17" xfId="11" applyNumberFormat="1" applyBorder="1"/>
    <xf numFmtId="0" fontId="186" fillId="0" borderId="6" xfId="11" applyFill="1" applyBorder="1" applyAlignment="1">
      <alignment horizontal="right"/>
    </xf>
    <xf numFmtId="0" fontId="186" fillId="4" borderId="6" xfId="11" applyFill="1" applyBorder="1" applyAlignment="1">
      <alignment horizontal="right"/>
    </xf>
    <xf numFmtId="0" fontId="186" fillId="0" borderId="20" xfId="11" applyNumberFormat="1" applyBorder="1" applyAlignment="1">
      <alignment horizontal="center"/>
    </xf>
    <xf numFmtId="1" fontId="186" fillId="20" borderId="1" xfId="11" applyNumberFormat="1" applyFill="1" applyBorder="1" applyAlignment="1">
      <alignment horizontal="center"/>
    </xf>
    <xf numFmtId="1" fontId="186" fillId="20" borderId="1" xfId="13" applyNumberFormat="1" applyFont="1" applyFill="1" applyBorder="1" applyAlignment="1">
      <alignment horizontal="center"/>
    </xf>
    <xf numFmtId="1" fontId="186" fillId="20" borderId="2" xfId="11" applyNumberFormat="1" applyFill="1" applyBorder="1" applyAlignment="1">
      <alignment horizontal="center"/>
    </xf>
    <xf numFmtId="1" fontId="186" fillId="26" borderId="1" xfId="11" applyNumberFormat="1" applyFill="1" applyBorder="1" applyAlignment="1">
      <alignment horizontal="center"/>
    </xf>
    <xf numFmtId="0" fontId="186" fillId="0" borderId="23" xfId="11" applyNumberFormat="1" applyBorder="1" applyAlignment="1">
      <alignment horizontal="center"/>
    </xf>
    <xf numFmtId="0" fontId="186" fillId="20" borderId="1" xfId="11" applyFill="1" applyBorder="1" applyAlignment="1">
      <alignment horizontal="center"/>
    </xf>
    <xf numFmtId="0" fontId="186" fillId="0" borderId="25" xfId="11" applyNumberFormat="1" applyBorder="1" applyAlignment="1">
      <alignment horizontal="center"/>
    </xf>
    <xf numFmtId="0" fontId="186" fillId="0" borderId="31" xfId="11" applyNumberFormat="1" applyBorder="1" applyAlignment="1">
      <alignment horizontal="center"/>
    </xf>
    <xf numFmtId="1" fontId="186" fillId="20" borderId="4" xfId="11" applyNumberFormat="1" applyFill="1" applyBorder="1" applyAlignment="1">
      <alignment horizontal="right"/>
    </xf>
    <xf numFmtId="1" fontId="186" fillId="20" borderId="1" xfId="11" applyNumberFormat="1" applyFill="1" applyBorder="1" applyAlignment="1">
      <alignment horizontal="right"/>
    </xf>
    <xf numFmtId="1" fontId="186" fillId="20" borderId="1" xfId="11" applyNumberFormat="1" applyFill="1" applyBorder="1"/>
    <xf numFmtId="1" fontId="186" fillId="20" borderId="1" xfId="13" applyNumberFormat="1" applyFont="1" applyFill="1" applyBorder="1"/>
    <xf numFmtId="1" fontId="186" fillId="20" borderId="2" xfId="11" applyNumberFormat="1" applyFill="1" applyBorder="1"/>
    <xf numFmtId="17" fontId="186" fillId="26" borderId="1" xfId="11" applyNumberFormat="1" applyFill="1" applyBorder="1"/>
    <xf numFmtId="1" fontId="186" fillId="26" borderId="4" xfId="11" applyNumberFormat="1" applyFill="1" applyBorder="1" applyAlignment="1">
      <alignment horizontal="right"/>
    </xf>
    <xf numFmtId="0" fontId="18" fillId="0" borderId="41" xfId="11" applyNumberFormat="1" applyFont="1" applyBorder="1" applyAlignment="1">
      <alignment horizontal="center"/>
    </xf>
    <xf numFmtId="0" fontId="44" fillId="26" borderId="15" xfId="11" applyFont="1" applyFill="1" applyBorder="1" applyAlignment="1">
      <alignment horizontal="center"/>
    </xf>
    <xf numFmtId="0" fontId="43" fillId="26" borderId="15" xfId="11" applyFont="1" applyFill="1" applyBorder="1" applyAlignment="1">
      <alignment horizontal="center"/>
    </xf>
    <xf numFmtId="0" fontId="44" fillId="26" borderId="16" xfId="11" applyFont="1" applyFill="1" applyBorder="1" applyAlignment="1">
      <alignment horizontal="center"/>
    </xf>
    <xf numFmtId="0" fontId="44" fillId="0" borderId="23" xfId="11" applyFont="1" applyBorder="1" applyAlignment="1">
      <alignment horizontal="center"/>
    </xf>
    <xf numFmtId="14" fontId="32" fillId="0" borderId="1" xfId="5" applyNumberFormat="1" applyFont="1" applyBorder="1"/>
    <xf numFmtId="0" fontId="21" fillId="0" borderId="3" xfId="5" applyBorder="1"/>
    <xf numFmtId="0" fontId="21" fillId="0" borderId="4" xfId="5" applyBorder="1"/>
    <xf numFmtId="0" fontId="90" fillId="4" borderId="1" xfId="5" applyFont="1" applyFill="1" applyBorder="1" applyAlignment="1">
      <alignment horizontal="center"/>
    </xf>
    <xf numFmtId="10" fontId="18" fillId="4" borderId="1" xfId="13" applyNumberFormat="1" applyFont="1" applyFill="1" applyBorder="1"/>
    <xf numFmtId="0" fontId="89" fillId="0" borderId="56" xfId="5" applyFont="1" applyBorder="1"/>
    <xf numFmtId="14" fontId="32" fillId="4" borderId="1" xfId="5" applyNumberFormat="1" applyFont="1" applyFill="1" applyBorder="1" applyAlignment="1">
      <alignment horizontal="center"/>
    </xf>
    <xf numFmtId="10" fontId="0" fillId="4" borderId="7" xfId="0" applyNumberFormat="1" applyFill="1" applyBorder="1" applyAlignment="1">
      <alignment horizontal="center"/>
    </xf>
    <xf numFmtId="10" fontId="187" fillId="49" borderId="1" xfId="4" applyNumberFormat="1" applyFont="1" applyFill="1" applyBorder="1" applyAlignment="1">
      <alignment horizontal="center" vertical="center"/>
    </xf>
    <xf numFmtId="17" fontId="0" fillId="0" borderId="55" xfId="0" applyNumberFormat="1" applyBorder="1" applyAlignment="1">
      <alignment horizontal="center" vertical="center"/>
    </xf>
    <xf numFmtId="9" fontId="0" fillId="5" borderId="34" xfId="0" applyNumberFormat="1" applyFill="1" applyBorder="1" applyAlignment="1">
      <alignment horizontal="center" vertical="center"/>
    </xf>
    <xf numFmtId="10" fontId="0" fillId="4" borderId="32" xfId="0" applyNumberFormat="1" applyFill="1" applyBorder="1" applyAlignment="1">
      <alignment horizontal="center" vertical="center"/>
    </xf>
    <xf numFmtId="10" fontId="0" fillId="21" borderId="22" xfId="0" applyNumberFormat="1" applyFill="1" applyBorder="1" applyAlignment="1">
      <alignment horizontal="center" vertical="center"/>
    </xf>
    <xf numFmtId="10" fontId="0" fillId="21" borderId="32" xfId="0" applyNumberFormat="1" applyFill="1" applyBorder="1" applyAlignment="1">
      <alignment horizontal="center" vertical="center"/>
    </xf>
    <xf numFmtId="10" fontId="0" fillId="15" borderId="32" xfId="0" applyNumberFormat="1" applyFill="1" applyBorder="1" applyAlignment="1">
      <alignment horizontal="center" vertical="center"/>
    </xf>
    <xf numFmtId="10" fontId="0" fillId="15" borderId="55" xfId="0" applyNumberFormat="1" applyFill="1" applyBorder="1" applyAlignment="1">
      <alignment horizontal="center" vertical="center"/>
    </xf>
    <xf numFmtId="10" fontId="21" fillId="4" borderId="34" xfId="13" applyNumberFormat="1" applyFont="1" applyFill="1" applyBorder="1" applyAlignment="1">
      <alignment horizontal="center"/>
    </xf>
    <xf numFmtId="10" fontId="21" fillId="4" borderId="66" xfId="13" applyNumberFormat="1" applyFont="1" applyFill="1" applyBorder="1" applyAlignment="1">
      <alignment horizontal="center" vertical="center"/>
    </xf>
    <xf numFmtId="10" fontId="157" fillId="4" borderId="34" xfId="0" applyNumberFormat="1" applyFont="1" applyFill="1" applyBorder="1" applyAlignment="1">
      <alignment horizontal="center"/>
    </xf>
    <xf numFmtId="0" fontId="18" fillId="23" borderId="23" xfId="0" applyFont="1" applyFill="1" applyBorder="1" applyAlignment="1">
      <alignment horizontal="center"/>
    </xf>
    <xf numFmtId="9" fontId="0" fillId="4" borderId="1" xfId="1" applyNumberFormat="1" applyFont="1" applyFill="1" applyBorder="1" applyAlignment="1">
      <alignment horizontal="center"/>
    </xf>
    <xf numFmtId="0" fontId="157" fillId="15" borderId="1" xfId="0" applyFont="1" applyFill="1" applyBorder="1" applyAlignment="1">
      <alignment horizontal="center"/>
    </xf>
    <xf numFmtId="0" fontId="0" fillId="4" borderId="26" xfId="0" applyNumberFormat="1" applyFill="1" applyBorder="1" applyAlignment="1">
      <alignment horizontal="center"/>
    </xf>
    <xf numFmtId="0" fontId="157" fillId="5" borderId="1" xfId="0" applyFont="1" applyFill="1" applyBorder="1" applyAlignment="1">
      <alignment horizontal="center"/>
    </xf>
    <xf numFmtId="9" fontId="157" fillId="5" borderId="1" xfId="0" applyNumberFormat="1" applyFont="1" applyFill="1" applyBorder="1" applyAlignment="1">
      <alignment horizontal="center"/>
    </xf>
    <xf numFmtId="0" fontId="18" fillId="23" borderId="0" xfId="0" applyFont="1" applyFill="1" applyBorder="1" applyAlignment="1">
      <alignment horizontal="center"/>
    </xf>
    <xf numFmtId="14" fontId="77" fillId="5" borderId="15" xfId="12" applyNumberFormat="1" applyFont="1" applyFill="1" applyBorder="1" applyAlignment="1" applyProtection="1">
      <alignment horizontal="center" vertical="center"/>
    </xf>
    <xf numFmtId="0" fontId="188" fillId="0" borderId="0" xfId="0" applyFont="1"/>
    <xf numFmtId="0" fontId="42" fillId="41" borderId="0" xfId="0" applyFont="1" applyFill="1"/>
    <xf numFmtId="0" fontId="42" fillId="0" borderId="0" xfId="0" applyFont="1" applyFill="1" applyBorder="1"/>
    <xf numFmtId="0" fontId="42" fillId="3" borderId="0" xfId="0" applyFont="1" applyFill="1"/>
    <xf numFmtId="9" fontId="42" fillId="3" borderId="0" xfId="0" applyNumberFormat="1" applyFont="1" applyFill="1"/>
    <xf numFmtId="0" fontId="4" fillId="3" borderId="0" xfId="0" applyFont="1" applyFill="1"/>
    <xf numFmtId="9" fontId="42" fillId="3" borderId="0" xfId="1" applyFont="1" applyFill="1"/>
    <xf numFmtId="0" fontId="21" fillId="7" borderId="1" xfId="0" applyFont="1" applyFill="1" applyBorder="1"/>
    <xf numFmtId="0" fontId="0" fillId="0" borderId="0" xfId="0" applyAlignment="1">
      <alignment horizontal="left"/>
    </xf>
    <xf numFmtId="0" fontId="21" fillId="0" borderId="0" xfId="0" applyFont="1" applyAlignment="1">
      <alignment horizontal="left"/>
    </xf>
    <xf numFmtId="0" fontId="186" fillId="23" borderId="0" xfId="11" applyFill="1" applyBorder="1" applyAlignment="1">
      <alignment horizontal="right"/>
    </xf>
    <xf numFmtId="0" fontId="186" fillId="19" borderId="0" xfId="11" applyFill="1" applyBorder="1"/>
    <xf numFmtId="10" fontId="186" fillId="19" borderId="24" xfId="14" applyNumberFormat="1" applyFont="1" applyFill="1" applyBorder="1"/>
    <xf numFmtId="17" fontId="21" fillId="0" borderId="23" xfId="11" applyNumberFormat="1" applyFont="1" applyBorder="1" applyAlignment="1">
      <alignment horizontal="center"/>
    </xf>
    <xf numFmtId="10" fontId="48" fillId="4" borderId="26" xfId="1" applyNumberFormat="1" applyFont="1" applyFill="1" applyBorder="1" applyAlignment="1">
      <alignment horizontal="center"/>
    </xf>
    <xf numFmtId="0" fontId="186" fillId="0" borderId="0" xfId="11"/>
    <xf numFmtId="0" fontId="18" fillId="0" borderId="23" xfId="11" applyFont="1" applyBorder="1" applyAlignment="1">
      <alignment horizontal="center"/>
    </xf>
    <xf numFmtId="0" fontId="186" fillId="0" borderId="20" xfId="11" applyNumberFormat="1" applyBorder="1" applyAlignment="1">
      <alignment horizontal="center"/>
    </xf>
    <xf numFmtId="1" fontId="186" fillId="20" borderId="1" xfId="11" applyNumberFormat="1" applyFill="1" applyBorder="1" applyAlignment="1">
      <alignment horizontal="center"/>
    </xf>
    <xf numFmtId="1" fontId="186" fillId="20" borderId="1" xfId="14" applyNumberFormat="1" applyFont="1" applyFill="1" applyBorder="1" applyAlignment="1">
      <alignment horizontal="center"/>
    </xf>
    <xf numFmtId="1" fontId="186" fillId="20" borderId="2" xfId="11" applyNumberFormat="1" applyFill="1" applyBorder="1" applyAlignment="1">
      <alignment horizontal="center"/>
    </xf>
    <xf numFmtId="1" fontId="186" fillId="26" borderId="1" xfId="11" applyNumberFormat="1" applyFill="1" applyBorder="1" applyAlignment="1">
      <alignment horizontal="center"/>
    </xf>
    <xf numFmtId="0" fontId="186" fillId="0" borderId="23" xfId="11" applyNumberFormat="1" applyBorder="1" applyAlignment="1">
      <alignment horizontal="center"/>
    </xf>
    <xf numFmtId="0" fontId="186" fillId="20" borderId="1" xfId="11" applyFill="1" applyBorder="1" applyAlignment="1">
      <alignment horizontal="center"/>
    </xf>
    <xf numFmtId="10" fontId="186" fillId="20" borderId="1" xfId="14" applyNumberFormat="1" applyFont="1" applyFill="1" applyBorder="1" applyAlignment="1">
      <alignment horizontal="center"/>
    </xf>
    <xf numFmtId="0" fontId="186" fillId="20" borderId="2" xfId="11" applyFill="1" applyBorder="1" applyAlignment="1">
      <alignment horizontal="center"/>
    </xf>
    <xf numFmtId="0" fontId="186" fillId="0" borderId="25" xfId="11" applyNumberFormat="1" applyBorder="1" applyAlignment="1">
      <alignment horizontal="center"/>
    </xf>
    <xf numFmtId="0" fontId="186" fillId="0" borderId="31" xfId="11" applyNumberFormat="1" applyBorder="1" applyAlignment="1">
      <alignment horizontal="center"/>
    </xf>
    <xf numFmtId="1" fontId="186" fillId="20" borderId="4" xfId="11" applyNumberFormat="1" applyFill="1" applyBorder="1" applyAlignment="1">
      <alignment horizontal="right"/>
    </xf>
    <xf numFmtId="1" fontId="186" fillId="20" borderId="1" xfId="11" applyNumberFormat="1" applyFill="1" applyBorder="1" applyAlignment="1">
      <alignment horizontal="right"/>
    </xf>
    <xf numFmtId="1" fontId="186" fillId="20" borderId="1" xfId="11" applyNumberFormat="1" applyFill="1" applyBorder="1"/>
    <xf numFmtId="1" fontId="186" fillId="20" borderId="1" xfId="14" applyNumberFormat="1" applyFont="1" applyFill="1" applyBorder="1"/>
    <xf numFmtId="1" fontId="186" fillId="20" borderId="2" xfId="11" applyNumberFormat="1" applyFill="1" applyBorder="1"/>
    <xf numFmtId="17" fontId="186" fillId="26" borderId="1" xfId="11" applyNumberFormat="1" applyFill="1" applyBorder="1"/>
    <xf numFmtId="0" fontId="186" fillId="0" borderId="41" xfId="11" applyNumberFormat="1" applyBorder="1" applyAlignment="1">
      <alignment horizontal="center"/>
    </xf>
    <xf numFmtId="1" fontId="186" fillId="26" borderId="4" xfId="11" applyNumberFormat="1" applyFill="1" applyBorder="1" applyAlignment="1">
      <alignment horizontal="right"/>
    </xf>
    <xf numFmtId="10" fontId="18" fillId="26" borderId="1" xfId="14" applyNumberFormat="1" applyFont="1" applyFill="1" applyBorder="1"/>
    <xf numFmtId="0" fontId="18" fillId="26" borderId="15" xfId="11" applyFont="1" applyFill="1" applyBorder="1" applyAlignment="1">
      <alignment horizontal="center"/>
    </xf>
    <xf numFmtId="0" fontId="26" fillId="26" borderId="15" xfId="11" applyFont="1" applyFill="1" applyBorder="1" applyAlignment="1">
      <alignment horizontal="center" wrapText="1"/>
    </xf>
    <xf numFmtId="0" fontId="26" fillId="26" borderId="15" xfId="11" applyFont="1" applyFill="1" applyBorder="1" applyAlignment="1">
      <alignment horizontal="center"/>
    </xf>
    <xf numFmtId="0" fontId="26" fillId="26" borderId="16" xfId="11" applyFont="1" applyFill="1" applyBorder="1" applyAlignment="1">
      <alignment horizontal="center" wrapText="1"/>
    </xf>
    <xf numFmtId="168" fontId="18" fillId="26" borderId="0" xfId="14" applyNumberFormat="1" applyFont="1" applyFill="1"/>
    <xf numFmtId="10" fontId="19" fillId="13" borderId="27" xfId="13" applyNumberFormat="1" applyFont="1" applyFill="1" applyBorder="1" applyAlignment="1">
      <alignment horizontal="center"/>
    </xf>
    <xf numFmtId="0" fontId="34" fillId="0" borderId="0" xfId="0" applyFont="1" applyAlignment="1">
      <alignment wrapText="1"/>
    </xf>
    <xf numFmtId="0" fontId="0" fillId="0" borderId="0" xfId="0" applyAlignment="1">
      <alignment wrapText="1"/>
    </xf>
    <xf numFmtId="0" fontId="0" fillId="23" borderId="0" xfId="0" applyFill="1" applyBorder="1" applyAlignment="1">
      <alignment horizontal="center"/>
    </xf>
    <xf numFmtId="17" fontId="0" fillId="43" borderId="1" xfId="0" applyNumberFormat="1" applyFill="1" applyBorder="1" applyAlignment="1">
      <alignment horizontal="center" vertical="center"/>
    </xf>
    <xf numFmtId="0" fontId="18" fillId="0" borderId="20" xfId="11" applyFont="1" applyBorder="1" applyAlignment="1">
      <alignment horizontal="center"/>
    </xf>
    <xf numFmtId="0" fontId="18" fillId="0" borderId="22" xfId="11" applyFont="1" applyBorder="1"/>
    <xf numFmtId="17" fontId="18" fillId="0" borderId="23" xfId="11" applyNumberFormat="1" applyFont="1" applyBorder="1" applyAlignment="1">
      <alignment horizontal="center"/>
    </xf>
    <xf numFmtId="17" fontId="18" fillId="0" borderId="25" xfId="11" applyNumberFormat="1" applyFont="1" applyBorder="1" applyAlignment="1">
      <alignment horizontal="center"/>
    </xf>
    <xf numFmtId="0" fontId="18" fillId="0" borderId="31" xfId="11" applyFont="1" applyBorder="1" applyAlignment="1">
      <alignment horizontal="center" wrapText="1"/>
    </xf>
    <xf numFmtId="9" fontId="186" fillId="33" borderId="50" xfId="11" applyNumberFormat="1" applyFill="1" applyBorder="1" applyAlignment="1">
      <alignment horizontal="center"/>
    </xf>
    <xf numFmtId="9" fontId="186" fillId="33" borderId="41" xfId="11" applyNumberFormat="1" applyFill="1" applyBorder="1" applyAlignment="1">
      <alignment horizontal="center"/>
    </xf>
    <xf numFmtId="9" fontId="186" fillId="15" borderId="50" xfId="11" applyNumberFormat="1" applyFill="1" applyBorder="1" applyAlignment="1">
      <alignment horizontal="center"/>
    </xf>
    <xf numFmtId="9" fontId="186" fillId="4" borderId="50" xfId="11" applyNumberFormat="1" applyFill="1" applyBorder="1" applyAlignment="1">
      <alignment horizontal="center"/>
    </xf>
    <xf numFmtId="9" fontId="186" fillId="4" borderId="24" xfId="11" applyNumberFormat="1" applyFill="1" applyBorder="1" applyAlignment="1">
      <alignment horizontal="center"/>
    </xf>
    <xf numFmtId="9" fontId="186" fillId="4" borderId="27" xfId="11" applyNumberFormat="1" applyFill="1" applyBorder="1" applyAlignment="1">
      <alignment horizontal="center"/>
    </xf>
    <xf numFmtId="9" fontId="51" fillId="15" borderId="1" xfId="0" applyNumberFormat="1" applyFont="1" applyFill="1" applyBorder="1" applyAlignment="1">
      <alignment horizontal="center"/>
    </xf>
    <xf numFmtId="0" fontId="21" fillId="0" borderId="0" xfId="5"/>
    <xf numFmtId="0" fontId="21" fillId="0" borderId="0" xfId="5" applyBorder="1"/>
    <xf numFmtId="0" fontId="21" fillId="0" borderId="6" xfId="5" applyBorder="1"/>
    <xf numFmtId="0" fontId="18" fillId="0" borderId="0" xfId="5" applyFont="1"/>
    <xf numFmtId="0" fontId="21" fillId="23" borderId="23" xfId="5" applyFill="1" applyBorder="1"/>
    <xf numFmtId="0" fontId="21" fillId="23" borderId="0" xfId="5" applyFill="1" applyBorder="1"/>
    <xf numFmtId="0" fontId="21" fillId="23" borderId="38" xfId="5" applyFill="1" applyBorder="1"/>
    <xf numFmtId="0" fontId="21" fillId="23" borderId="24" xfId="5" applyFill="1" applyBorder="1"/>
    <xf numFmtId="0" fontId="21" fillId="23" borderId="25" xfId="5" applyFill="1" applyBorder="1"/>
    <xf numFmtId="0" fontId="21" fillId="23" borderId="26" xfId="5" applyFill="1" applyBorder="1"/>
    <xf numFmtId="0" fontId="21" fillId="23" borderId="45" xfId="5" applyFill="1" applyBorder="1"/>
    <xf numFmtId="0" fontId="21" fillId="23" borderId="27" xfId="5" applyFill="1" applyBorder="1"/>
    <xf numFmtId="0" fontId="18" fillId="0" borderId="14" xfId="5" applyFont="1" applyBorder="1"/>
    <xf numFmtId="0" fontId="18" fillId="0" borderId="2" xfId="5" applyFont="1" applyBorder="1" applyAlignment="1">
      <alignment horizontal="centerContinuous"/>
    </xf>
    <xf numFmtId="0" fontId="18" fillId="0" borderId="3" xfId="5" applyFont="1" applyBorder="1" applyAlignment="1">
      <alignment horizontal="centerContinuous"/>
    </xf>
    <xf numFmtId="0" fontId="18" fillId="0" borderId="4" xfId="5" applyFont="1" applyBorder="1" applyAlignment="1">
      <alignment horizontal="centerContinuous"/>
    </xf>
    <xf numFmtId="0" fontId="18" fillId="0" borderId="15" xfId="5" applyFont="1" applyBorder="1" applyAlignment="1">
      <alignment horizontal="center"/>
    </xf>
    <xf numFmtId="0" fontId="18" fillId="0" borderId="1" xfId="5" applyFont="1" applyBorder="1" applyAlignment="1">
      <alignment horizontal="center"/>
    </xf>
    <xf numFmtId="0" fontId="18" fillId="0" borderId="1" xfId="5" applyFont="1" applyBorder="1"/>
    <xf numFmtId="0" fontId="18" fillId="19" borderId="43" xfId="5" applyFont="1" applyFill="1" applyBorder="1"/>
    <xf numFmtId="0" fontId="18" fillId="19" borderId="6" xfId="5" applyFont="1" applyFill="1" applyBorder="1"/>
    <xf numFmtId="0" fontId="18" fillId="19" borderId="16" xfId="5" applyFont="1" applyFill="1" applyBorder="1"/>
    <xf numFmtId="0" fontId="18" fillId="19" borderId="44" xfId="5" applyFont="1" applyFill="1" applyBorder="1"/>
    <xf numFmtId="0" fontId="18" fillId="24" borderId="2" xfId="5" applyFont="1" applyFill="1" applyBorder="1" applyAlignment="1">
      <alignment horizontal="centerContinuous"/>
    </xf>
    <xf numFmtId="0" fontId="18" fillId="24" borderId="3" xfId="5" applyFont="1" applyFill="1" applyBorder="1" applyAlignment="1">
      <alignment horizontal="centerContinuous"/>
    </xf>
    <xf numFmtId="0" fontId="18" fillId="24" borderId="4" xfId="5" applyFont="1" applyFill="1" applyBorder="1" applyAlignment="1">
      <alignment horizontal="centerContinuous"/>
    </xf>
    <xf numFmtId="0" fontId="24" fillId="25" borderId="0" xfId="5" applyFont="1" applyFill="1"/>
    <xf numFmtId="0" fontId="21" fillId="25" borderId="0" xfId="5" applyFill="1"/>
    <xf numFmtId="0" fontId="18" fillId="19" borderId="23" xfId="5" applyFont="1" applyFill="1" applyBorder="1"/>
    <xf numFmtId="0" fontId="18" fillId="19" borderId="0" xfId="5" applyFont="1" applyFill="1" applyBorder="1"/>
    <xf numFmtId="0" fontId="18" fillId="19" borderId="38" xfId="5" applyFont="1" applyFill="1" applyBorder="1"/>
    <xf numFmtId="0" fontId="18" fillId="19" borderId="24" xfId="5" applyFont="1" applyFill="1" applyBorder="1"/>
    <xf numFmtId="0" fontId="21" fillId="0" borderId="0" xfId="5" applyFont="1"/>
    <xf numFmtId="0" fontId="21" fillId="0" borderId="0" xfId="5" applyFill="1"/>
    <xf numFmtId="0" fontId="21" fillId="0" borderId="37" xfId="5" applyBorder="1"/>
    <xf numFmtId="17" fontId="21" fillId="0" borderId="38" xfId="5" applyNumberFormat="1" applyBorder="1" applyAlignment="1">
      <alignment horizontal="center"/>
    </xf>
    <xf numFmtId="164" fontId="21" fillId="0" borderId="0" xfId="13" applyNumberFormat="1" applyFill="1" applyBorder="1" applyAlignment="1">
      <alignment horizontal="center"/>
    </xf>
    <xf numFmtId="164" fontId="21" fillId="0" borderId="0" xfId="13" applyNumberFormat="1" applyFill="1" applyBorder="1"/>
    <xf numFmtId="2" fontId="21" fillId="0" borderId="39" xfId="5" applyNumberFormat="1" applyBorder="1"/>
    <xf numFmtId="17" fontId="21" fillId="0" borderId="16" xfId="5" applyNumberFormat="1" applyBorder="1" applyAlignment="1">
      <alignment horizontal="center"/>
    </xf>
    <xf numFmtId="164" fontId="21" fillId="0" borderId="6" xfId="13" applyNumberFormat="1" applyFill="1" applyBorder="1" applyAlignment="1">
      <alignment horizontal="center"/>
    </xf>
    <xf numFmtId="164" fontId="21" fillId="0" borderId="6" xfId="13" applyNumberFormat="1" applyFill="1" applyBorder="1"/>
    <xf numFmtId="2" fontId="21" fillId="0" borderId="17" xfId="5" applyNumberFormat="1" applyBorder="1"/>
    <xf numFmtId="0" fontId="21" fillId="0" borderId="0" xfId="5" applyFill="1" applyBorder="1" applyAlignment="1">
      <alignment horizontal="right"/>
    </xf>
    <xf numFmtId="0" fontId="21" fillId="0" borderId="15" xfId="5" applyFill="1" applyBorder="1"/>
    <xf numFmtId="0" fontId="18" fillId="0" borderId="17" xfId="5" applyFont="1" applyFill="1" applyBorder="1"/>
    <xf numFmtId="0" fontId="21" fillId="0" borderId="14" xfId="5" applyBorder="1"/>
    <xf numFmtId="17" fontId="21" fillId="0" borderId="38" xfId="5" applyNumberFormat="1" applyFont="1" applyBorder="1" applyAlignment="1">
      <alignment horizontal="center"/>
    </xf>
    <xf numFmtId="0" fontId="21" fillId="0" borderId="6" xfId="5" applyFill="1" applyBorder="1" applyAlignment="1">
      <alignment horizontal="right"/>
    </xf>
    <xf numFmtId="0" fontId="21" fillId="15" borderId="0" xfId="5" applyFill="1" applyBorder="1" applyAlignment="1">
      <alignment horizontal="right"/>
    </xf>
    <xf numFmtId="0" fontId="157" fillId="6" borderId="2" xfId="0" applyFont="1" applyFill="1" applyBorder="1" applyAlignment="1">
      <alignment horizontal="center"/>
    </xf>
    <xf numFmtId="0" fontId="21" fillId="0" borderId="0" xfId="5"/>
    <xf numFmtId="0" fontId="21" fillId="0" borderId="0" xfId="5" applyBorder="1"/>
    <xf numFmtId="0" fontId="23" fillId="0" borderId="0" xfId="5" applyFont="1"/>
    <xf numFmtId="0" fontId="18" fillId="0" borderId="0" xfId="5" applyFont="1"/>
    <xf numFmtId="0" fontId="21" fillId="0" borderId="0" xfId="5" applyFill="1" applyAlignment="1">
      <alignment horizontal="center"/>
    </xf>
    <xf numFmtId="9" fontId="21" fillId="0" borderId="0" xfId="5" applyNumberFormat="1"/>
    <xf numFmtId="0" fontId="18" fillId="32" borderId="2" xfId="5" applyFont="1" applyFill="1" applyBorder="1" applyAlignment="1">
      <alignment horizontal="centerContinuous"/>
    </xf>
    <xf numFmtId="0" fontId="18" fillId="32" borderId="3" xfId="5" applyFont="1" applyFill="1" applyBorder="1" applyAlignment="1">
      <alignment horizontal="centerContinuous"/>
    </xf>
    <xf numFmtId="0" fontId="18" fillId="32" borderId="4" xfId="5" applyFont="1" applyFill="1" applyBorder="1" applyAlignment="1">
      <alignment horizontal="centerContinuous"/>
    </xf>
    <xf numFmtId="0" fontId="18" fillId="32" borderId="43" xfId="5" applyFont="1" applyFill="1" applyBorder="1"/>
    <xf numFmtId="0" fontId="18" fillId="32" borderId="6" xfId="5" applyFont="1" applyFill="1" applyBorder="1"/>
    <xf numFmtId="0" fontId="18" fillId="32" borderId="16" xfId="5" applyFont="1" applyFill="1" applyBorder="1"/>
    <xf numFmtId="0" fontId="18" fillId="32" borderId="44" xfId="5" applyFont="1" applyFill="1" applyBorder="1"/>
    <xf numFmtId="0" fontId="21" fillId="32" borderId="23" xfId="5" applyFill="1" applyBorder="1"/>
    <xf numFmtId="0" fontId="21" fillId="32" borderId="0" xfId="5" applyFill="1" applyBorder="1"/>
    <xf numFmtId="0" fontId="21" fillId="32" borderId="38" xfId="5" applyFill="1" applyBorder="1"/>
    <xf numFmtId="0" fontId="21" fillId="32" borderId="24" xfId="5" applyFill="1" applyBorder="1"/>
    <xf numFmtId="0" fontId="21" fillId="32" borderId="25" xfId="5" applyFill="1" applyBorder="1"/>
    <xf numFmtId="0" fontId="21" fillId="32" borderId="26" xfId="5" applyFill="1" applyBorder="1"/>
    <xf numFmtId="0" fontId="21" fillId="32" borderId="45" xfId="5" applyFill="1" applyBorder="1"/>
    <xf numFmtId="0" fontId="21" fillId="32" borderId="27" xfId="5" applyFill="1" applyBorder="1"/>
    <xf numFmtId="17" fontId="18" fillId="0" borderId="23" xfId="5" applyNumberFormat="1" applyFont="1" applyBorder="1" applyAlignment="1">
      <alignment horizontal="center"/>
    </xf>
    <xf numFmtId="17" fontId="18" fillId="0" borderId="25" xfId="5" applyNumberFormat="1" applyFont="1" applyBorder="1" applyAlignment="1">
      <alignment horizontal="center"/>
    </xf>
    <xf numFmtId="0" fontId="21" fillId="32" borderId="24" xfId="5" applyNumberFormat="1" applyFill="1" applyBorder="1" applyAlignment="1">
      <alignment horizontal="center"/>
    </xf>
    <xf numFmtId="0" fontId="21" fillId="32" borderId="27" xfId="5" applyNumberFormat="1" applyFill="1" applyBorder="1" applyAlignment="1">
      <alignment horizontal="center"/>
    </xf>
    <xf numFmtId="0" fontId="18" fillId="0" borderId="7" xfId="5" applyFont="1" applyBorder="1" applyAlignment="1">
      <alignment horizontal="center"/>
    </xf>
    <xf numFmtId="0" fontId="18" fillId="0" borderId="7" xfId="5" applyFont="1" applyBorder="1" applyAlignment="1">
      <alignment horizontal="center" wrapText="1"/>
    </xf>
    <xf numFmtId="0" fontId="18" fillId="0" borderId="19" xfId="5" applyFont="1" applyBorder="1"/>
    <xf numFmtId="0" fontId="21" fillId="33" borderId="50" xfId="5" applyNumberFormat="1" applyFill="1" applyBorder="1" applyAlignment="1">
      <alignment horizontal="center"/>
    </xf>
    <xf numFmtId="0" fontId="21" fillId="33" borderId="41" xfId="5" applyNumberFormat="1" applyFill="1" applyBorder="1" applyAlignment="1">
      <alignment horizontal="center"/>
    </xf>
    <xf numFmtId="0" fontId="21" fillId="4" borderId="50" xfId="5" applyNumberFormat="1" applyFill="1" applyBorder="1" applyAlignment="1">
      <alignment horizontal="center"/>
    </xf>
    <xf numFmtId="0" fontId="0" fillId="0" borderId="41" xfId="0" applyBorder="1"/>
    <xf numFmtId="0" fontId="18" fillId="0" borderId="75" xfId="0" applyFont="1" applyBorder="1" applyAlignment="1">
      <alignment horizontal="center"/>
    </xf>
    <xf numFmtId="2" fontId="0" fillId="0" borderId="81" xfId="0" applyNumberFormat="1" applyBorder="1"/>
    <xf numFmtId="164" fontId="0" fillId="0" borderId="0" xfId="13" applyNumberFormat="1" applyFont="1" applyFill="1" applyBorder="1" applyAlignment="1">
      <alignment horizontal="center"/>
    </xf>
    <xf numFmtId="164" fontId="0" fillId="0" borderId="0" xfId="13" applyNumberFormat="1" applyFont="1" applyFill="1" applyBorder="1"/>
    <xf numFmtId="164" fontId="0" fillId="0" borderId="26" xfId="13" applyNumberFormat="1" applyFont="1" applyFill="1" applyBorder="1" applyAlignment="1">
      <alignment horizontal="center"/>
    </xf>
    <xf numFmtId="164" fontId="0" fillId="0" borderId="26" xfId="13" applyNumberFormat="1" applyFont="1" applyFill="1" applyBorder="1"/>
    <xf numFmtId="10" fontId="21" fillId="4" borderId="1" xfId="13" applyNumberFormat="1" applyFont="1" applyFill="1" applyBorder="1"/>
    <xf numFmtId="10" fontId="0" fillId="15" borderId="1" xfId="1" applyNumberFormat="1" applyFont="1" applyFill="1" applyBorder="1"/>
    <xf numFmtId="10" fontId="0" fillId="4" borderId="1" xfId="13" applyNumberFormat="1" applyFont="1" applyFill="1" applyBorder="1"/>
    <xf numFmtId="10" fontId="157" fillId="6" borderId="2" xfId="0" applyNumberFormat="1" applyFont="1" applyFill="1" applyBorder="1" applyAlignment="1">
      <alignment horizontal="center"/>
    </xf>
    <xf numFmtId="10" fontId="0" fillId="4" borderId="0" xfId="13" applyNumberFormat="1" applyFont="1" applyFill="1"/>
    <xf numFmtId="10" fontId="0" fillId="4" borderId="31" xfId="13" applyNumberFormat="1" applyFont="1" applyFill="1" applyBorder="1"/>
    <xf numFmtId="0" fontId="0" fillId="6" borderId="61" xfId="0" applyFill="1" applyBorder="1" applyAlignment="1">
      <alignment horizontal="center"/>
    </xf>
    <xf numFmtId="0" fontId="122" fillId="0" borderId="1" xfId="0" applyFont="1" applyBorder="1" applyAlignment="1">
      <alignment horizontal="center"/>
    </xf>
    <xf numFmtId="9" fontId="26" fillId="0" borderId="1" xfId="13" applyFont="1" applyBorder="1"/>
    <xf numFmtId="9" fontId="26" fillId="5" borderId="1" xfId="13" applyFont="1" applyFill="1" applyBorder="1"/>
    <xf numFmtId="10" fontId="0" fillId="4" borderId="22" xfId="13" applyNumberFormat="1" applyFont="1" applyFill="1" applyBorder="1"/>
    <xf numFmtId="10" fontId="21" fillId="11" borderId="1" xfId="13" applyNumberFormat="1" applyFont="1" applyFill="1" applyBorder="1"/>
    <xf numFmtId="10" fontId="144" fillId="45" borderId="7" xfId="13" applyNumberFormat="1" applyFont="1" applyFill="1" applyBorder="1" applyAlignment="1">
      <alignment vertical="center"/>
    </xf>
    <xf numFmtId="9" fontId="0" fillId="4" borderId="1" xfId="13" applyNumberFormat="1" applyFont="1" applyFill="1" applyBorder="1" applyAlignment="1">
      <alignment horizontal="center"/>
    </xf>
    <xf numFmtId="9" fontId="0" fillId="0" borderId="0" xfId="13" applyNumberFormat="1" applyFont="1" applyBorder="1" applyAlignment="1">
      <alignment horizontal="center"/>
    </xf>
    <xf numFmtId="9" fontId="0" fillId="0" borderId="0" xfId="13" applyFont="1" applyBorder="1" applyAlignment="1">
      <alignment horizontal="center"/>
    </xf>
    <xf numFmtId="10" fontId="0" fillId="0" borderId="0" xfId="13" applyNumberFormat="1" applyFont="1" applyBorder="1" applyAlignment="1">
      <alignment horizontal="center"/>
    </xf>
    <xf numFmtId="0" fontId="0" fillId="0" borderId="0" xfId="0" applyBorder="1" applyAlignment="1">
      <alignment horizontal="left"/>
    </xf>
    <xf numFmtId="0" fontId="0" fillId="0" borderId="0" xfId="0" applyAlignment="1">
      <alignment horizontal="left"/>
    </xf>
    <xf numFmtId="0" fontId="0" fillId="0" borderId="0" xfId="0" applyFill="1" applyBorder="1" applyAlignment="1">
      <alignment horizontal="center"/>
    </xf>
    <xf numFmtId="0" fontId="0" fillId="14" borderId="55" xfId="0" applyFill="1" applyBorder="1" applyAlignment="1">
      <alignment horizontal="center"/>
    </xf>
    <xf numFmtId="0" fontId="0" fillId="14" borderId="32" xfId="0" applyFill="1" applyBorder="1" applyAlignment="1">
      <alignment horizontal="center"/>
    </xf>
    <xf numFmtId="0" fontId="0" fillId="14" borderId="25" xfId="0" applyFill="1" applyBorder="1" applyAlignment="1">
      <alignment horizontal="center"/>
    </xf>
    <xf numFmtId="0" fontId="0" fillId="14" borderId="27" xfId="0" applyFill="1" applyBorder="1" applyAlignment="1">
      <alignment horizontal="center"/>
    </xf>
    <xf numFmtId="0" fontId="18" fillId="0" borderId="0" xfId="0" applyFont="1" applyFill="1" applyBorder="1" applyAlignment="1">
      <alignment horizontal="center"/>
    </xf>
    <xf numFmtId="0" fontId="18" fillId="15" borderId="19" xfId="0" applyFont="1" applyFill="1" applyBorder="1" applyAlignment="1">
      <alignment horizontal="center" wrapText="1"/>
    </xf>
    <xf numFmtId="0" fontId="18" fillId="51" borderId="31" xfId="0" applyFont="1" applyFill="1" applyBorder="1" applyAlignment="1">
      <alignment horizontal="center" vertical="center"/>
    </xf>
    <xf numFmtId="0" fontId="18" fillId="51" borderId="31" xfId="0" applyFont="1" applyFill="1" applyBorder="1" applyAlignment="1">
      <alignment horizontal="center" vertical="center" wrapText="1"/>
    </xf>
    <xf numFmtId="0" fontId="18" fillId="51" borderId="22" xfId="0" applyFont="1" applyFill="1" applyBorder="1" applyAlignment="1">
      <alignment horizontal="center" vertical="center" wrapText="1"/>
    </xf>
    <xf numFmtId="10" fontId="1" fillId="4" borderId="1" xfId="4" applyNumberFormat="1" applyFont="1" applyFill="1" applyBorder="1" applyAlignment="1">
      <alignment horizontal="center" vertical="center"/>
    </xf>
    <xf numFmtId="10" fontId="1" fillId="21" borderId="1" xfId="4" applyNumberFormat="1" applyFont="1" applyFill="1" applyBorder="1" applyAlignment="1">
      <alignment horizontal="center" vertical="center"/>
    </xf>
    <xf numFmtId="0" fontId="18" fillId="52" borderId="7" xfId="0" applyFont="1" applyFill="1" applyBorder="1" applyAlignment="1">
      <alignment horizontal="center"/>
    </xf>
    <xf numFmtId="0" fontId="18" fillId="52" borderId="7" xfId="0" applyFont="1" applyFill="1" applyBorder="1" applyAlignment="1">
      <alignment horizontal="center" vertical="center" wrapText="1"/>
    </xf>
    <xf numFmtId="0" fontId="18" fillId="52" borderId="19" xfId="0" applyFont="1" applyFill="1" applyBorder="1" applyAlignment="1">
      <alignment horizontal="center"/>
    </xf>
    <xf numFmtId="0" fontId="18" fillId="52" borderId="18" xfId="0" applyFont="1" applyFill="1" applyBorder="1" applyAlignment="1">
      <alignment horizontal="centerContinuous"/>
    </xf>
    <xf numFmtId="0" fontId="18" fillId="52" borderId="28" xfId="0" applyFont="1" applyFill="1" applyBorder="1" applyAlignment="1">
      <alignment horizontal="centerContinuous"/>
    </xf>
    <xf numFmtId="0" fontId="18" fillId="52" borderId="19" xfId="0" applyFont="1" applyFill="1" applyBorder="1" applyAlignment="1">
      <alignment horizontal="centerContinuous"/>
    </xf>
    <xf numFmtId="17" fontId="18" fillId="0" borderId="55" xfId="0" applyNumberFormat="1" applyFont="1" applyBorder="1" applyAlignment="1">
      <alignment horizontal="center"/>
    </xf>
    <xf numFmtId="10" fontId="0" fillId="21" borderId="20" xfId="0" applyNumberFormat="1" applyFill="1" applyBorder="1" applyAlignment="1">
      <alignment horizontal="center"/>
    </xf>
    <xf numFmtId="10" fontId="0" fillId="21" borderId="7" xfId="0" applyNumberFormat="1" applyFill="1" applyBorder="1" applyAlignment="1">
      <alignment horizontal="center"/>
    </xf>
    <xf numFmtId="17" fontId="18" fillId="0" borderId="0" xfId="0" applyNumberFormat="1" applyFont="1" applyBorder="1" applyAlignment="1">
      <alignment horizontal="center"/>
    </xf>
    <xf numFmtId="10" fontId="0" fillId="5" borderId="55" xfId="0" applyNumberFormat="1" applyFill="1" applyBorder="1" applyAlignment="1">
      <alignment horizontal="center"/>
    </xf>
    <xf numFmtId="10" fontId="0" fillId="5" borderId="25" xfId="0" applyNumberFormat="1" applyFill="1" applyBorder="1" applyAlignment="1">
      <alignment horizontal="center"/>
    </xf>
    <xf numFmtId="17" fontId="0" fillId="0" borderId="0" xfId="0" applyNumberFormat="1" applyFill="1" applyBorder="1" applyAlignment="1">
      <alignment horizontal="center" vertical="center"/>
    </xf>
    <xf numFmtId="15" fontId="0" fillId="0" borderId="0" xfId="0" applyNumberFormat="1" applyFill="1" applyBorder="1" applyAlignment="1">
      <alignment horizontal="center" vertical="center"/>
    </xf>
    <xf numFmtId="0" fontId="0" fillId="0" borderId="0" xfId="0" applyFill="1" applyBorder="1" applyAlignment="1">
      <alignment horizontal="center" vertical="center"/>
    </xf>
    <xf numFmtId="10" fontId="0" fillId="14" borderId="0" xfId="0" applyNumberFormat="1" applyFill="1" applyBorder="1" applyAlignment="1">
      <alignment horizontal="center" vertical="center"/>
    </xf>
    <xf numFmtId="0" fontId="24" fillId="10" borderId="0" xfId="0" applyFont="1" applyFill="1" applyAlignment="1">
      <alignment horizontal="center"/>
    </xf>
    <xf numFmtId="0" fontId="18" fillId="51" borderId="7" xfId="0" applyFont="1" applyFill="1" applyBorder="1" applyAlignment="1">
      <alignment horizontal="center" vertical="center"/>
    </xf>
    <xf numFmtId="0" fontId="18" fillId="51" borderId="7" xfId="0" applyFont="1" applyFill="1" applyBorder="1" applyAlignment="1">
      <alignment horizontal="center" vertical="center" wrapText="1"/>
    </xf>
    <xf numFmtId="0" fontId="18" fillId="51" borderId="19" xfId="0" applyFont="1" applyFill="1" applyBorder="1" applyAlignment="1">
      <alignment horizontal="center" vertical="center" wrapText="1"/>
    </xf>
    <xf numFmtId="0" fontId="18" fillId="51" borderId="29" xfId="0" applyFont="1" applyFill="1" applyBorder="1" applyAlignment="1">
      <alignment horizontal="center" vertical="center"/>
    </xf>
    <xf numFmtId="10" fontId="0" fillId="4" borderId="22" xfId="0" applyNumberFormat="1" applyFill="1" applyBorder="1" applyAlignment="1">
      <alignment horizontal="center" vertical="center"/>
    </xf>
    <xf numFmtId="10" fontId="0" fillId="5" borderId="32" xfId="0" applyNumberFormat="1" applyFill="1" applyBorder="1" applyAlignment="1">
      <alignment horizontal="center" vertical="center"/>
    </xf>
    <xf numFmtId="0" fontId="18" fillId="52" borderId="7" xfId="0" applyFont="1" applyFill="1" applyBorder="1" applyAlignment="1">
      <alignment horizontal="center" wrapText="1"/>
    </xf>
    <xf numFmtId="17" fontId="18" fillId="0" borderId="20" xfId="0" applyNumberFormat="1" applyFont="1" applyFill="1" applyBorder="1" applyAlignment="1">
      <alignment horizontal="center"/>
    </xf>
    <xf numFmtId="17" fontId="18" fillId="0" borderId="55" xfId="0" applyNumberFormat="1" applyFont="1" applyFill="1" applyBorder="1" applyAlignment="1">
      <alignment horizontal="center"/>
    </xf>
    <xf numFmtId="17" fontId="18" fillId="0" borderId="25" xfId="0" applyNumberFormat="1" applyFont="1" applyFill="1" applyBorder="1" applyAlignment="1">
      <alignment horizontal="center"/>
    </xf>
    <xf numFmtId="10" fontId="21" fillId="4" borderId="31" xfId="13" applyNumberFormat="1" applyFont="1" applyFill="1" applyBorder="1" applyAlignment="1">
      <alignment horizontal="center"/>
    </xf>
    <xf numFmtId="3" fontId="0" fillId="0" borderId="0" xfId="0" applyNumberFormat="1" applyFill="1" applyBorder="1" applyAlignment="1">
      <alignment horizontal="center" vertical="center"/>
    </xf>
    <xf numFmtId="3" fontId="21" fillId="0" borderId="0" xfId="0" applyNumberFormat="1" applyFont="1" applyFill="1" applyBorder="1" applyAlignment="1">
      <alignment horizontal="center" vertical="center"/>
    </xf>
    <xf numFmtId="0" fontId="18" fillId="51" borderId="63" xfId="0" applyFont="1" applyFill="1" applyBorder="1" applyAlignment="1">
      <alignment horizontal="center" vertical="center" wrapText="1"/>
    </xf>
    <xf numFmtId="0" fontId="26" fillId="51" borderId="7" xfId="0" applyFont="1" applyFill="1" applyBorder="1" applyAlignment="1">
      <alignment horizontal="center" vertical="center" wrapText="1"/>
    </xf>
    <xf numFmtId="10" fontId="21" fillId="4" borderId="19" xfId="13" applyNumberFormat="1" applyFont="1" applyFill="1" applyBorder="1" applyAlignment="1">
      <alignment horizontal="center" vertical="center"/>
    </xf>
    <xf numFmtId="17" fontId="18" fillId="0" borderId="31" xfId="0" applyNumberFormat="1" applyFont="1" applyBorder="1" applyAlignment="1">
      <alignment horizontal="center"/>
    </xf>
    <xf numFmtId="17" fontId="18" fillId="0" borderId="34" xfId="0" applyNumberFormat="1" applyFont="1" applyBorder="1" applyAlignment="1">
      <alignment horizontal="center"/>
    </xf>
    <xf numFmtId="10" fontId="0" fillId="15" borderId="34" xfId="0" applyNumberFormat="1" applyFill="1" applyBorder="1" applyAlignment="1">
      <alignment horizontal="center"/>
    </xf>
    <xf numFmtId="10" fontId="48" fillId="15" borderId="34" xfId="0" applyNumberFormat="1" applyFont="1" applyFill="1" applyBorder="1" applyAlignment="1">
      <alignment horizontal="center"/>
    </xf>
    <xf numFmtId="17" fontId="18" fillId="0" borderId="41" xfId="0" applyNumberFormat="1" applyFont="1" applyBorder="1" applyAlignment="1">
      <alignment horizontal="center"/>
    </xf>
    <xf numFmtId="10" fontId="0" fillId="15" borderId="53" xfId="0" applyNumberFormat="1" applyFill="1" applyBorder="1" applyAlignment="1">
      <alignment horizontal="center"/>
    </xf>
    <xf numFmtId="0" fontId="18" fillId="51" borderId="31" xfId="0" applyFont="1" applyFill="1" applyBorder="1"/>
    <xf numFmtId="0" fontId="18" fillId="51" borderId="7" xfId="0" applyFont="1" applyFill="1" applyBorder="1" applyAlignment="1">
      <alignment horizontal="center" wrapText="1"/>
    </xf>
    <xf numFmtId="0" fontId="26" fillId="51" borderId="7" xfId="0" applyFont="1" applyFill="1" applyBorder="1" applyAlignment="1">
      <alignment horizontal="center" wrapText="1"/>
    </xf>
    <xf numFmtId="10" fontId="0" fillId="4" borderId="32" xfId="0" applyNumberFormat="1" applyFill="1" applyBorder="1" applyAlignment="1">
      <alignment horizontal="center"/>
    </xf>
    <xf numFmtId="10" fontId="21" fillId="0" borderId="0" xfId="13" applyNumberFormat="1" applyFont="1" applyFill="1" applyBorder="1"/>
    <xf numFmtId="10" fontId="0" fillId="21" borderId="32" xfId="0" applyNumberFormat="1" applyFill="1" applyBorder="1" applyAlignment="1">
      <alignment horizontal="center"/>
    </xf>
    <xf numFmtId="10" fontId="21" fillId="21" borderId="32" xfId="0" applyNumberFormat="1" applyFont="1" applyFill="1" applyBorder="1" applyAlignment="1">
      <alignment horizontal="center"/>
    </xf>
    <xf numFmtId="0" fontId="43" fillId="0" borderId="0" xfId="0" applyFont="1" applyAlignment="1">
      <alignment horizontal="center" vertical="center"/>
    </xf>
    <xf numFmtId="0" fontId="44" fillId="0" borderId="0" xfId="0" applyFont="1" applyBorder="1" applyAlignment="1">
      <alignment horizontal="center" vertical="center" wrapText="1"/>
    </xf>
    <xf numFmtId="0" fontId="44" fillId="0" borderId="0" xfId="0" applyFont="1" applyBorder="1" applyAlignment="1">
      <alignment horizontal="center" vertical="center"/>
    </xf>
    <xf numFmtId="0" fontId="44" fillId="0" borderId="1" xfId="0" applyFont="1" applyBorder="1" applyAlignment="1">
      <alignment horizontal="center" vertical="center" wrapText="1"/>
    </xf>
    <xf numFmtId="0" fontId="189" fillId="0" borderId="0" xfId="0" applyFont="1"/>
    <xf numFmtId="0" fontId="189" fillId="3" borderId="0" xfId="0" applyFont="1" applyFill="1"/>
    <xf numFmtId="0" fontId="132" fillId="3" borderId="0" xfId="0" applyFont="1" applyFill="1"/>
    <xf numFmtId="0" fontId="44" fillId="0" borderId="14" xfId="0" applyFont="1" applyBorder="1" applyAlignment="1">
      <alignment horizontal="center" vertical="top"/>
    </xf>
    <xf numFmtId="0" fontId="190" fillId="0" borderId="37" xfId="0" applyFont="1" applyBorder="1" applyAlignment="1">
      <alignment horizontal="center" wrapText="1"/>
    </xf>
    <xf numFmtId="0" fontId="44" fillId="0" borderId="14" xfId="0" applyFont="1" applyBorder="1" applyAlignment="1">
      <alignment horizontal="center"/>
    </xf>
    <xf numFmtId="0" fontId="44" fillId="0" borderId="1" xfId="0" applyFont="1" applyBorder="1" applyAlignment="1">
      <alignment horizontal="center"/>
    </xf>
    <xf numFmtId="0" fontId="44" fillId="0" borderId="15" xfId="0" applyFont="1" applyBorder="1" applyAlignment="1">
      <alignment horizontal="center" vertical="top"/>
    </xf>
    <xf numFmtId="0" fontId="190" fillId="0" borderId="6" xfId="0" applyFont="1" applyBorder="1" applyAlignment="1">
      <alignment horizontal="center" wrapText="1"/>
    </xf>
    <xf numFmtId="0" fontId="44" fillId="0" borderId="15" xfId="0" applyFont="1" applyBorder="1" applyAlignment="1">
      <alignment horizontal="center"/>
    </xf>
    <xf numFmtId="0" fontId="44" fillId="5" borderId="4" xfId="0" applyFont="1" applyFill="1" applyBorder="1" applyAlignment="1">
      <alignment horizontal="center" vertical="center"/>
    </xf>
    <xf numFmtId="0" fontId="44" fillId="5" borderId="1" xfId="0" applyFont="1" applyFill="1" applyBorder="1" applyAlignment="1">
      <alignment horizontal="center" vertical="center"/>
    </xf>
    <xf numFmtId="0" fontId="44" fillId="5" borderId="1" xfId="0" applyFont="1" applyFill="1" applyBorder="1" applyAlignment="1">
      <alignment horizontal="center" vertical="center" wrapText="1"/>
    </xf>
    <xf numFmtId="0" fontId="139" fillId="11" borderId="38" xfId="0" applyFont="1" applyFill="1" applyBorder="1"/>
    <xf numFmtId="0" fontId="124" fillId="0" borderId="42" xfId="0" applyFont="1" applyBorder="1" applyAlignment="1">
      <alignment wrapText="1"/>
    </xf>
    <xf numFmtId="0" fontId="19" fillId="5" borderId="1" xfId="0" applyFont="1" applyFill="1" applyBorder="1"/>
    <xf numFmtId="0" fontId="19" fillId="6" borderId="1" xfId="0" applyFont="1" applyFill="1" applyBorder="1"/>
    <xf numFmtId="9" fontId="21" fillId="0" borderId="1" xfId="1" applyFont="1" applyBorder="1" applyAlignment="1">
      <alignment horizontal="center"/>
    </xf>
    <xf numFmtId="0" fontId="27" fillId="11" borderId="1" xfId="0" applyFont="1" applyFill="1" applyBorder="1" applyAlignment="1">
      <alignment horizontal="center"/>
    </xf>
    <xf numFmtId="0" fontId="191" fillId="0" borderId="2" xfId="0" applyFont="1" applyBorder="1" applyAlignment="1">
      <alignment horizontal="center" wrapText="1"/>
    </xf>
    <xf numFmtId="0" fontId="43" fillId="0" borderId="1" xfId="0" applyFont="1" applyBorder="1" applyAlignment="1">
      <alignment vertical="center" wrapText="1"/>
    </xf>
    <xf numFmtId="0" fontId="142" fillId="0" borderId="38" xfId="0" applyFont="1" applyBorder="1"/>
    <xf numFmtId="0" fontId="43" fillId="0" borderId="42" xfId="0" applyFont="1" applyBorder="1"/>
    <xf numFmtId="0" fontId="43" fillId="0" borderId="4" xfId="0" applyFont="1" applyBorder="1"/>
    <xf numFmtId="0" fontId="18" fillId="5" borderId="1" xfId="0" applyFont="1" applyFill="1" applyBorder="1"/>
    <xf numFmtId="0" fontId="18" fillId="6" borderId="1" xfId="0" applyFont="1" applyFill="1" applyBorder="1"/>
    <xf numFmtId="0" fontId="43" fillId="0" borderId="38" xfId="0" applyFont="1" applyBorder="1"/>
    <xf numFmtId="0" fontId="192" fillId="5" borderId="1" xfId="0" applyFont="1" applyFill="1" applyBorder="1"/>
    <xf numFmtId="0" fontId="43" fillId="5" borderId="1" xfId="0" applyFont="1" applyFill="1" applyBorder="1"/>
    <xf numFmtId="9" fontId="43" fillId="0" borderId="1" xfId="1" applyFont="1" applyBorder="1" applyAlignment="1">
      <alignment horizontal="center"/>
    </xf>
    <xf numFmtId="0" fontId="43" fillId="0" borderId="2" xfId="0" applyFont="1" applyBorder="1" applyAlignment="1">
      <alignment wrapText="1"/>
    </xf>
    <xf numFmtId="0" fontId="43" fillId="0" borderId="1" xfId="0" applyFont="1" applyBorder="1" applyAlignment="1">
      <alignment horizontal="center" vertical="center" wrapText="1"/>
    </xf>
    <xf numFmtId="0" fontId="43" fillId="0" borderId="2" xfId="0" applyFont="1" applyBorder="1" applyAlignment="1">
      <alignment horizontal="center" wrapText="1"/>
    </xf>
    <xf numFmtId="0" fontId="192" fillId="11" borderId="1" xfId="0" applyFont="1" applyFill="1" applyBorder="1"/>
    <xf numFmtId="0" fontId="18" fillId="11" borderId="1" xfId="0" applyFont="1" applyFill="1" applyBorder="1"/>
    <xf numFmtId="0" fontId="43" fillId="0" borderId="36" xfId="0" applyFont="1" applyBorder="1"/>
    <xf numFmtId="0" fontId="43" fillId="11" borderId="14" xfId="0" applyFont="1" applyFill="1" applyBorder="1"/>
    <xf numFmtId="9" fontId="43" fillId="0" borderId="14" xfId="1" applyFont="1" applyBorder="1" applyAlignment="1">
      <alignment horizontal="center"/>
    </xf>
    <xf numFmtId="0" fontId="43" fillId="0" borderId="35" xfId="0" applyFont="1" applyBorder="1" applyAlignment="1">
      <alignment wrapText="1"/>
    </xf>
    <xf numFmtId="0" fontId="18" fillId="11" borderId="14" xfId="0" applyFont="1" applyFill="1" applyBorder="1"/>
    <xf numFmtId="9" fontId="21" fillId="0" borderId="14" xfId="1" applyFont="1" applyBorder="1" applyAlignment="1">
      <alignment horizontal="center"/>
    </xf>
    <xf numFmtId="0" fontId="43" fillId="0" borderId="35" xfId="0" applyFont="1" applyBorder="1" applyAlignment="1"/>
    <xf numFmtId="0" fontId="16" fillId="0" borderId="14" xfId="0" applyFont="1" applyBorder="1" applyAlignment="1">
      <alignment vertical="center"/>
    </xf>
    <xf numFmtId="0" fontId="16" fillId="0" borderId="15" xfId="0" applyFont="1" applyBorder="1" applyAlignment="1">
      <alignment vertical="center"/>
    </xf>
    <xf numFmtId="0" fontId="46" fillId="0" borderId="0" xfId="0" applyFont="1" applyAlignment="1">
      <alignment horizontal="center"/>
    </xf>
    <xf numFmtId="10" fontId="0" fillId="4" borderId="25" xfId="0" applyNumberFormat="1" applyFill="1" applyBorder="1" applyAlignment="1">
      <alignment horizontal="center"/>
    </xf>
    <xf numFmtId="10" fontId="21" fillId="4" borderId="19" xfId="1" applyNumberFormat="1" applyFont="1" applyFill="1" applyBorder="1" applyAlignment="1">
      <alignment horizontal="center" vertical="center"/>
    </xf>
    <xf numFmtId="10" fontId="157" fillId="4" borderId="2" xfId="0" applyNumberFormat="1" applyFont="1" applyFill="1" applyBorder="1"/>
    <xf numFmtId="2" fontId="53" fillId="4" borderId="29" xfId="0" applyNumberFormat="1" applyFont="1" applyFill="1" applyBorder="1" applyAlignment="1">
      <alignment horizontal="center" vertical="center"/>
    </xf>
    <xf numFmtId="9" fontId="51" fillId="15" borderId="2" xfId="0" applyNumberFormat="1" applyFont="1" applyFill="1" applyBorder="1" applyAlignment="1">
      <alignment horizontal="center"/>
    </xf>
    <xf numFmtId="14" fontId="13" fillId="20" borderId="38" xfId="0" applyNumberFormat="1" applyFont="1" applyFill="1" applyBorder="1"/>
    <xf numFmtId="0" fontId="24" fillId="15" borderId="7" xfId="0" applyFont="1" applyFill="1" applyBorder="1" applyAlignment="1">
      <alignment horizontal="center" wrapText="1"/>
    </xf>
    <xf numFmtId="0" fontId="24" fillId="52" borderId="7" xfId="0" applyFont="1" applyFill="1" applyBorder="1" applyAlignment="1">
      <alignment horizontal="center" wrapText="1"/>
    </xf>
    <xf numFmtId="0" fontId="24" fillId="19" borderId="7" xfId="0" applyFont="1" applyFill="1" applyBorder="1" applyAlignment="1">
      <alignment horizontal="center" wrapText="1"/>
    </xf>
    <xf numFmtId="0" fontId="50" fillId="21" borderId="41" xfId="0" applyFont="1" applyFill="1" applyBorder="1" applyAlignment="1">
      <alignment horizontal="center" wrapText="1"/>
    </xf>
    <xf numFmtId="0" fontId="50" fillId="52" borderId="7" xfId="0" applyFont="1" applyFill="1" applyBorder="1" applyAlignment="1">
      <alignment horizontal="center" wrapText="1"/>
    </xf>
    <xf numFmtId="9" fontId="0" fillId="14" borderId="20" xfId="0" applyNumberFormat="1" applyFill="1" applyBorder="1" applyAlignment="1">
      <alignment horizontal="center"/>
    </xf>
    <xf numFmtId="9" fontId="0" fillId="14" borderId="55" xfId="0" applyNumberFormat="1" applyFill="1" applyBorder="1" applyAlignment="1">
      <alignment horizontal="center"/>
    </xf>
    <xf numFmtId="9" fontId="0" fillId="14" borderId="25" xfId="0" applyNumberFormat="1" applyFill="1" applyBorder="1" applyAlignment="1">
      <alignment horizontal="center"/>
    </xf>
    <xf numFmtId="0" fontId="18" fillId="52" borderId="20" xfId="0" applyFont="1" applyFill="1" applyBorder="1" applyAlignment="1">
      <alignment horizontal="centerContinuous"/>
    </xf>
    <xf numFmtId="0" fontId="18" fillId="52" borderId="21" xfId="0" applyFont="1" applyFill="1" applyBorder="1" applyAlignment="1">
      <alignment horizontal="centerContinuous"/>
    </xf>
    <xf numFmtId="0" fontId="18" fillId="52" borderId="22" xfId="0" applyFont="1" applyFill="1" applyBorder="1" applyAlignment="1">
      <alignment horizontal="centerContinuous"/>
    </xf>
    <xf numFmtId="0" fontId="50" fillId="51" borderId="41" xfId="0" applyFont="1" applyFill="1" applyBorder="1" applyAlignment="1">
      <alignment horizontal="center"/>
    </xf>
    <xf numFmtId="0" fontId="21" fillId="33" borderId="1" xfId="0" applyFont="1" applyFill="1" applyBorder="1" applyAlignment="1">
      <alignment horizontal="right"/>
    </xf>
    <xf numFmtId="15" fontId="0" fillId="0" borderId="1" xfId="0" applyNumberFormat="1" applyBorder="1" applyAlignment="1">
      <alignment horizontal="center"/>
    </xf>
    <xf numFmtId="14" fontId="0" fillId="0" borderId="1" xfId="0" applyNumberFormat="1" applyBorder="1" applyAlignment="1">
      <alignment horizontal="center"/>
    </xf>
    <xf numFmtId="169" fontId="0" fillId="5" borderId="1" xfId="0" applyNumberFormat="1" applyFill="1" applyBorder="1" applyAlignment="1">
      <alignment horizontal="center"/>
    </xf>
    <xf numFmtId="164" fontId="18" fillId="4" borderId="1" xfId="1" applyNumberFormat="1" applyFont="1" applyFill="1" applyBorder="1" applyAlignment="1">
      <alignment horizontal="center"/>
    </xf>
    <xf numFmtId="9" fontId="18" fillId="3" borderId="1" xfId="0" applyNumberFormat="1" applyFont="1" applyFill="1" applyBorder="1" applyAlignment="1">
      <alignment horizontal="center"/>
    </xf>
    <xf numFmtId="164" fontId="164" fillId="15" borderId="2" xfId="0" applyNumberFormat="1" applyFont="1" applyFill="1" applyBorder="1" applyAlignment="1">
      <alignment horizontal="center"/>
    </xf>
    <xf numFmtId="10" fontId="92" fillId="6" borderId="1" xfId="0" applyNumberFormat="1" applyFont="1" applyFill="1" applyBorder="1" applyAlignment="1">
      <alignment horizontal="center"/>
    </xf>
    <xf numFmtId="17" fontId="99" fillId="0" borderId="0" xfId="0" applyNumberFormat="1" applyFont="1" applyBorder="1" applyAlignment="1">
      <alignment horizontal="center"/>
    </xf>
    <xf numFmtId="9" fontId="94" fillId="0" borderId="0" xfId="1" applyNumberFormat="1" applyFont="1" applyFill="1"/>
    <xf numFmtId="0" fontId="94" fillId="23" borderId="0" xfId="0" applyFont="1" applyFill="1" applyAlignment="1">
      <alignment horizontal="right"/>
    </xf>
    <xf numFmtId="164" fontId="94" fillId="0" borderId="0" xfId="1" applyNumberFormat="1" applyFont="1" applyFill="1"/>
    <xf numFmtId="0" fontId="94" fillId="3" borderId="0" xfId="0" applyFont="1" applyFill="1" applyAlignment="1">
      <alignment horizontal="right"/>
    </xf>
    <xf numFmtId="17" fontId="94" fillId="0" borderId="84" xfId="0" applyNumberFormat="1" applyFont="1" applyBorder="1"/>
    <xf numFmtId="17" fontId="94" fillId="0" borderId="1" xfId="0" applyNumberFormat="1" applyFont="1" applyBorder="1"/>
    <xf numFmtId="14" fontId="94" fillId="0" borderId="1" xfId="0" applyNumberFormat="1" applyFont="1" applyBorder="1"/>
    <xf numFmtId="1" fontId="0" fillId="0" borderId="1" xfId="0" applyNumberFormat="1" applyBorder="1"/>
    <xf numFmtId="9" fontId="0" fillId="0" borderId="15" xfId="0" applyNumberFormat="1" applyFill="1" applyBorder="1"/>
    <xf numFmtId="172" fontId="21" fillId="5" borderId="96" xfId="6" applyNumberFormat="1" applyFont="1" applyFill="1" applyBorder="1" applyAlignment="1">
      <alignment horizontal="right"/>
    </xf>
    <xf numFmtId="0" fontId="0" fillId="5" borderId="75" xfId="0" applyFill="1" applyBorder="1" applyAlignment="1">
      <alignment horizontal="right"/>
    </xf>
    <xf numFmtId="172" fontId="0" fillId="5" borderId="96" xfId="6" applyNumberFormat="1" applyFont="1" applyFill="1" applyBorder="1" applyAlignment="1">
      <alignment horizontal="right"/>
    </xf>
    <xf numFmtId="0" fontId="0" fillId="5" borderId="42" xfId="0" applyFill="1" applyBorder="1" applyAlignment="1">
      <alignment horizontal="right"/>
    </xf>
    <xf numFmtId="172" fontId="0" fillId="5" borderId="63" xfId="6" applyNumberFormat="1" applyFont="1" applyFill="1" applyBorder="1" applyAlignment="1">
      <alignment horizontal="right"/>
    </xf>
    <xf numFmtId="0" fontId="0" fillId="5" borderId="78" xfId="0" applyFill="1" applyBorder="1" applyAlignment="1">
      <alignment horizontal="right"/>
    </xf>
    <xf numFmtId="17" fontId="99" fillId="0" borderId="84" xfId="0" applyNumberFormat="1" applyFont="1" applyBorder="1" applyAlignment="1">
      <alignment horizontal="center"/>
    </xf>
    <xf numFmtId="9" fontId="94" fillId="4" borderId="14" xfId="0" applyNumberFormat="1" applyFont="1" applyFill="1" applyBorder="1" applyAlignment="1">
      <alignment horizontal="center"/>
    </xf>
    <xf numFmtId="9" fontId="94" fillId="5" borderId="85" xfId="0" applyNumberFormat="1" applyFont="1" applyFill="1" applyBorder="1" applyAlignment="1">
      <alignment horizontal="center"/>
    </xf>
    <xf numFmtId="17" fontId="2" fillId="0" borderId="0" xfId="0" applyNumberFormat="1" applyFont="1" applyBorder="1" applyAlignment="1">
      <alignment horizontal="center"/>
    </xf>
    <xf numFmtId="9" fontId="0" fillId="5" borderId="1" xfId="0" applyNumberFormat="1" applyFill="1" applyBorder="1" applyAlignment="1">
      <alignment horizontal="center"/>
    </xf>
    <xf numFmtId="164" fontId="0" fillId="5" borderId="1" xfId="0" applyNumberFormat="1" applyFill="1" applyBorder="1" applyAlignment="1">
      <alignment horizontal="center"/>
    </xf>
    <xf numFmtId="0" fontId="0" fillId="20" borderId="14" xfId="0" applyFill="1" applyBorder="1" applyAlignment="1">
      <alignment horizontal="center"/>
    </xf>
    <xf numFmtId="10" fontId="0" fillId="20" borderId="14" xfId="1" applyNumberFormat="1" applyFont="1" applyFill="1" applyBorder="1" applyAlignment="1">
      <alignment horizontal="center"/>
    </xf>
    <xf numFmtId="0" fontId="0" fillId="20" borderId="35" xfId="0" applyFill="1" applyBorder="1" applyAlignment="1">
      <alignment horizontal="center"/>
    </xf>
    <xf numFmtId="1" fontId="0" fillId="26" borderId="14" xfId="0" applyNumberFormat="1" applyFill="1" applyBorder="1" applyAlignment="1">
      <alignment horizontal="center"/>
    </xf>
    <xf numFmtId="0" fontId="18" fillId="0" borderId="18" xfId="0" applyNumberFormat="1" applyFont="1" applyBorder="1" applyAlignment="1">
      <alignment horizontal="center"/>
    </xf>
    <xf numFmtId="1" fontId="18" fillId="26" borderId="57" xfId="0" applyNumberFormat="1" applyFont="1" applyFill="1" applyBorder="1" applyAlignment="1">
      <alignment horizontal="center"/>
    </xf>
    <xf numFmtId="1" fontId="18" fillId="26" borderId="29" xfId="0" applyNumberFormat="1" applyFont="1" applyFill="1" applyBorder="1" applyAlignment="1">
      <alignment horizontal="center"/>
    </xf>
    <xf numFmtId="0" fontId="0" fillId="0" borderId="50" xfId="0" applyNumberFormat="1" applyBorder="1" applyAlignment="1">
      <alignment horizontal="center"/>
    </xf>
    <xf numFmtId="1" fontId="0" fillId="20" borderId="17" xfId="0" applyNumberFormat="1" applyFill="1" applyBorder="1" applyAlignment="1">
      <alignment horizontal="right"/>
    </xf>
    <xf numFmtId="1" fontId="0" fillId="20" borderId="15" xfId="0" applyNumberFormat="1" applyFill="1" applyBorder="1" applyAlignment="1">
      <alignment horizontal="right"/>
    </xf>
    <xf numFmtId="1" fontId="0" fillId="20" borderId="15" xfId="0" applyNumberFormat="1" applyFill="1" applyBorder="1"/>
    <xf numFmtId="1" fontId="0" fillId="20" borderId="15" xfId="1" applyNumberFormat="1" applyFont="1" applyFill="1" applyBorder="1"/>
    <xf numFmtId="1" fontId="0" fillId="20" borderId="16" xfId="0" applyNumberFormat="1" applyFill="1" applyBorder="1"/>
    <xf numFmtId="17" fontId="0" fillId="26" borderId="15" xfId="0" applyNumberFormat="1" applyFill="1" applyBorder="1"/>
    <xf numFmtId="1" fontId="0" fillId="26" borderId="4" xfId="0" applyNumberFormat="1" applyFill="1" applyBorder="1" applyAlignment="1">
      <alignment horizontal="center"/>
    </xf>
    <xf numFmtId="164" fontId="18" fillId="26" borderId="1" xfId="1" applyNumberFormat="1" applyFont="1" applyFill="1" applyBorder="1" applyAlignment="1">
      <alignment horizontal="center"/>
    </xf>
    <xf numFmtId="0" fontId="21" fillId="0" borderId="23" xfId="0" applyNumberFormat="1" applyFont="1" applyBorder="1" applyAlignment="1">
      <alignment horizontal="center"/>
    </xf>
    <xf numFmtId="1" fontId="0" fillId="20" borderId="35" xfId="0" applyNumberFormat="1" applyFill="1" applyBorder="1" applyAlignment="1">
      <alignment horizontal="center"/>
    </xf>
    <xf numFmtId="1" fontId="0" fillId="26" borderId="57" xfId="0" applyNumberFormat="1" applyFill="1" applyBorder="1" applyAlignment="1">
      <alignment horizontal="center"/>
    </xf>
    <xf numFmtId="1" fontId="0" fillId="26" borderId="29" xfId="0" applyNumberFormat="1" applyFill="1" applyBorder="1" applyAlignment="1">
      <alignment horizontal="center"/>
    </xf>
    <xf numFmtId="0" fontId="18" fillId="0" borderId="50" xfId="0" applyNumberFormat="1" applyFont="1" applyBorder="1" applyAlignment="1">
      <alignment horizontal="center"/>
    </xf>
    <xf numFmtId="1" fontId="18" fillId="20" borderId="17" xfId="0" applyNumberFormat="1" applyFont="1" applyFill="1" applyBorder="1" applyAlignment="1">
      <alignment horizontal="right"/>
    </xf>
    <xf numFmtId="1" fontId="18" fillId="20" borderId="15" xfId="0" applyNumberFormat="1" applyFont="1" applyFill="1" applyBorder="1" applyAlignment="1">
      <alignment horizontal="right"/>
    </xf>
    <xf numFmtId="1" fontId="18" fillId="20" borderId="15" xfId="0" applyNumberFormat="1" applyFont="1" applyFill="1" applyBorder="1"/>
    <xf numFmtId="1" fontId="18" fillId="20" borderId="15" xfId="1" applyNumberFormat="1" applyFont="1" applyFill="1" applyBorder="1"/>
    <xf numFmtId="1" fontId="18" fillId="20" borderId="16" xfId="0" applyNumberFormat="1" applyFont="1" applyFill="1" applyBorder="1"/>
    <xf numFmtId="1" fontId="18" fillId="26" borderId="4" xfId="0" applyNumberFormat="1" applyFont="1" applyFill="1" applyBorder="1" applyAlignment="1">
      <alignment horizontal="center"/>
    </xf>
    <xf numFmtId="9" fontId="18" fillId="26" borderId="1" xfId="1" applyNumberFormat="1" applyFont="1" applyFill="1" applyBorder="1" applyAlignment="1">
      <alignment horizontal="center"/>
    </xf>
    <xf numFmtId="10" fontId="18" fillId="26" borderId="0" xfId="6" applyNumberFormat="1" applyFont="1" applyFill="1" applyAlignment="1">
      <alignment horizontal="center"/>
    </xf>
    <xf numFmtId="0" fontId="18" fillId="11" borderId="15" xfId="0" applyFont="1" applyFill="1" applyBorder="1" applyAlignment="1">
      <alignment horizontal="center"/>
    </xf>
    <xf numFmtId="0" fontId="21" fillId="11" borderId="2" xfId="0" applyFont="1" applyFill="1" applyBorder="1"/>
    <xf numFmtId="0" fontId="0" fillId="11" borderId="3" xfId="0" applyFill="1" applyBorder="1"/>
    <xf numFmtId="0" fontId="18" fillId="11" borderId="1" xfId="0" applyFont="1" applyFill="1" applyBorder="1" applyAlignment="1">
      <alignment horizontal="center"/>
    </xf>
    <xf numFmtId="0" fontId="0" fillId="11" borderId="2" xfId="0" applyFill="1" applyBorder="1"/>
    <xf numFmtId="17" fontId="0" fillId="0" borderId="1" xfId="0" applyNumberFormat="1" applyBorder="1" applyAlignment="1">
      <alignment horizontal="center" vertical="center"/>
    </xf>
    <xf numFmtId="10" fontId="2" fillId="4" borderId="1" xfId="1" applyNumberFormat="1" applyFont="1" applyFill="1" applyBorder="1" applyAlignment="1">
      <alignment horizontal="center"/>
    </xf>
    <xf numFmtId="10" fontId="18" fillId="4" borderId="1" xfId="1" applyNumberFormat="1" applyFont="1" applyFill="1" applyBorder="1" applyAlignment="1">
      <alignment horizontal="center" vertical="center"/>
    </xf>
    <xf numFmtId="10" fontId="48" fillId="4" borderId="1" xfId="1" applyNumberFormat="1" applyFont="1" applyFill="1" applyBorder="1" applyAlignment="1">
      <alignment horizontal="center"/>
    </xf>
    <xf numFmtId="10" fontId="1" fillId="4" borderId="0" xfId="1" applyNumberFormat="1" applyFill="1" applyAlignment="1">
      <alignment horizontal="center"/>
    </xf>
    <xf numFmtId="10" fontId="178" fillId="4" borderId="0" xfId="1" applyNumberFormat="1" applyFont="1" applyFill="1" applyAlignment="1">
      <alignment horizontal="center"/>
    </xf>
    <xf numFmtId="10" fontId="1" fillId="6" borderId="0" xfId="1" applyNumberFormat="1" applyFill="1" applyAlignment="1">
      <alignment horizontal="center"/>
    </xf>
    <xf numFmtId="10" fontId="1" fillId="3" borderId="1" xfId="1" applyNumberFormat="1" applyFill="1" applyBorder="1" applyAlignment="1">
      <alignment horizontal="center" vertical="center"/>
    </xf>
    <xf numFmtId="15" fontId="21" fillId="23" borderId="1" xfId="0" applyNumberFormat="1" applyFont="1" applyFill="1" applyBorder="1" applyAlignment="1">
      <alignment horizontal="center" vertical="center"/>
    </xf>
    <xf numFmtId="9" fontId="92" fillId="6" borderId="1" xfId="0" applyNumberFormat="1" applyFont="1" applyFill="1" applyBorder="1" applyAlignment="1">
      <alignment horizontal="center"/>
    </xf>
    <xf numFmtId="0" fontId="0" fillId="5" borderId="1" xfId="0" applyFill="1" applyBorder="1" applyAlignment="1">
      <alignment horizontal="center" wrapText="1"/>
    </xf>
    <xf numFmtId="17" fontId="2" fillId="53" borderId="10" xfId="0" applyNumberFormat="1" applyFont="1" applyFill="1" applyBorder="1" applyAlignment="1">
      <alignment horizontal="center"/>
    </xf>
    <xf numFmtId="17" fontId="2" fillId="53" borderId="12" xfId="0" applyNumberFormat="1" applyFont="1" applyFill="1" applyBorder="1" applyAlignment="1">
      <alignment horizontal="center"/>
    </xf>
    <xf numFmtId="10" fontId="0" fillId="0" borderId="1" xfId="0" applyNumberFormat="1" applyBorder="1" applyAlignment="1">
      <alignment horizontal="center" vertical="center"/>
    </xf>
    <xf numFmtId="17" fontId="0" fillId="54" borderId="1" xfId="0" applyNumberFormat="1" applyFill="1" applyBorder="1" applyAlignment="1">
      <alignment horizontal="center"/>
    </xf>
    <xf numFmtId="10" fontId="0" fillId="15" borderId="31" xfId="1" applyNumberFormat="1" applyFont="1" applyFill="1" applyBorder="1" applyAlignment="1">
      <alignment horizontal="center"/>
    </xf>
    <xf numFmtId="10" fontId="0" fillId="15" borderId="50" xfId="1" applyNumberFormat="1" applyFont="1" applyFill="1" applyBorder="1" applyAlignment="1">
      <alignment horizontal="center"/>
    </xf>
    <xf numFmtId="10" fontId="0" fillId="6" borderId="50" xfId="1" applyNumberFormat="1" applyFont="1" applyFill="1" applyBorder="1" applyAlignment="1">
      <alignment horizontal="center"/>
    </xf>
    <xf numFmtId="17" fontId="0" fillId="7" borderId="23" xfId="0" applyNumberFormat="1" applyFill="1" applyBorder="1" applyAlignment="1">
      <alignment horizontal="center"/>
    </xf>
    <xf numFmtId="17" fontId="0" fillId="7" borderId="25" xfId="0" applyNumberFormat="1" applyFill="1" applyBorder="1" applyAlignment="1">
      <alignment horizontal="center"/>
    </xf>
    <xf numFmtId="10" fontId="21" fillId="4" borderId="1" xfId="1" applyNumberFormat="1" applyFont="1" applyFill="1" applyBorder="1" applyAlignment="1">
      <alignment horizontal="center"/>
    </xf>
    <xf numFmtId="10" fontId="0" fillId="3" borderId="1" xfId="0" applyNumberFormat="1" applyFill="1" applyBorder="1" applyAlignment="1">
      <alignment horizontal="center"/>
    </xf>
    <xf numFmtId="10" fontId="21" fillId="3" borderId="1" xfId="1" applyNumberFormat="1" applyFont="1" applyFill="1" applyBorder="1" applyAlignment="1">
      <alignment horizontal="center" vertical="center"/>
    </xf>
    <xf numFmtId="9" fontId="0" fillId="23" borderId="0" xfId="0" applyNumberFormat="1" applyFill="1" applyBorder="1" applyAlignment="1">
      <alignment horizontal="center"/>
    </xf>
    <xf numFmtId="17" fontId="193" fillId="0" borderId="38" xfId="15" applyNumberFormat="1" applyBorder="1" applyAlignment="1">
      <alignment horizontal="center"/>
    </xf>
    <xf numFmtId="0" fontId="193" fillId="0" borderId="0" xfId="15" applyFill="1" applyBorder="1" applyAlignment="1">
      <alignment horizontal="right"/>
    </xf>
    <xf numFmtId="0" fontId="193" fillId="0" borderId="0" xfId="15" applyBorder="1"/>
    <xf numFmtId="2" fontId="193" fillId="0" borderId="39" xfId="15" applyNumberFormat="1" applyBorder="1"/>
    <xf numFmtId="0" fontId="193" fillId="5" borderId="0" xfId="15" applyFill="1" applyBorder="1" applyAlignment="1">
      <alignment horizontal="right"/>
    </xf>
    <xf numFmtId="0" fontId="26" fillId="52" borderId="7" xfId="0" applyFont="1" applyFill="1" applyBorder="1" applyAlignment="1">
      <alignment horizontal="center" wrapText="1"/>
    </xf>
    <xf numFmtId="10" fontId="48" fillId="21" borderId="34" xfId="0" applyNumberFormat="1" applyFont="1" applyFill="1" applyBorder="1" applyAlignment="1">
      <alignment horizontal="center"/>
    </xf>
    <xf numFmtId="0" fontId="18" fillId="51" borderId="41" xfId="0" applyFont="1" applyFill="1" applyBorder="1" applyAlignment="1">
      <alignment horizontal="center"/>
    </xf>
    <xf numFmtId="0" fontId="0" fillId="4" borderId="60" xfId="0" applyFill="1" applyBorder="1" applyAlignment="1">
      <alignment horizontal="center"/>
    </xf>
    <xf numFmtId="0" fontId="0" fillId="21" borderId="1" xfId="0" applyFill="1" applyBorder="1" applyAlignment="1">
      <alignment horizontal="center"/>
    </xf>
    <xf numFmtId="0" fontId="0" fillId="21" borderId="61" xfId="0" applyFill="1" applyBorder="1" applyAlignment="1">
      <alignment horizontal="center"/>
    </xf>
    <xf numFmtId="0" fontId="0" fillId="0" borderId="0" xfId="0" applyBorder="1" applyAlignment="1">
      <alignment horizontal="left"/>
    </xf>
    <xf numFmtId="0" fontId="21" fillId="0" borderId="0" xfId="0" applyFont="1" applyBorder="1" applyAlignment="1">
      <alignment horizontal="left"/>
    </xf>
    <xf numFmtId="0" fontId="0" fillId="0" borderId="0" xfId="0" applyAlignment="1">
      <alignment horizontal="center"/>
    </xf>
    <xf numFmtId="0" fontId="18" fillId="0" borderId="0" xfId="0" applyFont="1" applyAlignment="1">
      <alignment horizontal="center"/>
    </xf>
    <xf numFmtId="0" fontId="18" fillId="0" borderId="0" xfId="0" applyFont="1" applyFill="1" applyBorder="1" applyAlignment="1">
      <alignment horizontal="center"/>
    </xf>
    <xf numFmtId="0" fontId="0" fillId="0" borderId="0" xfId="0" applyBorder="1" applyAlignment="1">
      <alignment horizontal="center"/>
    </xf>
    <xf numFmtId="0" fontId="0" fillId="23" borderId="0" xfId="0" applyFill="1" applyBorder="1" applyAlignment="1">
      <alignment horizontal="center"/>
    </xf>
    <xf numFmtId="0" fontId="44" fillId="0" borderId="1" xfId="0" applyFont="1" applyBorder="1" applyAlignment="1">
      <alignment horizontal="center" wrapText="1"/>
    </xf>
    <xf numFmtId="0" fontId="2" fillId="0" borderId="38" xfId="0" applyFont="1" applyBorder="1" applyAlignment="1">
      <alignment horizontal="center"/>
    </xf>
    <xf numFmtId="0" fontId="2" fillId="0" borderId="0" xfId="0" applyFont="1" applyBorder="1" applyAlignment="1">
      <alignment horizontal="center"/>
    </xf>
    <xf numFmtId="0" fontId="46" fillId="0" borderId="0" xfId="0" applyFont="1" applyBorder="1" applyAlignment="1">
      <alignment horizontal="center" vertical="center" wrapText="1"/>
    </xf>
    <xf numFmtId="0" fontId="45" fillId="0" borderId="37" xfId="0" applyFont="1" applyBorder="1" applyAlignment="1">
      <alignment horizontal="center"/>
    </xf>
    <xf numFmtId="0" fontId="124" fillId="5" borderId="2" xfId="0" applyFont="1" applyFill="1" applyBorder="1" applyAlignment="1">
      <alignment horizontal="center"/>
    </xf>
    <xf numFmtId="0" fontId="124" fillId="5" borderId="4" xfId="0" applyFont="1" applyFill="1" applyBorder="1" applyAlignment="1">
      <alignment horizontal="center"/>
    </xf>
    <xf numFmtId="164" fontId="0" fillId="0" borderId="0" xfId="13" applyNumberFormat="1" applyFont="1" applyFill="1" applyAlignment="1">
      <alignment horizontal="center"/>
    </xf>
    <xf numFmtId="164" fontId="0" fillId="0" borderId="0" xfId="13" applyNumberFormat="1" applyFont="1" applyFill="1"/>
    <xf numFmtId="10" fontId="0" fillId="0" borderId="0" xfId="13" applyNumberFormat="1" applyFont="1" applyFill="1"/>
    <xf numFmtId="10" fontId="135" fillId="4" borderId="1" xfId="0" applyNumberFormat="1" applyFont="1" applyFill="1" applyBorder="1" applyAlignment="1">
      <alignment horizontal="center"/>
    </xf>
    <xf numFmtId="0" fontId="145" fillId="5" borderId="0" xfId="0" applyFont="1" applyFill="1" applyAlignment="1">
      <alignment horizontal="center"/>
    </xf>
    <xf numFmtId="10" fontId="0" fillId="21" borderId="1" xfId="0" applyNumberFormat="1" applyFill="1" applyBorder="1"/>
    <xf numFmtId="10" fontId="0" fillId="18" borderId="1" xfId="13" applyNumberFormat="1" applyFont="1" applyFill="1" applyBorder="1"/>
    <xf numFmtId="9" fontId="0" fillId="4" borderId="1" xfId="13" applyNumberFormat="1" applyFont="1" applyFill="1" applyBorder="1"/>
    <xf numFmtId="9" fontId="0" fillId="21" borderId="1" xfId="0" applyNumberFormat="1" applyFill="1" applyBorder="1"/>
    <xf numFmtId="10" fontId="0" fillId="6" borderId="1" xfId="0" applyNumberFormat="1" applyFill="1" applyBorder="1"/>
    <xf numFmtId="10" fontId="0" fillId="6" borderId="1" xfId="13" applyNumberFormat="1" applyFont="1" applyFill="1" applyBorder="1"/>
    <xf numFmtId="10" fontId="0" fillId="5" borderId="0" xfId="13" applyNumberFormat="1" applyFont="1" applyFill="1"/>
    <xf numFmtId="9" fontId="0" fillId="0" borderId="0" xfId="13" applyFont="1"/>
    <xf numFmtId="10" fontId="0" fillId="0" borderId="0" xfId="0" applyNumberFormat="1" applyFill="1"/>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2" fontId="0" fillId="21" borderId="0" xfId="0" applyNumberFormat="1" applyFill="1" applyAlignment="1">
      <alignment horizontal="center"/>
    </xf>
    <xf numFmtId="2" fontId="0" fillId="4" borderId="0" xfId="0" applyNumberFormat="1" applyFill="1" applyAlignment="1">
      <alignment horizontal="center"/>
    </xf>
    <xf numFmtId="2" fontId="0" fillId="0" borderId="0" xfId="0" applyNumberFormat="1" applyFill="1" applyAlignment="1">
      <alignment horizontal="center"/>
    </xf>
    <xf numFmtId="0" fontId="43" fillId="5" borderId="17" xfId="0" applyFont="1" applyFill="1" applyBorder="1"/>
    <xf numFmtId="0" fontId="124" fillId="5" borderId="17" xfId="0" applyFont="1" applyFill="1" applyBorder="1"/>
    <xf numFmtId="9" fontId="21" fillId="0" borderId="1" xfId="13" applyFont="1" applyBorder="1"/>
    <xf numFmtId="9" fontId="0" fillId="5" borderId="1" xfId="13" applyFont="1" applyFill="1" applyBorder="1"/>
    <xf numFmtId="9" fontId="0" fillId="0" borderId="1" xfId="13" applyFont="1" applyBorder="1"/>
    <xf numFmtId="9" fontId="43" fillId="5" borderId="1" xfId="13" applyFont="1" applyFill="1" applyBorder="1"/>
    <xf numFmtId="9" fontId="43" fillId="0" borderId="1" xfId="13" applyFont="1" applyBorder="1"/>
    <xf numFmtId="9" fontId="26" fillId="21" borderId="1" xfId="0" applyNumberFormat="1" applyFont="1" applyFill="1" applyBorder="1"/>
    <xf numFmtId="9" fontId="18" fillId="0" borderId="1" xfId="13" applyFont="1" applyBorder="1"/>
    <xf numFmtId="9" fontId="27" fillId="0" borderId="1" xfId="13" applyFont="1" applyBorder="1"/>
    <xf numFmtId="9" fontId="0" fillId="21" borderId="0" xfId="0" applyNumberFormat="1" applyFill="1"/>
    <xf numFmtId="10" fontId="21" fillId="18" borderId="0" xfId="13" applyNumberFormat="1" applyFont="1" applyFill="1"/>
    <xf numFmtId="10" fontId="0" fillId="0" borderId="1" xfId="13" applyNumberFormat="1" applyFont="1" applyFill="1" applyBorder="1"/>
    <xf numFmtId="10" fontId="0" fillId="19" borderId="22" xfId="13" applyNumberFormat="1" applyFont="1" applyFill="1" applyBorder="1"/>
    <xf numFmtId="10" fontId="0" fillId="11" borderId="1" xfId="13" applyNumberFormat="1" applyFont="1" applyFill="1" applyBorder="1"/>
    <xf numFmtId="9" fontId="18" fillId="0" borderId="1" xfId="13" applyFont="1" applyBorder="1" applyAlignment="1">
      <alignment horizontal="center"/>
    </xf>
    <xf numFmtId="0" fontId="18" fillId="0" borderId="1" xfId="13" applyNumberFormat="1" applyFont="1" applyBorder="1" applyAlignment="1">
      <alignment horizontal="center"/>
    </xf>
    <xf numFmtId="0" fontId="0" fillId="0" borderId="42" xfId="0" applyBorder="1" applyAlignment="1">
      <alignment horizontal="center"/>
    </xf>
    <xf numFmtId="9" fontId="18" fillId="0" borderId="39" xfId="13" applyFont="1" applyBorder="1" applyAlignment="1">
      <alignment horizontal="center"/>
    </xf>
    <xf numFmtId="0" fontId="196" fillId="3" borderId="0" xfId="0" applyFont="1" applyFill="1" applyAlignment="1">
      <alignment horizontal="center"/>
    </xf>
    <xf numFmtId="0" fontId="0" fillId="0" borderId="0" xfId="0" applyAlignment="1">
      <alignment horizontal="left"/>
    </xf>
    <xf numFmtId="0" fontId="18" fillId="7" borderId="1" xfId="0" applyFont="1" applyFill="1" applyBorder="1" applyAlignment="1">
      <alignment horizontal="center"/>
    </xf>
    <xf numFmtId="0" fontId="0" fillId="0" borderId="0" xfId="0" applyAlignment="1">
      <alignment horizontal="center"/>
    </xf>
    <xf numFmtId="0" fontId="21" fillId="0" borderId="0" xfId="0" applyFont="1" applyAlignment="1">
      <alignment horizontal="center"/>
    </xf>
    <xf numFmtId="0" fontId="18" fillId="0" borderId="0" xfId="0" applyFont="1" applyAlignment="1">
      <alignment horizontal="center"/>
    </xf>
    <xf numFmtId="0" fontId="0" fillId="0" borderId="0" xfId="0" applyAlignment="1">
      <alignment horizontal="right"/>
    </xf>
    <xf numFmtId="0" fontId="44" fillId="0" borderId="1" xfId="0" applyFont="1" applyBorder="1" applyAlignment="1">
      <alignment horizontal="center" wrapText="1"/>
    </xf>
    <xf numFmtId="10" fontId="0" fillId="6" borderId="1" xfId="1" applyNumberFormat="1" applyFont="1" applyFill="1" applyBorder="1"/>
    <xf numFmtId="0" fontId="0" fillId="0" borderId="18" xfId="0" applyBorder="1"/>
    <xf numFmtId="0" fontId="0" fillId="0" borderId="28" xfId="0" applyBorder="1" applyAlignment="1">
      <alignment horizontal="left"/>
    </xf>
    <xf numFmtId="0" fontId="0" fillId="0" borderId="19" xfId="0" applyBorder="1" applyAlignment="1">
      <alignment horizontal="left"/>
    </xf>
    <xf numFmtId="10" fontId="0" fillId="4" borderId="0" xfId="0" applyNumberFormat="1" applyFill="1"/>
    <xf numFmtId="164" fontId="0" fillId="43" borderId="0" xfId="0" applyNumberFormat="1" applyFill="1"/>
    <xf numFmtId="17" fontId="21" fillId="43" borderId="0" xfId="0" applyNumberFormat="1" applyFont="1" applyFill="1" applyAlignment="1">
      <alignment horizontal="center"/>
    </xf>
    <xf numFmtId="164" fontId="0" fillId="43" borderId="0" xfId="1" applyNumberFormat="1" applyFont="1" applyFill="1" applyAlignment="1">
      <alignment horizontal="center"/>
    </xf>
    <xf numFmtId="164" fontId="0" fillId="43" borderId="0" xfId="1" applyNumberFormat="1" applyFont="1" applyFill="1"/>
    <xf numFmtId="10" fontId="0" fillId="43" borderId="0" xfId="0" applyNumberFormat="1" applyFill="1"/>
    <xf numFmtId="0" fontId="0" fillId="43" borderId="0" xfId="0" applyFill="1" applyAlignment="1">
      <alignment horizontal="right"/>
    </xf>
    <xf numFmtId="17" fontId="21" fillId="43" borderId="0" xfId="0" applyNumberFormat="1" applyFont="1" applyFill="1"/>
    <xf numFmtId="0" fontId="21" fillId="43" borderId="0" xfId="0" applyFont="1" applyFill="1" applyAlignment="1">
      <alignment horizontal="center"/>
    </xf>
    <xf numFmtId="17" fontId="21" fillId="5" borderId="0" xfId="0" applyNumberFormat="1" applyFont="1" applyFill="1" applyAlignment="1">
      <alignment horizontal="left"/>
    </xf>
    <xf numFmtId="0" fontId="89" fillId="8" borderId="0" xfId="0" applyFont="1" applyFill="1" applyBorder="1"/>
    <xf numFmtId="0" fontId="197" fillId="8" borderId="0" xfId="0" applyFont="1" applyFill="1" applyBorder="1"/>
    <xf numFmtId="0" fontId="193" fillId="14" borderId="31" xfId="15" applyFill="1" applyBorder="1" applyAlignment="1">
      <alignment horizontal="center"/>
    </xf>
    <xf numFmtId="0" fontId="193" fillId="14" borderId="22" xfId="15" applyFill="1" applyBorder="1" applyAlignment="1">
      <alignment horizontal="center"/>
    </xf>
    <xf numFmtId="17" fontId="193" fillId="21" borderId="55" xfId="15" applyNumberFormat="1" applyFill="1" applyBorder="1" applyAlignment="1">
      <alignment horizontal="center"/>
    </xf>
    <xf numFmtId="15" fontId="193" fillId="14" borderId="34" xfId="15" applyNumberFormat="1" applyFill="1" applyBorder="1" applyAlignment="1">
      <alignment horizontal="center"/>
    </xf>
    <xf numFmtId="10" fontId="193" fillId="4" borderId="32" xfId="15" applyNumberFormat="1" applyFill="1" applyBorder="1" applyAlignment="1">
      <alignment horizontal="center"/>
    </xf>
    <xf numFmtId="0" fontId="0" fillId="0" borderId="0" xfId="0" applyBorder="1" applyAlignment="1">
      <alignment horizontal="left"/>
    </xf>
    <xf numFmtId="0" fontId="0" fillId="0" borderId="0" xfId="0" applyAlignment="1">
      <alignment horizontal="left"/>
    </xf>
    <xf numFmtId="0" fontId="24" fillId="7" borderId="3" xfId="0" applyFont="1" applyFill="1" applyBorder="1" applyAlignment="1">
      <alignment horizontal="center" vertical="center"/>
    </xf>
    <xf numFmtId="0" fontId="24" fillId="7" borderId="4" xfId="0" applyFont="1" applyFill="1" applyBorder="1" applyAlignment="1">
      <alignment horizontal="center" vertical="center"/>
    </xf>
    <xf numFmtId="0" fontId="26" fillId="15" borderId="18" xfId="0" applyFont="1" applyFill="1" applyBorder="1" applyAlignment="1">
      <alignment horizontal="center" vertical="center"/>
    </xf>
    <xf numFmtId="0" fontId="26" fillId="15" borderId="28" xfId="0" applyFont="1" applyFill="1" applyBorder="1" applyAlignment="1">
      <alignment horizontal="center" vertical="center"/>
    </xf>
    <xf numFmtId="0" fontId="26" fillId="15" borderId="19" xfId="0" applyFont="1" applyFill="1" applyBorder="1" applyAlignment="1">
      <alignment horizontal="center" vertical="center"/>
    </xf>
    <xf numFmtId="0" fontId="0" fillId="0" borderId="23" xfId="0" applyBorder="1" applyAlignment="1">
      <alignment horizontal="left"/>
    </xf>
    <xf numFmtId="0" fontId="44" fillId="0" borderId="0" xfId="0" applyFont="1" applyBorder="1" applyAlignment="1">
      <alignment horizontal="center" vertical="center" wrapText="1"/>
    </xf>
    <xf numFmtId="0" fontId="135" fillId="0" borderId="0" xfId="0" applyFont="1" applyAlignment="1">
      <alignment horizontal="center"/>
    </xf>
    <xf numFmtId="9" fontId="94" fillId="23" borderId="0" xfId="0" applyNumberFormat="1" applyFont="1" applyFill="1" applyBorder="1" applyAlignment="1">
      <alignment horizontal="center"/>
    </xf>
    <xf numFmtId="0" fontId="193" fillId="0" borderId="0" xfId="15" applyBorder="1"/>
    <xf numFmtId="17" fontId="193" fillId="0" borderId="38" xfId="15" applyNumberFormat="1" applyBorder="1" applyAlignment="1">
      <alignment horizontal="center"/>
    </xf>
    <xf numFmtId="164" fontId="21" fillId="0" borderId="0" xfId="13" applyNumberFormat="1" applyFill="1" applyBorder="1" applyAlignment="1">
      <alignment horizontal="center"/>
    </xf>
    <xf numFmtId="164" fontId="21" fillId="0" borderId="0" xfId="13" applyNumberFormat="1" applyFill="1" applyBorder="1"/>
    <xf numFmtId="2" fontId="193" fillId="0" borderId="39" xfId="15" applyNumberFormat="1" applyBorder="1"/>
    <xf numFmtId="0" fontId="193" fillId="0" borderId="0" xfId="15" applyFill="1" applyBorder="1" applyAlignment="1">
      <alignment horizontal="right"/>
    </xf>
    <xf numFmtId="0" fontId="193" fillId="4" borderId="0" xfId="15" applyFill="1" applyBorder="1" applyAlignment="1">
      <alignment horizontal="right"/>
    </xf>
    <xf numFmtId="9" fontId="94" fillId="4" borderId="60" xfId="0" applyNumberFormat="1" applyFont="1" applyFill="1" applyBorder="1" applyAlignment="1">
      <alignment horizontal="center"/>
    </xf>
    <xf numFmtId="9" fontId="94" fillId="23" borderId="9" xfId="0" applyNumberFormat="1" applyFont="1" applyFill="1" applyBorder="1" applyAlignment="1">
      <alignment horizontal="center"/>
    </xf>
    <xf numFmtId="0" fontId="94" fillId="0" borderId="61" xfId="0" applyFont="1" applyBorder="1"/>
    <xf numFmtId="17" fontId="99" fillId="0" borderId="82" xfId="0" applyNumberFormat="1" applyFont="1" applyBorder="1" applyAlignment="1">
      <alignment horizontal="center"/>
    </xf>
    <xf numFmtId="0" fontId="99" fillId="0" borderId="59" xfId="0" applyFont="1" applyBorder="1" applyAlignment="1">
      <alignment horizontal="center"/>
    </xf>
    <xf numFmtId="17" fontId="99" fillId="0" borderId="34" xfId="0" applyNumberFormat="1" applyFont="1" applyBorder="1" applyAlignment="1">
      <alignment horizontal="center"/>
    </xf>
    <xf numFmtId="17" fontId="99" fillId="0" borderId="53" xfId="0" applyNumberFormat="1" applyFont="1" applyBorder="1" applyAlignment="1">
      <alignment horizontal="center"/>
    </xf>
    <xf numFmtId="17" fontId="99" fillId="0" borderId="52" xfId="0" applyNumberFormat="1" applyFont="1" applyBorder="1" applyAlignment="1">
      <alignment horizontal="center"/>
    </xf>
    <xf numFmtId="17" fontId="99" fillId="0" borderId="31" xfId="0" applyNumberFormat="1" applyFont="1" applyBorder="1" applyAlignment="1">
      <alignment horizontal="center"/>
    </xf>
    <xf numFmtId="17" fontId="99" fillId="0" borderId="7" xfId="0" applyNumberFormat="1" applyFont="1" applyBorder="1" applyAlignment="1">
      <alignment horizontal="center"/>
    </xf>
    <xf numFmtId="17" fontId="99" fillId="0" borderId="41" xfId="0" applyNumberFormat="1" applyFont="1" applyBorder="1" applyAlignment="1">
      <alignment horizontal="center"/>
    </xf>
    <xf numFmtId="0" fontId="99" fillId="0" borderId="48" xfId="0" applyFont="1" applyBorder="1"/>
    <xf numFmtId="9" fontId="94" fillId="23" borderId="32" xfId="0" applyNumberFormat="1" applyFont="1" applyFill="1" applyBorder="1" applyAlignment="1">
      <alignment horizontal="center"/>
    </xf>
    <xf numFmtId="9" fontId="94" fillId="3" borderId="32" xfId="0" applyNumberFormat="1" applyFont="1" applyFill="1" applyBorder="1" applyAlignment="1">
      <alignment horizontal="center"/>
    </xf>
    <xf numFmtId="9" fontId="94" fillId="23" borderId="62" xfId="0" applyNumberFormat="1" applyFont="1" applyFill="1" applyBorder="1" applyAlignment="1">
      <alignment horizontal="center"/>
    </xf>
    <xf numFmtId="9" fontId="94" fillId="23" borderId="49" xfId="0" applyNumberFormat="1" applyFont="1" applyFill="1" applyBorder="1" applyAlignment="1">
      <alignment horizontal="center"/>
    </xf>
    <xf numFmtId="9" fontId="94" fillId="23" borderId="22" xfId="0" applyNumberFormat="1" applyFont="1" applyFill="1" applyBorder="1" applyAlignment="1">
      <alignment horizontal="center"/>
    </xf>
    <xf numFmtId="9" fontId="94" fillId="23" borderId="19" xfId="0" applyNumberFormat="1" applyFont="1" applyFill="1" applyBorder="1" applyAlignment="1">
      <alignment horizontal="center"/>
    </xf>
    <xf numFmtId="0" fontId="99" fillId="0" borderId="59" xfId="0" applyFont="1" applyBorder="1" applyAlignment="1">
      <alignment horizontal="center" wrapText="1"/>
    </xf>
    <xf numFmtId="9" fontId="94" fillId="4" borderId="34" xfId="0" applyNumberFormat="1" applyFont="1" applyFill="1" applyBorder="1" applyAlignment="1">
      <alignment horizontal="center"/>
    </xf>
    <xf numFmtId="9" fontId="94" fillId="4" borderId="53" xfId="0" applyNumberFormat="1" applyFont="1" applyFill="1" applyBorder="1" applyAlignment="1">
      <alignment horizontal="center"/>
    </xf>
    <xf numFmtId="9" fontId="94" fillId="4" borderId="52" xfId="0" applyNumberFormat="1" applyFont="1" applyFill="1" applyBorder="1" applyAlignment="1">
      <alignment horizontal="center"/>
    </xf>
    <xf numFmtId="9" fontId="94" fillId="4" borderId="7" xfId="0" applyNumberFormat="1" applyFont="1" applyFill="1" applyBorder="1" applyAlignment="1">
      <alignment horizontal="center"/>
    </xf>
    <xf numFmtId="0" fontId="94" fillId="0" borderId="7" xfId="0" applyFont="1" applyBorder="1"/>
    <xf numFmtId="0" fontId="94" fillId="0" borderId="41" xfId="0" applyFont="1" applyBorder="1"/>
    <xf numFmtId="17" fontId="99" fillId="0" borderId="1" xfId="0" applyNumberFormat="1" applyFont="1" applyFill="1" applyBorder="1"/>
    <xf numFmtId="17" fontId="94" fillId="0" borderId="82" xfId="0" applyNumberFormat="1" applyFont="1" applyBorder="1" applyAlignment="1">
      <alignment horizontal="center"/>
    </xf>
    <xf numFmtId="9" fontId="94" fillId="15" borderId="15" xfId="1" applyFont="1" applyFill="1" applyBorder="1"/>
    <xf numFmtId="9" fontId="94" fillId="3" borderId="89" xfId="0" applyNumberFormat="1" applyFont="1" applyFill="1" applyBorder="1" applyAlignment="1">
      <alignment horizontal="center"/>
    </xf>
    <xf numFmtId="17" fontId="94" fillId="0" borderId="8" xfId="0" applyNumberFormat="1" applyFont="1" applyBorder="1" applyAlignment="1">
      <alignment horizontal="center"/>
    </xf>
    <xf numFmtId="9" fontId="111" fillId="4" borderId="60" xfId="1" applyNumberFormat="1" applyFont="1" applyFill="1" applyBorder="1"/>
    <xf numFmtId="9" fontId="94" fillId="3" borderId="9" xfId="0" applyNumberFormat="1" applyFont="1" applyFill="1" applyBorder="1" applyAlignment="1">
      <alignment horizontal="center"/>
    </xf>
    <xf numFmtId="9" fontId="111" fillId="4" borderId="61" xfId="1" applyNumberFormat="1" applyFont="1" applyFill="1" applyBorder="1"/>
    <xf numFmtId="9" fontId="94" fillId="3" borderId="13" xfId="0" applyNumberFormat="1" applyFont="1" applyFill="1" applyBorder="1" applyAlignment="1">
      <alignment horizontal="center"/>
    </xf>
    <xf numFmtId="0" fontId="94" fillId="0" borderId="13" xfId="0" applyFont="1" applyBorder="1"/>
    <xf numFmtId="17" fontId="94" fillId="0" borderId="52" xfId="0" applyNumberFormat="1" applyFont="1" applyBorder="1"/>
    <xf numFmtId="2" fontId="94" fillId="6" borderId="35" xfId="1" applyNumberFormat="1" applyFont="1" applyFill="1" applyBorder="1" applyAlignment="1">
      <alignment horizontal="center"/>
    </xf>
    <xf numFmtId="14" fontId="94" fillId="3" borderId="14" xfId="0" applyNumberFormat="1" applyFont="1" applyFill="1" applyBorder="1"/>
    <xf numFmtId="0" fontId="94" fillId="3" borderId="14" xfId="0" applyFont="1" applyFill="1" applyBorder="1"/>
    <xf numFmtId="14" fontId="94" fillId="0" borderId="60" xfId="0" applyNumberFormat="1" applyFont="1" applyBorder="1"/>
    <xf numFmtId="0" fontId="94" fillId="0" borderId="60" xfId="0" applyFont="1" applyBorder="1"/>
    <xf numFmtId="2" fontId="94" fillId="4" borderId="9" xfId="1" applyNumberFormat="1" applyFont="1" applyFill="1" applyBorder="1" applyAlignment="1">
      <alignment horizontal="center"/>
    </xf>
    <xf numFmtId="2" fontId="94" fillId="4" borderId="11" xfId="1" applyNumberFormat="1" applyFont="1" applyFill="1" applyBorder="1" applyAlignment="1">
      <alignment horizontal="center"/>
    </xf>
    <xf numFmtId="14" fontId="94" fillId="0" borderId="61" xfId="0" applyNumberFormat="1" applyFont="1" applyBorder="1"/>
    <xf numFmtId="2" fontId="94" fillId="4" borderId="13" xfId="1" applyNumberFormat="1" applyFont="1" applyFill="1" applyBorder="1" applyAlignment="1">
      <alignment horizontal="center"/>
    </xf>
    <xf numFmtId="10" fontId="92" fillId="4" borderId="1" xfId="1" applyNumberFormat="1" applyFont="1" applyFill="1" applyBorder="1" applyAlignment="1">
      <alignment horizontal="center"/>
    </xf>
    <xf numFmtId="9" fontId="94" fillId="19" borderId="85" xfId="0" applyNumberFormat="1" applyFont="1" applyFill="1" applyBorder="1" applyAlignment="1">
      <alignment horizontal="center"/>
    </xf>
    <xf numFmtId="10" fontId="94" fillId="4" borderId="61" xfId="0" applyNumberFormat="1" applyFont="1" applyFill="1" applyBorder="1"/>
    <xf numFmtId="10" fontId="94" fillId="4" borderId="15" xfId="0" applyNumberFormat="1" applyFont="1" applyFill="1" applyBorder="1"/>
    <xf numFmtId="9" fontId="94" fillId="19" borderId="89" xfId="0" applyNumberFormat="1" applyFont="1" applyFill="1" applyBorder="1" applyAlignment="1">
      <alignment horizontal="center"/>
    </xf>
    <xf numFmtId="10" fontId="94" fillId="6" borderId="14" xfId="1" applyNumberFormat="1" applyFont="1" applyFill="1" applyBorder="1"/>
    <xf numFmtId="10" fontId="94" fillId="6" borderId="61" xfId="0" applyNumberFormat="1" applyFont="1" applyFill="1" applyBorder="1"/>
    <xf numFmtId="17" fontId="99" fillId="0" borderId="0" xfId="0" applyNumberFormat="1" applyFont="1" applyFill="1" applyBorder="1"/>
    <xf numFmtId="17" fontId="94" fillId="0" borderId="52" xfId="0" applyNumberFormat="1" applyFont="1" applyBorder="1" applyAlignment="1">
      <alignment horizontal="center"/>
    </xf>
    <xf numFmtId="1" fontId="94" fillId="19" borderId="21" xfId="0" applyNumberFormat="1" applyFont="1" applyFill="1" applyBorder="1" applyAlignment="1">
      <alignment horizontal="right"/>
    </xf>
    <xf numFmtId="10" fontId="94" fillId="15" borderId="31" xfId="0" applyNumberFormat="1" applyFont="1" applyFill="1" applyBorder="1"/>
    <xf numFmtId="1" fontId="94" fillId="23" borderId="1" xfId="0" applyNumberFormat="1" applyFont="1" applyFill="1" applyBorder="1" applyAlignment="1"/>
    <xf numFmtId="1" fontId="94" fillId="19" borderId="1" xfId="0" applyNumberFormat="1" applyFont="1" applyFill="1" applyBorder="1" applyAlignment="1">
      <alignment horizontal="right"/>
    </xf>
    <xf numFmtId="1" fontId="94" fillId="23" borderId="60" xfId="0" applyNumberFormat="1" applyFont="1" applyFill="1" applyBorder="1" applyAlignment="1"/>
    <xf numFmtId="1" fontId="94" fillId="19" borderId="60" xfId="0" applyNumberFormat="1" applyFont="1" applyFill="1" applyBorder="1" applyAlignment="1">
      <alignment horizontal="right"/>
    </xf>
    <xf numFmtId="10" fontId="94" fillId="19" borderId="9" xfId="1" applyNumberFormat="1" applyFont="1" applyFill="1" applyBorder="1"/>
    <xf numFmtId="10" fontId="94" fillId="19" borderId="11" xfId="1" applyNumberFormat="1" applyFont="1" applyFill="1" applyBorder="1"/>
    <xf numFmtId="1" fontId="94" fillId="23" borderId="61" xfId="0" applyNumberFormat="1" applyFont="1" applyFill="1" applyBorder="1" applyAlignment="1"/>
    <xf numFmtId="1" fontId="94" fillId="19" borderId="61" xfId="0" applyNumberFormat="1" applyFont="1" applyFill="1" applyBorder="1" applyAlignment="1">
      <alignment horizontal="right"/>
    </xf>
    <xf numFmtId="17" fontId="94" fillId="11" borderId="8" xfId="0" applyNumberFormat="1" applyFont="1" applyFill="1" applyBorder="1" applyAlignment="1">
      <alignment horizontal="center"/>
    </xf>
    <xf numFmtId="17" fontId="94" fillId="11" borderId="10" xfId="0" applyNumberFormat="1" applyFont="1" applyFill="1" applyBorder="1" applyAlignment="1">
      <alignment horizontal="center"/>
    </xf>
    <xf numFmtId="17" fontId="94" fillId="0" borderId="10" xfId="0" applyNumberFormat="1" applyFont="1" applyFill="1" applyBorder="1" applyAlignment="1">
      <alignment horizontal="center"/>
    </xf>
    <xf numFmtId="9" fontId="94" fillId="4" borderId="14" xfId="1" applyNumberFormat="1" applyFont="1" applyFill="1" applyBorder="1" applyAlignment="1">
      <alignment horizontal="center"/>
    </xf>
    <xf numFmtId="9" fontId="94" fillId="18" borderId="1" xfId="1" applyNumberFormat="1" applyFont="1" applyFill="1" applyBorder="1" applyAlignment="1">
      <alignment horizontal="center"/>
    </xf>
    <xf numFmtId="9" fontId="94" fillId="4" borderId="60" xfId="1" applyNumberFormat="1" applyFont="1" applyFill="1" applyBorder="1" applyAlignment="1">
      <alignment horizontal="center"/>
    </xf>
    <xf numFmtId="9" fontId="94" fillId="18" borderId="61" xfId="1" applyNumberFormat="1" applyFont="1" applyFill="1" applyBorder="1" applyAlignment="1">
      <alignment horizontal="center"/>
    </xf>
    <xf numFmtId="10" fontId="94" fillId="0" borderId="1" xfId="1" applyNumberFormat="1" applyFont="1" applyFill="1" applyBorder="1"/>
    <xf numFmtId="9" fontId="94" fillId="0" borderId="1" xfId="0" applyNumberFormat="1" applyFont="1" applyFill="1" applyBorder="1" applyAlignment="1">
      <alignment horizontal="center"/>
    </xf>
    <xf numFmtId="10" fontId="94" fillId="0" borderId="61" xfId="1" applyNumberFormat="1" applyFont="1" applyFill="1" applyBorder="1"/>
    <xf numFmtId="10" fontId="94" fillId="4" borderId="15" xfId="1" applyNumberFormat="1" applyFont="1" applyFill="1" applyBorder="1"/>
    <xf numFmtId="10" fontId="94" fillId="4" borderId="61" xfId="1" applyNumberFormat="1" applyFont="1" applyFill="1" applyBorder="1"/>
    <xf numFmtId="0" fontId="18" fillId="0" borderId="31" xfId="0" applyFont="1" applyBorder="1" applyAlignment="1">
      <alignment horizontal="center"/>
    </xf>
    <xf numFmtId="0" fontId="44" fillId="0" borderId="31" xfId="0" applyFont="1" applyBorder="1"/>
    <xf numFmtId="0" fontId="0" fillId="0" borderId="31" xfId="0" applyFill="1" applyBorder="1"/>
    <xf numFmtId="0" fontId="44" fillId="0" borderId="22" xfId="0" applyFont="1" applyFill="1" applyBorder="1"/>
    <xf numFmtId="0" fontId="21" fillId="0" borderId="1" xfId="0" applyFont="1" applyFill="1" applyBorder="1" applyAlignment="1">
      <alignment horizontal="right"/>
    </xf>
    <xf numFmtId="17" fontId="99" fillId="0" borderId="14" xfId="0" applyNumberFormat="1" applyFont="1" applyBorder="1" applyAlignment="1">
      <alignment horizontal="center"/>
    </xf>
    <xf numFmtId="0" fontId="94" fillId="5" borderId="14" xfId="0" applyFont="1" applyFill="1" applyBorder="1" applyAlignment="1">
      <alignment horizontal="right"/>
    </xf>
    <xf numFmtId="0" fontId="94" fillId="5" borderId="14" xfId="0" applyFont="1" applyFill="1" applyBorder="1"/>
    <xf numFmtId="10" fontId="94" fillId="5" borderId="14" xfId="1" applyNumberFormat="1" applyFont="1" applyFill="1" applyBorder="1"/>
    <xf numFmtId="0" fontId="94" fillId="0" borderId="60" xfId="1" applyNumberFormat="1" applyFont="1" applyFill="1" applyBorder="1"/>
    <xf numFmtId="0" fontId="94" fillId="0" borderId="60" xfId="0" applyNumberFormat="1" applyFont="1" applyFill="1" applyBorder="1" applyAlignment="1">
      <alignment horizontal="right"/>
    </xf>
    <xf numFmtId="10" fontId="94" fillId="0" borderId="9" xfId="1" applyNumberFormat="1" applyFont="1" applyFill="1" applyBorder="1"/>
    <xf numFmtId="0" fontId="94" fillId="0" borderId="11" xfId="0" applyFont="1" applyBorder="1"/>
    <xf numFmtId="17" fontId="94" fillId="0" borderId="61" xfId="0" applyNumberFormat="1" applyFont="1" applyBorder="1" applyAlignment="1">
      <alignment horizontal="center"/>
    </xf>
    <xf numFmtId="9" fontId="94" fillId="0" borderId="61" xfId="0" applyNumberFormat="1" applyFont="1" applyFill="1" applyBorder="1" applyAlignment="1">
      <alignment horizontal="center"/>
    </xf>
    <xf numFmtId="10" fontId="94" fillId="0" borderId="1" xfId="0" applyNumberFormat="1" applyFont="1" applyBorder="1"/>
    <xf numFmtId="9" fontId="94" fillId="15" borderId="60" xfId="0" applyNumberFormat="1" applyFont="1" applyFill="1" applyBorder="1" applyAlignment="1">
      <alignment horizontal="center"/>
    </xf>
    <xf numFmtId="9" fontId="94" fillId="5" borderId="9" xfId="0" applyNumberFormat="1" applyFont="1" applyFill="1" applyBorder="1" applyAlignment="1">
      <alignment horizontal="center"/>
    </xf>
    <xf numFmtId="0" fontId="43" fillId="0" borderId="10" xfId="0" applyFont="1" applyBorder="1"/>
    <xf numFmtId="0" fontId="94" fillId="0" borderId="10" xfId="0" applyFont="1" applyBorder="1"/>
    <xf numFmtId="9" fontId="94" fillId="5" borderId="13" xfId="0" applyNumberFormat="1" applyFont="1" applyFill="1" applyBorder="1" applyAlignment="1">
      <alignment horizontal="center"/>
    </xf>
    <xf numFmtId="0" fontId="94" fillId="38" borderId="1" xfId="0" applyFont="1" applyFill="1" applyBorder="1"/>
    <xf numFmtId="17" fontId="99" fillId="0" borderId="1" xfId="0" applyNumberFormat="1" applyFont="1" applyFill="1" applyBorder="1" applyAlignment="1">
      <alignment horizontal="center"/>
    </xf>
    <xf numFmtId="0" fontId="94" fillId="0" borderId="1" xfId="0" applyFont="1" applyBorder="1" applyAlignment="1">
      <alignment horizontal="center"/>
    </xf>
    <xf numFmtId="0" fontId="94" fillId="0" borderId="1" xfId="0" applyFont="1" applyFill="1" applyBorder="1" applyAlignment="1">
      <alignment horizontal="center"/>
    </xf>
    <xf numFmtId="9" fontId="94" fillId="0" borderId="1" xfId="1" applyNumberFormat="1" applyFont="1" applyFill="1" applyBorder="1" applyAlignment="1">
      <alignment horizontal="center"/>
    </xf>
    <xf numFmtId="9" fontId="94" fillId="0" borderId="1" xfId="1" applyNumberFormat="1" applyFont="1" applyFill="1" applyBorder="1"/>
    <xf numFmtId="0" fontId="94" fillId="23" borderId="1" xfId="0" applyFont="1" applyFill="1" applyBorder="1" applyAlignment="1">
      <alignment horizontal="right"/>
    </xf>
    <xf numFmtId="1" fontId="94" fillId="0" borderId="1" xfId="0" applyNumberFormat="1" applyFont="1" applyBorder="1"/>
    <xf numFmtId="17" fontId="0" fillId="0" borderId="0" xfId="0" applyNumberFormat="1" applyFill="1"/>
    <xf numFmtId="0" fontId="19" fillId="6" borderId="0" xfId="0" applyNumberFormat="1" applyFont="1" applyFill="1" applyBorder="1" applyAlignment="1">
      <alignment horizontal="center"/>
    </xf>
    <xf numFmtId="0" fontId="19" fillId="4" borderId="1" xfId="0" applyNumberFormat="1" applyFont="1" applyFill="1" applyBorder="1" applyAlignment="1">
      <alignment horizontal="center"/>
    </xf>
    <xf numFmtId="17" fontId="18" fillId="14" borderId="8" xfId="0" applyNumberFormat="1" applyFont="1" applyFill="1" applyBorder="1" applyAlignment="1">
      <alignment horizontal="center"/>
    </xf>
    <xf numFmtId="0" fontId="19" fillId="4" borderId="60" xfId="0" applyNumberFormat="1" applyFont="1" applyFill="1" applyBorder="1" applyAlignment="1">
      <alignment horizontal="center"/>
    </xf>
    <xf numFmtId="17" fontId="18" fillId="14" borderId="10" xfId="0" applyNumberFormat="1" applyFont="1" applyFill="1" applyBorder="1" applyAlignment="1">
      <alignment horizontal="center"/>
    </xf>
    <xf numFmtId="17" fontId="18" fillId="14" borderId="12" xfId="0" applyNumberFormat="1" applyFont="1" applyFill="1" applyBorder="1" applyAlignment="1">
      <alignment horizontal="center"/>
    </xf>
    <xf numFmtId="0" fontId="27" fillId="0" borderId="50" xfId="0" applyFont="1" applyFill="1" applyBorder="1" applyAlignment="1">
      <alignment horizontal="center" vertical="center"/>
    </xf>
    <xf numFmtId="10" fontId="28" fillId="12" borderId="49" xfId="0" applyNumberFormat="1" applyFont="1" applyFill="1" applyBorder="1" applyAlignment="1">
      <alignment horizontal="center" vertical="center"/>
    </xf>
    <xf numFmtId="0" fontId="0" fillId="0" borderId="60" xfId="0" applyBorder="1"/>
    <xf numFmtId="15" fontId="27" fillId="0" borderId="50" xfId="0" applyNumberFormat="1" applyFont="1" applyFill="1" applyBorder="1" applyAlignment="1">
      <alignment horizontal="center" vertical="center"/>
    </xf>
    <xf numFmtId="15" fontId="27" fillId="0" borderId="0" xfId="0" applyNumberFormat="1" applyFont="1" applyFill="1" applyBorder="1" applyAlignment="1">
      <alignment horizontal="center" vertical="center"/>
    </xf>
    <xf numFmtId="0" fontId="27" fillId="0" borderId="24" xfId="0" applyFont="1" applyFill="1" applyBorder="1" applyAlignment="1">
      <alignment horizontal="center" vertical="center"/>
    </xf>
    <xf numFmtId="15" fontId="0" fillId="0" borderId="1" xfId="0" applyNumberFormat="1" applyBorder="1" applyAlignment="1">
      <alignment horizontal="center" vertical="center"/>
    </xf>
    <xf numFmtId="0" fontId="27" fillId="0" borderId="1" xfId="0" applyFont="1" applyFill="1" applyBorder="1" applyAlignment="1">
      <alignment horizontal="center" vertical="center"/>
    </xf>
    <xf numFmtId="15" fontId="0" fillId="0" borderId="60" xfId="0" applyNumberFormat="1" applyBorder="1" applyAlignment="1">
      <alignment horizontal="center" vertical="center"/>
    </xf>
    <xf numFmtId="0" fontId="27" fillId="0" borderId="60" xfId="0" applyFont="1" applyFill="1" applyBorder="1" applyAlignment="1">
      <alignment horizontal="center" vertical="center"/>
    </xf>
    <xf numFmtId="10" fontId="28" fillId="12" borderId="9" xfId="0" applyNumberFormat="1" applyFont="1" applyFill="1" applyBorder="1" applyAlignment="1">
      <alignment horizontal="center" vertical="center"/>
    </xf>
    <xf numFmtId="10" fontId="28" fillId="12" borderId="11" xfId="0" applyNumberFormat="1" applyFont="1" applyFill="1" applyBorder="1" applyAlignment="1">
      <alignment horizontal="center" vertical="center"/>
    </xf>
    <xf numFmtId="17" fontId="26" fillId="0" borderId="30" xfId="0" applyNumberFormat="1" applyFont="1" applyFill="1" applyBorder="1" applyAlignment="1">
      <alignment horizontal="center" vertical="center"/>
    </xf>
    <xf numFmtId="17" fontId="26" fillId="0" borderId="33" xfId="0" applyNumberFormat="1" applyFont="1" applyFill="1" applyBorder="1" applyAlignment="1">
      <alignment horizontal="center" vertical="center"/>
    </xf>
    <xf numFmtId="17" fontId="26" fillId="0" borderId="99" xfId="0" applyNumberFormat="1" applyFont="1" applyFill="1" applyBorder="1" applyAlignment="1">
      <alignment horizontal="center" vertical="center"/>
    </xf>
    <xf numFmtId="17" fontId="2" fillId="0" borderId="8" xfId="0" applyNumberFormat="1" applyFont="1" applyBorder="1" applyAlignment="1">
      <alignment horizontal="center" vertical="center"/>
    </xf>
    <xf numFmtId="17" fontId="2" fillId="0" borderId="10" xfId="0" applyNumberFormat="1" applyFont="1" applyBorder="1" applyAlignment="1">
      <alignment horizontal="center" vertical="center"/>
    </xf>
    <xf numFmtId="17" fontId="2" fillId="0" borderId="12" xfId="0" applyNumberFormat="1" applyFont="1" applyBorder="1" applyAlignment="1">
      <alignment horizontal="center" vertical="center"/>
    </xf>
    <xf numFmtId="0" fontId="19" fillId="14" borderId="22" xfId="0" applyNumberFormat="1" applyFont="1" applyFill="1" applyBorder="1" applyAlignment="1">
      <alignment horizontal="center"/>
    </xf>
    <xf numFmtId="17" fontId="21" fillId="13" borderId="2" xfId="0" applyNumberFormat="1" applyFont="1" applyFill="1" applyBorder="1" applyAlignment="1">
      <alignment horizontal="center"/>
    </xf>
    <xf numFmtId="10" fontId="19" fillId="13" borderId="4" xfId="1" applyNumberFormat="1" applyFont="1" applyFill="1" applyBorder="1" applyAlignment="1">
      <alignment horizontal="center"/>
    </xf>
    <xf numFmtId="10" fontId="19" fillId="4" borderId="0" xfId="13" applyNumberFormat="1" applyFont="1" applyFill="1" applyBorder="1" applyAlignment="1">
      <alignment horizontal="center"/>
    </xf>
    <xf numFmtId="0" fontId="0" fillId="0" borderId="53" xfId="0" applyBorder="1"/>
    <xf numFmtId="0" fontId="18" fillId="15" borderId="20" xfId="0" applyFont="1" applyFill="1" applyBorder="1" applyAlignment="1">
      <alignment horizontal="center"/>
    </xf>
    <xf numFmtId="0" fontId="18" fillId="15" borderId="31" xfId="0" applyFont="1" applyFill="1" applyBorder="1" applyAlignment="1">
      <alignment horizontal="center" wrapText="1"/>
    </xf>
    <xf numFmtId="0" fontId="18" fillId="15" borderId="31" xfId="0" applyFont="1" applyFill="1" applyBorder="1" applyAlignment="1">
      <alignment horizontal="center"/>
    </xf>
    <xf numFmtId="0" fontId="18" fillId="15" borderId="21" xfId="0" applyFont="1" applyFill="1" applyBorder="1" applyAlignment="1">
      <alignment horizontal="centerContinuous"/>
    </xf>
    <xf numFmtId="0" fontId="18" fillId="15" borderId="22" xfId="0" applyFont="1" applyFill="1" applyBorder="1" applyAlignment="1">
      <alignment horizontal="centerContinuous"/>
    </xf>
    <xf numFmtId="10" fontId="0" fillId="4" borderId="1" xfId="1" applyNumberFormat="1" applyFont="1" applyFill="1" applyBorder="1" applyAlignment="1">
      <alignment horizontal="center"/>
    </xf>
    <xf numFmtId="10" fontId="51" fillId="4" borderId="1" xfId="1" applyNumberFormat="1" applyFont="1" applyFill="1" applyBorder="1" applyAlignment="1">
      <alignment horizontal="center"/>
    </xf>
    <xf numFmtId="10" fontId="21" fillId="4" borderId="1" xfId="3" applyNumberFormat="1" applyFont="1" applyFill="1" applyBorder="1" applyAlignment="1">
      <alignment horizontal="center"/>
    </xf>
    <xf numFmtId="17" fontId="0" fillId="0" borderId="8" xfId="0" applyNumberFormat="1" applyBorder="1" applyAlignment="1"/>
    <xf numFmtId="10" fontId="0" fillId="4" borderId="60" xfId="1" applyNumberFormat="1" applyFont="1" applyFill="1" applyBorder="1" applyAlignment="1">
      <alignment horizontal="center"/>
    </xf>
    <xf numFmtId="9" fontId="0" fillId="14" borderId="60" xfId="0" applyNumberFormat="1" applyFill="1" applyBorder="1" applyAlignment="1">
      <alignment horizontal="center"/>
    </xf>
    <xf numFmtId="17" fontId="0" fillId="5" borderId="10" xfId="0" applyNumberFormat="1" applyFill="1" applyBorder="1" applyAlignment="1"/>
    <xf numFmtId="17" fontId="0" fillId="0" borderId="10" xfId="0" applyNumberFormat="1" applyBorder="1" applyAlignment="1"/>
    <xf numFmtId="17" fontId="0" fillId="0" borderId="12" xfId="0" applyNumberFormat="1" applyBorder="1" applyAlignment="1"/>
    <xf numFmtId="10" fontId="0" fillId="4" borderId="61" xfId="0" applyNumberFormat="1" applyFill="1" applyBorder="1" applyAlignment="1">
      <alignment horizontal="center"/>
    </xf>
    <xf numFmtId="9" fontId="0" fillId="14" borderId="61" xfId="0" applyNumberFormat="1" applyFill="1" applyBorder="1" applyAlignment="1">
      <alignment horizontal="center"/>
    </xf>
    <xf numFmtId="17" fontId="21" fillId="0" borderId="8" xfId="0" applyNumberFormat="1" applyFont="1" applyBorder="1" applyAlignment="1">
      <alignment horizontal="center"/>
    </xf>
    <xf numFmtId="10" fontId="0" fillId="4" borderId="60" xfId="1" applyNumberFormat="1" applyFont="1" applyFill="1" applyBorder="1"/>
    <xf numFmtId="9" fontId="0" fillId="23" borderId="9" xfId="0" applyNumberFormat="1" applyFill="1" applyBorder="1" applyAlignment="1">
      <alignment horizontal="center"/>
    </xf>
    <xf numFmtId="17" fontId="21" fillId="0" borderId="10" xfId="0" applyNumberFormat="1" applyFont="1" applyBorder="1" applyAlignment="1">
      <alignment horizontal="center"/>
    </xf>
    <xf numFmtId="10" fontId="0" fillId="4" borderId="21" xfId="1" applyNumberFormat="1" applyFont="1" applyFill="1" applyBorder="1"/>
    <xf numFmtId="10" fontId="0" fillId="4" borderId="26" xfId="1" applyNumberFormat="1" applyFont="1" applyFill="1" applyBorder="1"/>
    <xf numFmtId="17" fontId="21" fillId="0" borderId="25" xfId="11" applyNumberFormat="1" applyFont="1" applyBorder="1" applyAlignment="1">
      <alignment horizontal="center"/>
    </xf>
    <xf numFmtId="0" fontId="186" fillId="23" borderId="26" xfId="11" applyFill="1" applyBorder="1" applyAlignment="1">
      <alignment horizontal="right"/>
    </xf>
    <xf numFmtId="0" fontId="186" fillId="19" borderId="26" xfId="11" applyFill="1" applyBorder="1"/>
    <xf numFmtId="10" fontId="186" fillId="19" borderId="27" xfId="14" applyNumberFormat="1" applyFont="1" applyFill="1" applyBorder="1"/>
    <xf numFmtId="10" fontId="48" fillId="4" borderId="21" xfId="1" applyNumberFormat="1" applyFont="1" applyFill="1" applyBorder="1" applyAlignment="1">
      <alignment horizontal="center"/>
    </xf>
    <xf numFmtId="9" fontId="48" fillId="23" borderId="22" xfId="0" applyNumberFormat="1" applyFont="1" applyFill="1" applyBorder="1" applyAlignment="1">
      <alignment horizontal="center"/>
    </xf>
    <xf numFmtId="0" fontId="2" fillId="0" borderId="74" xfId="0" applyFont="1" applyBorder="1" applyAlignment="1">
      <alignment horizontal="center"/>
    </xf>
    <xf numFmtId="0" fontId="2" fillId="0" borderId="75" xfId="0" applyFont="1" applyBorder="1" applyAlignment="1">
      <alignment horizontal="center" wrapText="1"/>
    </xf>
    <xf numFmtId="0" fontId="2" fillId="0" borderId="76" xfId="0" applyFont="1" applyBorder="1"/>
    <xf numFmtId="17" fontId="2" fillId="0" borderId="8" xfId="0" applyNumberFormat="1" applyFont="1" applyBorder="1" applyAlignment="1">
      <alignment horizontal="center"/>
    </xf>
    <xf numFmtId="0" fontId="0" fillId="4" borderId="60" xfId="0" applyNumberFormat="1" applyFill="1" applyBorder="1" applyAlignment="1">
      <alignment horizontal="center"/>
    </xf>
    <xf numFmtId="0" fontId="0" fillId="23" borderId="9" xfId="0" applyNumberFormat="1" applyFill="1" applyBorder="1" applyAlignment="1">
      <alignment horizontal="center"/>
    </xf>
    <xf numFmtId="17" fontId="2" fillId="0" borderId="84" xfId="0" applyNumberFormat="1" applyFont="1" applyBorder="1" applyAlignment="1">
      <alignment horizontal="center"/>
    </xf>
    <xf numFmtId="0" fontId="0" fillId="4" borderId="14" xfId="0" applyNumberFormat="1" applyFill="1" applyBorder="1" applyAlignment="1">
      <alignment horizontal="center"/>
    </xf>
    <xf numFmtId="0" fontId="0" fillId="23" borderId="85" xfId="0" applyNumberFormat="1" applyFill="1" applyBorder="1" applyAlignment="1">
      <alignment horizontal="center"/>
    </xf>
    <xf numFmtId="0" fontId="0" fillId="4" borderId="21" xfId="0" applyNumberFormat="1" applyFill="1" applyBorder="1" applyAlignment="1">
      <alignment horizontal="center"/>
    </xf>
    <xf numFmtId="0" fontId="18" fillId="0" borderId="14" xfId="5" applyFont="1" applyBorder="1" applyAlignment="1">
      <alignment horizontal="center" vertical="center"/>
    </xf>
    <xf numFmtId="0" fontId="18" fillId="0" borderId="14" xfId="5" applyFont="1" applyBorder="1" applyAlignment="1">
      <alignment horizontal="center" vertical="center" wrapText="1"/>
    </xf>
    <xf numFmtId="17" fontId="18" fillId="0" borderId="8" xfId="5" applyNumberFormat="1" applyFont="1" applyBorder="1" applyAlignment="1">
      <alignment horizontal="center"/>
    </xf>
    <xf numFmtId="9" fontId="21" fillId="4" borderId="60" xfId="5" applyNumberFormat="1" applyFont="1" applyFill="1" applyBorder="1" applyAlignment="1">
      <alignment horizontal="center"/>
    </xf>
    <xf numFmtId="9" fontId="21" fillId="32" borderId="9" xfId="5" applyNumberFormat="1" applyFont="1" applyFill="1" applyBorder="1" applyAlignment="1">
      <alignment horizontal="center"/>
    </xf>
    <xf numFmtId="17" fontId="18" fillId="0" borderId="10" xfId="5" applyNumberFormat="1" applyFont="1" applyBorder="1" applyAlignment="1">
      <alignment horizontal="center"/>
    </xf>
    <xf numFmtId="9" fontId="21" fillId="32" borderId="11" xfId="5" applyNumberFormat="1" applyFill="1" applyBorder="1" applyAlignment="1">
      <alignment horizontal="center"/>
    </xf>
    <xf numFmtId="17" fontId="18" fillId="0" borderId="12" xfId="5" applyNumberFormat="1" applyFont="1" applyBorder="1" applyAlignment="1">
      <alignment horizontal="center"/>
    </xf>
    <xf numFmtId="9" fontId="21" fillId="4" borderId="61" xfId="5" applyNumberFormat="1" applyFont="1" applyFill="1" applyBorder="1" applyAlignment="1">
      <alignment horizontal="center"/>
    </xf>
    <xf numFmtId="9" fontId="21" fillId="32" borderId="13" xfId="5" applyNumberFormat="1" applyFont="1" applyFill="1" applyBorder="1" applyAlignment="1">
      <alignment horizontal="center"/>
    </xf>
    <xf numFmtId="9" fontId="21" fillId="32" borderId="9" xfId="5" applyNumberFormat="1" applyFill="1" applyBorder="1" applyAlignment="1">
      <alignment horizontal="center"/>
    </xf>
    <xf numFmtId="9" fontId="21" fillId="32" borderId="13" xfId="5" applyNumberFormat="1" applyFill="1" applyBorder="1" applyAlignment="1">
      <alignment horizontal="center"/>
    </xf>
    <xf numFmtId="0" fontId="21" fillId="0" borderId="61" xfId="5" applyBorder="1"/>
    <xf numFmtId="0" fontId="18" fillId="0" borderId="8" xfId="5" applyFont="1" applyBorder="1"/>
    <xf numFmtId="0" fontId="18" fillId="0" borderId="10" xfId="5" applyFont="1" applyBorder="1"/>
    <xf numFmtId="0" fontId="18" fillId="0" borderId="12" xfId="5" applyFont="1" applyBorder="1"/>
    <xf numFmtId="0" fontId="89" fillId="0" borderId="23" xfId="5" applyFont="1" applyBorder="1"/>
    <xf numFmtId="0" fontId="90" fillId="4" borderId="38" xfId="5" applyFont="1" applyFill="1" applyBorder="1" applyAlignment="1">
      <alignment horizontal="center"/>
    </xf>
    <xf numFmtId="14" fontId="32" fillId="4" borderId="35" xfId="5" applyNumberFormat="1" applyFont="1" applyFill="1" applyBorder="1" applyAlignment="1">
      <alignment horizontal="center"/>
    </xf>
    <xf numFmtId="14" fontId="32" fillId="5" borderId="14" xfId="5" applyNumberFormat="1" applyFont="1" applyFill="1" applyBorder="1"/>
    <xf numFmtId="0" fontId="89" fillId="0" borderId="1" xfId="5" applyFont="1" applyBorder="1"/>
    <xf numFmtId="0" fontId="90" fillId="0" borderId="1" xfId="5" applyFont="1" applyBorder="1"/>
    <xf numFmtId="17" fontId="99" fillId="0" borderId="14" xfId="0" applyNumberFormat="1" applyFont="1" applyBorder="1"/>
    <xf numFmtId="17" fontId="99" fillId="0" borderId="8" xfId="0" applyNumberFormat="1" applyFont="1" applyBorder="1"/>
    <xf numFmtId="0" fontId="94" fillId="5" borderId="60" xfId="0" applyFont="1" applyFill="1" applyBorder="1"/>
    <xf numFmtId="17" fontId="99" fillId="0" borderId="10" xfId="0" applyNumberFormat="1" applyFont="1" applyBorder="1"/>
    <xf numFmtId="17" fontId="99" fillId="0" borderId="12" xfId="0" applyNumberFormat="1" applyFont="1" applyBorder="1"/>
    <xf numFmtId="0" fontId="94" fillId="4" borderId="14" xfId="0" applyFont="1" applyFill="1" applyBorder="1"/>
    <xf numFmtId="9" fontId="135" fillId="0" borderId="1" xfId="0" applyNumberFormat="1" applyFont="1" applyBorder="1" applyAlignment="1">
      <alignment horizontal="center"/>
    </xf>
    <xf numFmtId="0" fontId="18" fillId="15" borderId="20" xfId="0" applyFont="1" applyFill="1" applyBorder="1" applyAlignment="1">
      <alignment horizontal="center" vertical="center"/>
    </xf>
    <xf numFmtId="0" fontId="44" fillId="15" borderId="31" xfId="0" applyFont="1" applyFill="1" applyBorder="1" applyAlignment="1">
      <alignment horizontal="center" vertical="center" wrapText="1"/>
    </xf>
    <xf numFmtId="10" fontId="21" fillId="4" borderId="1" xfId="0" applyNumberFormat="1" applyFont="1" applyFill="1" applyBorder="1" applyAlignment="1">
      <alignment horizontal="center"/>
    </xf>
    <xf numFmtId="9" fontId="44" fillId="50" borderId="0" xfId="0" applyNumberFormat="1" applyFont="1" applyFill="1" applyBorder="1" applyAlignment="1">
      <alignment vertical="center" wrapText="1"/>
    </xf>
    <xf numFmtId="9" fontId="43" fillId="50" borderId="0" xfId="0" applyNumberFormat="1" applyFont="1" applyFill="1" applyBorder="1" applyAlignment="1">
      <alignment vertical="center" wrapText="1"/>
    </xf>
    <xf numFmtId="10" fontId="0" fillId="5" borderId="1" xfId="0" applyNumberFormat="1" applyFill="1" applyBorder="1"/>
    <xf numFmtId="10" fontId="0" fillId="15" borderId="60" xfId="0" applyNumberFormat="1" applyFill="1" applyBorder="1"/>
    <xf numFmtId="10" fontId="0" fillId="18" borderId="9" xfId="1" applyNumberFormat="1" applyFont="1" applyFill="1" applyBorder="1"/>
    <xf numFmtId="10" fontId="0" fillId="18" borderId="11" xfId="1" applyNumberFormat="1" applyFont="1" applyFill="1" applyBorder="1"/>
    <xf numFmtId="10" fontId="0" fillId="5" borderId="61" xfId="0" applyNumberFormat="1" applyFill="1" applyBorder="1"/>
    <xf numFmtId="10" fontId="0" fillId="18" borderId="13" xfId="1" applyNumberFormat="1" applyFont="1" applyFill="1" applyBorder="1"/>
    <xf numFmtId="10" fontId="0" fillId="15" borderId="60" xfId="1" applyNumberFormat="1" applyFont="1" applyFill="1" applyBorder="1"/>
    <xf numFmtId="10" fontId="21" fillId="4" borderId="61" xfId="13" applyNumberFormat="1" applyFont="1" applyFill="1" applyBorder="1"/>
    <xf numFmtId="0" fontId="198" fillId="0" borderId="0" xfId="0" applyFont="1"/>
    <xf numFmtId="0" fontId="75" fillId="0" borderId="0" xfId="0" applyFont="1"/>
    <xf numFmtId="0" fontId="7" fillId="19" borderId="8" xfId="0" applyFont="1" applyFill="1" applyBorder="1" applyAlignment="1">
      <alignment horizontal="center"/>
    </xf>
    <xf numFmtId="0" fontId="7" fillId="19" borderId="60" xfId="0" applyFont="1" applyFill="1" applyBorder="1" applyAlignment="1">
      <alignment horizontal="center" wrapText="1"/>
    </xf>
    <xf numFmtId="0" fontId="7" fillId="19" borderId="9" xfId="0" applyFont="1" applyFill="1" applyBorder="1"/>
    <xf numFmtId="17" fontId="45" fillId="0" borderId="23" xfId="0" applyNumberFormat="1" applyFont="1" applyBorder="1" applyAlignment="1">
      <alignment horizontal="center"/>
    </xf>
    <xf numFmtId="10" fontId="75" fillId="4" borderId="0" xfId="1" applyNumberFormat="1" applyFont="1" applyFill="1" applyBorder="1"/>
    <xf numFmtId="9" fontId="75" fillId="23" borderId="24" xfId="0" applyNumberFormat="1" applyFont="1" applyFill="1" applyBorder="1" applyAlignment="1">
      <alignment horizontal="center"/>
    </xf>
    <xf numFmtId="17" fontId="7" fillId="0" borderId="23" xfId="0" applyNumberFormat="1" applyFont="1" applyBorder="1" applyAlignment="1">
      <alignment horizontal="center"/>
    </xf>
    <xf numFmtId="17" fontId="32" fillId="0" borderId="23" xfId="0" applyNumberFormat="1" applyFont="1" applyBorder="1" applyAlignment="1">
      <alignment horizontal="center"/>
    </xf>
    <xf numFmtId="10" fontId="32" fillId="3" borderId="0" xfId="1" applyNumberFormat="1" applyFont="1" applyFill="1" applyBorder="1"/>
    <xf numFmtId="10" fontId="32" fillId="3" borderId="26" xfId="1" applyNumberFormat="1" applyFont="1" applyFill="1" applyBorder="1"/>
    <xf numFmtId="9" fontId="75" fillId="23" borderId="27" xfId="0" applyNumberFormat="1" applyFont="1" applyFill="1" applyBorder="1" applyAlignment="1">
      <alignment horizontal="center"/>
    </xf>
    <xf numFmtId="17" fontId="2" fillId="0" borderId="20" xfId="0" applyNumberFormat="1" applyFont="1" applyBorder="1" applyAlignment="1">
      <alignment horizontal="center"/>
    </xf>
    <xf numFmtId="9" fontId="0" fillId="0" borderId="21" xfId="0" applyNumberFormat="1" applyFill="1" applyBorder="1" applyAlignment="1">
      <alignment horizontal="center"/>
    </xf>
    <xf numFmtId="9" fontId="0" fillId="0" borderId="26" xfId="0" applyNumberFormat="1" applyFill="1" applyBorder="1" applyAlignment="1">
      <alignment horizontal="center"/>
    </xf>
    <xf numFmtId="17" fontId="0" fillId="7" borderId="20" xfId="0" applyNumberFormat="1" applyFill="1" applyBorder="1" applyAlignment="1">
      <alignment horizontal="center"/>
    </xf>
    <xf numFmtId="9" fontId="0" fillId="4" borderId="21" xfId="0" applyNumberFormat="1" applyFill="1" applyBorder="1" applyAlignment="1">
      <alignment horizontal="center"/>
    </xf>
    <xf numFmtId="9" fontId="0" fillId="19" borderId="22" xfId="0" applyNumberFormat="1" applyFill="1" applyBorder="1" applyAlignment="1">
      <alignment horizontal="center"/>
    </xf>
    <xf numFmtId="10" fontId="0" fillId="5" borderId="0" xfId="1" applyNumberFormat="1" applyFont="1" applyFill="1" applyBorder="1"/>
    <xf numFmtId="10" fontId="0" fillId="5" borderId="26" xfId="1" applyNumberFormat="1" applyFont="1" applyFill="1" applyBorder="1"/>
    <xf numFmtId="17" fontId="0" fillId="7" borderId="8" xfId="0" applyNumberFormat="1" applyFill="1" applyBorder="1" applyAlignment="1">
      <alignment horizontal="center" vertical="center"/>
    </xf>
    <xf numFmtId="15" fontId="0" fillId="23" borderId="60" xfId="0" applyNumberFormat="1" applyFill="1" applyBorder="1" applyAlignment="1">
      <alignment horizontal="center" vertical="center"/>
    </xf>
    <xf numFmtId="0" fontId="0" fillId="23" borderId="60" xfId="0" applyFill="1" applyBorder="1" applyAlignment="1">
      <alignment horizontal="center"/>
    </xf>
    <xf numFmtId="10" fontId="0" fillId="4" borderId="9" xfId="0" applyNumberFormat="1" applyFill="1" applyBorder="1" applyAlignment="1">
      <alignment horizontal="center" vertical="center"/>
    </xf>
    <xf numFmtId="17" fontId="0" fillId="7" borderId="10" xfId="0" applyNumberFormat="1" applyFill="1" applyBorder="1" applyAlignment="1">
      <alignment horizontal="center" vertical="center"/>
    </xf>
    <xf numFmtId="10" fontId="0" fillId="4" borderId="11" xfId="0" applyNumberFormat="1" applyFill="1" applyBorder="1" applyAlignment="1">
      <alignment horizontal="center" vertical="center"/>
    </xf>
    <xf numFmtId="17" fontId="0" fillId="7" borderId="10" xfId="0" applyNumberFormat="1" applyFill="1" applyBorder="1" applyAlignment="1">
      <alignment horizontal="center"/>
    </xf>
    <xf numFmtId="17" fontId="0" fillId="7" borderId="12" xfId="0" applyNumberFormat="1" applyFill="1" applyBorder="1" applyAlignment="1">
      <alignment horizontal="center"/>
    </xf>
    <xf numFmtId="15" fontId="0" fillId="23" borderId="61" xfId="0" applyNumberFormat="1" applyFill="1" applyBorder="1" applyAlignment="1">
      <alignment horizontal="center" vertical="center"/>
    </xf>
    <xf numFmtId="10" fontId="21" fillId="3" borderId="13" xfId="1" applyNumberFormat="1" applyFont="1" applyFill="1" applyBorder="1" applyAlignment="1">
      <alignment horizontal="center"/>
    </xf>
    <xf numFmtId="17" fontId="0" fillId="7" borderId="8" xfId="0" applyNumberFormat="1" applyFill="1" applyBorder="1" applyAlignment="1">
      <alignment horizontal="center"/>
    </xf>
    <xf numFmtId="15" fontId="0" fillId="23" borderId="60" xfId="0" applyNumberFormat="1" applyFill="1" applyBorder="1" applyAlignment="1">
      <alignment horizontal="center"/>
    </xf>
    <xf numFmtId="10" fontId="0" fillId="19" borderId="9" xfId="1" applyNumberFormat="1" applyFont="1" applyFill="1" applyBorder="1" applyAlignment="1">
      <alignment horizontal="center"/>
    </xf>
    <xf numFmtId="10" fontId="0" fillId="19" borderId="11" xfId="1" applyNumberFormat="1" applyFont="1" applyFill="1" applyBorder="1" applyAlignment="1">
      <alignment horizontal="center"/>
    </xf>
    <xf numFmtId="10" fontId="0" fillId="4" borderId="11" xfId="1" applyNumberFormat="1" applyFont="1" applyFill="1" applyBorder="1" applyAlignment="1">
      <alignment horizontal="center"/>
    </xf>
    <xf numFmtId="10" fontId="21" fillId="4" borderId="11" xfId="1" applyNumberFormat="1" applyFont="1" applyFill="1" applyBorder="1" applyAlignment="1">
      <alignment horizontal="center"/>
    </xf>
    <xf numFmtId="17" fontId="0" fillId="7" borderId="12" xfId="0" applyNumberFormat="1" applyFill="1" applyBorder="1" applyAlignment="1">
      <alignment horizontal="center" vertical="center"/>
    </xf>
    <xf numFmtId="0" fontId="18" fillId="0" borderId="39" xfId="0" applyFont="1" applyBorder="1" applyAlignment="1">
      <alignment horizontal="center" wrapText="1"/>
    </xf>
    <xf numFmtId="9" fontId="0" fillId="19" borderId="14" xfId="0" applyNumberFormat="1" applyFill="1" applyBorder="1" applyAlignment="1">
      <alignment horizontal="center"/>
    </xf>
    <xf numFmtId="17" fontId="0" fillId="0" borderId="8" xfId="0" applyNumberFormat="1" applyBorder="1" applyAlignment="1">
      <alignment horizontal="center"/>
    </xf>
    <xf numFmtId="9" fontId="0" fillId="19" borderId="9" xfId="0" applyNumberFormat="1" applyFill="1" applyBorder="1" applyAlignment="1">
      <alignment horizontal="center"/>
    </xf>
    <xf numFmtId="10" fontId="18" fillId="6" borderId="14" xfId="1" applyNumberFormat="1" applyFont="1" applyFill="1" applyBorder="1" applyAlignment="1">
      <alignment horizontal="center"/>
    </xf>
    <xf numFmtId="10" fontId="2" fillId="4" borderId="60" xfId="1" applyNumberFormat="1" applyFont="1" applyFill="1" applyBorder="1" applyAlignment="1">
      <alignment horizontal="center"/>
    </xf>
    <xf numFmtId="10" fontId="18" fillId="6" borderId="61" xfId="1" applyNumberFormat="1" applyFont="1" applyFill="1" applyBorder="1" applyAlignment="1">
      <alignment horizontal="center" vertical="center"/>
    </xf>
    <xf numFmtId="0" fontId="0" fillId="0" borderId="78" xfId="0" applyBorder="1"/>
    <xf numFmtId="9" fontId="0" fillId="19" borderId="79" xfId="0" applyNumberFormat="1" applyFill="1" applyBorder="1" applyAlignment="1">
      <alignment horizontal="center"/>
    </xf>
    <xf numFmtId="10" fontId="18" fillId="4" borderId="60" xfId="1" applyNumberFormat="1" applyFont="1" applyFill="1" applyBorder="1" applyAlignment="1">
      <alignment horizontal="center" vertical="center"/>
    </xf>
    <xf numFmtId="17" fontId="0" fillId="0" borderId="14" xfId="0" applyNumberFormat="1" applyBorder="1" applyAlignment="1">
      <alignment horizontal="center"/>
    </xf>
    <xf numFmtId="1" fontId="0" fillId="23" borderId="14" xfId="0" applyNumberFormat="1" applyFill="1" applyBorder="1" applyAlignment="1">
      <alignment horizontal="center" vertical="center"/>
    </xf>
    <xf numFmtId="1" fontId="0" fillId="19" borderId="1" xfId="0" applyNumberFormat="1" applyFill="1" applyBorder="1" applyAlignment="1">
      <alignment horizontal="center" vertical="center"/>
    </xf>
    <xf numFmtId="1" fontId="0" fillId="23" borderId="60" xfId="0" applyNumberFormat="1" applyFill="1" applyBorder="1" applyAlignment="1">
      <alignment horizontal="center" vertical="center"/>
    </xf>
    <xf numFmtId="17" fontId="0" fillId="0" borderId="84" xfId="0" applyNumberFormat="1" applyBorder="1" applyAlignment="1">
      <alignment horizontal="center"/>
    </xf>
    <xf numFmtId="1" fontId="0" fillId="23" borderId="61" xfId="0" applyNumberFormat="1" applyFill="1" applyBorder="1" applyAlignment="1">
      <alignment horizontal="center" vertical="center"/>
    </xf>
    <xf numFmtId="1" fontId="0" fillId="19" borderId="61" xfId="0" applyNumberFormat="1" applyFill="1" applyBorder="1" applyAlignment="1">
      <alignment horizontal="center" vertical="center"/>
    </xf>
    <xf numFmtId="10" fontId="0" fillId="19" borderId="13" xfId="1" applyNumberFormat="1" applyFont="1" applyFill="1" applyBorder="1" applyAlignment="1">
      <alignment horizontal="center"/>
    </xf>
    <xf numFmtId="0" fontId="0" fillId="19" borderId="14" xfId="0" applyFill="1" applyBorder="1" applyAlignment="1">
      <alignment horizontal="center"/>
    </xf>
    <xf numFmtId="0" fontId="0" fillId="19" borderId="14" xfId="0" applyFill="1" applyBorder="1" applyAlignment="1">
      <alignment horizontal="center" wrapText="1"/>
    </xf>
    <xf numFmtId="17" fontId="0" fillId="0" borderId="15" xfId="0" applyNumberFormat="1" applyBorder="1" applyAlignment="1">
      <alignment horizontal="center"/>
    </xf>
    <xf numFmtId="10" fontId="0" fillId="4" borderId="15" xfId="1" applyNumberFormat="1" applyFont="1" applyFill="1" applyBorder="1"/>
    <xf numFmtId="9" fontId="0" fillId="23" borderId="15" xfId="0" applyNumberFormat="1" applyFill="1" applyBorder="1" applyAlignment="1">
      <alignment horizontal="center"/>
    </xf>
    <xf numFmtId="10" fontId="0" fillId="4" borderId="61" xfId="1" applyNumberFormat="1" applyFont="1" applyFill="1" applyBorder="1"/>
    <xf numFmtId="0" fontId="0" fillId="0" borderId="23" xfId="0" applyBorder="1" applyAlignment="1">
      <alignment horizontal="center"/>
    </xf>
    <xf numFmtId="9" fontId="0" fillId="23" borderId="21" xfId="0" applyNumberFormat="1" applyFill="1" applyBorder="1" applyAlignment="1">
      <alignment horizontal="center"/>
    </xf>
    <xf numFmtId="9" fontId="0" fillId="23" borderId="26" xfId="0" applyNumberFormat="1" applyFill="1" applyBorder="1" applyAlignment="1">
      <alignment horizontal="center"/>
    </xf>
    <xf numFmtId="0" fontId="0" fillId="0" borderId="18" xfId="0" applyBorder="1" applyAlignment="1">
      <alignment horizontal="center"/>
    </xf>
    <xf numFmtId="0" fontId="0" fillId="0" borderId="7" xfId="0" applyBorder="1" applyAlignment="1">
      <alignment horizontal="center"/>
    </xf>
    <xf numFmtId="0" fontId="0" fillId="0" borderId="7" xfId="0" applyBorder="1" applyAlignment="1">
      <alignment horizontal="center" wrapText="1"/>
    </xf>
    <xf numFmtId="0" fontId="0" fillId="0" borderId="19" xfId="0" applyBorder="1" applyAlignment="1">
      <alignment horizontal="center" vertical="center"/>
    </xf>
    <xf numFmtId="164" fontId="0" fillId="0" borderId="14" xfId="1" applyNumberFormat="1" applyFont="1" applyFill="1" applyBorder="1" applyAlignment="1">
      <alignment horizontal="center" vertical="center"/>
    </xf>
    <xf numFmtId="0" fontId="0" fillId="23" borderId="14" xfId="0" applyFill="1" applyBorder="1" applyAlignment="1">
      <alignment horizontal="center" vertical="center"/>
    </xf>
    <xf numFmtId="0" fontId="0" fillId="0" borderId="14" xfId="0" applyBorder="1" applyAlignment="1">
      <alignment horizontal="center" vertical="center"/>
    </xf>
    <xf numFmtId="2" fontId="0" fillId="0" borderId="11" xfId="0" applyNumberFormat="1" applyBorder="1" applyAlignment="1">
      <alignment horizontal="center" vertical="center"/>
    </xf>
    <xf numFmtId="2" fontId="0" fillId="0" borderId="85" xfId="0" applyNumberFormat="1" applyBorder="1" applyAlignment="1">
      <alignment horizontal="center" vertical="center"/>
    </xf>
    <xf numFmtId="164" fontId="0" fillId="0" borderId="15" xfId="1" applyNumberFormat="1" applyFont="1" applyFill="1" applyBorder="1" applyAlignment="1">
      <alignment horizontal="center" vertical="center"/>
    </xf>
    <xf numFmtId="0" fontId="0" fillId="23" borderId="15" xfId="0" applyFill="1" applyBorder="1" applyAlignment="1">
      <alignment horizontal="center" vertical="center"/>
    </xf>
    <xf numFmtId="0" fontId="0" fillId="0" borderId="15" xfId="0" applyBorder="1" applyAlignment="1">
      <alignment horizontal="center" vertical="center"/>
    </xf>
    <xf numFmtId="2" fontId="0" fillId="0" borderId="89" xfId="0" applyNumberFormat="1" applyBorder="1" applyAlignment="1">
      <alignment horizontal="center" vertical="center"/>
    </xf>
    <xf numFmtId="164" fontId="0" fillId="0" borderId="60" xfId="1" applyNumberFormat="1" applyFont="1" applyFill="1" applyBorder="1" applyAlignment="1">
      <alignment horizontal="center"/>
    </xf>
    <xf numFmtId="164" fontId="0" fillId="0" borderId="60" xfId="1" applyNumberFormat="1" applyFont="1" applyFill="1" applyBorder="1"/>
    <xf numFmtId="0" fontId="0" fillId="23" borderId="60" xfId="0" applyFill="1" applyBorder="1" applyAlignment="1">
      <alignment horizontal="right"/>
    </xf>
    <xf numFmtId="2" fontId="0" fillId="0" borderId="9" xfId="0" applyNumberFormat="1" applyBorder="1"/>
    <xf numFmtId="2" fontId="0" fillId="0" borderId="11" xfId="0" applyNumberFormat="1" applyBorder="1"/>
    <xf numFmtId="164" fontId="0" fillId="0" borderId="61" xfId="1" applyNumberFormat="1" applyFont="1" applyFill="1" applyBorder="1" applyAlignment="1">
      <alignment horizontal="center" vertical="center"/>
    </xf>
    <xf numFmtId="0" fontId="0" fillId="23" borderId="61" xfId="0" applyFill="1" applyBorder="1" applyAlignment="1">
      <alignment horizontal="center" vertical="center"/>
    </xf>
    <xf numFmtId="0" fontId="0" fillId="0" borderId="61" xfId="0" applyFill="1" applyBorder="1" applyAlignment="1">
      <alignment horizontal="center" vertical="center"/>
    </xf>
    <xf numFmtId="2" fontId="0" fillId="0" borderId="13" xfId="0" applyNumberFormat="1" applyBorder="1" applyAlignment="1">
      <alignment horizontal="center" vertical="center"/>
    </xf>
    <xf numFmtId="9" fontId="0" fillId="6" borderId="0" xfId="0" applyNumberFormat="1" applyFill="1" applyBorder="1" applyAlignment="1">
      <alignment horizontal="center"/>
    </xf>
    <xf numFmtId="9" fontId="0" fillId="4" borderId="26" xfId="0" applyNumberFormat="1" applyFill="1" applyBorder="1" applyAlignment="1">
      <alignment horizontal="center"/>
    </xf>
    <xf numFmtId="10" fontId="21" fillId="4" borderId="66" xfId="16" applyNumberFormat="1" applyFont="1" applyFill="1" applyBorder="1" applyAlignment="1">
      <alignment horizontal="center" vertical="center"/>
    </xf>
    <xf numFmtId="0" fontId="94" fillId="19" borderId="1" xfId="0" applyFont="1" applyFill="1" applyBorder="1"/>
    <xf numFmtId="0" fontId="94" fillId="19" borderId="14" xfId="0" applyFont="1" applyFill="1" applyBorder="1"/>
    <xf numFmtId="0" fontId="94" fillId="19" borderId="42" xfId="0" applyFont="1" applyFill="1" applyBorder="1"/>
    <xf numFmtId="0" fontId="94" fillId="19" borderId="15" xfId="0" applyFont="1" applyFill="1" applyBorder="1"/>
    <xf numFmtId="0" fontId="94" fillId="19" borderId="1" xfId="0" applyFont="1" applyFill="1" applyBorder="1" applyAlignment="1">
      <alignment wrapText="1"/>
    </xf>
    <xf numFmtId="0" fontId="22" fillId="12" borderId="2" xfId="0" applyFont="1" applyFill="1" applyBorder="1" applyAlignment="1">
      <alignment horizontal="center"/>
    </xf>
    <xf numFmtId="0" fontId="22" fillId="12" borderId="3" xfId="0" applyFont="1" applyFill="1" applyBorder="1" applyAlignment="1">
      <alignment horizontal="center"/>
    </xf>
    <xf numFmtId="0" fontId="22" fillId="12" borderId="4" xfId="0" applyFont="1" applyFill="1" applyBorder="1" applyAlignment="1">
      <alignment horizontal="center"/>
    </xf>
    <xf numFmtId="0" fontId="22" fillId="12" borderId="35" xfId="0" applyFont="1" applyFill="1" applyBorder="1" applyAlignment="1">
      <alignment horizontal="center"/>
    </xf>
    <xf numFmtId="0" fontId="22" fillId="12" borderId="36" xfId="0" applyFont="1"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8" xfId="0" applyFill="1" applyBorder="1" applyAlignment="1">
      <alignment horizontal="center"/>
    </xf>
    <xf numFmtId="0" fontId="0" fillId="7" borderId="0" xfId="0" applyFill="1" applyBorder="1" applyAlignment="1">
      <alignment horizontal="center"/>
    </xf>
    <xf numFmtId="0" fontId="24" fillId="7" borderId="95" xfId="0" applyFont="1" applyFill="1" applyBorder="1" applyAlignment="1">
      <alignment horizontal="center" vertical="center" wrapText="1"/>
    </xf>
    <xf numFmtId="0" fontId="24" fillId="7" borderId="72" xfId="0" applyFont="1" applyFill="1" applyBorder="1" applyAlignment="1">
      <alignment horizontal="center" vertical="center" wrapText="1"/>
    </xf>
    <xf numFmtId="0" fontId="0" fillId="7" borderId="16" xfId="0" applyFill="1" applyBorder="1" applyAlignment="1">
      <alignment horizontal="center"/>
    </xf>
    <xf numFmtId="0" fontId="0" fillId="7" borderId="6" xfId="0" applyFill="1" applyBorder="1" applyAlignment="1">
      <alignment horizontal="center"/>
    </xf>
    <xf numFmtId="0" fontId="31" fillId="12" borderId="1" xfId="0" applyFont="1" applyFill="1" applyBorder="1" applyAlignment="1">
      <alignment horizontal="left"/>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xf>
    <xf numFmtId="0" fontId="18" fillId="0" borderId="0" xfId="0" applyFont="1" applyAlignment="1">
      <alignment horizontal="right"/>
    </xf>
    <xf numFmtId="0" fontId="21" fillId="0" borderId="6" xfId="0" applyFont="1" applyBorder="1" applyAlignment="1">
      <alignment horizontal="center"/>
    </xf>
    <xf numFmtId="0" fontId="31" fillId="12" borderId="2" xfId="0" applyFont="1" applyFill="1" applyBorder="1" applyAlignment="1">
      <alignment horizontal="left"/>
    </xf>
    <xf numFmtId="0" fontId="31" fillId="12" borderId="3" xfId="0" applyFont="1" applyFill="1" applyBorder="1" applyAlignment="1">
      <alignment horizontal="left"/>
    </xf>
    <xf numFmtId="0" fontId="31" fillId="12" borderId="4" xfId="0" applyFont="1" applyFill="1" applyBorder="1" applyAlignment="1">
      <alignment horizontal="left"/>
    </xf>
    <xf numFmtId="0" fontId="31" fillId="12" borderId="16" xfId="0" applyFont="1" applyFill="1" applyBorder="1" applyAlignment="1">
      <alignment horizontal="left" vertical="top" wrapText="1"/>
    </xf>
    <xf numFmtId="0" fontId="31" fillId="12" borderId="6" xfId="0" applyFont="1" applyFill="1" applyBorder="1" applyAlignment="1">
      <alignment horizontal="left" vertical="top" wrapText="1"/>
    </xf>
    <xf numFmtId="0" fontId="31" fillId="12" borderId="17" xfId="0" applyFont="1" applyFill="1" applyBorder="1" applyAlignment="1">
      <alignment horizontal="left" vertical="top" wrapText="1"/>
    </xf>
    <xf numFmtId="0" fontId="21" fillId="7" borderId="1" xfId="0" applyFont="1" applyFill="1" applyBorder="1" applyAlignment="1">
      <alignment horizontal="left" vertical="center"/>
    </xf>
    <xf numFmtId="0" fontId="18" fillId="7" borderId="1" xfId="0" applyFont="1" applyFill="1" applyBorder="1" applyAlignment="1">
      <alignment horizontal="center"/>
    </xf>
    <xf numFmtId="0" fontId="21" fillId="7" borderId="2" xfId="0" applyFont="1" applyFill="1" applyBorder="1" applyAlignment="1">
      <alignment horizontal="left"/>
    </xf>
    <xf numFmtId="0" fontId="21" fillId="7" borderId="3" xfId="0" applyFont="1" applyFill="1" applyBorder="1" applyAlignment="1">
      <alignment horizontal="left"/>
    </xf>
    <xf numFmtId="0" fontId="21" fillId="7" borderId="4" xfId="0" applyFont="1" applyFill="1" applyBorder="1" applyAlignment="1">
      <alignment horizontal="left"/>
    </xf>
    <xf numFmtId="0" fontId="21" fillId="7" borderId="2" xfId="0" applyFont="1" applyFill="1" applyBorder="1" applyAlignment="1">
      <alignment horizontal="left" vertical="center"/>
    </xf>
    <xf numFmtId="0" fontId="21" fillId="7" borderId="3" xfId="0" applyFont="1" applyFill="1" applyBorder="1" applyAlignment="1">
      <alignment horizontal="left" vertical="center"/>
    </xf>
    <xf numFmtId="0" fontId="21" fillId="7" borderId="4" xfId="0" applyFont="1" applyFill="1" applyBorder="1" applyAlignment="1">
      <alignment horizontal="left" vertical="center"/>
    </xf>
    <xf numFmtId="0" fontId="21" fillId="7" borderId="1" xfId="0" applyFont="1" applyFill="1" applyBorder="1" applyAlignment="1">
      <alignment horizontal="left" vertical="center" wrapText="1"/>
    </xf>
    <xf numFmtId="0" fontId="18" fillId="7" borderId="1" xfId="0" applyFont="1" applyFill="1" applyBorder="1" applyAlignment="1">
      <alignment horizontal="left" vertical="center"/>
    </xf>
    <xf numFmtId="0" fontId="18" fillId="7" borderId="2" xfId="0" applyFont="1" applyFill="1" applyBorder="1" applyAlignment="1">
      <alignment horizontal="left"/>
    </xf>
    <xf numFmtId="0" fontId="18" fillId="7" borderId="3" xfId="0" applyFont="1" applyFill="1" applyBorder="1" applyAlignment="1">
      <alignment horizontal="left"/>
    </xf>
    <xf numFmtId="0" fontId="18" fillId="7" borderId="4" xfId="0" applyFont="1" applyFill="1" applyBorder="1" applyAlignment="1">
      <alignment horizontal="left"/>
    </xf>
    <xf numFmtId="0" fontId="21" fillId="0" borderId="0" xfId="0" applyFont="1" applyBorder="1" applyAlignment="1">
      <alignment horizontal="left"/>
    </xf>
    <xf numFmtId="0" fontId="0" fillId="0" borderId="0" xfId="0" applyBorder="1" applyAlignment="1">
      <alignment horizontal="left"/>
    </xf>
    <xf numFmtId="0" fontId="18" fillId="7" borderId="1" xfId="0" applyFont="1" applyFill="1" applyBorder="1" applyAlignment="1">
      <alignment horizontal="left" vertical="center" wrapText="1"/>
    </xf>
    <xf numFmtId="0" fontId="18" fillId="0" borderId="0" xfId="0" applyFont="1" applyAlignment="1">
      <alignment horizontal="left"/>
    </xf>
    <xf numFmtId="0" fontId="21" fillId="0" borderId="0" xfId="0" applyFont="1" applyAlignment="1">
      <alignment horizontal="left"/>
    </xf>
    <xf numFmtId="0" fontId="22" fillId="12" borderId="37" xfId="0" applyFont="1" applyFill="1" applyBorder="1" applyAlignment="1">
      <alignment horizontal="center"/>
    </xf>
    <xf numFmtId="0" fontId="0" fillId="18" borderId="1" xfId="0" applyFill="1" applyBorder="1" applyAlignment="1">
      <alignment horizontal="left" vertical="center" wrapText="1"/>
    </xf>
    <xf numFmtId="0" fontId="0" fillId="20" borderId="46" xfId="0" applyFill="1" applyBorder="1" applyAlignment="1">
      <alignment horizontal="center"/>
    </xf>
    <xf numFmtId="0" fontId="0" fillId="20" borderId="36" xfId="0" applyFill="1" applyBorder="1" applyAlignment="1">
      <alignment horizontal="center"/>
    </xf>
    <xf numFmtId="0" fontId="21" fillId="18" borderId="1" xfId="0" applyFont="1" applyFill="1" applyBorder="1" applyAlignment="1">
      <alignment horizontal="left" vertical="center" wrapText="1"/>
    </xf>
    <xf numFmtId="0" fontId="22" fillId="17" borderId="14" xfId="0" applyFont="1" applyFill="1" applyBorder="1" applyAlignment="1">
      <alignment horizontal="center" vertical="center"/>
    </xf>
    <xf numFmtId="0" fontId="22" fillId="17" borderId="42" xfId="0" applyFont="1" applyFill="1" applyBorder="1" applyAlignment="1">
      <alignment horizontal="center" vertical="center"/>
    </xf>
    <xf numFmtId="0" fontId="22" fillId="17" borderId="15" xfId="0" applyFont="1" applyFill="1" applyBorder="1" applyAlignment="1">
      <alignment horizontal="center" vertical="center"/>
    </xf>
    <xf numFmtId="0" fontId="0" fillId="18" borderId="1" xfId="0" applyFill="1" applyBorder="1" applyAlignment="1">
      <alignment horizontal="left" vertical="center"/>
    </xf>
    <xf numFmtId="0" fontId="0" fillId="0" borderId="0" xfId="0" applyAlignment="1">
      <alignment horizontal="center"/>
    </xf>
    <xf numFmtId="49" fontId="31" fillId="17" borderId="0" xfId="0" applyNumberFormat="1" applyFont="1" applyFill="1" applyBorder="1" applyAlignment="1">
      <alignment horizontal="center"/>
    </xf>
    <xf numFmtId="0" fontId="21" fillId="0" borderId="0" xfId="0" applyFont="1" applyAlignment="1">
      <alignment horizontal="center"/>
    </xf>
    <xf numFmtId="0" fontId="18" fillId="19" borderId="2" xfId="0" applyFont="1" applyFill="1" applyBorder="1" applyAlignment="1">
      <alignment horizontal="left"/>
    </xf>
    <xf numFmtId="0" fontId="18" fillId="19" borderId="3" xfId="0" applyFont="1" applyFill="1" applyBorder="1" applyAlignment="1">
      <alignment horizontal="left"/>
    </xf>
    <xf numFmtId="0" fontId="18" fillId="19" borderId="4" xfId="0" applyFont="1" applyFill="1" applyBorder="1" applyAlignment="1">
      <alignment horizontal="left"/>
    </xf>
    <xf numFmtId="0" fontId="34" fillId="0" borderId="0" xfId="0" applyFont="1" applyAlignment="1">
      <alignment wrapText="1"/>
    </xf>
    <xf numFmtId="0" fontId="0" fillId="0" borderId="0" xfId="0" applyAlignment="1">
      <alignment wrapText="1"/>
    </xf>
    <xf numFmtId="0" fontId="0" fillId="20" borderId="1" xfId="0" applyFill="1" applyBorder="1" applyAlignment="1">
      <alignment horizontal="center" vertical="center"/>
    </xf>
    <xf numFmtId="0" fontId="0" fillId="20" borderId="1" xfId="0" applyFill="1" applyBorder="1" applyAlignment="1">
      <alignment horizontal="justify" wrapText="1"/>
    </xf>
    <xf numFmtId="0" fontId="0" fillId="20" borderId="2" xfId="0" applyFill="1" applyBorder="1" applyAlignment="1">
      <alignment horizontal="center" vertical="center"/>
    </xf>
    <xf numFmtId="0" fontId="0" fillId="20" borderId="4" xfId="0" applyFill="1" applyBorder="1" applyAlignment="1">
      <alignment horizontal="center" vertical="center"/>
    </xf>
    <xf numFmtId="15" fontId="0" fillId="20" borderId="1" xfId="0" applyNumberFormat="1" applyFill="1" applyBorder="1" applyAlignment="1">
      <alignment horizontal="left" wrapText="1"/>
    </xf>
    <xf numFmtId="0" fontId="0" fillId="20" borderId="1" xfId="0" applyFill="1" applyBorder="1" applyAlignment="1">
      <alignment horizontal="left" wrapText="1"/>
    </xf>
    <xf numFmtId="0" fontId="14" fillId="0" borderId="0" xfId="0" applyFont="1" applyAlignment="1">
      <alignment horizontal="left" vertical="center"/>
    </xf>
    <xf numFmtId="0" fontId="14" fillId="0" borderId="0" xfId="0" applyFont="1" applyAlignment="1">
      <alignment horizontal="left"/>
    </xf>
    <xf numFmtId="0" fontId="32" fillId="18" borderId="1" xfId="0" applyFont="1" applyFill="1" applyBorder="1" applyAlignment="1">
      <alignment horizontal="left" vertical="center" wrapText="1"/>
    </xf>
    <xf numFmtId="0" fontId="7" fillId="0" borderId="0" xfId="0" applyFont="1" applyAlignment="1">
      <alignment horizontal="center"/>
    </xf>
    <xf numFmtId="0" fontId="21" fillId="0" borderId="0" xfId="0" applyFont="1" applyFill="1" applyBorder="1" applyAlignment="1">
      <alignment horizontal="center"/>
    </xf>
    <xf numFmtId="0" fontId="0" fillId="0" borderId="0" xfId="0" applyFill="1" applyBorder="1" applyAlignment="1">
      <alignment horizontal="center"/>
    </xf>
    <xf numFmtId="0" fontId="18" fillId="19" borderId="2" xfId="0" applyFont="1" applyFill="1" applyBorder="1" applyAlignment="1">
      <alignment horizontal="left" vertical="center" wrapText="1"/>
    </xf>
    <xf numFmtId="0" fontId="18" fillId="19" borderId="3" xfId="0" applyFont="1" applyFill="1" applyBorder="1" applyAlignment="1">
      <alignment horizontal="left" vertical="center" wrapText="1"/>
    </xf>
    <xf numFmtId="0" fontId="18" fillId="19" borderId="4" xfId="0" applyFont="1" applyFill="1" applyBorder="1" applyAlignment="1">
      <alignment horizontal="left" vertical="center" wrapText="1"/>
    </xf>
    <xf numFmtId="0" fontId="0" fillId="18" borderId="35" xfId="0" applyFill="1" applyBorder="1" applyAlignment="1">
      <alignment horizontal="left" vertical="center" wrapText="1"/>
    </xf>
    <xf numFmtId="0" fontId="0" fillId="18" borderId="37" xfId="0" applyFill="1" applyBorder="1" applyAlignment="1">
      <alignment horizontal="left" vertical="center" wrapText="1"/>
    </xf>
    <xf numFmtId="0" fontId="0" fillId="18" borderId="36" xfId="0" applyFill="1" applyBorder="1" applyAlignment="1">
      <alignment horizontal="left" vertical="center" wrapText="1"/>
    </xf>
    <xf numFmtId="0" fontId="0" fillId="18" borderId="38" xfId="0" applyFill="1" applyBorder="1" applyAlignment="1">
      <alignment horizontal="left" vertical="center" wrapText="1"/>
    </xf>
    <xf numFmtId="0" fontId="0" fillId="18" borderId="0" xfId="0" applyFill="1" applyBorder="1" applyAlignment="1">
      <alignment horizontal="left" vertical="center" wrapText="1"/>
    </xf>
    <xf numFmtId="0" fontId="0" fillId="18" borderId="39" xfId="0" applyFill="1" applyBorder="1" applyAlignment="1">
      <alignment horizontal="left" vertical="center" wrapText="1"/>
    </xf>
    <xf numFmtId="0" fontId="0" fillId="18" borderId="16" xfId="0" applyFill="1" applyBorder="1" applyAlignment="1">
      <alignment horizontal="left" vertical="center" wrapText="1"/>
    </xf>
    <xf numFmtId="0" fontId="0" fillId="18" borderId="6" xfId="0" applyFill="1" applyBorder="1" applyAlignment="1">
      <alignment horizontal="left" vertical="center" wrapText="1"/>
    </xf>
    <xf numFmtId="0" fontId="0" fillId="18" borderId="17" xfId="0" applyFill="1" applyBorder="1" applyAlignment="1">
      <alignment horizontal="left" vertical="center" wrapText="1"/>
    </xf>
    <xf numFmtId="0" fontId="0" fillId="14" borderId="55" xfId="0" applyFill="1" applyBorder="1" applyAlignment="1">
      <alignment horizontal="center"/>
    </xf>
    <xf numFmtId="0" fontId="0" fillId="14" borderId="4" xfId="0" applyFill="1" applyBorder="1" applyAlignment="1">
      <alignment horizontal="center"/>
    </xf>
    <xf numFmtId="0" fontId="0" fillId="14" borderId="2" xfId="0" applyFill="1" applyBorder="1" applyAlignment="1">
      <alignment horizontal="center"/>
    </xf>
    <xf numFmtId="0" fontId="0" fillId="14" borderId="32" xfId="0" applyFill="1" applyBorder="1" applyAlignment="1">
      <alignment horizontal="center"/>
    </xf>
    <xf numFmtId="0" fontId="0" fillId="14" borderId="25" xfId="0" applyFill="1" applyBorder="1" applyAlignment="1">
      <alignment horizontal="center"/>
    </xf>
    <xf numFmtId="0" fontId="0" fillId="14" borderId="58" xfId="0" applyFill="1" applyBorder="1" applyAlignment="1">
      <alignment horizontal="center"/>
    </xf>
    <xf numFmtId="0" fontId="0" fillId="14" borderId="45" xfId="0" applyFill="1" applyBorder="1" applyAlignment="1">
      <alignment horizontal="center"/>
    </xf>
    <xf numFmtId="0" fontId="0" fillId="14" borderId="27" xfId="0" applyFill="1" applyBorder="1" applyAlignment="1">
      <alignment horizontal="center"/>
    </xf>
    <xf numFmtId="9" fontId="0" fillId="0" borderId="55" xfId="0" applyNumberFormat="1" applyBorder="1" applyAlignment="1">
      <alignment horizontal="center" wrapText="1"/>
    </xf>
    <xf numFmtId="9" fontId="0" fillId="0" borderId="3" xfId="0" applyNumberFormat="1" applyBorder="1" applyAlignment="1">
      <alignment horizontal="center" wrapText="1"/>
    </xf>
    <xf numFmtId="9" fontId="0" fillId="0" borderId="32" xfId="0" applyNumberFormat="1" applyBorder="1" applyAlignment="1">
      <alignment horizontal="center" wrapText="1"/>
    </xf>
    <xf numFmtId="0" fontId="18" fillId="14" borderId="55" xfId="0" applyFont="1" applyFill="1" applyBorder="1" applyAlignment="1">
      <alignment horizontal="center"/>
    </xf>
    <xf numFmtId="0" fontId="18" fillId="14" borderId="4" xfId="0" applyFont="1" applyFill="1" applyBorder="1" applyAlignment="1">
      <alignment horizontal="center"/>
    </xf>
    <xf numFmtId="0" fontId="18" fillId="14" borderId="2" xfId="0" applyFont="1" applyFill="1" applyBorder="1" applyAlignment="1">
      <alignment horizontal="center"/>
    </xf>
    <xf numFmtId="0" fontId="18" fillId="14" borderId="32" xfId="0" applyFont="1" applyFill="1" applyBorder="1" applyAlignment="1">
      <alignment horizontal="center"/>
    </xf>
    <xf numFmtId="0" fontId="21" fillId="2" borderId="56" xfId="0" applyFont="1" applyFill="1" applyBorder="1" applyAlignment="1">
      <alignment horizontal="center"/>
    </xf>
    <xf numFmtId="0" fontId="0" fillId="2" borderId="57" xfId="0" applyFill="1" applyBorder="1" applyAlignment="1">
      <alignment horizontal="center"/>
    </xf>
    <xf numFmtId="0" fontId="0" fillId="2" borderId="29" xfId="0" applyFill="1" applyBorder="1" applyAlignment="1">
      <alignment horizontal="center"/>
    </xf>
    <xf numFmtId="0" fontId="21" fillId="2" borderId="58" xfId="0" applyFont="1" applyFill="1" applyBorder="1" applyAlignment="1">
      <alignment horizontal="center"/>
    </xf>
    <xf numFmtId="0" fontId="21" fillId="2" borderId="27" xfId="0" applyFont="1" applyFill="1" applyBorder="1" applyAlignment="1">
      <alignment horizontal="center"/>
    </xf>
    <xf numFmtId="0" fontId="18" fillId="14" borderId="43" xfId="0" applyFont="1" applyFill="1" applyBorder="1" applyAlignment="1">
      <alignment horizontal="center"/>
    </xf>
    <xf numFmtId="0" fontId="18" fillId="14" borderId="17" xfId="0" applyFont="1" applyFill="1" applyBorder="1" applyAlignment="1">
      <alignment horizontal="center"/>
    </xf>
    <xf numFmtId="15" fontId="18" fillId="14" borderId="16" xfId="0" applyNumberFormat="1" applyFont="1" applyFill="1" applyBorder="1" applyAlignment="1">
      <alignment horizontal="center"/>
    </xf>
    <xf numFmtId="0" fontId="18" fillId="14" borderId="44" xfId="0" applyFont="1" applyFill="1" applyBorder="1" applyAlignment="1">
      <alignment horizontal="center"/>
    </xf>
    <xf numFmtId="16" fontId="18" fillId="14" borderId="20" xfId="0" applyNumberFormat="1" applyFont="1" applyFill="1" applyBorder="1" applyAlignment="1">
      <alignment horizontal="center"/>
    </xf>
    <xf numFmtId="16" fontId="18" fillId="14" borderId="21" xfId="0" applyNumberFormat="1" applyFont="1" applyFill="1" applyBorder="1" applyAlignment="1">
      <alignment horizontal="center"/>
    </xf>
    <xf numFmtId="16" fontId="18" fillId="14" borderId="22" xfId="0" applyNumberFormat="1" applyFont="1" applyFill="1" applyBorder="1" applyAlignment="1">
      <alignment horizontal="center"/>
    </xf>
    <xf numFmtId="16" fontId="0" fillId="14" borderId="23" xfId="0" applyNumberFormat="1" applyFill="1" applyBorder="1" applyAlignment="1">
      <alignment horizontal="center" wrapText="1"/>
    </xf>
    <xf numFmtId="16" fontId="0" fillId="14" borderId="0" xfId="0" applyNumberFormat="1" applyFill="1" applyBorder="1" applyAlignment="1">
      <alignment horizontal="center" wrapText="1"/>
    </xf>
    <xf numFmtId="16" fontId="0" fillId="14" borderId="24" xfId="0" applyNumberFormat="1" applyFill="1" applyBorder="1" applyAlignment="1">
      <alignment horizontal="center" wrapText="1"/>
    </xf>
    <xf numFmtId="16" fontId="0" fillId="14" borderId="25" xfId="0" applyNumberFormat="1" applyFill="1" applyBorder="1" applyAlignment="1">
      <alignment horizontal="center"/>
    </xf>
    <xf numFmtId="16" fontId="0" fillId="14" borderId="26" xfId="0" applyNumberFormat="1" applyFill="1" applyBorder="1" applyAlignment="1">
      <alignment horizontal="center"/>
    </xf>
    <xf numFmtId="16" fontId="0" fillId="14" borderId="27" xfId="0" applyNumberFormat="1" applyFill="1" applyBorder="1" applyAlignment="1">
      <alignment horizontal="center"/>
    </xf>
    <xf numFmtId="0" fontId="18" fillId="0" borderId="0" xfId="0" applyFont="1" applyAlignment="1">
      <alignment horizontal="center"/>
    </xf>
    <xf numFmtId="0" fontId="18" fillId="51" borderId="18" xfId="0" applyFont="1" applyFill="1" applyBorder="1" applyAlignment="1">
      <alignment horizontal="center"/>
    </xf>
    <xf numFmtId="0" fontId="18" fillId="51" borderId="28" xfId="0" applyFont="1" applyFill="1" applyBorder="1" applyAlignment="1">
      <alignment horizontal="center"/>
    </xf>
    <xf numFmtId="0" fontId="18" fillId="51" borderId="19" xfId="0" applyFont="1" applyFill="1" applyBorder="1" applyAlignment="1">
      <alignment horizontal="center"/>
    </xf>
    <xf numFmtId="9" fontId="43" fillId="0" borderId="54" xfId="0" applyNumberFormat="1" applyFont="1" applyBorder="1" applyAlignment="1">
      <alignment horizontal="center" vertical="center" wrapText="1"/>
    </xf>
    <xf numFmtId="9" fontId="43" fillId="0" borderId="47" xfId="0" applyNumberFormat="1" applyFont="1" applyBorder="1" applyAlignment="1">
      <alignment horizontal="center" vertical="center" wrapText="1"/>
    </xf>
    <xf numFmtId="9" fontId="43" fillId="0" borderId="48" xfId="0" applyNumberFormat="1" applyFont="1" applyBorder="1" applyAlignment="1">
      <alignment horizontal="center" vertical="center" wrapText="1"/>
    </xf>
    <xf numFmtId="9" fontId="43" fillId="0" borderId="55" xfId="0" applyNumberFormat="1" applyFont="1" applyBorder="1" applyAlignment="1">
      <alignment horizontal="center" wrapText="1"/>
    </xf>
    <xf numFmtId="9" fontId="43" fillId="0" borderId="3" xfId="0" applyNumberFormat="1" applyFont="1" applyBorder="1" applyAlignment="1">
      <alignment horizontal="center" wrapText="1"/>
    </xf>
    <xf numFmtId="9" fontId="43" fillId="0" borderId="32" xfId="0" applyNumberFormat="1" applyFont="1" applyBorder="1" applyAlignment="1">
      <alignment horizontal="center" wrapText="1"/>
    </xf>
    <xf numFmtId="0" fontId="21" fillId="0" borderId="0" xfId="0" applyFont="1" applyAlignment="1">
      <alignment horizontal="right"/>
    </xf>
    <xf numFmtId="0" fontId="21" fillId="0" borderId="3" xfId="0" applyFont="1" applyBorder="1" applyAlignment="1">
      <alignment horizontal="center"/>
    </xf>
    <xf numFmtId="0" fontId="16" fillId="0" borderId="0" xfId="0" applyFont="1" applyAlignment="1">
      <alignment horizontal="center"/>
    </xf>
    <xf numFmtId="0" fontId="40" fillId="0" borderId="0" xfId="0" applyFont="1" applyAlignment="1">
      <alignment horizontal="center"/>
    </xf>
    <xf numFmtId="15" fontId="18" fillId="0" borderId="6" xfId="0" applyNumberFormat="1" applyFont="1" applyBorder="1" applyAlignment="1">
      <alignment horizontal="center"/>
    </xf>
    <xf numFmtId="0" fontId="18" fillId="0" borderId="6" xfId="0" applyFont="1" applyBorder="1" applyAlignment="1">
      <alignment horizontal="center"/>
    </xf>
    <xf numFmtId="0" fontId="18" fillId="15" borderId="18" xfId="0" applyFont="1" applyFill="1" applyBorder="1" applyAlignment="1">
      <alignment horizontal="center"/>
    </xf>
    <xf numFmtId="0" fontId="18" fillId="15" borderId="28" xfId="0" applyFont="1" applyFill="1" applyBorder="1" applyAlignment="1">
      <alignment horizontal="center"/>
    </xf>
    <xf numFmtId="0" fontId="18" fillId="15" borderId="19" xfId="0" applyFont="1" applyFill="1" applyBorder="1" applyAlignment="1">
      <alignment horizontal="center"/>
    </xf>
    <xf numFmtId="0" fontId="0" fillId="14" borderId="37" xfId="0" applyFill="1" applyBorder="1" applyAlignment="1">
      <alignment horizontal="center" wrapText="1"/>
    </xf>
    <xf numFmtId="0" fontId="0" fillId="14" borderId="49" xfId="0" applyFill="1" applyBorder="1" applyAlignment="1">
      <alignment horizontal="center" wrapText="1"/>
    </xf>
    <xf numFmtId="0" fontId="0" fillId="14" borderId="0" xfId="0" applyFill="1" applyBorder="1" applyAlignment="1">
      <alignment horizontal="center" wrapText="1"/>
    </xf>
    <xf numFmtId="0" fontId="0" fillId="14" borderId="24" xfId="0" applyFill="1" applyBorder="1" applyAlignment="1">
      <alignment horizontal="center" wrapText="1"/>
    </xf>
    <xf numFmtId="0" fontId="0" fillId="14" borderId="6" xfId="0" applyFill="1" applyBorder="1" applyAlignment="1">
      <alignment horizontal="center" wrapText="1"/>
    </xf>
    <xf numFmtId="0" fontId="0" fillId="14" borderId="44" xfId="0" applyFill="1" applyBorder="1" applyAlignment="1">
      <alignment horizontal="center" wrapText="1"/>
    </xf>
    <xf numFmtId="0" fontId="24" fillId="2" borderId="0" xfId="0" applyFont="1" applyFill="1" applyAlignment="1">
      <alignment horizontal="center"/>
    </xf>
    <xf numFmtId="0" fontId="0" fillId="3" borderId="55" xfId="0" applyFill="1" applyBorder="1" applyAlignment="1">
      <alignment horizontal="center"/>
    </xf>
    <xf numFmtId="0" fontId="0" fillId="3" borderId="4" xfId="0" applyFill="1" applyBorder="1" applyAlignment="1">
      <alignment horizontal="center"/>
    </xf>
    <xf numFmtId="14" fontId="18" fillId="3" borderId="2" xfId="0" applyNumberFormat="1" applyFont="1" applyFill="1" applyBorder="1" applyAlignment="1">
      <alignment horizontal="center"/>
    </xf>
    <xf numFmtId="14" fontId="18" fillId="3" borderId="32" xfId="0" applyNumberFormat="1" applyFont="1" applyFill="1" applyBorder="1" applyAlignment="1">
      <alignment horizontal="center"/>
    </xf>
    <xf numFmtId="0" fontId="18" fillId="3" borderId="55" xfId="0" applyFont="1" applyFill="1" applyBorder="1" applyAlignment="1">
      <alignment horizontal="center"/>
    </xf>
    <xf numFmtId="0" fontId="18" fillId="3" borderId="4" xfId="0" applyFont="1" applyFill="1" applyBorder="1" applyAlignment="1">
      <alignment horizontal="center"/>
    </xf>
    <xf numFmtId="0" fontId="18" fillId="3" borderId="54" xfId="0" applyFont="1" applyFill="1" applyBorder="1" applyAlignment="1">
      <alignment horizontal="center"/>
    </xf>
    <xf numFmtId="0" fontId="18" fillId="3" borderId="98" xfId="0" applyFont="1" applyFill="1" applyBorder="1" applyAlignment="1">
      <alignment horizontal="center"/>
    </xf>
    <xf numFmtId="15" fontId="18" fillId="3" borderId="83" xfId="0" applyNumberFormat="1" applyFont="1" applyFill="1" applyBorder="1" applyAlignment="1">
      <alignment horizontal="center"/>
    </xf>
    <xf numFmtId="15" fontId="18" fillId="3" borderId="48" xfId="0" applyNumberFormat="1" applyFont="1" applyFill="1" applyBorder="1" applyAlignment="1">
      <alignment horizontal="center"/>
    </xf>
    <xf numFmtId="0" fontId="21" fillId="2" borderId="18" xfId="0" applyFont="1" applyFill="1" applyBorder="1" applyAlignment="1">
      <alignment horizontal="center"/>
    </xf>
    <xf numFmtId="0" fontId="21" fillId="2" borderId="28" xfId="0" applyFont="1" applyFill="1" applyBorder="1" applyAlignment="1">
      <alignment horizontal="center"/>
    </xf>
    <xf numFmtId="0" fontId="21" fillId="2" borderId="19" xfId="0" applyFont="1" applyFill="1" applyBorder="1" applyAlignment="1">
      <alignment horizontal="center"/>
    </xf>
    <xf numFmtId="0" fontId="186" fillId="0" borderId="55" xfId="0" applyFont="1" applyBorder="1" applyAlignment="1">
      <alignment horizontal="center" wrapText="1"/>
    </xf>
    <xf numFmtId="0" fontId="186" fillId="0" borderId="3" xfId="0" applyFont="1" applyBorder="1" applyAlignment="1">
      <alignment horizontal="center" wrapText="1"/>
    </xf>
    <xf numFmtId="0" fontId="186" fillId="0" borderId="32" xfId="0" applyFont="1" applyBorder="1" applyAlignment="1">
      <alignment horizontal="center" wrapText="1"/>
    </xf>
    <xf numFmtId="0" fontId="0" fillId="0" borderId="0" xfId="0" applyAlignment="1">
      <alignment horizontal="left"/>
    </xf>
    <xf numFmtId="0" fontId="0" fillId="0" borderId="23" xfId="0" applyBorder="1" applyAlignment="1">
      <alignment horizontal="left"/>
    </xf>
    <xf numFmtId="0" fontId="43" fillId="0" borderId="3" xfId="0" applyFont="1" applyBorder="1" applyAlignment="1">
      <alignment horizontal="center"/>
    </xf>
    <xf numFmtId="14" fontId="44" fillId="0" borderId="6" xfId="0" applyNumberFormat="1" applyFont="1" applyBorder="1" applyAlignment="1">
      <alignment horizontal="center"/>
    </xf>
    <xf numFmtId="0" fontId="44" fillId="0" borderId="6" xfId="0" applyFont="1" applyBorder="1" applyAlignment="1">
      <alignment horizontal="center"/>
    </xf>
    <xf numFmtId="9" fontId="43" fillId="0" borderId="18" xfId="0" applyNumberFormat="1" applyFont="1" applyBorder="1" applyAlignment="1">
      <alignment horizontal="center" vertical="center" wrapText="1"/>
    </xf>
    <xf numFmtId="9" fontId="43" fillId="0" borderId="28" xfId="0" applyNumberFormat="1" applyFont="1" applyBorder="1" applyAlignment="1">
      <alignment horizontal="center" vertical="center" wrapText="1"/>
    </xf>
    <xf numFmtId="9" fontId="43" fillId="0" borderId="19" xfId="0" applyNumberFormat="1" applyFont="1" applyBorder="1" applyAlignment="1">
      <alignment horizontal="center" vertical="center" wrapText="1"/>
    </xf>
    <xf numFmtId="0" fontId="43" fillId="0" borderId="55" xfId="0" applyFont="1" applyBorder="1" applyAlignment="1">
      <alignment horizontal="center" wrapText="1"/>
    </xf>
    <xf numFmtId="0" fontId="43" fillId="0" borderId="3" xfId="0" applyFont="1" applyBorder="1" applyAlignment="1">
      <alignment horizontal="center" wrapText="1"/>
    </xf>
    <xf numFmtId="0" fontId="43" fillId="0" borderId="32" xfId="0" applyFont="1" applyBorder="1" applyAlignment="1">
      <alignment horizontal="center" wrapText="1"/>
    </xf>
    <xf numFmtId="0" fontId="18" fillId="2" borderId="18" xfId="0" applyFont="1" applyFill="1" applyBorder="1" applyAlignment="1">
      <alignment horizontal="center"/>
    </xf>
    <xf numFmtId="0" fontId="18" fillId="2" borderId="28" xfId="0" applyFont="1" applyFill="1" applyBorder="1" applyAlignment="1">
      <alignment horizontal="center"/>
    </xf>
    <xf numFmtId="0" fontId="18" fillId="2" borderId="19" xfId="0" applyFont="1" applyFill="1" applyBorder="1" applyAlignment="1">
      <alignment horizontal="center"/>
    </xf>
    <xf numFmtId="0" fontId="18" fillId="2" borderId="25" xfId="0" applyFont="1" applyFill="1" applyBorder="1" applyAlignment="1">
      <alignment horizontal="center"/>
    </xf>
    <xf numFmtId="0" fontId="18" fillId="2" borderId="26" xfId="0" applyFont="1" applyFill="1" applyBorder="1" applyAlignment="1">
      <alignment horizontal="center"/>
    </xf>
    <xf numFmtId="0" fontId="18" fillId="2" borderId="27" xfId="0" applyFont="1" applyFill="1" applyBorder="1" applyAlignment="1">
      <alignment horizontal="center"/>
    </xf>
    <xf numFmtId="0" fontId="18" fillId="14" borderId="54" xfId="0" applyFont="1" applyFill="1" applyBorder="1" applyAlignment="1">
      <alignment horizontal="center" wrapText="1"/>
    </xf>
    <xf numFmtId="0" fontId="18" fillId="14" borderId="48" xfId="0" applyFont="1" applyFill="1" applyBorder="1" applyAlignment="1">
      <alignment horizontal="center" wrapText="1"/>
    </xf>
    <xf numFmtId="14" fontId="18" fillId="14" borderId="54" xfId="0" applyNumberFormat="1" applyFont="1" applyFill="1" applyBorder="1" applyAlignment="1">
      <alignment horizontal="center"/>
    </xf>
    <xf numFmtId="14" fontId="18" fillId="14" borderId="47" xfId="0" applyNumberFormat="1" applyFont="1" applyFill="1" applyBorder="1" applyAlignment="1">
      <alignment horizontal="center"/>
    </xf>
    <xf numFmtId="14" fontId="18" fillId="14" borderId="48" xfId="0" applyNumberFormat="1" applyFont="1" applyFill="1" applyBorder="1" applyAlignment="1">
      <alignment horizontal="center"/>
    </xf>
    <xf numFmtId="0" fontId="43" fillId="0" borderId="43" xfId="0" applyFont="1" applyBorder="1" applyAlignment="1">
      <alignment horizontal="center" wrapText="1"/>
    </xf>
    <xf numFmtId="0" fontId="43" fillId="0" borderId="6" xfId="0" applyFont="1" applyBorder="1" applyAlignment="1">
      <alignment horizontal="center" wrapText="1"/>
    </xf>
    <xf numFmtId="0" fontId="43" fillId="0" borderId="44" xfId="0" applyFont="1" applyBorder="1" applyAlignment="1">
      <alignment horizontal="center" wrapText="1"/>
    </xf>
    <xf numFmtId="0" fontId="27" fillId="0" borderId="55" xfId="0" applyFont="1" applyBorder="1" applyAlignment="1">
      <alignment horizontal="left" vertical="top" wrapText="1"/>
    </xf>
    <xf numFmtId="0" fontId="27" fillId="0" borderId="3" xfId="0" applyFont="1" applyBorder="1" applyAlignment="1">
      <alignment horizontal="left" vertical="top" wrapText="1"/>
    </xf>
    <xf numFmtId="0" fontId="18" fillId="21" borderId="20" xfId="0" applyFont="1" applyFill="1" applyBorder="1" applyAlignment="1">
      <alignment horizontal="center"/>
    </xf>
    <xf numFmtId="0" fontId="18" fillId="21" borderId="21" xfId="0" applyFont="1" applyFill="1" applyBorder="1" applyAlignment="1">
      <alignment horizontal="center"/>
    </xf>
    <xf numFmtId="0" fontId="18" fillId="21" borderId="22" xfId="0" applyFont="1" applyFill="1" applyBorder="1" applyAlignment="1">
      <alignment horizontal="center"/>
    </xf>
    <xf numFmtId="0" fontId="18" fillId="21" borderId="18" xfId="0" applyFont="1" applyFill="1" applyBorder="1" applyAlignment="1">
      <alignment horizontal="center"/>
    </xf>
    <xf numFmtId="0" fontId="18" fillId="21" borderId="28" xfId="0" applyFont="1" applyFill="1" applyBorder="1" applyAlignment="1">
      <alignment horizontal="center"/>
    </xf>
    <xf numFmtId="0" fontId="18" fillId="21" borderId="19" xfId="0" applyFont="1" applyFill="1" applyBorder="1" applyAlignment="1">
      <alignment horizontal="center"/>
    </xf>
    <xf numFmtId="0" fontId="43" fillId="0" borderId="10" xfId="0" applyFont="1" applyBorder="1" applyAlignment="1">
      <alignment horizontal="center" vertical="top" wrapText="1"/>
    </xf>
    <xf numFmtId="0" fontId="43" fillId="0" borderId="1" xfId="0" applyFont="1" applyBorder="1" applyAlignment="1">
      <alignment horizontal="center" vertical="top" wrapText="1"/>
    </xf>
    <xf numFmtId="0" fontId="43" fillId="0" borderId="11" xfId="0" applyFont="1" applyBorder="1" applyAlignment="1">
      <alignment horizontal="center" vertical="top" wrapText="1"/>
    </xf>
    <xf numFmtId="0" fontId="21" fillId="0" borderId="0" xfId="0" applyFont="1" applyAlignment="1">
      <alignment horizontal="right" vertical="center" wrapText="1"/>
    </xf>
    <xf numFmtId="15" fontId="18" fillId="0" borderId="6" xfId="0" applyNumberFormat="1" applyFont="1" applyBorder="1" applyAlignment="1">
      <alignment horizontal="center" vertical="center" wrapText="1"/>
    </xf>
    <xf numFmtId="0" fontId="18" fillId="0" borderId="6" xfId="0" applyFont="1" applyBorder="1" applyAlignment="1">
      <alignment horizontal="center" vertical="center" wrapText="1"/>
    </xf>
    <xf numFmtId="0" fontId="21" fillId="0" borderId="0" xfId="0" applyFont="1" applyAlignment="1">
      <alignment horizontal="right" vertical="center"/>
    </xf>
    <xf numFmtId="0" fontId="47" fillId="0" borderId="3" xfId="0" applyFont="1" applyBorder="1" applyAlignment="1">
      <alignment horizontal="center" vertical="center"/>
    </xf>
    <xf numFmtId="0" fontId="18" fillId="2" borderId="54" xfId="0" applyFont="1" applyFill="1" applyBorder="1" applyAlignment="1">
      <alignment horizontal="center" wrapText="1"/>
    </xf>
    <xf numFmtId="0" fontId="18" fillId="2" borderId="47" xfId="0" applyFont="1" applyFill="1" applyBorder="1" applyAlignment="1">
      <alignment horizontal="center" wrapText="1"/>
    </xf>
    <xf numFmtId="0" fontId="18" fillId="2" borderId="48" xfId="0" applyFont="1" applyFill="1" applyBorder="1" applyAlignment="1">
      <alignment horizontal="center" wrapText="1"/>
    </xf>
    <xf numFmtId="0" fontId="0" fillId="14" borderId="55" xfId="0" applyFill="1" applyBorder="1" applyAlignment="1">
      <alignment horizontal="center" wrapText="1"/>
    </xf>
    <xf numFmtId="0" fontId="0" fillId="14" borderId="3" xfId="0" applyFill="1" applyBorder="1" applyAlignment="1">
      <alignment horizontal="center" wrapText="1"/>
    </xf>
    <xf numFmtId="0" fontId="0" fillId="14" borderId="32" xfId="0" applyFill="1" applyBorder="1" applyAlignment="1">
      <alignment horizontal="center" wrapText="1"/>
    </xf>
    <xf numFmtId="0" fontId="0" fillId="14" borderId="1" xfId="0" applyFill="1" applyBorder="1" applyAlignment="1">
      <alignment horizontal="center" wrapText="1"/>
    </xf>
    <xf numFmtId="0" fontId="0" fillId="14" borderId="2" xfId="0" applyFill="1" applyBorder="1" applyAlignment="1">
      <alignment wrapText="1"/>
    </xf>
    <xf numFmtId="0" fontId="0" fillId="14" borderId="3" xfId="0" applyFill="1" applyBorder="1" applyAlignment="1">
      <alignment wrapText="1"/>
    </xf>
    <xf numFmtId="0" fontId="0" fillId="14" borderId="4" xfId="0" applyFill="1" applyBorder="1" applyAlignment="1">
      <alignment wrapText="1"/>
    </xf>
    <xf numFmtId="0" fontId="43" fillId="0" borderId="54" xfId="0" applyFont="1" applyBorder="1" applyAlignment="1">
      <alignment horizontal="center" wrapText="1"/>
    </xf>
    <xf numFmtId="0" fontId="43" fillId="0" borderId="47" xfId="0" applyFont="1" applyBorder="1" applyAlignment="1">
      <alignment horizontal="center" wrapText="1"/>
    </xf>
    <xf numFmtId="0" fontId="43" fillId="0" borderId="48" xfId="0" applyFont="1" applyBorder="1" applyAlignment="1">
      <alignment horizontal="center" wrapText="1"/>
    </xf>
    <xf numFmtId="0" fontId="24" fillId="52" borderId="0" xfId="0" applyFont="1" applyFill="1" applyAlignment="1">
      <alignment horizontal="center"/>
    </xf>
    <xf numFmtId="0" fontId="24" fillId="2" borderId="0" xfId="0" applyFont="1" applyFill="1" applyBorder="1" applyAlignment="1">
      <alignment horizontal="center" wrapText="1"/>
    </xf>
    <xf numFmtId="9" fontId="0" fillId="0" borderId="25" xfId="0" applyNumberFormat="1" applyBorder="1" applyAlignment="1">
      <alignment horizontal="center" wrapText="1"/>
    </xf>
    <xf numFmtId="9" fontId="0" fillId="0" borderId="26" xfId="0" applyNumberFormat="1" applyBorder="1" applyAlignment="1">
      <alignment horizontal="center" wrapText="1"/>
    </xf>
    <xf numFmtId="9" fontId="0" fillId="0" borderId="27" xfId="0" applyNumberFormat="1" applyBorder="1" applyAlignment="1">
      <alignment horizontal="center" wrapText="1"/>
    </xf>
    <xf numFmtId="0" fontId="0" fillId="0" borderId="24" xfId="0" applyFill="1" applyBorder="1" applyAlignment="1">
      <alignment horizontal="center"/>
    </xf>
    <xf numFmtId="0" fontId="18" fillId="15" borderId="18" xfId="0" applyFont="1" applyFill="1" applyBorder="1" applyAlignment="1">
      <alignment horizontal="center" wrapText="1"/>
    </xf>
    <xf numFmtId="0" fontId="18" fillId="15" borderId="19" xfId="0" applyFont="1" applyFill="1" applyBorder="1" applyAlignment="1">
      <alignment horizontal="center" wrapText="1"/>
    </xf>
    <xf numFmtId="9" fontId="27" fillId="0" borderId="54" xfId="0" applyNumberFormat="1" applyFont="1" applyBorder="1" applyAlignment="1">
      <alignment horizontal="center" wrapText="1"/>
    </xf>
    <xf numFmtId="9" fontId="27" fillId="0" borderId="47" xfId="0" applyNumberFormat="1" applyFont="1" applyBorder="1" applyAlignment="1">
      <alignment horizontal="center" wrapText="1"/>
    </xf>
    <xf numFmtId="9" fontId="27" fillId="0" borderId="48" xfId="0" applyNumberFormat="1" applyFont="1" applyBorder="1" applyAlignment="1">
      <alignment horizontal="center" wrapText="1"/>
    </xf>
    <xf numFmtId="0" fontId="18" fillId="0" borderId="0" xfId="0" applyFont="1" applyFill="1" applyBorder="1" applyAlignment="1">
      <alignment horizontal="center"/>
    </xf>
    <xf numFmtId="0" fontId="18" fillId="14" borderId="20" xfId="0" applyFont="1" applyFill="1" applyBorder="1" applyAlignment="1">
      <alignment horizontal="center"/>
    </xf>
    <xf numFmtId="0" fontId="18" fillId="14" borderId="22" xfId="0" applyFont="1" applyFill="1" applyBorder="1" applyAlignment="1">
      <alignment horizontal="center"/>
    </xf>
    <xf numFmtId="0" fontId="18" fillId="0" borderId="0" xfId="0" applyFont="1" applyAlignment="1">
      <alignment horizontal="center" wrapText="1"/>
    </xf>
    <xf numFmtId="0" fontId="0" fillId="14" borderId="6" xfId="0" applyFill="1" applyBorder="1" applyAlignment="1">
      <alignment horizontal="left"/>
    </xf>
    <xf numFmtId="0" fontId="0" fillId="14" borderId="44" xfId="0" applyFill="1" applyBorder="1" applyAlignment="1">
      <alignment horizontal="left"/>
    </xf>
    <xf numFmtId="0" fontId="0" fillId="14" borderId="26" xfId="0" applyFill="1" applyBorder="1" applyAlignment="1">
      <alignment horizontal="center" wrapText="1"/>
    </xf>
    <xf numFmtId="0" fontId="0" fillId="14" borderId="27" xfId="0" applyFill="1" applyBorder="1" applyAlignment="1">
      <alignment horizontal="center" wrapText="1"/>
    </xf>
    <xf numFmtId="0" fontId="0" fillId="14" borderId="0" xfId="0" applyFill="1" applyBorder="1" applyAlignment="1">
      <alignment horizontal="left"/>
    </xf>
    <xf numFmtId="0" fontId="0" fillId="14" borderId="24" xfId="0" applyFill="1" applyBorder="1" applyAlignment="1">
      <alignment horizontal="left"/>
    </xf>
    <xf numFmtId="0" fontId="0" fillId="14" borderId="37" xfId="0" applyFill="1" applyBorder="1" applyAlignment="1">
      <alignment horizontal="left"/>
    </xf>
    <xf numFmtId="0" fontId="0" fillId="14" borderId="49" xfId="0" applyFill="1" applyBorder="1" applyAlignment="1">
      <alignment horizontal="left"/>
    </xf>
    <xf numFmtId="0" fontId="18" fillId="14" borderId="54" xfId="0" applyFont="1" applyFill="1" applyBorder="1" applyAlignment="1">
      <alignment horizontal="center"/>
    </xf>
    <xf numFmtId="0" fontId="18" fillId="14" borderId="48" xfId="0" applyFont="1" applyFill="1" applyBorder="1" applyAlignment="1">
      <alignment horizontal="center"/>
    </xf>
    <xf numFmtId="0" fontId="24" fillId="52" borderId="0" xfId="0" applyFont="1" applyFill="1" applyBorder="1" applyAlignment="1">
      <alignment horizontal="center" wrapText="1"/>
    </xf>
    <xf numFmtId="0" fontId="18" fillId="52" borderId="18" xfId="0" applyFont="1" applyFill="1" applyBorder="1" applyAlignment="1">
      <alignment horizontal="center"/>
    </xf>
    <xf numFmtId="0" fontId="18" fillId="52" borderId="28" xfId="0" applyFont="1" applyFill="1" applyBorder="1" applyAlignment="1">
      <alignment horizontal="center"/>
    </xf>
    <xf numFmtId="0" fontId="18" fillId="52" borderId="19" xfId="0" applyFont="1" applyFill="1" applyBorder="1" applyAlignment="1">
      <alignment horizontal="center"/>
    </xf>
    <xf numFmtId="0" fontId="18" fillId="0" borderId="24" xfId="0" applyFont="1" applyFill="1" applyBorder="1" applyAlignment="1">
      <alignment horizontal="center"/>
    </xf>
    <xf numFmtId="14" fontId="0" fillId="14" borderId="26" xfId="0" applyNumberFormat="1" applyFill="1" applyBorder="1" applyAlignment="1">
      <alignment horizontal="center"/>
    </xf>
    <xf numFmtId="14" fontId="0" fillId="14" borderId="27" xfId="0" applyNumberFormat="1" applyFill="1" applyBorder="1" applyAlignment="1">
      <alignment horizontal="center"/>
    </xf>
    <xf numFmtId="0" fontId="0" fillId="0" borderId="3" xfId="0" applyBorder="1" applyAlignment="1">
      <alignment horizontal="center" wrapText="1"/>
    </xf>
    <xf numFmtId="0" fontId="0" fillId="0" borderId="32" xfId="0" applyBorder="1" applyAlignment="1">
      <alignment horizontal="center" wrapText="1"/>
    </xf>
    <xf numFmtId="14" fontId="18" fillId="0" borderId="6" xfId="0" applyNumberFormat="1" applyFont="1" applyBorder="1" applyAlignment="1">
      <alignment horizontal="center" vertical="center" wrapText="1"/>
    </xf>
    <xf numFmtId="0" fontId="43" fillId="0" borderId="1" xfId="0" applyFont="1" applyBorder="1" applyAlignment="1">
      <alignment horizontal="center" wrapText="1"/>
    </xf>
    <xf numFmtId="0" fontId="18" fillId="15" borderId="54" xfId="0" applyFont="1" applyFill="1" applyBorder="1" applyAlignment="1">
      <alignment horizontal="center"/>
    </xf>
    <xf numFmtId="0" fontId="18" fillId="15" borderId="47" xfId="0" applyFont="1" applyFill="1" applyBorder="1" applyAlignment="1">
      <alignment horizontal="center"/>
    </xf>
    <xf numFmtId="0" fontId="18" fillId="15" borderId="48" xfId="0" applyFont="1" applyFill="1" applyBorder="1" applyAlignment="1">
      <alignment horizontal="center"/>
    </xf>
    <xf numFmtId="0" fontId="18" fillId="15" borderId="55" xfId="0" applyFont="1" applyFill="1" applyBorder="1" applyAlignment="1">
      <alignment horizontal="center"/>
    </xf>
    <xf numFmtId="0" fontId="18" fillId="15" borderId="4" xfId="0" applyFont="1" applyFill="1" applyBorder="1" applyAlignment="1">
      <alignment horizontal="center"/>
    </xf>
    <xf numFmtId="0" fontId="18" fillId="15" borderId="2" xfId="0" applyFont="1" applyFill="1" applyBorder="1" applyAlignment="1">
      <alignment horizontal="center"/>
    </xf>
    <xf numFmtId="0" fontId="18" fillId="15" borderId="3" xfId="0" applyFont="1" applyFill="1" applyBorder="1" applyAlignment="1">
      <alignment horizontal="center"/>
    </xf>
    <xf numFmtId="0" fontId="18" fillId="15" borderId="32" xfId="0" applyFont="1" applyFill="1" applyBorder="1" applyAlignment="1">
      <alignment horizontal="center"/>
    </xf>
    <xf numFmtId="0" fontId="49" fillId="0" borderId="0" xfId="0" applyFont="1" applyAlignment="1">
      <alignment horizontal="center"/>
    </xf>
    <xf numFmtId="0" fontId="0" fillId="0" borderId="0" xfId="0" applyAlignment="1">
      <alignment horizontal="right"/>
    </xf>
    <xf numFmtId="16" fontId="0" fillId="0" borderId="0" xfId="0" applyNumberFormat="1" applyAlignment="1">
      <alignment horizontal="center"/>
    </xf>
    <xf numFmtId="0" fontId="21" fillId="14" borderId="18" xfId="0" applyFont="1" applyFill="1" applyBorder="1" applyAlignment="1">
      <alignment horizontal="center" wrapText="1"/>
    </xf>
    <xf numFmtId="0" fontId="21" fillId="14" borderId="19" xfId="0" applyFont="1" applyFill="1" applyBorder="1" applyAlignment="1">
      <alignment horizontal="center" wrapText="1"/>
    </xf>
    <xf numFmtId="9" fontId="44" fillId="0" borderId="18" xfId="0" applyNumberFormat="1" applyFont="1" applyBorder="1" applyAlignment="1">
      <alignment horizontal="center" vertical="center" wrapText="1"/>
    </xf>
    <xf numFmtId="9" fontId="44" fillId="0" borderId="28" xfId="0" applyNumberFormat="1" applyFont="1" applyBorder="1" applyAlignment="1">
      <alignment horizontal="center" vertical="center" wrapText="1"/>
    </xf>
    <xf numFmtId="9" fontId="44" fillId="0" borderId="19" xfId="0" applyNumberFormat="1" applyFont="1" applyBorder="1" applyAlignment="1">
      <alignment horizontal="center" vertical="center" wrapText="1"/>
    </xf>
    <xf numFmtId="0" fontId="44" fillId="0" borderId="0" xfId="0" applyFont="1" applyAlignment="1">
      <alignment horizontal="center" vertical="center"/>
    </xf>
    <xf numFmtId="0" fontId="18" fillId="2" borderId="18" xfId="0" applyFont="1" applyFill="1" applyBorder="1" applyAlignment="1">
      <alignment horizontal="center" wrapText="1"/>
    </xf>
    <xf numFmtId="0" fontId="18" fillId="2" borderId="19" xfId="0" applyFont="1" applyFill="1" applyBorder="1" applyAlignment="1">
      <alignment horizontal="center" wrapText="1"/>
    </xf>
    <xf numFmtId="0" fontId="43" fillId="0" borderId="0" xfId="0" applyFont="1" applyAlignment="1">
      <alignment horizontal="center" vertical="center"/>
    </xf>
    <xf numFmtId="0" fontId="50" fillId="0" borderId="0" xfId="0" applyFont="1" applyFill="1" applyBorder="1" applyAlignment="1">
      <alignment horizontal="center" vertical="center"/>
    </xf>
    <xf numFmtId="0" fontId="50" fillId="2" borderId="0" xfId="0" applyFont="1" applyFill="1" applyAlignment="1">
      <alignment horizontal="center"/>
    </xf>
    <xf numFmtId="9" fontId="43" fillId="0" borderId="1" xfId="0" applyNumberFormat="1" applyFont="1" applyBorder="1" applyAlignment="1">
      <alignment horizontal="center" vertical="center" wrapText="1"/>
    </xf>
    <xf numFmtId="0" fontId="18" fillId="0" borderId="1" xfId="0" applyFont="1" applyBorder="1" applyAlignment="1">
      <alignment horizontal="left"/>
    </xf>
    <xf numFmtId="0" fontId="18" fillId="0" borderId="1" xfId="0" applyFont="1" applyBorder="1" applyAlignment="1">
      <alignment horizontal="center"/>
    </xf>
    <xf numFmtId="0" fontId="0" fillId="18" borderId="2" xfId="0" applyFill="1" applyBorder="1" applyAlignment="1">
      <alignment horizontal="left" wrapText="1"/>
    </xf>
    <xf numFmtId="0" fontId="0" fillId="18" borderId="3" xfId="0" applyFill="1" applyBorder="1" applyAlignment="1">
      <alignment horizontal="left" wrapText="1"/>
    </xf>
    <xf numFmtId="0" fontId="0" fillId="18" borderId="32" xfId="0" applyFill="1" applyBorder="1" applyAlignment="1">
      <alignment horizontal="left" wrapText="1"/>
    </xf>
    <xf numFmtId="0" fontId="18" fillId="0" borderId="18" xfId="0" applyFont="1" applyBorder="1" applyAlignment="1">
      <alignment horizontal="center" wrapText="1"/>
    </xf>
    <xf numFmtId="0" fontId="18" fillId="0" borderId="28" xfId="0" applyFont="1" applyBorder="1" applyAlignment="1">
      <alignment horizontal="center" wrapText="1"/>
    </xf>
    <xf numFmtId="0" fontId="18" fillId="0" borderId="19" xfId="0" applyFont="1" applyBorder="1" applyAlignment="1">
      <alignment horizontal="center" wrapText="1"/>
    </xf>
    <xf numFmtId="0" fontId="18" fillId="0" borderId="18" xfId="0" applyFont="1" applyBorder="1" applyAlignment="1">
      <alignment horizontal="center"/>
    </xf>
    <xf numFmtId="0" fontId="18" fillId="0" borderId="28" xfId="0" applyFont="1" applyBorder="1" applyAlignment="1">
      <alignment horizontal="center"/>
    </xf>
    <xf numFmtId="0" fontId="18" fillId="0" borderId="19" xfId="0" applyFont="1" applyBorder="1" applyAlignment="1">
      <alignment horizontal="center"/>
    </xf>
    <xf numFmtId="0" fontId="21" fillId="23" borderId="46" xfId="0" applyFont="1" applyFill="1" applyBorder="1" applyAlignment="1">
      <alignment horizontal="left" vertical="top" wrapText="1"/>
    </xf>
    <xf numFmtId="0" fontId="0" fillId="23" borderId="36" xfId="0" applyFill="1" applyBorder="1" applyAlignment="1">
      <alignment horizontal="left" vertical="top" wrapText="1"/>
    </xf>
    <xf numFmtId="0" fontId="0" fillId="23" borderId="23" xfId="0" applyFill="1" applyBorder="1" applyAlignment="1">
      <alignment horizontal="left" vertical="top" wrapText="1"/>
    </xf>
    <xf numFmtId="0" fontId="0" fillId="23" borderId="39" xfId="0" applyFill="1" applyBorder="1" applyAlignment="1">
      <alignment horizontal="left" vertical="top" wrapText="1"/>
    </xf>
    <xf numFmtId="0" fontId="0" fillId="23" borderId="25" xfId="0" applyFill="1" applyBorder="1" applyAlignment="1">
      <alignment horizontal="left" vertical="top" wrapText="1"/>
    </xf>
    <xf numFmtId="0" fontId="0" fillId="23" borderId="58" xfId="0" applyFill="1" applyBorder="1" applyAlignment="1">
      <alignment horizontal="left" vertical="top" wrapText="1"/>
    </xf>
    <xf numFmtId="0" fontId="0" fillId="23" borderId="38" xfId="0" applyFill="1" applyBorder="1" applyAlignment="1">
      <alignment vertical="top" wrapText="1"/>
    </xf>
    <xf numFmtId="0" fontId="0" fillId="23" borderId="0" xfId="0" applyFill="1" applyBorder="1" applyAlignment="1">
      <alignment vertical="top" wrapText="1"/>
    </xf>
    <xf numFmtId="0" fontId="0" fillId="23" borderId="24" xfId="0" applyFill="1" applyBorder="1" applyAlignment="1">
      <alignment vertical="top" wrapText="1"/>
    </xf>
    <xf numFmtId="0" fontId="0" fillId="23" borderId="45" xfId="0" applyFill="1" applyBorder="1" applyAlignment="1">
      <alignment vertical="top" wrapText="1"/>
    </xf>
    <xf numFmtId="0" fontId="0" fillId="23" borderId="26" xfId="0" applyFill="1" applyBorder="1" applyAlignment="1">
      <alignment vertical="top" wrapText="1"/>
    </xf>
    <xf numFmtId="0" fontId="0" fillId="23" borderId="27" xfId="0" applyFill="1" applyBorder="1" applyAlignment="1">
      <alignment vertical="top" wrapText="1"/>
    </xf>
    <xf numFmtId="0" fontId="2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8" fillId="0" borderId="18" xfId="11" applyFont="1" applyBorder="1" applyAlignment="1">
      <alignment horizontal="center"/>
    </xf>
    <xf numFmtId="0" fontId="18" fillId="0" borderId="28" xfId="11" applyFont="1" applyBorder="1" applyAlignment="1">
      <alignment horizontal="center"/>
    </xf>
    <xf numFmtId="0" fontId="18" fillId="0" borderId="19" xfId="11" applyFont="1" applyBorder="1" applyAlignment="1">
      <alignment horizontal="center"/>
    </xf>
    <xf numFmtId="0" fontId="18" fillId="23" borderId="23" xfId="0" applyFont="1" applyFill="1" applyBorder="1" applyAlignment="1">
      <alignment horizontal="center"/>
    </xf>
    <xf numFmtId="0" fontId="18" fillId="23" borderId="24" xfId="0" applyFont="1" applyFill="1" applyBorder="1" applyAlignment="1">
      <alignment horizontal="center"/>
    </xf>
    <xf numFmtId="0" fontId="21" fillId="23" borderId="2" xfId="0" applyFont="1" applyFill="1" applyBorder="1" applyAlignment="1">
      <alignment horizontal="center" wrapText="1"/>
    </xf>
    <xf numFmtId="0" fontId="0" fillId="23" borderId="3" xfId="0" applyFill="1" applyBorder="1" applyAlignment="1">
      <alignment horizontal="center" wrapText="1"/>
    </xf>
    <xf numFmtId="0" fontId="0" fillId="23" borderId="4" xfId="0" applyFill="1" applyBorder="1" applyAlignment="1">
      <alignment horizontal="center" wrapText="1"/>
    </xf>
    <xf numFmtId="0" fontId="24" fillId="25" borderId="0" xfId="0" applyFont="1" applyFill="1" applyAlignment="1">
      <alignment horizontal="center"/>
    </xf>
    <xf numFmtId="15" fontId="24" fillId="3" borderId="0" xfId="0" applyNumberFormat="1" applyFont="1" applyFill="1" applyBorder="1" applyAlignment="1">
      <alignment horizontal="center"/>
    </xf>
    <xf numFmtId="0" fontId="50" fillId="0" borderId="14" xfId="0" applyFont="1" applyBorder="1" applyAlignment="1">
      <alignment horizontal="center" vertical="center" wrapText="1"/>
    </xf>
    <xf numFmtId="0" fontId="50" fillId="0" borderId="15" xfId="0" applyFont="1" applyBorder="1" applyAlignment="1">
      <alignment horizontal="center" vertical="center" wrapText="1"/>
    </xf>
    <xf numFmtId="0" fontId="50" fillId="0" borderId="14" xfId="0" applyFont="1" applyBorder="1" applyAlignment="1">
      <alignment horizontal="center" vertical="center"/>
    </xf>
    <xf numFmtId="0" fontId="50" fillId="0" borderId="15" xfId="0" applyFont="1" applyBorder="1" applyAlignment="1">
      <alignment horizontal="center" vertical="center"/>
    </xf>
    <xf numFmtId="49" fontId="50" fillId="29" borderId="14" xfId="0" applyNumberFormat="1" applyFont="1" applyFill="1" applyBorder="1" applyAlignment="1">
      <alignment horizontal="center" vertical="center" wrapText="1"/>
    </xf>
    <xf numFmtId="49" fontId="50" fillId="29" borderId="15" xfId="0" applyNumberFormat="1" applyFont="1" applyFill="1" applyBorder="1" applyAlignment="1">
      <alignment horizontal="center" vertical="center" wrapText="1"/>
    </xf>
    <xf numFmtId="0" fontId="0" fillId="23" borderId="35" xfId="0" applyFill="1" applyBorder="1" applyAlignment="1">
      <alignment horizontal="center"/>
    </xf>
    <xf numFmtId="0" fontId="0" fillId="23" borderId="37" xfId="0" applyFill="1" applyBorder="1" applyAlignment="1">
      <alignment horizontal="center"/>
    </xf>
    <xf numFmtId="0" fontId="0" fillId="23" borderId="36" xfId="0" applyFill="1" applyBorder="1" applyAlignment="1">
      <alignment horizontal="center"/>
    </xf>
    <xf numFmtId="0" fontId="0" fillId="23" borderId="16" xfId="0" applyFill="1" applyBorder="1" applyAlignment="1">
      <alignment horizontal="center"/>
    </xf>
    <xf numFmtId="0" fontId="0" fillId="23" borderId="6" xfId="0" applyFill="1" applyBorder="1" applyAlignment="1">
      <alignment horizontal="center"/>
    </xf>
    <xf numFmtId="0" fontId="0" fillId="23" borderId="17" xfId="0" applyFill="1" applyBorder="1" applyAlignment="1">
      <alignment horizontal="center"/>
    </xf>
    <xf numFmtId="0" fontId="0" fillId="23" borderId="35" xfId="0" applyFill="1" applyBorder="1" applyAlignment="1">
      <alignment horizontal="center" wrapText="1"/>
    </xf>
    <xf numFmtId="0" fontId="0" fillId="23" borderId="37" xfId="0" applyFill="1" applyBorder="1" applyAlignment="1">
      <alignment horizontal="center" wrapText="1"/>
    </xf>
    <xf numFmtId="0" fontId="0" fillId="23" borderId="36" xfId="0" applyFill="1" applyBorder="1" applyAlignment="1">
      <alignment horizontal="center" wrapText="1"/>
    </xf>
    <xf numFmtId="0" fontId="0" fillId="23" borderId="38" xfId="0" applyFill="1" applyBorder="1" applyAlignment="1">
      <alignment horizontal="center" wrapText="1"/>
    </xf>
    <xf numFmtId="0" fontId="0" fillId="23" borderId="0" xfId="0" applyFill="1" applyBorder="1" applyAlignment="1">
      <alignment horizontal="center" wrapText="1"/>
    </xf>
    <xf numFmtId="0" fontId="0" fillId="23" borderId="39" xfId="0" applyFill="1" applyBorder="1" applyAlignment="1">
      <alignment horizontal="center" wrapText="1"/>
    </xf>
    <xf numFmtId="0" fontId="0" fillId="23" borderId="2" xfId="0" applyFill="1" applyBorder="1" applyAlignment="1">
      <alignment horizontal="center"/>
    </xf>
    <xf numFmtId="0" fontId="0" fillId="23" borderId="3" xfId="0" applyFill="1" applyBorder="1" applyAlignment="1">
      <alignment horizontal="center"/>
    </xf>
    <xf numFmtId="0" fontId="0" fillId="23" borderId="4" xfId="0" applyFill="1" applyBorder="1" applyAlignment="1">
      <alignment horizontal="center"/>
    </xf>
    <xf numFmtId="170" fontId="18" fillId="23" borderId="0" xfId="0" applyNumberFormat="1" applyFont="1" applyFill="1" applyBorder="1" applyAlignment="1">
      <alignment horizontal="center"/>
    </xf>
    <xf numFmtId="0" fontId="0" fillId="0" borderId="0" xfId="0" applyBorder="1" applyAlignment="1">
      <alignment horizontal="center"/>
    </xf>
    <xf numFmtId="0" fontId="18" fillId="23" borderId="2" xfId="0" applyFont="1" applyFill="1" applyBorder="1" applyAlignment="1">
      <alignment horizontal="center"/>
    </xf>
    <xf numFmtId="0" fontId="18" fillId="23" borderId="3" xfId="0" applyFont="1" applyFill="1" applyBorder="1" applyAlignment="1">
      <alignment horizontal="center"/>
    </xf>
    <xf numFmtId="0" fontId="18" fillId="23" borderId="4" xfId="0" applyFont="1" applyFill="1" applyBorder="1" applyAlignment="1">
      <alignment horizontal="center"/>
    </xf>
    <xf numFmtId="0" fontId="0" fillId="23" borderId="38" xfId="0" applyFill="1" applyBorder="1" applyAlignment="1">
      <alignment horizontal="center"/>
    </xf>
    <xf numFmtId="0" fontId="0" fillId="23" borderId="0" xfId="0" applyFill="1" applyBorder="1" applyAlignment="1">
      <alignment horizontal="center"/>
    </xf>
    <xf numFmtId="0" fontId="0" fillId="23" borderId="39" xfId="0" applyFill="1" applyBorder="1" applyAlignment="1">
      <alignment horizontal="center"/>
    </xf>
    <xf numFmtId="0" fontId="21" fillId="23" borderId="2" xfId="0" applyFont="1" applyFill="1" applyBorder="1" applyAlignment="1">
      <alignment horizontal="center"/>
    </xf>
    <xf numFmtId="0" fontId="21" fillId="23" borderId="3" xfId="0" applyFont="1" applyFill="1" applyBorder="1" applyAlignment="1">
      <alignment horizontal="center"/>
    </xf>
    <xf numFmtId="0" fontId="21" fillId="23" borderId="4" xfId="0" applyFont="1" applyFill="1" applyBorder="1" applyAlignment="1">
      <alignment horizontal="center"/>
    </xf>
    <xf numFmtId="0" fontId="18" fillId="23" borderId="39" xfId="0" applyFont="1" applyFill="1" applyBorder="1" applyAlignment="1">
      <alignment horizontal="center"/>
    </xf>
    <xf numFmtId="0" fontId="21" fillId="23" borderId="35" xfId="0" applyFont="1" applyFill="1" applyBorder="1" applyAlignment="1">
      <alignment horizontal="center"/>
    </xf>
    <xf numFmtId="0" fontId="21" fillId="23" borderId="38" xfId="0" applyFont="1" applyFill="1" applyBorder="1" applyAlignment="1">
      <alignment horizontal="center"/>
    </xf>
    <xf numFmtId="0" fontId="0" fillId="0" borderId="4" xfId="0" applyBorder="1" applyAlignment="1">
      <alignment horizontal="center" wrapText="1"/>
    </xf>
    <xf numFmtId="0" fontId="21" fillId="23" borderId="16" xfId="0" applyFont="1" applyFill="1" applyBorder="1" applyAlignment="1">
      <alignment horizontal="center"/>
    </xf>
    <xf numFmtId="0" fontId="2" fillId="19" borderId="1" xfId="0" applyFont="1" applyFill="1" applyBorder="1" applyAlignment="1">
      <alignment horizontal="center" wrapText="1"/>
    </xf>
    <xf numFmtId="0" fontId="4" fillId="0" borderId="18"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9" xfId="0" applyFont="1" applyBorder="1" applyAlignment="1">
      <alignment horizontal="center" vertical="center" wrapText="1"/>
    </xf>
    <xf numFmtId="0" fontId="70" fillId="0" borderId="25" xfId="0" applyFont="1" applyBorder="1" applyAlignment="1">
      <alignment horizontal="center" wrapText="1"/>
    </xf>
    <xf numFmtId="0" fontId="70" fillId="0" borderId="26" xfId="0" applyFont="1" applyBorder="1" applyAlignment="1">
      <alignment horizontal="center" wrapText="1"/>
    </xf>
    <xf numFmtId="0" fontId="70" fillId="0" borderId="27" xfId="0" applyFont="1" applyBorder="1" applyAlignment="1">
      <alignment horizontal="center" wrapText="1"/>
    </xf>
    <xf numFmtId="0" fontId="68" fillId="0" borderId="0" xfId="0" applyFont="1" applyAlignment="1">
      <alignment horizontal="center" vertical="center"/>
    </xf>
    <xf numFmtId="0" fontId="69" fillId="0" borderId="0" xfId="0" applyFont="1" applyBorder="1" applyAlignment="1">
      <alignment horizontal="center" vertical="center" wrapText="1"/>
    </xf>
    <xf numFmtId="0" fontId="21" fillId="32" borderId="2" xfId="0" applyFont="1" applyFill="1" applyBorder="1" applyAlignment="1">
      <alignment horizontal="center" wrapText="1"/>
    </xf>
    <xf numFmtId="0" fontId="21" fillId="32" borderId="3" xfId="0" applyFont="1" applyFill="1" applyBorder="1" applyAlignment="1">
      <alignment horizontal="center" wrapText="1"/>
    </xf>
    <xf numFmtId="0" fontId="21" fillId="32" borderId="4" xfId="0" applyFont="1" applyFill="1" applyBorder="1" applyAlignment="1">
      <alignment horizontal="center" wrapText="1"/>
    </xf>
    <xf numFmtId="170" fontId="88" fillId="32" borderId="0" xfId="0" applyNumberFormat="1" applyFont="1" applyFill="1" applyBorder="1" applyAlignment="1">
      <alignment horizontal="center"/>
    </xf>
    <xf numFmtId="0" fontId="2" fillId="19" borderId="14" xfId="0" applyFont="1" applyFill="1" applyBorder="1" applyAlignment="1">
      <alignment horizontal="center" wrapText="1"/>
    </xf>
    <xf numFmtId="0" fontId="2" fillId="19" borderId="42" xfId="0" applyFont="1" applyFill="1" applyBorder="1" applyAlignment="1">
      <alignment horizontal="center" wrapText="1"/>
    </xf>
    <xf numFmtId="0" fontId="21" fillId="32" borderId="35" xfId="5" applyFont="1" applyFill="1" applyBorder="1" applyAlignment="1">
      <alignment horizontal="left" wrapText="1"/>
    </xf>
    <xf numFmtId="0" fontId="21" fillId="32" borderId="37" xfId="5" applyFont="1" applyFill="1" applyBorder="1" applyAlignment="1">
      <alignment horizontal="left" wrapText="1"/>
    </xf>
    <xf numFmtId="0" fontId="21" fillId="32" borderId="36" xfId="5" applyFont="1" applyFill="1" applyBorder="1" applyAlignment="1">
      <alignment horizontal="left" wrapText="1"/>
    </xf>
    <xf numFmtId="0" fontId="21" fillId="32" borderId="35" xfId="5" applyFont="1" applyFill="1" applyBorder="1" applyAlignment="1">
      <alignment horizontal="left"/>
    </xf>
    <xf numFmtId="0" fontId="21" fillId="32" borderId="37" xfId="5" applyFont="1" applyFill="1" applyBorder="1" applyAlignment="1">
      <alignment horizontal="left"/>
    </xf>
    <xf numFmtId="0" fontId="21" fillId="32" borderId="36" xfId="5" applyFont="1" applyFill="1" applyBorder="1" applyAlignment="1">
      <alignment horizontal="left"/>
    </xf>
    <xf numFmtId="0" fontId="21" fillId="32" borderId="16" xfId="5" applyFont="1" applyFill="1" applyBorder="1" applyAlignment="1">
      <alignment horizontal="left"/>
    </xf>
    <xf numFmtId="0" fontId="21" fillId="32" borderId="6" xfId="5" applyFont="1" applyFill="1" applyBorder="1" applyAlignment="1">
      <alignment horizontal="left"/>
    </xf>
    <xf numFmtId="0" fontId="21" fillId="32" borderId="17" xfId="5" applyFont="1" applyFill="1" applyBorder="1" applyAlignment="1">
      <alignment horizontal="left"/>
    </xf>
    <xf numFmtId="0" fontId="21" fillId="32" borderId="2" xfId="5" applyFont="1" applyFill="1" applyBorder="1" applyAlignment="1">
      <alignment horizontal="left"/>
    </xf>
    <xf numFmtId="0" fontId="21" fillId="32" borderId="3" xfId="5" applyFont="1" applyFill="1" applyBorder="1" applyAlignment="1">
      <alignment horizontal="left"/>
    </xf>
    <xf numFmtId="0" fontId="21" fillId="32" borderId="4" xfId="5" applyFont="1" applyFill="1" applyBorder="1" applyAlignment="1">
      <alignment horizontal="left"/>
    </xf>
    <xf numFmtId="15" fontId="54" fillId="32" borderId="0" xfId="5" applyNumberFormat="1" applyFont="1" applyFill="1" applyBorder="1" applyAlignment="1">
      <alignment horizontal="center"/>
    </xf>
    <xf numFmtId="0" fontId="18" fillId="32" borderId="2" xfId="5" applyFont="1" applyFill="1" applyBorder="1" applyAlignment="1">
      <alignment horizontal="center"/>
    </xf>
    <xf numFmtId="0" fontId="18" fillId="32" borderId="3" xfId="5" applyFont="1" applyFill="1" applyBorder="1" applyAlignment="1">
      <alignment horizontal="center"/>
    </xf>
    <xf numFmtId="0" fontId="18" fillId="32" borderId="4" xfId="5" applyFont="1" applyFill="1" applyBorder="1" applyAlignment="1">
      <alignment horizontal="center"/>
    </xf>
    <xf numFmtId="0" fontId="21" fillId="0" borderId="1" xfId="5" applyBorder="1" applyAlignment="1">
      <alignment horizontal="center" wrapText="1"/>
    </xf>
    <xf numFmtId="0" fontId="21" fillId="32" borderId="16" xfId="5" applyFont="1" applyFill="1" applyBorder="1" applyAlignment="1">
      <alignment horizontal="left" wrapText="1"/>
    </xf>
    <xf numFmtId="0" fontId="21" fillId="32" borderId="6" xfId="5" applyFont="1" applyFill="1" applyBorder="1" applyAlignment="1">
      <alignment horizontal="left" wrapText="1"/>
    </xf>
    <xf numFmtId="0" fontId="21" fillId="32" borderId="17" xfId="5" applyFont="1" applyFill="1" applyBorder="1" applyAlignment="1">
      <alignment horizontal="left" wrapText="1"/>
    </xf>
    <xf numFmtId="0" fontId="99" fillId="0" borderId="31" xfId="0" applyFont="1" applyFill="1" applyBorder="1" applyAlignment="1">
      <alignment horizontal="center"/>
    </xf>
    <xf numFmtId="0" fontId="99" fillId="0" borderId="41" xfId="0" applyFont="1" applyFill="1" applyBorder="1" applyAlignment="1">
      <alignment horizontal="center"/>
    </xf>
    <xf numFmtId="0" fontId="99" fillId="0" borderId="47" xfId="0" applyFont="1" applyFill="1" applyBorder="1" applyAlignment="1">
      <alignment horizontal="center"/>
    </xf>
    <xf numFmtId="0" fontId="99" fillId="0" borderId="48" xfId="0" applyFont="1" applyFill="1" applyBorder="1" applyAlignment="1">
      <alignment horizontal="center"/>
    </xf>
    <xf numFmtId="0" fontId="93" fillId="0" borderId="0" xfId="0" applyFont="1" applyAlignment="1">
      <alignment horizontal="center"/>
    </xf>
    <xf numFmtId="0" fontId="95" fillId="0" borderId="0" xfId="0" applyFont="1" applyAlignment="1">
      <alignment horizontal="center"/>
    </xf>
    <xf numFmtId="0" fontId="96" fillId="0" borderId="0" xfId="0" applyFont="1" applyAlignment="1">
      <alignment horizontal="center"/>
    </xf>
    <xf numFmtId="0" fontId="98" fillId="0" borderId="0" xfId="0" applyFont="1" applyBorder="1" applyAlignment="1">
      <alignment horizontal="left"/>
    </xf>
    <xf numFmtId="0" fontId="94" fillId="11" borderId="0" xfId="0" applyFont="1" applyFill="1" applyBorder="1" applyAlignment="1">
      <alignment horizontal="left" wrapText="1"/>
    </xf>
    <xf numFmtId="0" fontId="99" fillId="0" borderId="6" xfId="0" applyFont="1" applyBorder="1" applyAlignment="1">
      <alignment horizontal="center"/>
    </xf>
    <xf numFmtId="0" fontId="94" fillId="11" borderId="35" xfId="0" applyFont="1" applyFill="1" applyBorder="1" applyAlignment="1">
      <alignment horizontal="center"/>
    </xf>
    <xf numFmtId="0" fontId="94" fillId="11" borderId="37" xfId="0" applyFont="1" applyFill="1" applyBorder="1" applyAlignment="1">
      <alignment horizontal="center"/>
    </xf>
    <xf numFmtId="0" fontId="94" fillId="11" borderId="0" xfId="0" applyFont="1" applyFill="1" applyBorder="1" applyAlignment="1">
      <alignment horizontal="center" wrapText="1"/>
    </xf>
    <xf numFmtId="0" fontId="94" fillId="11" borderId="37" xfId="0" applyFont="1" applyFill="1" applyBorder="1" applyAlignment="1">
      <alignment horizontal="left" wrapText="1"/>
    </xf>
    <xf numFmtId="14" fontId="97" fillId="23" borderId="0" xfId="0" applyNumberFormat="1" applyFont="1" applyFill="1" applyBorder="1" applyAlignment="1">
      <alignment horizontal="center"/>
    </xf>
    <xf numFmtId="0" fontId="99" fillId="19" borderId="14" xfId="0" applyFont="1" applyFill="1" applyBorder="1" applyAlignment="1">
      <alignment horizontal="center" wrapText="1"/>
    </xf>
    <xf numFmtId="0" fontId="99" fillId="19" borderId="42" xfId="0" applyFont="1" applyFill="1" applyBorder="1" applyAlignment="1">
      <alignment horizontal="center" wrapText="1"/>
    </xf>
    <xf numFmtId="0" fontId="99" fillId="19" borderId="15" xfId="0" applyFont="1" applyFill="1" applyBorder="1" applyAlignment="1">
      <alignment horizontal="center" wrapText="1"/>
    </xf>
    <xf numFmtId="0" fontId="94" fillId="23" borderId="2" xfId="0" applyFont="1" applyFill="1" applyBorder="1" applyAlignment="1">
      <alignment horizontal="left" wrapText="1"/>
    </xf>
    <xf numFmtId="0" fontId="94" fillId="23" borderId="3" xfId="0" applyFont="1" applyFill="1" applyBorder="1" applyAlignment="1">
      <alignment horizontal="left" wrapText="1"/>
    </xf>
    <xf numFmtId="0" fontId="94" fillId="23" borderId="4" xfId="0" applyFont="1" applyFill="1" applyBorder="1" applyAlignment="1">
      <alignment horizontal="left" wrapText="1"/>
    </xf>
    <xf numFmtId="0" fontId="105" fillId="0" borderId="0" xfId="0" applyFont="1" applyAlignment="1">
      <alignment horizontal="center"/>
    </xf>
    <xf numFmtId="0" fontId="112" fillId="0" borderId="0" xfId="0" applyFont="1" applyAlignment="1">
      <alignment horizontal="center"/>
    </xf>
    <xf numFmtId="0" fontId="94" fillId="0" borderId="0" xfId="0" applyFont="1" applyAlignment="1">
      <alignment horizontal="center"/>
    </xf>
    <xf numFmtId="0" fontId="46" fillId="0" borderId="0" xfId="0" applyFont="1" applyFill="1" applyBorder="1" applyAlignment="1">
      <alignment horizontal="center" vertical="center" wrapText="1"/>
    </xf>
    <xf numFmtId="0" fontId="21" fillId="0" borderId="0" xfId="0" applyFont="1" applyFill="1" applyBorder="1" applyAlignment="1">
      <alignment horizontal="center" wrapText="1"/>
    </xf>
    <xf numFmtId="0" fontId="27" fillId="0" borderId="0" xfId="0" applyFont="1" applyFill="1" applyBorder="1" applyAlignment="1">
      <alignment horizontal="center"/>
    </xf>
    <xf numFmtId="0" fontId="43" fillId="0" borderId="0" xfId="0" applyFont="1" applyFill="1" applyBorder="1" applyAlignment="1">
      <alignment horizontal="center"/>
    </xf>
    <xf numFmtId="0" fontId="52" fillId="0" borderId="0" xfId="0" applyFont="1" applyFill="1" applyBorder="1" applyAlignment="1">
      <alignment horizontal="center"/>
    </xf>
    <xf numFmtId="0" fontId="120" fillId="0" borderId="0" xfId="0" applyFont="1" applyFill="1" applyBorder="1" applyAlignment="1">
      <alignment horizontal="center"/>
    </xf>
    <xf numFmtId="0" fontId="121" fillId="0" borderId="0" xfId="0" applyFont="1" applyFill="1" applyBorder="1" applyAlignment="1">
      <alignment horizontal="center"/>
    </xf>
    <xf numFmtId="0" fontId="45" fillId="0" borderId="0" xfId="0" applyFont="1" applyFill="1" applyBorder="1" applyAlignment="1">
      <alignment horizontal="center"/>
    </xf>
    <xf numFmtId="0" fontId="123" fillId="0" borderId="0" xfId="7" applyFont="1" applyFill="1" applyBorder="1" applyAlignment="1">
      <alignment horizontal="center"/>
    </xf>
    <xf numFmtId="0" fontId="134" fillId="0" borderId="0" xfId="0" applyFont="1" applyAlignment="1">
      <alignment horizontal="left" vertical="center"/>
    </xf>
    <xf numFmtId="0" fontId="44" fillId="0" borderId="75" xfId="0" applyFont="1" applyBorder="1" applyAlignment="1">
      <alignment horizontal="center" vertical="center" wrapText="1"/>
    </xf>
    <xf numFmtId="0" fontId="44" fillId="0" borderId="78" xfId="0" applyFont="1" applyBorder="1" applyAlignment="1">
      <alignment horizontal="center" vertical="center" wrapText="1"/>
    </xf>
    <xf numFmtId="0" fontId="44" fillId="0" borderId="0" xfId="0" applyFont="1" applyBorder="1" applyAlignment="1">
      <alignment horizontal="center" vertical="center" wrapText="1"/>
    </xf>
    <xf numFmtId="0" fontId="129" fillId="0" borderId="0" xfId="0" applyFont="1" applyAlignment="1">
      <alignment horizontal="center"/>
    </xf>
    <xf numFmtId="0" fontId="130" fillId="0" borderId="0" xfId="0" applyFont="1" applyAlignment="1">
      <alignment horizontal="center"/>
    </xf>
    <xf numFmtId="0" fontId="133" fillId="0" borderId="0" xfId="0" applyFont="1" applyAlignment="1">
      <alignment horizontal="center"/>
    </xf>
    <xf numFmtId="0" fontId="134" fillId="0" borderId="0" xfId="0" applyFont="1" applyBorder="1" applyAlignment="1">
      <alignment horizontal="left" vertical="center"/>
    </xf>
    <xf numFmtId="0" fontId="135" fillId="3" borderId="0" xfId="0" applyFont="1" applyFill="1" applyAlignment="1">
      <alignment horizontal="center"/>
    </xf>
    <xf numFmtId="0" fontId="44" fillId="0" borderId="0" xfId="0" applyFont="1" applyBorder="1" applyAlignment="1">
      <alignment horizontal="center" vertical="center"/>
    </xf>
    <xf numFmtId="0" fontId="136" fillId="0" borderId="0" xfId="0" applyFont="1" applyAlignment="1">
      <alignment horizontal="center"/>
    </xf>
    <xf numFmtId="0" fontId="44" fillId="0" borderId="14" xfId="0" applyFont="1" applyBorder="1" applyAlignment="1">
      <alignment horizontal="center" vertical="center"/>
    </xf>
    <xf numFmtId="0" fontId="44" fillId="0" borderId="15" xfId="0" applyFont="1" applyBorder="1" applyAlignment="1">
      <alignment horizontal="center" vertical="center"/>
    </xf>
    <xf numFmtId="0" fontId="44" fillId="0" borderId="36" xfId="0" applyFont="1" applyBorder="1" applyAlignment="1">
      <alignment horizontal="center" vertical="center" wrapText="1"/>
    </xf>
    <xf numFmtId="0" fontId="44" fillId="0" borderId="17"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wrapText="1"/>
    </xf>
    <xf numFmtId="0" fontId="44" fillId="45" borderId="0" xfId="0" applyFont="1" applyFill="1" applyAlignment="1">
      <alignment horizontal="center" vertical="center"/>
    </xf>
    <xf numFmtId="0" fontId="18" fillId="15" borderId="18" xfId="0" applyFont="1" applyFill="1" applyBorder="1" applyAlignment="1">
      <alignment horizontal="center" vertical="center"/>
    </xf>
    <xf numFmtId="0" fontId="18" fillId="15" borderId="28" xfId="0" applyFont="1" applyFill="1" applyBorder="1" applyAlignment="1">
      <alignment horizontal="center" vertical="center"/>
    </xf>
    <xf numFmtId="0" fontId="18" fillId="15" borderId="19" xfId="0" applyFont="1" applyFill="1" applyBorder="1" applyAlignment="1">
      <alignment horizontal="center" vertical="center"/>
    </xf>
    <xf numFmtId="0" fontId="18" fillId="0" borderId="3" xfId="0" applyFont="1" applyBorder="1" applyAlignment="1">
      <alignment horizontal="center"/>
    </xf>
    <xf numFmtId="0" fontId="18" fillId="0" borderId="32" xfId="0" applyFont="1" applyBorder="1" applyAlignment="1">
      <alignment horizontal="center"/>
    </xf>
    <xf numFmtId="0" fontId="21" fillId="14" borderId="20" xfId="0" applyFont="1" applyFill="1" applyBorder="1" applyAlignment="1">
      <alignment horizontal="center" wrapText="1"/>
    </xf>
    <xf numFmtId="0" fontId="21" fillId="14" borderId="22" xfId="0" applyFont="1" applyFill="1" applyBorder="1" applyAlignment="1">
      <alignment horizontal="center" wrapText="1"/>
    </xf>
    <xf numFmtId="0" fontId="44" fillId="7" borderId="0" xfId="0" applyFont="1" applyFill="1" applyAlignment="1">
      <alignment horizontal="center" vertical="center"/>
    </xf>
    <xf numFmtId="0" fontId="144" fillId="7" borderId="0" xfId="0" applyFont="1" applyFill="1" applyAlignment="1">
      <alignment horizontal="left" vertical="center"/>
    </xf>
    <xf numFmtId="0" fontId="44" fillId="7" borderId="75" xfId="0" applyFont="1" applyFill="1" applyBorder="1" applyAlignment="1">
      <alignment horizontal="center" vertical="center" wrapText="1"/>
    </xf>
    <xf numFmtId="0" fontId="44" fillId="7" borderId="78" xfId="0" applyFont="1" applyFill="1" applyBorder="1" applyAlignment="1">
      <alignment horizontal="center" vertical="center" wrapText="1"/>
    </xf>
    <xf numFmtId="16" fontId="0" fillId="0" borderId="0" xfId="0" applyNumberFormat="1" applyAlignment="1">
      <alignment horizontal="left"/>
    </xf>
    <xf numFmtId="0" fontId="44" fillId="5" borderId="0" xfId="0" applyFont="1" applyFill="1" applyBorder="1" applyAlignment="1">
      <alignment horizontal="center" vertical="center"/>
    </xf>
    <xf numFmtId="0" fontId="21" fillId="7" borderId="6" xfId="0" applyFont="1" applyFill="1" applyBorder="1" applyAlignment="1">
      <alignment horizontal="center"/>
    </xf>
    <xf numFmtId="0" fontId="44" fillId="7" borderId="14" xfId="0" applyFont="1" applyFill="1" applyBorder="1" applyAlignment="1">
      <alignment horizontal="center" vertical="center"/>
    </xf>
    <xf numFmtId="0" fontId="44" fillId="7" borderId="42" xfId="0" applyFont="1" applyFill="1" applyBorder="1" applyAlignment="1">
      <alignment horizontal="center" vertical="center"/>
    </xf>
    <xf numFmtId="0" fontId="44" fillId="7" borderId="15" xfId="0" applyFont="1" applyFill="1" applyBorder="1" applyAlignment="1">
      <alignment horizontal="center" vertical="center"/>
    </xf>
    <xf numFmtId="0" fontId="44" fillId="7" borderId="0" xfId="0" applyFont="1" applyFill="1" applyAlignment="1">
      <alignment horizontal="right"/>
    </xf>
    <xf numFmtId="0" fontId="0" fillId="0" borderId="0" xfId="0" applyAlignment="1">
      <alignment horizontal="left" wrapText="1"/>
    </xf>
    <xf numFmtId="0" fontId="144" fillId="7" borderId="26" xfId="0" applyFont="1" applyFill="1" applyBorder="1" applyAlignment="1">
      <alignment horizontal="center"/>
    </xf>
    <xf numFmtId="0" fontId="172" fillId="7" borderId="18" xfId="0" applyFont="1" applyFill="1" applyBorder="1" applyAlignment="1">
      <alignment horizontal="center" vertical="center" wrapText="1"/>
    </xf>
    <xf numFmtId="0" fontId="172" fillId="7" borderId="28" xfId="0" applyFont="1" applyFill="1" applyBorder="1" applyAlignment="1">
      <alignment horizontal="center" vertical="center" wrapText="1"/>
    </xf>
    <xf numFmtId="0" fontId="172" fillId="7" borderId="19" xfId="0" applyFont="1" applyFill="1" applyBorder="1" applyAlignment="1">
      <alignment horizontal="center" vertical="center" wrapText="1"/>
    </xf>
    <xf numFmtId="0" fontId="45" fillId="7" borderId="0" xfId="0" applyFont="1" applyFill="1" applyBorder="1" applyAlignment="1">
      <alignment horizontal="center" vertical="center"/>
    </xf>
    <xf numFmtId="0" fontId="135" fillId="0" borderId="0" xfId="0" applyFont="1" applyAlignment="1">
      <alignment horizontal="center"/>
    </xf>
    <xf numFmtId="0" fontId="44" fillId="0" borderId="4" xfId="0" applyFont="1" applyBorder="1" applyAlignment="1">
      <alignment horizontal="center"/>
    </xf>
    <xf numFmtId="0" fontId="44" fillId="0" borderId="1" xfId="0" applyFont="1" applyBorder="1" applyAlignment="1">
      <alignment horizontal="center"/>
    </xf>
    <xf numFmtId="0" fontId="44" fillId="0" borderId="2" xfId="0" applyFont="1" applyBorder="1" applyAlignment="1">
      <alignment horizontal="center" wrapText="1"/>
    </xf>
    <xf numFmtId="0" fontId="44" fillId="0" borderId="35" xfId="0" applyFont="1" applyBorder="1" applyAlignment="1">
      <alignment horizontal="center" wrapText="1"/>
    </xf>
    <xf numFmtId="0" fontId="44" fillId="0" borderId="16" xfId="0" applyFont="1" applyBorder="1" applyAlignment="1">
      <alignment horizontal="center" wrapText="1"/>
    </xf>
    <xf numFmtId="0" fontId="43" fillId="0" borderId="42" xfId="0" applyFont="1" applyBorder="1" applyAlignment="1">
      <alignment horizontal="center" wrapText="1"/>
    </xf>
    <xf numFmtId="0" fontId="50" fillId="0" borderId="35" xfId="0" applyFont="1" applyBorder="1" applyAlignment="1">
      <alignment horizontal="center" vertical="center"/>
    </xf>
    <xf numFmtId="0" fontId="50" fillId="0" borderId="37" xfId="0" applyFont="1" applyBorder="1" applyAlignment="1">
      <alignment horizontal="center" vertical="center"/>
    </xf>
    <xf numFmtId="0" fontId="50" fillId="0" borderId="36" xfId="0" applyFont="1" applyBorder="1" applyAlignment="1">
      <alignment horizontal="center" vertical="center"/>
    </xf>
    <xf numFmtId="0" fontId="50" fillId="0" borderId="16" xfId="0" applyFont="1" applyBorder="1" applyAlignment="1">
      <alignment horizontal="center" vertical="center"/>
    </xf>
    <xf numFmtId="0" fontId="50" fillId="0" borderId="6" xfId="0" applyFont="1" applyBorder="1" applyAlignment="1">
      <alignment horizontal="center" vertical="center"/>
    </xf>
    <xf numFmtId="0" fontId="50" fillId="0" borderId="17" xfId="0" applyFont="1" applyBorder="1" applyAlignment="1">
      <alignment horizontal="center" vertical="center"/>
    </xf>
    <xf numFmtId="0" fontId="50" fillId="4" borderId="14" xfId="0" applyFont="1" applyFill="1" applyBorder="1" applyAlignment="1">
      <alignment horizontal="center" vertical="center"/>
    </xf>
    <xf numFmtId="0" fontId="50" fillId="4" borderId="15" xfId="0" applyFont="1" applyFill="1" applyBorder="1" applyAlignment="1">
      <alignment horizontal="center" vertical="center"/>
    </xf>
    <xf numFmtId="0" fontId="27" fillId="11" borderId="14" xfId="0" applyFont="1" applyFill="1" applyBorder="1" applyAlignment="1">
      <alignment horizontal="center" vertical="center"/>
    </xf>
    <xf numFmtId="0" fontId="27" fillId="11" borderId="15" xfId="0" applyFont="1" applyFill="1" applyBorder="1" applyAlignment="1">
      <alignment horizontal="center" vertical="center"/>
    </xf>
    <xf numFmtId="0" fontId="43" fillId="0" borderId="14" xfId="0" applyFont="1" applyBorder="1" applyAlignment="1">
      <alignment horizontal="center" vertical="center" wrapText="1"/>
    </xf>
    <xf numFmtId="0" fontId="43" fillId="0" borderId="15" xfId="0" applyFont="1" applyBorder="1" applyAlignment="1">
      <alignment horizontal="center" vertical="center" wrapText="1"/>
    </xf>
    <xf numFmtId="0" fontId="50" fillId="6" borderId="14" xfId="0" applyFont="1" applyFill="1" applyBorder="1" applyAlignment="1">
      <alignment horizontal="center" vertical="center"/>
    </xf>
    <xf numFmtId="0" fontId="50" fillId="6" borderId="15" xfId="0" applyFont="1" applyFill="1" applyBorder="1" applyAlignment="1">
      <alignment horizontal="center" vertical="center"/>
    </xf>
    <xf numFmtId="9" fontId="50" fillId="0" borderId="14" xfId="1" applyFont="1" applyBorder="1" applyAlignment="1">
      <alignment horizontal="center" vertical="center"/>
    </xf>
    <xf numFmtId="9" fontId="50" fillId="0" borderId="15" xfId="1" applyFont="1" applyBorder="1" applyAlignment="1">
      <alignment horizontal="center" vertical="center"/>
    </xf>
    <xf numFmtId="0" fontId="18" fillId="19" borderId="2" xfId="0" applyFont="1" applyFill="1" applyBorder="1" applyAlignment="1">
      <alignment horizontal="center" wrapText="1"/>
    </xf>
    <xf numFmtId="0" fontId="18" fillId="19" borderId="4" xfId="0" applyFont="1" applyFill="1" applyBorder="1" applyAlignment="1">
      <alignment horizontal="center" wrapText="1"/>
    </xf>
    <xf numFmtId="0" fontId="54" fillId="0" borderId="0" xfId="0" applyFont="1" applyFill="1" applyBorder="1" applyAlignment="1">
      <alignment horizontal="center" vertical="center" wrapText="1"/>
    </xf>
    <xf numFmtId="0" fontId="146" fillId="0" borderId="0" xfId="0" applyFont="1" applyAlignment="1">
      <alignment horizontal="center"/>
    </xf>
    <xf numFmtId="0" fontId="0" fillId="18" borderId="35" xfId="0" applyFill="1" applyBorder="1" applyAlignment="1">
      <alignment horizontal="center" wrapText="1"/>
    </xf>
    <xf numFmtId="0" fontId="0" fillId="18" borderId="37" xfId="0" applyFill="1" applyBorder="1" applyAlignment="1">
      <alignment horizontal="center" wrapText="1"/>
    </xf>
    <xf numFmtId="0" fontId="0" fillId="18" borderId="49" xfId="0" applyFill="1" applyBorder="1" applyAlignment="1">
      <alignment horizontal="center" wrapText="1"/>
    </xf>
    <xf numFmtId="0" fontId="0" fillId="18" borderId="16" xfId="0" applyFill="1" applyBorder="1" applyAlignment="1">
      <alignment horizontal="center" wrapText="1"/>
    </xf>
    <xf numFmtId="0" fontId="0" fillId="18" borderId="6" xfId="0" applyFill="1" applyBorder="1" applyAlignment="1">
      <alignment horizontal="center" wrapText="1"/>
    </xf>
    <xf numFmtId="0" fontId="0" fillId="18" borderId="44" xfId="0" applyFill="1" applyBorder="1" applyAlignment="1">
      <alignment horizontal="center" wrapText="1"/>
    </xf>
    <xf numFmtId="0" fontId="0" fillId="18" borderId="95" xfId="0" applyFill="1" applyBorder="1" applyAlignment="1">
      <alignment horizontal="left" wrapText="1"/>
    </xf>
    <xf numFmtId="0" fontId="0" fillId="18" borderId="72" xfId="0" applyFill="1" applyBorder="1" applyAlignment="1">
      <alignment horizontal="left" wrapText="1"/>
    </xf>
    <xf numFmtId="0" fontId="0" fillId="18" borderId="62" xfId="0" applyFill="1" applyBorder="1" applyAlignment="1">
      <alignment horizontal="left" wrapText="1"/>
    </xf>
    <xf numFmtId="9" fontId="43" fillId="0" borderId="4" xfId="0" applyNumberFormat="1" applyFont="1" applyBorder="1" applyAlignment="1">
      <alignment vertical="center" wrapText="1"/>
    </xf>
    <xf numFmtId="9" fontId="43" fillId="0" borderId="1" xfId="0" applyNumberFormat="1" applyFont="1" applyBorder="1" applyAlignment="1">
      <alignment vertical="center" wrapText="1"/>
    </xf>
    <xf numFmtId="9" fontId="43" fillId="0" borderId="11" xfId="0" applyNumberFormat="1" applyFont="1" applyBorder="1" applyAlignment="1">
      <alignment vertical="center" wrapText="1"/>
    </xf>
    <xf numFmtId="9" fontId="43" fillId="0" borderId="3" xfId="0" applyNumberFormat="1" applyFont="1" applyBorder="1" applyAlignment="1">
      <alignment vertical="center" wrapText="1"/>
    </xf>
    <xf numFmtId="9" fontId="43" fillId="0" borderId="32" xfId="0" applyNumberFormat="1" applyFont="1" applyBorder="1" applyAlignment="1">
      <alignment vertical="center" wrapText="1"/>
    </xf>
    <xf numFmtId="0" fontId="18" fillId="19" borderId="55" xfId="0" applyFont="1" applyFill="1" applyBorder="1" applyAlignment="1">
      <alignment horizontal="center"/>
    </xf>
    <xf numFmtId="0" fontId="18" fillId="19" borderId="4" xfId="0" applyFont="1" applyFill="1" applyBorder="1" applyAlignment="1">
      <alignment horizontal="center"/>
    </xf>
    <xf numFmtId="9" fontId="44" fillId="50" borderId="4" xfId="0" applyNumberFormat="1" applyFont="1" applyFill="1" applyBorder="1" applyAlignment="1">
      <alignment vertical="center" wrapText="1"/>
    </xf>
    <xf numFmtId="9" fontId="43" fillId="50" borderId="1" xfId="0" applyNumberFormat="1" applyFont="1" applyFill="1" applyBorder="1" applyAlignment="1">
      <alignment vertical="center" wrapText="1"/>
    </xf>
    <xf numFmtId="9" fontId="43" fillId="50" borderId="4" xfId="0" applyNumberFormat="1" applyFont="1" applyFill="1" applyBorder="1" applyAlignment="1">
      <alignment vertical="center" wrapText="1"/>
    </xf>
    <xf numFmtId="0" fontId="0" fillId="0" borderId="55" xfId="0" applyBorder="1" applyAlignment="1">
      <alignment horizontal="center" wrapText="1"/>
    </xf>
    <xf numFmtId="0" fontId="21" fillId="5" borderId="0" xfId="0" applyFont="1" applyFill="1" applyBorder="1" applyAlignment="1">
      <alignment vertical="center" wrapText="1"/>
    </xf>
    <xf numFmtId="0" fontId="0" fillId="5" borderId="0" xfId="0" applyFill="1" applyBorder="1" applyAlignment="1">
      <alignment vertical="center" wrapText="1"/>
    </xf>
    <xf numFmtId="0" fontId="147" fillId="0" borderId="0" xfId="0" applyFont="1" applyAlignment="1">
      <alignment horizontal="center"/>
    </xf>
    <xf numFmtId="0" fontId="21" fillId="23" borderId="35" xfId="0" applyFont="1" applyFill="1" applyBorder="1" applyAlignment="1">
      <alignment vertical="top" wrapText="1"/>
    </xf>
    <xf numFmtId="0" fontId="21" fillId="23" borderId="37" xfId="0" applyFont="1" applyFill="1" applyBorder="1" applyAlignment="1">
      <alignment vertical="top" wrapText="1"/>
    </xf>
    <xf numFmtId="0" fontId="21" fillId="23" borderId="49" xfId="0" applyFont="1" applyFill="1" applyBorder="1" applyAlignment="1">
      <alignment vertical="top" wrapText="1"/>
    </xf>
    <xf numFmtId="0" fontId="21" fillId="23" borderId="38" xfId="0" applyFont="1" applyFill="1" applyBorder="1" applyAlignment="1">
      <alignment vertical="top" wrapText="1"/>
    </xf>
    <xf numFmtId="0" fontId="21" fillId="23" borderId="0" xfId="0" applyFont="1" applyFill="1" applyBorder="1" applyAlignment="1">
      <alignment vertical="top" wrapText="1"/>
    </xf>
    <xf numFmtId="0" fontId="21" fillId="23" borderId="24" xfId="0" applyFont="1" applyFill="1" applyBorder="1" applyAlignment="1">
      <alignment vertical="top" wrapText="1"/>
    </xf>
    <xf numFmtId="0" fontId="21" fillId="23" borderId="45" xfId="0" applyFont="1" applyFill="1" applyBorder="1" applyAlignment="1">
      <alignment vertical="top" wrapText="1"/>
    </xf>
    <xf numFmtId="0" fontId="21" fillId="23" borderId="26" xfId="0" applyFont="1" applyFill="1" applyBorder="1" applyAlignment="1">
      <alignment vertical="top" wrapText="1"/>
    </xf>
    <xf numFmtId="0" fontId="21" fillId="23" borderId="27" xfId="0" applyFont="1" applyFill="1" applyBorder="1" applyAlignment="1">
      <alignment vertical="top" wrapText="1"/>
    </xf>
    <xf numFmtId="0" fontId="21" fillId="41" borderId="35" xfId="0" applyFont="1" applyFill="1" applyBorder="1" applyAlignment="1">
      <alignment vertical="center" wrapText="1"/>
    </xf>
    <xf numFmtId="0" fontId="21" fillId="41" borderId="37" xfId="0" applyFont="1" applyFill="1" applyBorder="1" applyAlignment="1">
      <alignment vertical="center" wrapText="1"/>
    </xf>
    <xf numFmtId="0" fontId="21" fillId="41" borderId="36" xfId="0" applyFont="1" applyFill="1" applyBorder="1" applyAlignment="1">
      <alignment vertical="center" wrapText="1"/>
    </xf>
    <xf numFmtId="0" fontId="21" fillId="41" borderId="38" xfId="0" applyFont="1" applyFill="1" applyBorder="1" applyAlignment="1">
      <alignment vertical="center" wrapText="1"/>
    </xf>
    <xf numFmtId="0" fontId="21" fillId="41" borderId="0" xfId="0" applyFont="1" applyFill="1" applyBorder="1" applyAlignment="1">
      <alignment vertical="center" wrapText="1"/>
    </xf>
    <xf numFmtId="0" fontId="21" fillId="41" borderId="39" xfId="0" applyFont="1" applyFill="1" applyBorder="1" applyAlignment="1">
      <alignment vertical="center" wrapText="1"/>
    </xf>
    <xf numFmtId="0" fontId="21" fillId="41" borderId="16" xfId="0" applyFont="1" applyFill="1" applyBorder="1" applyAlignment="1">
      <alignment vertical="center" wrapText="1"/>
    </xf>
    <xf numFmtId="0" fontId="21" fillId="41" borderId="6" xfId="0" applyFont="1" applyFill="1" applyBorder="1" applyAlignment="1">
      <alignment vertical="center" wrapText="1"/>
    </xf>
    <xf numFmtId="0" fontId="21" fillId="41" borderId="17" xfId="0" applyFont="1" applyFill="1" applyBorder="1" applyAlignment="1">
      <alignment vertical="center" wrapText="1"/>
    </xf>
    <xf numFmtId="0" fontId="43" fillId="50" borderId="20" xfId="0" applyFont="1" applyFill="1" applyBorder="1" applyAlignment="1">
      <alignment vertical="center" wrapText="1"/>
    </xf>
    <xf numFmtId="0" fontId="43" fillId="50" borderId="21" xfId="0" applyFont="1" applyFill="1" applyBorder="1" applyAlignment="1">
      <alignment vertical="center" wrapText="1"/>
    </xf>
    <xf numFmtId="0" fontId="43" fillId="50" borderId="22" xfId="0" applyFont="1" applyFill="1" applyBorder="1" applyAlignment="1">
      <alignment vertical="center" wrapText="1"/>
    </xf>
    <xf numFmtId="0" fontId="43" fillId="50" borderId="23" xfId="0" applyFont="1" applyFill="1" applyBorder="1" applyAlignment="1">
      <alignment vertical="center" wrapText="1"/>
    </xf>
    <xf numFmtId="0" fontId="43" fillId="50" borderId="0" xfId="0" applyFont="1" applyFill="1" applyBorder="1" applyAlignment="1">
      <alignment vertical="center" wrapText="1"/>
    </xf>
    <xf numFmtId="0" fontId="43" fillId="50" borderId="24" xfId="0" applyFont="1" applyFill="1" applyBorder="1" applyAlignment="1">
      <alignment vertical="center" wrapText="1"/>
    </xf>
    <xf numFmtId="0" fontId="43" fillId="50" borderId="25" xfId="0" applyFont="1" applyFill="1" applyBorder="1" applyAlignment="1">
      <alignment vertical="center" wrapText="1"/>
    </xf>
    <xf numFmtId="0" fontId="43" fillId="50" borderId="26" xfId="0" applyFont="1" applyFill="1" applyBorder="1" applyAlignment="1">
      <alignment vertical="center" wrapText="1"/>
    </xf>
    <xf numFmtId="0" fontId="43" fillId="50" borderId="27" xfId="0" applyFont="1" applyFill="1" applyBorder="1" applyAlignment="1">
      <alignment vertical="center" wrapText="1"/>
    </xf>
    <xf numFmtId="0" fontId="43" fillId="0" borderId="1" xfId="0" applyFont="1" applyBorder="1" applyAlignment="1">
      <alignment wrapText="1"/>
    </xf>
    <xf numFmtId="0" fontId="149" fillId="0" borderId="35" xfId="0" applyFont="1" applyBorder="1" applyAlignment="1">
      <alignment horizontal="center" vertical="center" wrapText="1"/>
    </xf>
    <xf numFmtId="0" fontId="149" fillId="0" borderId="37" xfId="0" applyFont="1" applyBorder="1" applyAlignment="1">
      <alignment horizontal="center" vertical="center" wrapText="1"/>
    </xf>
    <xf numFmtId="0" fontId="149" fillId="0" borderId="36" xfId="0" applyFont="1" applyBorder="1" applyAlignment="1">
      <alignment horizontal="center" vertical="center" wrapText="1"/>
    </xf>
    <xf numFmtId="0" fontId="149" fillId="0" borderId="38" xfId="0" applyFont="1" applyBorder="1" applyAlignment="1">
      <alignment horizontal="center" vertical="center" wrapText="1"/>
    </xf>
    <xf numFmtId="0" fontId="149" fillId="0" borderId="0" xfId="0" applyFont="1" applyBorder="1" applyAlignment="1">
      <alignment horizontal="center" vertical="center" wrapText="1"/>
    </xf>
    <xf numFmtId="0" fontId="149" fillId="0" borderId="39" xfId="0" applyFont="1" applyBorder="1" applyAlignment="1">
      <alignment horizontal="center" vertical="center" wrapText="1"/>
    </xf>
    <xf numFmtId="0" fontId="149" fillId="0" borderId="16" xfId="0" applyFont="1" applyBorder="1" applyAlignment="1">
      <alignment horizontal="center" vertical="center" wrapText="1"/>
    </xf>
    <xf numFmtId="0" fontId="149" fillId="0" borderId="6" xfId="0" applyFont="1" applyBorder="1" applyAlignment="1">
      <alignment horizontal="center" vertical="center" wrapText="1"/>
    </xf>
    <xf numFmtId="0" fontId="149" fillId="0" borderId="17" xfId="0" applyFont="1" applyBorder="1" applyAlignment="1">
      <alignment horizontal="center" vertical="center" wrapText="1"/>
    </xf>
    <xf numFmtId="0" fontId="185" fillId="18" borderId="35" xfId="0" applyFont="1" applyFill="1" applyBorder="1" applyAlignment="1">
      <alignment horizontal="center"/>
    </xf>
    <xf numFmtId="0" fontId="185" fillId="18" borderId="37" xfId="0" applyFont="1" applyFill="1" applyBorder="1" applyAlignment="1">
      <alignment horizontal="center"/>
    </xf>
    <xf numFmtId="0" fontId="185" fillId="18" borderId="36" xfId="0" applyFont="1" applyFill="1" applyBorder="1" applyAlignment="1">
      <alignment horizontal="center"/>
    </xf>
    <xf numFmtId="0" fontId="185" fillId="18" borderId="16" xfId="0" applyFont="1" applyFill="1" applyBorder="1" applyAlignment="1">
      <alignment horizontal="center"/>
    </xf>
    <xf numFmtId="0" fontId="185" fillId="18" borderId="6" xfId="0" applyFont="1" applyFill="1" applyBorder="1" applyAlignment="1">
      <alignment horizontal="center"/>
    </xf>
    <xf numFmtId="0" fontId="185" fillId="18" borderId="17" xfId="0" applyFont="1" applyFill="1" applyBorder="1" applyAlignment="1">
      <alignment horizontal="center"/>
    </xf>
    <xf numFmtId="0" fontId="149" fillId="18" borderId="2" xfId="0" applyFont="1" applyFill="1" applyBorder="1" applyAlignment="1">
      <alignment horizontal="center" wrapText="1"/>
    </xf>
    <xf numFmtId="0" fontId="185" fillId="18" borderId="3" xfId="0" applyFont="1" applyFill="1" applyBorder="1" applyAlignment="1">
      <alignment horizontal="center" wrapText="1"/>
    </xf>
    <xf numFmtId="0" fontId="185" fillId="18" borderId="4" xfId="0" applyFont="1" applyFill="1" applyBorder="1" applyAlignment="1">
      <alignment horizontal="center" wrapText="1"/>
    </xf>
    <xf numFmtId="0" fontId="21" fillId="15" borderId="2" xfId="0" applyFont="1" applyFill="1" applyBorder="1" applyAlignment="1">
      <alignment horizontal="center" vertical="center" wrapText="1"/>
    </xf>
    <xf numFmtId="0" fontId="21" fillId="15" borderId="3" xfId="0" applyFont="1" applyFill="1" applyBorder="1" applyAlignment="1">
      <alignment horizontal="center" vertical="center" wrapText="1"/>
    </xf>
    <xf numFmtId="0" fontId="21" fillId="15" borderId="4" xfId="0" applyFont="1" applyFill="1" applyBorder="1" applyAlignment="1">
      <alignment horizontal="center" vertical="center" wrapText="1"/>
    </xf>
    <xf numFmtId="0" fontId="43" fillId="0" borderId="0" xfId="0" applyFont="1" applyFill="1" applyBorder="1" applyAlignment="1">
      <alignment vertical="center" wrapText="1"/>
    </xf>
    <xf numFmtId="0" fontId="2" fillId="0" borderId="38" xfId="0" applyFont="1" applyBorder="1" applyAlignment="1">
      <alignment horizontal="center"/>
    </xf>
    <xf numFmtId="0" fontId="2" fillId="0" borderId="0" xfId="0" applyFont="1" applyBorder="1" applyAlignment="1">
      <alignment horizontal="center"/>
    </xf>
    <xf numFmtId="0" fontId="2" fillId="0" borderId="39" xfId="0" applyFont="1" applyBorder="1" applyAlignment="1">
      <alignment horizont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45" fillId="0" borderId="14" xfId="0" applyFont="1" applyBorder="1" applyAlignment="1">
      <alignment horizontal="center" vertical="center"/>
    </xf>
    <xf numFmtId="0" fontId="45" fillId="0" borderId="15" xfId="0" applyFont="1" applyBorder="1" applyAlignment="1">
      <alignment horizontal="center" vertical="center"/>
    </xf>
    <xf numFmtId="10" fontId="0" fillId="0" borderId="14" xfId="1" applyNumberFormat="1" applyFont="1" applyBorder="1" applyAlignment="1">
      <alignment horizontal="center" vertical="center"/>
    </xf>
    <xf numFmtId="10" fontId="0" fillId="0" borderId="15" xfId="1" applyNumberFormat="1" applyFont="1" applyBorder="1" applyAlignment="1">
      <alignment horizontal="center" vertical="center"/>
    </xf>
    <xf numFmtId="0" fontId="194" fillId="0" borderId="38" xfId="0" applyFont="1" applyBorder="1" applyAlignment="1">
      <alignment horizontal="center"/>
    </xf>
    <xf numFmtId="0" fontId="194" fillId="0" borderId="0" xfId="0" applyFont="1" applyBorder="1" applyAlignment="1">
      <alignment horizontal="center"/>
    </xf>
    <xf numFmtId="0" fontId="194" fillId="0" borderId="39" xfId="0" applyFont="1" applyBorder="1" applyAlignment="1">
      <alignment horizontal="center"/>
    </xf>
    <xf numFmtId="10" fontId="0" fillId="0" borderId="14" xfId="13" applyNumberFormat="1" applyFont="1" applyBorder="1" applyAlignment="1">
      <alignment horizontal="center" vertical="center"/>
    </xf>
    <xf numFmtId="10" fontId="0" fillId="0" borderId="15" xfId="13" applyNumberFormat="1" applyFont="1" applyBorder="1" applyAlignment="1">
      <alignment horizontal="center" vertical="center"/>
    </xf>
    <xf numFmtId="0" fontId="0" fillId="41" borderId="37" xfId="0" applyFill="1" applyBorder="1" applyAlignment="1">
      <alignment vertical="center" wrapText="1"/>
    </xf>
    <xf numFmtId="0" fontId="0" fillId="41" borderId="36" xfId="0" applyFill="1" applyBorder="1" applyAlignment="1">
      <alignment vertical="center" wrapText="1"/>
    </xf>
    <xf numFmtId="0" fontId="0" fillId="41" borderId="38" xfId="0" applyFill="1" applyBorder="1" applyAlignment="1">
      <alignment vertical="center" wrapText="1"/>
    </xf>
    <xf numFmtId="0" fontId="0" fillId="41" borderId="0" xfId="0" applyFill="1" applyBorder="1" applyAlignment="1">
      <alignment vertical="center" wrapText="1"/>
    </xf>
    <xf numFmtId="0" fontId="0" fillId="41" borderId="39" xfId="0" applyFill="1" applyBorder="1" applyAlignment="1">
      <alignment vertical="center" wrapText="1"/>
    </xf>
    <xf numFmtId="0" fontId="0" fillId="41" borderId="16" xfId="0" applyFill="1" applyBorder="1" applyAlignment="1">
      <alignment vertical="center" wrapText="1"/>
    </xf>
    <xf numFmtId="0" fontId="0" fillId="41" borderId="6" xfId="0" applyFill="1" applyBorder="1" applyAlignment="1">
      <alignment vertical="center" wrapText="1"/>
    </xf>
    <xf numFmtId="0" fontId="0" fillId="41" borderId="17" xfId="0" applyFill="1" applyBorder="1" applyAlignment="1">
      <alignment vertical="center" wrapText="1"/>
    </xf>
    <xf numFmtId="0" fontId="18" fillId="41" borderId="90" xfId="0" applyFont="1" applyFill="1" applyBorder="1" applyAlignment="1">
      <alignment horizontal="center" vertical="center"/>
    </xf>
    <xf numFmtId="0" fontId="18" fillId="41" borderId="3" xfId="0" applyFont="1" applyFill="1" applyBorder="1" applyAlignment="1">
      <alignment horizontal="center" vertical="center"/>
    </xf>
    <xf numFmtId="0" fontId="18" fillId="50" borderId="37" xfId="0" applyFont="1" applyFill="1" applyBorder="1" applyAlignment="1">
      <alignment horizontal="left" vertical="center" wrapText="1"/>
    </xf>
    <xf numFmtId="0" fontId="18" fillId="50" borderId="36" xfId="0" applyFont="1" applyFill="1" applyBorder="1" applyAlignment="1">
      <alignment horizontal="left" vertical="center" wrapText="1"/>
    </xf>
    <xf numFmtId="0" fontId="18" fillId="50" borderId="0" xfId="0" applyFont="1" applyFill="1" applyBorder="1" applyAlignment="1">
      <alignment horizontal="left" vertical="center" wrapText="1"/>
    </xf>
    <xf numFmtId="0" fontId="18" fillId="50" borderId="39" xfId="0" applyFont="1" applyFill="1" applyBorder="1" applyAlignment="1">
      <alignment horizontal="left" vertical="center" wrapText="1"/>
    </xf>
    <xf numFmtId="0" fontId="18" fillId="50" borderId="38" xfId="0" applyFont="1" applyFill="1" applyBorder="1" applyAlignment="1">
      <alignment horizontal="left" vertical="center" wrapText="1"/>
    </xf>
    <xf numFmtId="0" fontId="18" fillId="50" borderId="16" xfId="0" applyFont="1" applyFill="1" applyBorder="1" applyAlignment="1">
      <alignment horizontal="left" vertical="center" wrapText="1"/>
    </xf>
    <xf numFmtId="0" fontId="18" fillId="50" borderId="6" xfId="0" applyFont="1" applyFill="1" applyBorder="1" applyAlignment="1">
      <alignment horizontal="left" vertical="center" wrapText="1"/>
    </xf>
    <xf numFmtId="0" fontId="18" fillId="50" borderId="17" xfId="0" applyFont="1" applyFill="1" applyBorder="1" applyAlignment="1">
      <alignment horizontal="left" vertical="center" wrapText="1"/>
    </xf>
    <xf numFmtId="0" fontId="124" fillId="0" borderId="2" xfId="0" applyFont="1" applyBorder="1" applyAlignment="1">
      <alignment horizontal="center"/>
    </xf>
    <xf numFmtId="0" fontId="124" fillId="0" borderId="4" xfId="0" applyFont="1" applyBorder="1" applyAlignment="1">
      <alignment horizontal="center"/>
    </xf>
    <xf numFmtId="0" fontId="24" fillId="0" borderId="0" xfId="0" applyFont="1" applyAlignment="1">
      <alignment horizontal="left"/>
    </xf>
    <xf numFmtId="0" fontId="32" fillId="0" borderId="0" xfId="0" applyFont="1" applyAlignment="1">
      <alignment horizontal="left"/>
    </xf>
    <xf numFmtId="0" fontId="45" fillId="0" borderId="0" xfId="0" applyFont="1" applyAlignment="1">
      <alignment horizontal="left"/>
    </xf>
    <xf numFmtId="0" fontId="45" fillId="0" borderId="37" xfId="0" applyFont="1" applyBorder="1" applyAlignment="1">
      <alignment horizontal="center"/>
    </xf>
    <xf numFmtId="0" fontId="44" fillId="0" borderId="2" xfId="0" applyFont="1" applyBorder="1" applyAlignment="1">
      <alignment horizontal="center"/>
    </xf>
    <xf numFmtId="0" fontId="44" fillId="0" borderId="3" xfId="0" applyFont="1" applyBorder="1" applyAlignment="1">
      <alignment horizontal="center"/>
    </xf>
    <xf numFmtId="0" fontId="44" fillId="0" borderId="3" xfId="0" applyFont="1" applyBorder="1" applyAlignment="1">
      <alignment horizontal="center" wrapText="1"/>
    </xf>
    <xf numFmtId="0" fontId="44" fillId="0" borderId="4" xfId="0" applyFont="1" applyBorder="1" applyAlignment="1">
      <alignment horizontal="center" wrapText="1"/>
    </xf>
    <xf numFmtId="0" fontId="18" fillId="49" borderId="35" xfId="0" applyFont="1" applyFill="1" applyBorder="1" applyAlignment="1">
      <alignment horizontal="left" vertical="top" wrapText="1"/>
    </xf>
    <xf numFmtId="0" fontId="18" fillId="49" borderId="37" xfId="0" applyFont="1" applyFill="1" applyBorder="1" applyAlignment="1">
      <alignment horizontal="left" vertical="top" wrapText="1"/>
    </xf>
    <xf numFmtId="0" fontId="18" fillId="49" borderId="36" xfId="0" applyFont="1" applyFill="1" applyBorder="1" applyAlignment="1">
      <alignment horizontal="left" vertical="top" wrapText="1"/>
    </xf>
    <xf numFmtId="0" fontId="18" fillId="49" borderId="38" xfId="0" applyFont="1" applyFill="1" applyBorder="1" applyAlignment="1">
      <alignment horizontal="left" vertical="top" wrapText="1"/>
    </xf>
    <xf numFmtId="0" fontId="18" fillId="49" borderId="0" xfId="0" applyFont="1" applyFill="1" applyBorder="1" applyAlignment="1">
      <alignment horizontal="left" vertical="top" wrapText="1"/>
    </xf>
    <xf numFmtId="0" fontId="18" fillId="49" borderId="39" xfId="0" applyFont="1" applyFill="1" applyBorder="1" applyAlignment="1">
      <alignment horizontal="left" vertical="top" wrapText="1"/>
    </xf>
    <xf numFmtId="0" fontId="18" fillId="49" borderId="16" xfId="0" applyFont="1" applyFill="1" applyBorder="1" applyAlignment="1">
      <alignment horizontal="left" vertical="top" wrapText="1"/>
    </xf>
    <xf numFmtId="0" fontId="18" fillId="49" borderId="6" xfId="0" applyFont="1" applyFill="1" applyBorder="1" applyAlignment="1">
      <alignment horizontal="left" vertical="top" wrapText="1"/>
    </xf>
    <xf numFmtId="0" fontId="18" fillId="49" borderId="17" xfId="0" applyFont="1" applyFill="1" applyBorder="1" applyAlignment="1">
      <alignment horizontal="left" vertical="top" wrapText="1"/>
    </xf>
    <xf numFmtId="0" fontId="124" fillId="5" borderId="2" xfId="0" applyFont="1" applyFill="1" applyBorder="1" applyAlignment="1">
      <alignment horizontal="center"/>
    </xf>
    <xf numFmtId="0" fontId="124" fillId="5" borderId="4" xfId="0" applyFont="1" applyFill="1" applyBorder="1" applyAlignment="1">
      <alignment horizontal="center"/>
    </xf>
    <xf numFmtId="0" fontId="21" fillId="0" borderId="2" xfId="0" applyFont="1" applyBorder="1" applyAlignment="1">
      <alignment horizontal="center"/>
    </xf>
    <xf numFmtId="0" fontId="21" fillId="0" borderId="4" xfId="0" applyFont="1" applyBorder="1" applyAlignment="1">
      <alignment horizontal="center"/>
    </xf>
    <xf numFmtId="0" fontId="46" fillId="0" borderId="0" xfId="0" applyFont="1" applyBorder="1" applyAlignment="1">
      <alignment horizontal="center" vertical="center" wrapText="1"/>
    </xf>
    <xf numFmtId="0" fontId="44" fillId="5" borderId="2" xfId="0" applyFont="1" applyFill="1" applyBorder="1" applyAlignment="1">
      <alignment horizontal="center" wrapText="1"/>
    </xf>
    <xf numFmtId="0" fontId="44" fillId="5" borderId="3" xfId="0" applyFont="1" applyFill="1" applyBorder="1" applyAlignment="1">
      <alignment horizontal="center" wrapText="1"/>
    </xf>
    <xf numFmtId="0" fontId="44" fillId="5" borderId="4" xfId="0" applyFont="1" applyFill="1" applyBorder="1" applyAlignment="1">
      <alignment horizontal="center" wrapText="1"/>
    </xf>
    <xf numFmtId="0" fontId="44" fillId="5" borderId="2" xfId="0" applyFont="1" applyFill="1" applyBorder="1" applyAlignment="1">
      <alignment horizontal="center"/>
    </xf>
    <xf numFmtId="0" fontId="44" fillId="5" borderId="3" xfId="0" applyFont="1" applyFill="1" applyBorder="1" applyAlignment="1">
      <alignment horizontal="center"/>
    </xf>
    <xf numFmtId="0" fontId="44" fillId="5" borderId="4" xfId="0" applyFont="1" applyFill="1" applyBorder="1" applyAlignment="1">
      <alignment horizontal="center"/>
    </xf>
    <xf numFmtId="0" fontId="44" fillId="0" borderId="6" xfId="0" applyFont="1" applyBorder="1" applyAlignment="1">
      <alignment horizontal="center" wrapText="1"/>
    </xf>
    <xf numFmtId="0" fontId="44" fillId="0" borderId="17" xfId="0" applyFont="1" applyBorder="1" applyAlignment="1">
      <alignment horizontal="center" wrapText="1"/>
    </xf>
    <xf numFmtId="0" fontId="21" fillId="33" borderId="0" xfId="0" applyFont="1" applyFill="1" applyAlignment="1">
      <alignment horizontal="left" wrapText="1"/>
    </xf>
    <xf numFmtId="0" fontId="18" fillId="24" borderId="38" xfId="0" applyFont="1" applyFill="1" applyBorder="1" applyAlignment="1">
      <alignment horizontal="center"/>
    </xf>
    <xf numFmtId="0" fontId="18" fillId="24" borderId="0" xfId="0" applyFont="1" applyFill="1" applyBorder="1" applyAlignment="1">
      <alignment horizontal="center"/>
    </xf>
    <xf numFmtId="0" fontId="18" fillId="19" borderId="35" xfId="0" applyFont="1" applyFill="1" applyBorder="1" applyAlignment="1">
      <alignment horizontal="center" vertical="center"/>
    </xf>
    <xf numFmtId="0" fontId="18" fillId="19" borderId="37" xfId="0" applyFont="1" applyFill="1" applyBorder="1" applyAlignment="1">
      <alignment horizontal="center" vertical="center"/>
    </xf>
    <xf numFmtId="0" fontId="18" fillId="19" borderId="36" xfId="0" applyFont="1" applyFill="1" applyBorder="1" applyAlignment="1">
      <alignment horizontal="center" vertical="center"/>
    </xf>
    <xf numFmtId="0" fontId="18" fillId="19" borderId="16" xfId="0" applyFont="1" applyFill="1" applyBorder="1" applyAlignment="1">
      <alignment horizontal="center" vertical="center"/>
    </xf>
    <xf numFmtId="0" fontId="18" fillId="19" borderId="6" xfId="0" applyFont="1" applyFill="1" applyBorder="1" applyAlignment="1">
      <alignment horizontal="center" vertical="center"/>
    </xf>
    <xf numFmtId="0" fontId="18" fillId="19" borderId="17" xfId="0" applyFont="1" applyFill="1" applyBorder="1" applyAlignment="1">
      <alignment horizontal="center" vertical="center"/>
    </xf>
    <xf numFmtId="0" fontId="0" fillId="0" borderId="6" xfId="0" applyBorder="1" applyAlignment="1">
      <alignment horizontal="center"/>
    </xf>
  </cellXfs>
  <cellStyles count="17">
    <cellStyle name="Bad" xfId="4" builtinId="27"/>
    <cellStyle name="Check Cell" xfId="7" builtinId="23"/>
    <cellStyle name="Comma" xfId="6" builtinId="3"/>
    <cellStyle name="Currency" xfId="3" builtinId="4"/>
    <cellStyle name="Hyperlink" xfId="2" builtinId="8"/>
    <cellStyle name="Hyperlink 2" xfId="12"/>
    <cellStyle name="Millares 2" xfId="9"/>
    <cellStyle name="Normal" xfId="0" builtinId="0"/>
    <cellStyle name="Normal 2" xfId="5"/>
    <cellStyle name="Normal 3" xfId="8"/>
    <cellStyle name="Normal 4" xfId="11"/>
    <cellStyle name="Normal 5" xfId="15"/>
    <cellStyle name="Percent" xfId="1" builtinId="5"/>
    <cellStyle name="Percent 2" xfId="13"/>
    <cellStyle name="Percent 3" xfId="14"/>
    <cellStyle name="Percent 4" xfId="16"/>
    <cellStyle name="Porcentaje 2" xfId="10"/>
  </cellStyles>
  <dxfs count="26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border outline="0">
        <left style="thin">
          <color indexed="64"/>
        </left>
      </border>
    </dxf>
    <dxf>
      <fill>
        <patternFill patternType="solid">
          <fgColor indexed="64"/>
          <bgColor rgb="FF00B050"/>
        </patternFill>
      </fill>
    </dxf>
    <dxf>
      <font>
        <b/>
        <i val="0"/>
        <strike val="0"/>
        <condense val="0"/>
        <extend val="0"/>
        <outline val="0"/>
        <shadow val="0"/>
        <u val="none"/>
        <vertAlign val="baseline"/>
        <sz val="15"/>
        <color auto="1"/>
        <name val="Arial"/>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5"/>
        <color auto="1"/>
        <name val="Arial"/>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solid">
          <bgColor indexed="1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fill>
        <patternFill patternType="solid">
          <bgColor indexed="9"/>
        </patternFill>
      </fill>
      <border>
        <left style="thin">
          <color indexed="64"/>
        </left>
        <right style="thin">
          <color indexed="64"/>
        </right>
        <top style="thin">
          <color indexed="64"/>
        </top>
        <bottom style="thin">
          <color indexed="64"/>
        </bottom>
      </border>
    </dxf>
    <dxf>
      <fill>
        <patternFill patternType="solid">
          <bgColor indexed="1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10"/>
        </patternFill>
      </fill>
    </dxf>
    <dxf>
      <fill>
        <patternFill>
          <bgColor indexed="10"/>
        </patternFill>
      </fill>
    </dxf>
  </dxfs>
  <tableStyles count="0" defaultTableStyle="TableStyleMedium2" defaultPivotStyle="PivotStyleMedium9"/>
  <colors>
    <mruColors>
      <color rgb="FFFFF24B"/>
      <color rgb="FFFFFF66"/>
      <color rgb="FF7D777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4.xml"/><Relationship Id="rId76" Type="http://schemas.openxmlformats.org/officeDocument/2006/relationships/externalLink" Target="externalLinks/externalLink12.xml"/><Relationship Id="rId7" Type="http://schemas.openxmlformats.org/officeDocument/2006/relationships/worksheet" Target="worksheets/sheet7.xml"/><Relationship Id="rId71"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2.xml"/><Relationship Id="rId74" Type="http://schemas.openxmlformats.org/officeDocument/2006/relationships/externalLink" Target="externalLinks/externalLink10.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73" Type="http://schemas.openxmlformats.org/officeDocument/2006/relationships/externalLink" Target="externalLinks/externalLink9.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5.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8.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6.xml"/><Relationship Id="rId75"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charts/_rels/chart124.xml.rels><?xml version="1.0" encoding="UTF-8" standalone="yes"?>
<Relationships xmlns="http://schemas.openxmlformats.org/package/2006/relationships"><Relationship Id="rId1" Type="http://schemas.openxmlformats.org/officeDocument/2006/relationships/image" Target="../media/image9.jpeg"/></Relationships>
</file>

<file path=xl/charts/_rels/chart125.xml.rels><?xml version="1.0" encoding="UTF-8" standalone="yes"?>
<Relationships xmlns="http://schemas.openxmlformats.org/package/2006/relationships"><Relationship Id="rId1" Type="http://schemas.openxmlformats.org/officeDocument/2006/relationships/image" Target="../media/image9.jpeg"/></Relationships>
</file>

<file path=xl/charts/_rels/chart126.xml.rels><?xml version="1.0" encoding="UTF-8" standalone="yes"?>
<Relationships xmlns="http://schemas.openxmlformats.org/package/2006/relationships"><Relationship Id="rId1" Type="http://schemas.openxmlformats.org/officeDocument/2006/relationships/image" Target="../media/image13.jpeg"/></Relationships>
</file>

<file path=xl/charts/_rels/chart1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1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45.xml"/><Relationship Id="rId2" Type="http://schemas.openxmlformats.org/officeDocument/2006/relationships/image" Target="../media/image9.jpeg"/><Relationship Id="rId1" Type="http://schemas.openxmlformats.org/officeDocument/2006/relationships/image" Target="../media/image20.jpeg"/></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46.xml"/><Relationship Id="rId2" Type="http://schemas.openxmlformats.org/officeDocument/2006/relationships/image" Target="../media/image13.jpeg"/><Relationship Id="rId1" Type="http://schemas.openxmlformats.org/officeDocument/2006/relationships/image" Target="../media/image20.jpeg"/></Relationships>
</file>

<file path=xl/charts/_rels/chart132.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135.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136.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137.xml.rels><?xml version="1.0" encoding="UTF-8" standalone="yes"?>
<Relationships xmlns="http://schemas.openxmlformats.org/package/2006/relationships"><Relationship Id="rId2" Type="http://schemas.openxmlformats.org/officeDocument/2006/relationships/chartUserShapes" Target="../drawings/drawing52.xml"/><Relationship Id="rId1" Type="http://schemas.openxmlformats.org/officeDocument/2006/relationships/image" Target="../media/image9.jpeg"/></Relationships>
</file>

<file path=xl/charts/_rels/chart139.xml.rels><?xml version="1.0" encoding="UTF-8" standalone="yes"?>
<Relationships xmlns="http://schemas.openxmlformats.org/package/2006/relationships"><Relationship Id="rId1" Type="http://schemas.openxmlformats.org/officeDocument/2006/relationships/image" Target="../media/image9.jpeg"/></Relationships>
</file>

<file path=xl/charts/_rels/chart143.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144.xml.rels><?xml version="1.0" encoding="UTF-8" standalone="yes"?>
<Relationships xmlns="http://schemas.openxmlformats.org/package/2006/relationships"><Relationship Id="rId1" Type="http://schemas.openxmlformats.org/officeDocument/2006/relationships/image" Target="../media/image9.jpeg"/></Relationships>
</file>

<file path=xl/charts/_rels/chart145.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image" Target="../media/image9.jpeg"/></Relationships>
</file>

<file path=xl/charts/_rels/chart15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15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157.xml.rels><?xml version="1.0" encoding="UTF-8" standalone="yes"?>
<Relationships xmlns="http://schemas.openxmlformats.org/package/2006/relationships"><Relationship Id="rId1" Type="http://schemas.openxmlformats.org/officeDocument/2006/relationships/image" Target="../media/image13.jpeg"/></Relationships>
</file>

<file path=xl/charts/_rels/chart160.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161.xml.rels><?xml version="1.0" encoding="UTF-8" standalone="yes"?>
<Relationships xmlns="http://schemas.openxmlformats.org/package/2006/relationships"><Relationship Id="rId3" Type="http://schemas.openxmlformats.org/officeDocument/2006/relationships/chartUserShapes" Target="../drawings/drawing73.xml"/><Relationship Id="rId2" Type="http://schemas.openxmlformats.org/officeDocument/2006/relationships/image" Target="../media/image9.jpeg"/><Relationship Id="rId1" Type="http://schemas.openxmlformats.org/officeDocument/2006/relationships/image" Target="../media/image13.jpeg"/></Relationships>
</file>

<file path=xl/charts/_rels/chart16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165.xml.rels><?xml version="1.0" encoding="UTF-8" standalone="yes"?>
<Relationships xmlns="http://schemas.openxmlformats.org/package/2006/relationships"><Relationship Id="rId1" Type="http://schemas.openxmlformats.org/officeDocument/2006/relationships/image" Target="../media/image13.jpeg"/></Relationships>
</file>

<file path=xl/charts/_rels/chart167.xml.rels><?xml version="1.0" encoding="UTF-8" standalone="yes"?>
<Relationships xmlns="http://schemas.openxmlformats.org/package/2006/relationships"><Relationship Id="rId1" Type="http://schemas.openxmlformats.org/officeDocument/2006/relationships/image" Target="../media/image9.jpeg"/></Relationships>
</file>

<file path=xl/charts/_rels/chart168.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169.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172.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173.xml.rels><?xml version="1.0" encoding="UTF-8" standalone="yes"?>
<Relationships xmlns="http://schemas.openxmlformats.org/package/2006/relationships"><Relationship Id="rId1" Type="http://schemas.openxmlformats.org/officeDocument/2006/relationships/image" Target="../media/image17.jpeg"/></Relationships>
</file>

<file path=xl/charts/_rels/chart179.xml.rels><?xml version="1.0" encoding="UTF-8" standalone="yes"?>
<Relationships xmlns="http://schemas.openxmlformats.org/package/2006/relationships"><Relationship Id="rId1" Type="http://schemas.openxmlformats.org/officeDocument/2006/relationships/image" Target="../media/image13.jpeg"/></Relationships>
</file>

<file path=xl/charts/_rels/chart183.xml.rels><?xml version="1.0" encoding="UTF-8" standalone="yes"?>
<Relationships xmlns="http://schemas.openxmlformats.org/package/2006/relationships"><Relationship Id="rId1" Type="http://schemas.openxmlformats.org/officeDocument/2006/relationships/image" Target="../media/image9.jpeg"/></Relationships>
</file>

<file path=xl/charts/_rels/chart186.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189.xml.rels><?xml version="1.0" encoding="UTF-8" standalone="yes"?>
<Relationships xmlns="http://schemas.openxmlformats.org/package/2006/relationships"><Relationship Id="rId1" Type="http://schemas.openxmlformats.org/officeDocument/2006/relationships/image" Target="../media/image9.jpeg"/></Relationships>
</file>

<file path=xl/charts/_rels/chart191.xml.rels><?xml version="1.0" encoding="UTF-8" standalone="yes"?>
<Relationships xmlns="http://schemas.openxmlformats.org/package/2006/relationships"><Relationship Id="rId1" Type="http://schemas.openxmlformats.org/officeDocument/2006/relationships/image" Target="../media/image13.jpeg"/></Relationships>
</file>

<file path=xl/charts/_rels/chart192.xml.rels><?xml version="1.0" encoding="UTF-8" standalone="yes"?>
<Relationships xmlns="http://schemas.openxmlformats.org/package/2006/relationships"><Relationship Id="rId2" Type="http://schemas.openxmlformats.org/officeDocument/2006/relationships/chartUserShapes" Target="../drawings/drawing92.xml"/><Relationship Id="rId1" Type="http://schemas.openxmlformats.org/officeDocument/2006/relationships/image" Target="../media/image9.jpeg"/></Relationships>
</file>

<file path=xl/charts/_rels/chart193.xml.rels><?xml version="1.0" encoding="UTF-8" standalone="yes"?>
<Relationships xmlns="http://schemas.openxmlformats.org/package/2006/relationships"><Relationship Id="rId2" Type="http://schemas.openxmlformats.org/officeDocument/2006/relationships/chartUserShapes" Target="../drawings/drawing94.xml"/><Relationship Id="rId1" Type="http://schemas.openxmlformats.org/officeDocument/2006/relationships/image" Target="../media/image17.jpeg"/></Relationships>
</file>

<file path=xl/charts/_rels/chart195.xml.rels><?xml version="1.0" encoding="UTF-8" standalone="yes"?>
<Relationships xmlns="http://schemas.openxmlformats.org/package/2006/relationships"><Relationship Id="rId1" Type="http://schemas.openxmlformats.org/officeDocument/2006/relationships/image" Target="../media/image9.jpeg"/></Relationships>
</file>

<file path=xl/charts/_rels/chart2.xml.rels><?xml version="1.0" encoding="UTF-8" standalone="yes"?>
<Relationships xmlns="http://schemas.openxmlformats.org/package/2006/relationships"><Relationship Id="rId1" Type="http://schemas.openxmlformats.org/officeDocument/2006/relationships/image" Target="../media/image7.jpeg"/></Relationships>
</file>

<file path=xl/charts/_rels/chart20.xml.rels><?xml version="1.0" encoding="UTF-8" standalone="yes"?>
<Relationships xmlns="http://schemas.openxmlformats.org/package/2006/relationships"><Relationship Id="rId2" Type="http://schemas.openxmlformats.org/officeDocument/2006/relationships/chartUserShapes" Target="../drawings/drawing19.xml"/><Relationship Id="rId1" Type="http://schemas.openxmlformats.org/officeDocument/2006/relationships/image" Target="../media/image9.jpeg"/></Relationships>
</file>

<file path=xl/charts/_rels/chart22.xml.rels><?xml version="1.0" encoding="UTF-8" standalone="yes"?>
<Relationships xmlns="http://schemas.openxmlformats.org/package/2006/relationships"><Relationship Id="rId1" Type="http://schemas.openxmlformats.org/officeDocument/2006/relationships/image" Target="../media/image13.jpeg"/></Relationships>
</file>

<file path=xl/charts/_rels/chart23.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image" Target="../media/image9.jpeg"/></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6.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image" Target="../media/image9.jpeg"/></Relationships>
</file>

<file path=xl/charts/_rels/chart28.xml.rels><?xml version="1.0" encoding="UTF-8" standalone="yes"?>
<Relationships xmlns="http://schemas.openxmlformats.org/package/2006/relationships"><Relationship Id="rId1" Type="http://schemas.openxmlformats.org/officeDocument/2006/relationships/image" Target="../media/image17.jpeg"/></Relationships>
</file>

<file path=xl/charts/_rels/chart32.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image" Target="../media/image13.jpeg"/></Relationships>
</file>

<file path=xl/charts/_rels/chart33.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image" Target="../media/image13.jpeg"/></Relationships>
</file>

<file path=xl/charts/_rels/chart37.xml.rels><?xml version="1.0" encoding="UTF-8" standalone="yes"?>
<Relationships xmlns="http://schemas.openxmlformats.org/package/2006/relationships"><Relationship Id="rId2" Type="http://schemas.openxmlformats.org/officeDocument/2006/relationships/chartUserShapes" Target="../drawings/drawing32.xml"/><Relationship Id="rId1" Type="http://schemas.openxmlformats.org/officeDocument/2006/relationships/image" Target="../media/image9.jpeg"/></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0.xml.rels><?xml version="1.0" encoding="UTF-8" standalone="yes"?>
<Relationships xmlns="http://schemas.openxmlformats.org/package/2006/relationships"><Relationship Id="rId1" Type="http://schemas.openxmlformats.org/officeDocument/2006/relationships/image" Target="../media/image13.jpeg"/></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1.xml.rels><?xml version="1.0" encoding="UTF-8" standalone="yes"?>
<Relationships xmlns="http://schemas.openxmlformats.org/package/2006/relationships"><Relationship Id="rId1" Type="http://schemas.openxmlformats.org/officeDocument/2006/relationships/image" Target="../media/image9.jpeg"/></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image" Target="../media/image9.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0-23FC-46F6-A119-F4EC959D74EC}"/>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23FC-46F6-A119-F4EC959D74EC}"/>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2-23FC-46F6-A119-F4EC959D74EC}"/>
            </c:ext>
          </c:extLst>
        </c:ser>
        <c:ser>
          <c:idx val="3"/>
          <c:order val="3"/>
          <c:spPr>
            <a:solidFill>
              <a:srgbClr val="FF0000"/>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3-23FC-46F6-A119-F4EC959D74EC}"/>
            </c:ext>
          </c:extLst>
        </c:ser>
        <c:dLbls>
          <c:showLegendKey val="0"/>
          <c:showVal val="0"/>
          <c:showCatName val="0"/>
          <c:showSerName val="0"/>
          <c:showPercent val="0"/>
          <c:showBubbleSize val="0"/>
        </c:dLbls>
        <c:gapWidth val="150"/>
        <c:overlap val="100"/>
        <c:axId val="128942464"/>
        <c:axId val="128944000"/>
      </c:barChart>
      <c:catAx>
        <c:axId val="128942464"/>
        <c:scaling>
          <c:orientation val="minMax"/>
        </c:scaling>
        <c:delete val="0"/>
        <c:axPos val="b"/>
        <c:numFmt formatCode="dd/mm/yyyy"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944000"/>
        <c:crosses val="autoZero"/>
        <c:auto val="1"/>
        <c:lblAlgn val="ctr"/>
        <c:lblOffset val="100"/>
        <c:tickLblSkip val="1"/>
        <c:tickMarkSkip val="1"/>
        <c:noMultiLvlLbl val="0"/>
      </c:catAx>
      <c:valAx>
        <c:axId val="12894400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942464"/>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000000000000411" r="0.750000000000004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DEPTO. PRESUPUESTO / PROMEDIO DE 
ATENCION DE TRAMITES </a:t>
            </a:r>
          </a:p>
        </c:rich>
      </c:tx>
      <c:overlay val="0"/>
      <c:spPr>
        <a:noFill/>
        <a:ln w="25400">
          <a:noFill/>
        </a:ln>
      </c:spPr>
    </c:title>
    <c:autoTitleDeleted val="0"/>
    <c:plotArea>
      <c:layout/>
      <c:barChart>
        <c:barDir val="col"/>
        <c:grouping val="clustered"/>
        <c:varyColors val="0"/>
        <c:ser>
          <c:idx val="1"/>
          <c:order val="0"/>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'Gráficas de Encuestas'!#REF!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0-218B-4D74-832F-ECF9CE1F6D28}"/>
            </c:ext>
          </c:extLst>
        </c:ser>
        <c:dLbls>
          <c:showLegendKey val="0"/>
          <c:showVal val="0"/>
          <c:showCatName val="0"/>
          <c:showSerName val="0"/>
          <c:showPercent val="0"/>
          <c:showBubbleSize val="0"/>
        </c:dLbls>
        <c:gapWidth val="150"/>
        <c:axId val="130404352"/>
        <c:axId val="130405888"/>
      </c:barChart>
      <c:lineChart>
        <c:grouping val="standard"/>
        <c:varyColors val="0"/>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'Gráficas de Encuestas'!#REF!</c:f>
              <c:numCache>
                <c:formatCode>General</c:formatCode>
                <c:ptCount val="1"/>
                <c:pt idx="0">
                  <c:v>0</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1-218B-4D74-832F-ECF9CE1F6D28}"/>
            </c:ext>
          </c:extLst>
        </c:ser>
        <c:dLbls>
          <c:showLegendKey val="0"/>
          <c:showVal val="0"/>
          <c:showCatName val="0"/>
          <c:showSerName val="0"/>
          <c:showPercent val="0"/>
          <c:showBubbleSize val="0"/>
        </c:dLbls>
        <c:marker val="1"/>
        <c:smooth val="0"/>
        <c:axId val="130407424"/>
        <c:axId val="130679552"/>
      </c:lineChart>
      <c:catAx>
        <c:axId val="130404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0405888"/>
        <c:crosses val="autoZero"/>
        <c:auto val="0"/>
        <c:lblAlgn val="ctr"/>
        <c:lblOffset val="100"/>
        <c:tickLblSkip val="1"/>
        <c:tickMarkSkip val="1"/>
        <c:noMultiLvlLbl val="0"/>
      </c:catAx>
      <c:valAx>
        <c:axId val="1304058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0404352"/>
        <c:crosses val="autoZero"/>
        <c:crossBetween val="between"/>
      </c:valAx>
      <c:catAx>
        <c:axId val="130407424"/>
        <c:scaling>
          <c:orientation val="minMax"/>
        </c:scaling>
        <c:delete val="1"/>
        <c:axPos val="b"/>
        <c:numFmt formatCode="General" sourceLinked="1"/>
        <c:majorTickMark val="out"/>
        <c:minorTickMark val="none"/>
        <c:tickLblPos val="nextTo"/>
        <c:crossAx val="130679552"/>
        <c:crosses val="autoZero"/>
        <c:auto val="0"/>
        <c:lblAlgn val="ctr"/>
        <c:lblOffset val="100"/>
        <c:noMultiLvlLbl val="0"/>
      </c:catAx>
      <c:valAx>
        <c:axId val="130679552"/>
        <c:scaling>
          <c:orientation val="minMax"/>
        </c:scaling>
        <c:delete val="1"/>
        <c:axPos val="l"/>
        <c:numFmt formatCode="General" sourceLinked="1"/>
        <c:majorTickMark val="out"/>
        <c:minorTickMark val="none"/>
        <c:tickLblPos val="nextTo"/>
        <c:crossAx val="130407424"/>
        <c:crosses val="autoZero"/>
        <c:crossBetween val="between"/>
      </c:valAx>
      <c:spPr>
        <a:gradFill rotWithShape="0">
          <a:gsLst>
            <a:gs pos="0">
              <a:srgbClr xmlns:mc="http://schemas.openxmlformats.org/markup-compatibility/2006" xmlns:a14="http://schemas.microsoft.com/office/drawing/2010/main" val="99CC00" mc:Ignorable="a14" a14:legacySpreadsheetColorIndex="50"/>
            </a:gs>
            <a:gs pos="100000">
              <a:srgbClr xmlns:mc="http://schemas.openxmlformats.org/markup-compatibility/2006" xmlns:a14="http://schemas.microsoft.com/office/drawing/2010/main" val="475E00" mc:Ignorable="a14" a14:legacySpreadsheetColorIndex="5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95"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30BB-4843-82E5-F30A898E94F7}"/>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30BB-4843-82E5-F30A898E94F7}"/>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5E9C-42F6-BBB0-8BDFFF08CA78}"/>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5E9C-42F6-BBB0-8BDFFF08CA78}"/>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50E4-4431-A019-F60A2AB6266D}"/>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50E4-4431-A019-F60A2AB6266D}"/>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5C1D-47DE-A079-9DA0BEB1B4A8}"/>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5C1D-47DE-A079-9DA0BEB1B4A8}"/>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98DB-416A-89EC-748D2771B8AE}"/>
            </c:ext>
          </c:extLst>
        </c:ser>
        <c:dLbls>
          <c:showLegendKey val="0"/>
          <c:showVal val="0"/>
          <c:showCatName val="0"/>
          <c:showSerName val="0"/>
          <c:showPercent val="0"/>
          <c:showBubbleSize val="0"/>
        </c:dLbls>
        <c:gapWidth val="150"/>
        <c:gapDepth val="0"/>
        <c:shape val="box"/>
        <c:axId val="137778688"/>
        <c:axId val="137780224"/>
        <c:axId val="0"/>
      </c:bar3DChart>
      <c:catAx>
        <c:axId val="13777868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7780224"/>
        <c:crosses val="autoZero"/>
        <c:auto val="1"/>
        <c:lblAlgn val="ctr"/>
        <c:lblOffset val="100"/>
        <c:tickLblSkip val="1"/>
        <c:tickMarkSkip val="1"/>
        <c:noMultiLvlLbl val="0"/>
      </c:catAx>
      <c:valAx>
        <c:axId val="1377802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77786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horizontalDpi="300" verticalDpi="0"/>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2886-4EFD-93E2-258C501EFBEA}"/>
            </c:ext>
          </c:extLst>
        </c:ser>
        <c:dLbls>
          <c:showLegendKey val="0"/>
          <c:showVal val="0"/>
          <c:showCatName val="0"/>
          <c:showSerName val="0"/>
          <c:showPercent val="0"/>
          <c:showBubbleSize val="0"/>
        </c:dLbls>
        <c:gapWidth val="150"/>
        <c:gapDepth val="0"/>
        <c:shape val="box"/>
        <c:axId val="137792896"/>
        <c:axId val="137811072"/>
        <c:axId val="0"/>
      </c:bar3DChart>
      <c:catAx>
        <c:axId val="13779289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7811072"/>
        <c:crosses val="autoZero"/>
        <c:auto val="1"/>
        <c:lblAlgn val="ctr"/>
        <c:lblOffset val="100"/>
        <c:tickLblSkip val="1"/>
        <c:tickMarkSkip val="1"/>
        <c:noMultiLvlLbl val="0"/>
      </c:catAx>
      <c:valAx>
        <c:axId val="1378110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779289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hPercent val="10"/>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A4C9-4BC4-B82B-C43D770614A2}"/>
            </c:ext>
          </c:extLst>
        </c:ser>
        <c:dLbls>
          <c:showLegendKey val="0"/>
          <c:showVal val="0"/>
          <c:showCatName val="0"/>
          <c:showSerName val="0"/>
          <c:showPercent val="0"/>
          <c:showBubbleSize val="0"/>
        </c:dLbls>
        <c:gapWidth val="150"/>
        <c:gapDepth val="0"/>
        <c:shape val="box"/>
        <c:axId val="137913856"/>
        <c:axId val="137915392"/>
        <c:axId val="0"/>
      </c:bar3DChart>
      <c:catAx>
        <c:axId val="13791385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7915392"/>
        <c:crosses val="autoZero"/>
        <c:auto val="1"/>
        <c:lblAlgn val="ctr"/>
        <c:lblOffset val="100"/>
        <c:tickLblSkip val="1"/>
        <c:tickMarkSkip val="1"/>
        <c:noMultiLvlLbl val="0"/>
      </c:catAx>
      <c:valAx>
        <c:axId val="1379153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791385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hPercent val="1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0F0E-45ED-B9AF-6A6550E88D34}"/>
            </c:ext>
          </c:extLst>
        </c:ser>
        <c:dLbls>
          <c:showLegendKey val="0"/>
          <c:showVal val="0"/>
          <c:showCatName val="0"/>
          <c:showSerName val="0"/>
          <c:showPercent val="0"/>
          <c:showBubbleSize val="0"/>
        </c:dLbls>
        <c:gapWidth val="150"/>
        <c:gapDepth val="0"/>
        <c:shape val="box"/>
        <c:axId val="137944448"/>
        <c:axId val="137950336"/>
        <c:axId val="0"/>
      </c:bar3DChart>
      <c:catAx>
        <c:axId val="13794444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7950336"/>
        <c:crosses val="autoZero"/>
        <c:auto val="1"/>
        <c:lblAlgn val="ctr"/>
        <c:lblOffset val="100"/>
        <c:tickLblSkip val="1"/>
        <c:tickMarkSkip val="1"/>
        <c:noMultiLvlLbl val="0"/>
      </c:catAx>
      <c:valAx>
        <c:axId val="1379503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794444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hPercent val="9"/>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7F7A-4C00-B41D-E1F204CC0138}"/>
            </c:ext>
          </c:extLst>
        </c:ser>
        <c:dLbls>
          <c:showLegendKey val="0"/>
          <c:showVal val="0"/>
          <c:showCatName val="0"/>
          <c:showSerName val="0"/>
          <c:showPercent val="0"/>
          <c:showBubbleSize val="0"/>
        </c:dLbls>
        <c:gapWidth val="150"/>
        <c:gapDepth val="0"/>
        <c:shape val="box"/>
        <c:axId val="137991680"/>
        <c:axId val="137993216"/>
        <c:axId val="0"/>
      </c:bar3DChart>
      <c:catAx>
        <c:axId val="13799168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7993216"/>
        <c:crosses val="autoZero"/>
        <c:auto val="1"/>
        <c:lblAlgn val="ctr"/>
        <c:lblOffset val="100"/>
        <c:tickLblSkip val="1"/>
        <c:tickMarkSkip val="1"/>
        <c:noMultiLvlLbl val="0"/>
      </c:catAx>
      <c:valAx>
        <c:axId val="1379932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799168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4CB5-47A5-A28F-43CBE2705F64}"/>
            </c:ext>
          </c:extLst>
        </c:ser>
        <c:dLbls>
          <c:showLegendKey val="0"/>
          <c:showVal val="0"/>
          <c:showCatName val="0"/>
          <c:showSerName val="0"/>
          <c:showPercent val="0"/>
          <c:showBubbleSize val="0"/>
        </c:dLbls>
        <c:gapWidth val="150"/>
        <c:gapDepth val="0"/>
        <c:shape val="box"/>
        <c:axId val="138018176"/>
        <c:axId val="138024064"/>
        <c:axId val="0"/>
      </c:bar3DChart>
      <c:catAx>
        <c:axId val="13801817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8024064"/>
        <c:crosses val="autoZero"/>
        <c:auto val="1"/>
        <c:lblAlgn val="ctr"/>
        <c:lblOffset val="100"/>
        <c:tickLblSkip val="1"/>
        <c:tickMarkSkip val="1"/>
        <c:noMultiLvlLbl val="0"/>
      </c:catAx>
      <c:valAx>
        <c:axId val="1380240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801817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'Gráficas de Encuestas'!#REF!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0-D5F1-4072-B93E-869691B85D9B}"/>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'Gráficas de Encuestas'!#REF!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1-D5F1-4072-B93E-869691B85D9B}"/>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'Gráficas de Encuestas'!#REF!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2-D5F1-4072-B93E-869691B85D9B}"/>
            </c:ext>
          </c:extLst>
        </c:ser>
        <c:ser>
          <c:idx val="3"/>
          <c:order val="3"/>
          <c:spPr>
            <a:solidFill>
              <a:srgbClr val="FF0000"/>
            </a:solidFill>
            <a:ln w="12700">
              <a:solidFill>
                <a:srgbClr val="000000"/>
              </a:solidFill>
              <a:prstDash val="solid"/>
            </a:ln>
          </c:spPr>
          <c:invertIfNegative val="0"/>
          <c:val>
            <c:numRef>
              <c:f>'Gráficas de Encuestas'!#REF!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'Gráficas de Encuestas'!#REF!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'Gráficas de Encuestas'!#REF!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3-D5F1-4072-B93E-869691B85D9B}"/>
            </c:ext>
          </c:extLst>
        </c:ser>
        <c:dLbls>
          <c:showLegendKey val="0"/>
          <c:showVal val="0"/>
          <c:showCatName val="0"/>
          <c:showSerName val="0"/>
          <c:showPercent val="0"/>
          <c:showBubbleSize val="0"/>
        </c:dLbls>
        <c:gapWidth val="150"/>
        <c:overlap val="100"/>
        <c:axId val="130725760"/>
        <c:axId val="130727296"/>
      </c:barChart>
      <c:catAx>
        <c:axId val="1307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0727296"/>
        <c:crosses val="autoZero"/>
        <c:auto val="1"/>
        <c:lblAlgn val="ctr"/>
        <c:lblOffset val="100"/>
        <c:tickLblSkip val="1"/>
        <c:tickMarkSkip val="1"/>
        <c:noMultiLvlLbl val="0"/>
      </c:catAx>
      <c:valAx>
        <c:axId val="13072729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0725760"/>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14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FEDB-4DA9-A0D3-AC9070C9CA3D}"/>
            </c:ext>
          </c:extLst>
        </c:ser>
        <c:dLbls>
          <c:showLegendKey val="0"/>
          <c:showVal val="0"/>
          <c:showCatName val="0"/>
          <c:showSerName val="0"/>
          <c:showPercent val="0"/>
          <c:showBubbleSize val="0"/>
        </c:dLbls>
        <c:gapWidth val="150"/>
        <c:gapDepth val="0"/>
        <c:shape val="box"/>
        <c:axId val="138053120"/>
        <c:axId val="138054656"/>
        <c:axId val="0"/>
      </c:bar3DChart>
      <c:catAx>
        <c:axId val="13805312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8054656"/>
        <c:crosses val="autoZero"/>
        <c:auto val="1"/>
        <c:lblAlgn val="ctr"/>
        <c:lblOffset val="100"/>
        <c:tickLblSkip val="1"/>
        <c:tickMarkSkip val="1"/>
        <c:noMultiLvlLbl val="0"/>
      </c:catAx>
      <c:valAx>
        <c:axId val="1380546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80531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6584-4F86-BF60-C9F1704AD22D}"/>
            </c:ext>
          </c:extLst>
        </c:ser>
        <c:dLbls>
          <c:showLegendKey val="0"/>
          <c:showVal val="0"/>
          <c:showCatName val="0"/>
          <c:showSerName val="0"/>
          <c:showPercent val="0"/>
          <c:showBubbleSize val="0"/>
        </c:dLbls>
        <c:gapWidth val="150"/>
        <c:gapDepth val="0"/>
        <c:shape val="box"/>
        <c:axId val="138067328"/>
        <c:axId val="138151040"/>
        <c:axId val="0"/>
      </c:bar3DChart>
      <c:catAx>
        <c:axId val="13806732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8151040"/>
        <c:crosses val="autoZero"/>
        <c:auto val="1"/>
        <c:lblAlgn val="ctr"/>
        <c:lblOffset val="100"/>
        <c:tickLblSkip val="1"/>
        <c:tickMarkSkip val="1"/>
        <c:noMultiLvlLbl val="0"/>
      </c:catAx>
      <c:valAx>
        <c:axId val="1381510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80673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DC67-4E55-AE6B-224FFC9A96B6}"/>
            </c:ext>
          </c:extLst>
        </c:ser>
        <c:dLbls>
          <c:showLegendKey val="0"/>
          <c:showVal val="0"/>
          <c:showCatName val="0"/>
          <c:showSerName val="0"/>
          <c:showPercent val="0"/>
          <c:showBubbleSize val="0"/>
        </c:dLbls>
        <c:gapWidth val="150"/>
        <c:gapDepth val="0"/>
        <c:shape val="box"/>
        <c:axId val="138184192"/>
        <c:axId val="138185728"/>
        <c:axId val="0"/>
      </c:bar3DChart>
      <c:catAx>
        <c:axId val="13818419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8185728"/>
        <c:crosses val="autoZero"/>
        <c:auto val="1"/>
        <c:lblAlgn val="ctr"/>
        <c:lblOffset val="100"/>
        <c:tickLblSkip val="1"/>
        <c:tickMarkSkip val="1"/>
        <c:noMultiLvlLbl val="0"/>
      </c:catAx>
      <c:valAx>
        <c:axId val="1381857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818419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BB8-4062-A049-699F47181044}"/>
            </c:ext>
          </c:extLst>
        </c:ser>
        <c:dLbls>
          <c:showLegendKey val="0"/>
          <c:showVal val="0"/>
          <c:showCatName val="0"/>
          <c:showSerName val="0"/>
          <c:showPercent val="0"/>
          <c:showBubbleSize val="0"/>
        </c:dLbls>
        <c:gapWidth val="150"/>
        <c:gapDepth val="0"/>
        <c:shape val="box"/>
        <c:axId val="138198400"/>
        <c:axId val="138212480"/>
        <c:axId val="0"/>
      </c:bar3DChart>
      <c:catAx>
        <c:axId val="13819840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8212480"/>
        <c:crosses val="autoZero"/>
        <c:auto val="1"/>
        <c:lblAlgn val="ctr"/>
        <c:lblOffset val="100"/>
        <c:tickLblSkip val="1"/>
        <c:tickMarkSkip val="1"/>
        <c:noMultiLvlLbl val="0"/>
      </c:catAx>
      <c:valAx>
        <c:axId val="138212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819840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F203-422A-8964-CFAFBAD0AC4C}"/>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F203-422A-8964-CFAFBAD0AC4C}"/>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C516-47E1-9454-4003837B819D}"/>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C516-47E1-9454-4003837B819D}"/>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D4B1-4169-A88A-B2C3F6B3B5C0}"/>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D4B1-4169-A88A-B2C3F6B3B5C0}"/>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1AC2-4F5A-AE6C-E4EDCFDACF70}"/>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1AC2-4F5A-AE6C-E4EDCFDACF70}"/>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3A8F-468E-AE6C-D25CBA17F87C}"/>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3A8F-468E-AE6C-D25CBA17F87C}"/>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3AF5-45CA-A77A-3A359CF28ED4}"/>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3AF5-45CA-A77A-3A359CF28ED4}"/>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u="sng"/>
            </a:pPr>
            <a:r>
              <a:rPr lang="es-MX" u="none"/>
              <a:t>COMPARATIVO DE CUESTIONARIOS DE EVALUACIÓN </a:t>
            </a:r>
          </a:p>
        </c:rich>
      </c:tx>
      <c:layout>
        <c:manualLayout>
          <c:xMode val="edge"/>
          <c:yMode val="edge"/>
          <c:x val="0.12941176470588237"/>
          <c:y val="3.3248081841432228E-2"/>
        </c:manualLayout>
      </c:layout>
      <c:overlay val="0"/>
    </c:title>
    <c:autoTitleDeleted val="0"/>
    <c:plotArea>
      <c:layout>
        <c:manualLayout>
          <c:layoutTarget val="inner"/>
          <c:xMode val="edge"/>
          <c:yMode val="edge"/>
          <c:x val="0.14117647058823529"/>
          <c:y val="0.23273686353208861"/>
          <c:w val="0.82588235294117651"/>
          <c:h val="0.58056338485477044"/>
        </c:manualLayout>
      </c:layout>
      <c:barChart>
        <c:barDir val="col"/>
        <c:grouping val="clustered"/>
        <c:varyColors val="0"/>
        <c:ser>
          <c:idx val="1"/>
          <c:order val="0"/>
          <c:tx>
            <c:strRef>
              <c:f>'AI5'!$L$13</c:f>
              <c:strCache>
                <c:ptCount val="1"/>
                <c:pt idx="0">
                  <c:v>% Alcanzado de Importes Revisados</c:v>
                </c:pt>
              </c:strCache>
            </c:strRef>
          </c:tx>
          <c:spPr>
            <a:solidFill>
              <a:srgbClr val="92D050"/>
            </a:solidFill>
          </c:spPr>
          <c:invertIfNegative val="0"/>
          <c:dPt>
            <c:idx val="0"/>
            <c:invertIfNegative val="0"/>
            <c:bubble3D val="0"/>
            <c:extLst xmlns:c16r2="http://schemas.microsoft.com/office/drawing/2015/06/chart">
              <c:ext xmlns:c16="http://schemas.microsoft.com/office/drawing/2014/chart" uri="{C3380CC4-5D6E-409C-BE32-E72D297353CC}">
                <c16:uniqueId val="{00000000-EE51-41A2-B74A-FA15DCD94D62}"/>
              </c:ext>
            </c:extLst>
          </c:dPt>
          <c:dLbls>
            <c:dLbl>
              <c:idx val="0"/>
              <c:tx>
                <c:rich>
                  <a:bodyPr/>
                  <a:lstStyle/>
                  <a:p>
                    <a:r>
                      <a:rPr lang="es-MX" sz="1000" b="1">
                        <a:solidFill>
                          <a:sysClr val="windowText" lastClr="000000"/>
                        </a:solidFill>
                      </a:rPr>
                      <a:t>99.04</a:t>
                    </a:r>
                    <a:endParaRPr lang="es-MX"/>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E51-41A2-B74A-FA15DCD94D62}"/>
                </c:ext>
              </c:extLst>
            </c:dLbl>
            <c:dLbl>
              <c:idx val="3"/>
              <c:layout>
                <c:manualLayout>
                  <c:x val="9.4117647058823521E-3"/>
                  <c:y val="5.11508951406649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EE51-41A2-B74A-FA15DCD94D62}"/>
                </c:ext>
              </c:extLst>
            </c:dLbl>
            <c:dLbl>
              <c:idx val="4"/>
              <c:layout>
                <c:manualLayout>
                  <c:x val="6.4328547166897102E-3"/>
                  <c:y val="1.8989467748756438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E51-41A2-B74A-FA15DCD94D62}"/>
                </c:ext>
              </c:extLst>
            </c:dLbl>
            <c:dLbl>
              <c:idx val="5"/>
              <c:layout>
                <c:manualLayout>
                  <c:x val="0"/>
                  <c:y val="6.8201193520886615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EE51-41A2-B74A-FA15DCD94D62}"/>
                </c:ext>
              </c:extLst>
            </c:dLbl>
            <c:dLbl>
              <c:idx val="6"/>
              <c:layout>
                <c:manualLayout>
                  <c:x val="6.2745098039215684E-3"/>
                  <c:y val="-1.02301790281329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E51-41A2-B74A-FA15DCD94D62}"/>
                </c:ext>
              </c:extLst>
            </c:dLbl>
            <c:numFmt formatCode="0.00%" sourceLinked="0"/>
            <c:spPr>
              <a:noFill/>
              <a:ln>
                <a:noFill/>
              </a:ln>
              <a:effectLst/>
            </c:spPr>
            <c:txPr>
              <a:bodyPr/>
              <a:lstStyle/>
              <a:p>
                <a:pPr>
                  <a:defRPr sz="1000"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'AI5'!$K$14:$K$21</c:f>
              <c:strCache>
                <c:ptCount val="8"/>
                <c:pt idx="0">
                  <c:v>2015-1</c:v>
                </c:pt>
                <c:pt idx="1">
                  <c:v>2015-2</c:v>
                </c:pt>
                <c:pt idx="2">
                  <c:v>2016-1</c:v>
                </c:pt>
                <c:pt idx="3">
                  <c:v>2016-2</c:v>
                </c:pt>
                <c:pt idx="4">
                  <c:v>2017-1</c:v>
                </c:pt>
                <c:pt idx="5">
                  <c:v>2017-2</c:v>
                </c:pt>
                <c:pt idx="6">
                  <c:v>2018-1</c:v>
                </c:pt>
                <c:pt idx="7">
                  <c:v>2018-2</c:v>
                </c:pt>
              </c:strCache>
            </c:strRef>
          </c:cat>
          <c:val>
            <c:numRef>
              <c:f>'AI5'!$L$14:$L$21</c:f>
              <c:numCache>
                <c:formatCode>0.00%</c:formatCode>
                <c:ptCount val="8"/>
                <c:pt idx="0" formatCode="0%">
                  <c:v>0.91</c:v>
                </c:pt>
                <c:pt idx="1">
                  <c:v>0.93400000000000005</c:v>
                </c:pt>
                <c:pt idx="2" formatCode="0%">
                  <c:v>0.97</c:v>
                </c:pt>
                <c:pt idx="3" formatCode="0%">
                  <c:v>0.98</c:v>
                </c:pt>
                <c:pt idx="4" formatCode="0%">
                  <c:v>0.97499999999999998</c:v>
                </c:pt>
                <c:pt idx="5" formatCode="0%">
                  <c:v>0.98</c:v>
                </c:pt>
                <c:pt idx="6" formatCode="0%">
                  <c:v>0.99</c:v>
                </c:pt>
                <c:pt idx="7" formatCode="0%">
                  <c:v>0.99</c:v>
                </c:pt>
              </c:numCache>
            </c:numRef>
          </c:val>
          <c:extLst xmlns:c16r2="http://schemas.microsoft.com/office/drawing/2015/06/chart">
            <c:ext xmlns:c16="http://schemas.microsoft.com/office/drawing/2014/chart" uri="{C3380CC4-5D6E-409C-BE32-E72D297353CC}">
              <c16:uniqueId val="{00000005-EE51-41A2-B74A-FA15DCD94D62}"/>
            </c:ext>
          </c:extLst>
        </c:ser>
        <c:dLbls>
          <c:showLegendKey val="0"/>
          <c:showVal val="0"/>
          <c:showCatName val="0"/>
          <c:showSerName val="0"/>
          <c:showPercent val="0"/>
          <c:showBubbleSize val="0"/>
        </c:dLbls>
        <c:gapWidth val="150"/>
        <c:axId val="130791680"/>
        <c:axId val="130809856"/>
      </c:barChart>
      <c:lineChart>
        <c:grouping val="standard"/>
        <c:varyColors val="0"/>
        <c:ser>
          <c:idx val="0"/>
          <c:order val="1"/>
          <c:tx>
            <c:strRef>
              <c:f>'AI5'!$M$13</c:f>
              <c:strCache>
                <c:ptCount val="1"/>
                <c:pt idx="0">
                  <c:v>META</c:v>
                </c:pt>
              </c:strCache>
            </c:strRef>
          </c:tx>
          <c:spPr>
            <a:ln>
              <a:solidFill>
                <a:schemeClr val="accent2"/>
              </a:solidFill>
            </a:ln>
          </c:spPr>
          <c:marker>
            <c:spPr>
              <a:solidFill>
                <a:schemeClr val="accent2"/>
              </a:solidFill>
            </c:spPr>
          </c:marker>
          <c:dLbls>
            <c:dLbl>
              <c:idx val="0"/>
              <c:layout>
                <c:manualLayout>
                  <c:x val="0.50137261077659412"/>
                  <c:y val="-2.7280745916990555E-2"/>
                </c:manualLayout>
              </c:layout>
              <c:tx>
                <c:rich>
                  <a:bodyPr/>
                  <a:lstStyle/>
                  <a:p>
                    <a:r>
                      <a:rPr lang="es-MX"/>
                      <a:t>90%</a:t>
                    </a:r>
                  </a:p>
                </c:rich>
              </c:tx>
              <c:dLblPos val="r"/>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EE51-41A2-B74A-FA15DCD94D62}"/>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EE51-41A2-B74A-FA15DCD94D62}"/>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E51-41A2-B74A-FA15DCD94D62}"/>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EE51-41A2-B74A-FA15DCD94D62}"/>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E51-41A2-B74A-FA15DCD94D62}"/>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E51-41A2-B74A-FA15DCD94D62}"/>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EE51-41A2-B74A-FA15DCD94D62}"/>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E51-41A2-B74A-FA15DCD94D62}"/>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E51-41A2-B74A-FA15DCD94D62}"/>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EE51-41A2-B74A-FA15DCD94D62}"/>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E51-41A2-B74A-FA15DCD94D62}"/>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E51-41A2-B74A-FA15DCD94D62}"/>
                </c:ext>
              </c:extLst>
            </c:dLbl>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'AI5'!$K$14:$K$21</c:f>
              <c:strCache>
                <c:ptCount val="8"/>
                <c:pt idx="0">
                  <c:v>2015-1</c:v>
                </c:pt>
                <c:pt idx="1">
                  <c:v>2015-2</c:v>
                </c:pt>
                <c:pt idx="2">
                  <c:v>2016-1</c:v>
                </c:pt>
                <c:pt idx="3">
                  <c:v>2016-2</c:v>
                </c:pt>
                <c:pt idx="4">
                  <c:v>2017-1</c:v>
                </c:pt>
                <c:pt idx="5">
                  <c:v>2017-2</c:v>
                </c:pt>
                <c:pt idx="6">
                  <c:v>2018-1</c:v>
                </c:pt>
                <c:pt idx="7">
                  <c:v>2018-2</c:v>
                </c:pt>
              </c:strCache>
            </c:strRef>
          </c:cat>
          <c:val>
            <c:numRef>
              <c:f>'AI5'!$M$14:$M$21</c:f>
              <c:numCache>
                <c:formatCode>0%</c:formatCode>
                <c:ptCount val="8"/>
                <c:pt idx="0">
                  <c:v>0.9</c:v>
                </c:pt>
                <c:pt idx="1">
                  <c:v>0.9</c:v>
                </c:pt>
                <c:pt idx="2">
                  <c:v>0.9</c:v>
                </c:pt>
                <c:pt idx="3">
                  <c:v>0.9</c:v>
                </c:pt>
                <c:pt idx="4">
                  <c:v>0.9</c:v>
                </c:pt>
                <c:pt idx="5">
                  <c:v>0.9</c:v>
                </c:pt>
                <c:pt idx="6">
                  <c:v>0.9</c:v>
                </c:pt>
                <c:pt idx="7">
                  <c:v>0.9</c:v>
                </c:pt>
              </c:numCache>
            </c:numRef>
          </c:val>
          <c:smooth val="0"/>
          <c:extLst xmlns:c16r2="http://schemas.microsoft.com/office/drawing/2015/06/chart">
            <c:ext xmlns:c16="http://schemas.microsoft.com/office/drawing/2014/chart" uri="{C3380CC4-5D6E-409C-BE32-E72D297353CC}">
              <c16:uniqueId val="{00000012-EE51-41A2-B74A-FA15DCD94D62}"/>
            </c:ext>
          </c:extLst>
        </c:ser>
        <c:dLbls>
          <c:showLegendKey val="0"/>
          <c:showVal val="0"/>
          <c:showCatName val="0"/>
          <c:showSerName val="0"/>
          <c:showPercent val="0"/>
          <c:showBubbleSize val="0"/>
        </c:dLbls>
        <c:marker val="1"/>
        <c:smooth val="0"/>
        <c:axId val="130811392"/>
        <c:axId val="130812928"/>
      </c:lineChart>
      <c:catAx>
        <c:axId val="130791680"/>
        <c:scaling>
          <c:orientation val="minMax"/>
        </c:scaling>
        <c:delete val="0"/>
        <c:axPos val="b"/>
        <c:numFmt formatCode="General" sourceLinked="1"/>
        <c:majorTickMark val="cross"/>
        <c:minorTickMark val="none"/>
        <c:tickLblPos val="nextTo"/>
        <c:txPr>
          <a:bodyPr rot="0" vert="horz"/>
          <a:lstStyle/>
          <a:p>
            <a:pPr>
              <a:defRPr sz="1000" b="1"/>
            </a:pPr>
            <a:endParaRPr lang="es-MX"/>
          </a:p>
        </c:txPr>
        <c:crossAx val="130809856"/>
        <c:crosses val="autoZero"/>
        <c:auto val="0"/>
        <c:lblAlgn val="ctr"/>
        <c:lblOffset val="100"/>
        <c:tickLblSkip val="1"/>
        <c:tickMarkSkip val="1"/>
        <c:noMultiLvlLbl val="0"/>
      </c:catAx>
      <c:valAx>
        <c:axId val="130809856"/>
        <c:scaling>
          <c:orientation val="minMax"/>
          <c:max val="1"/>
        </c:scaling>
        <c:delete val="0"/>
        <c:axPos val="l"/>
        <c:numFmt formatCode="0%" sourceLinked="0"/>
        <c:majorTickMark val="cross"/>
        <c:minorTickMark val="none"/>
        <c:tickLblPos val="nextTo"/>
        <c:txPr>
          <a:bodyPr rot="0" vert="horz"/>
          <a:lstStyle/>
          <a:p>
            <a:pPr>
              <a:defRPr b="1"/>
            </a:pPr>
            <a:endParaRPr lang="es-MX"/>
          </a:p>
        </c:txPr>
        <c:crossAx val="130791680"/>
        <c:crosses val="autoZero"/>
        <c:crossBetween val="between"/>
      </c:valAx>
      <c:catAx>
        <c:axId val="130811392"/>
        <c:scaling>
          <c:orientation val="minMax"/>
        </c:scaling>
        <c:delete val="1"/>
        <c:axPos val="b"/>
        <c:numFmt formatCode="General" sourceLinked="1"/>
        <c:majorTickMark val="out"/>
        <c:minorTickMark val="none"/>
        <c:tickLblPos val="nextTo"/>
        <c:crossAx val="130812928"/>
        <c:crosses val="autoZero"/>
        <c:auto val="0"/>
        <c:lblAlgn val="ctr"/>
        <c:lblOffset val="100"/>
        <c:noMultiLvlLbl val="0"/>
      </c:catAx>
      <c:valAx>
        <c:axId val="130812928"/>
        <c:scaling>
          <c:orientation val="minMax"/>
        </c:scaling>
        <c:delete val="1"/>
        <c:axPos val="l"/>
        <c:numFmt formatCode="0%" sourceLinked="1"/>
        <c:majorTickMark val="out"/>
        <c:minorTickMark val="none"/>
        <c:tickLblPos val="nextTo"/>
        <c:crossAx val="130811392"/>
        <c:crosses val="autoZero"/>
        <c:crossBetween val="between"/>
      </c:valAx>
    </c:plotArea>
    <c:legend>
      <c:legendPos val="r"/>
      <c:layout>
        <c:manualLayout>
          <c:xMode val="edge"/>
          <c:yMode val="edge"/>
          <c:x val="0.21255638373345712"/>
          <c:y val="0.92074499696546941"/>
          <c:w val="0.55832523159299197"/>
          <c:h val="7.9255003034530591E-2"/>
        </c:manualLayout>
      </c:layout>
      <c:overlay val="0"/>
      <c:txPr>
        <a:bodyPr/>
        <a:lstStyle/>
        <a:p>
          <a:pPr>
            <a:defRPr b="1"/>
          </a:pPr>
          <a:endParaRPr lang="es-MX"/>
        </a:p>
      </c:txPr>
    </c:legend>
    <c:plotVisOnly val="1"/>
    <c:dispBlanksAs val="gap"/>
    <c:showDLblsOverMax val="0"/>
  </c:chart>
  <c:spPr>
    <a:pattFill prst="pct60">
      <a:fgClr>
        <a:schemeClr val="accent3">
          <a:lumMod val="60000"/>
          <a:lumOff val="40000"/>
        </a:schemeClr>
      </a:fgClr>
      <a:bgClr>
        <a:schemeClr val="bg1"/>
      </a:bgClr>
    </a:pattFill>
    <a:effectLst>
      <a:glow rad="63500">
        <a:schemeClr val="accent3">
          <a:satMod val="175000"/>
          <a:alpha val="40000"/>
        </a:schemeClr>
      </a:glow>
    </a:effectLst>
  </c:spPr>
  <c:printSettings>
    <c:headerFooter alignWithMargins="0"/>
    <c:pageMargins b="1" l="0.75" r="0.75" t="1" header="0" footer="0"/>
    <c:pageSetup orientation="landscape"/>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B93A-48A3-8CD1-7C28628039B9}"/>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B93A-48A3-8CD1-7C28628039B9}"/>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D7FC-422D-9394-8B7CFB536FBF}"/>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D7FC-422D-9394-8B7CFB536FBF}"/>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7588-44BE-8975-3AE5D467B327}"/>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7588-44BE-8975-3AE5D467B327}"/>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29A6-4676-870F-B1DB2DF8742D}"/>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29A6-4676-870F-B1DB2DF8742D}"/>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plotArea>
      <c:layout/>
      <c:barChart>
        <c:barDir val="col"/>
        <c:grouping val="clustered"/>
        <c:varyColors val="0"/>
        <c:ser>
          <c:idx val="0"/>
          <c:order val="0"/>
          <c:tx>
            <c:strRef>
              <c:f>'FI4'!$D$22</c:f>
              <c:strCache>
                <c:ptCount val="1"/>
                <c:pt idx="0">
                  <c:v>Satisfaccion Usuarios Caja</c:v>
                </c:pt>
              </c:strCache>
            </c:strRef>
          </c:tx>
          <c:spPr>
            <a:solidFill>
              <a:srgbClr val="00B050"/>
            </a:solidFill>
            <a:scene3d>
              <a:camera prst="orthographicFront"/>
              <a:lightRig rig="threePt" dir="t"/>
            </a:scene3d>
            <a:sp3d>
              <a:bevelT/>
            </a:sp3d>
          </c:spPr>
          <c:invertIfNegative val="0"/>
          <c:dLbls>
            <c:txPr>
              <a:bodyPr/>
              <a:lstStyle/>
              <a:p>
                <a:pPr>
                  <a:defRPr b="1"/>
                </a:pPr>
                <a:endParaRPr lang="es-MX"/>
              </a:p>
            </c:txPr>
            <c:showLegendKey val="0"/>
            <c:showVal val="1"/>
            <c:showCatName val="0"/>
            <c:showSerName val="0"/>
            <c:showPercent val="0"/>
            <c:showBubbleSize val="0"/>
            <c:showLeaderLines val="0"/>
          </c:dLbls>
          <c:cat>
            <c:strRef>
              <c:f>'FI4'!$C$23:$C$30</c:f>
              <c:strCache>
                <c:ptCount val="8"/>
                <c:pt idx="0">
                  <c:v>2016-1</c:v>
                </c:pt>
                <c:pt idx="1">
                  <c:v>2016-2</c:v>
                </c:pt>
                <c:pt idx="2">
                  <c:v>2017-1</c:v>
                </c:pt>
                <c:pt idx="3">
                  <c:v>2017-2</c:v>
                </c:pt>
                <c:pt idx="4">
                  <c:v>2018-1</c:v>
                </c:pt>
                <c:pt idx="5">
                  <c:v>2018-2</c:v>
                </c:pt>
                <c:pt idx="6">
                  <c:v>2019-1</c:v>
                </c:pt>
                <c:pt idx="7">
                  <c:v>2019-2</c:v>
                </c:pt>
              </c:strCache>
            </c:strRef>
          </c:cat>
          <c:val>
            <c:numRef>
              <c:f>'FI4'!$D$23:$D$30</c:f>
              <c:numCache>
                <c:formatCode>0%</c:formatCode>
                <c:ptCount val="8"/>
                <c:pt idx="0">
                  <c:v>0.92979999999999996</c:v>
                </c:pt>
                <c:pt idx="1">
                  <c:v>0.90639999999999998</c:v>
                </c:pt>
                <c:pt idx="2">
                  <c:v>0.90200000000000002</c:v>
                </c:pt>
                <c:pt idx="3">
                  <c:v>0.9587</c:v>
                </c:pt>
                <c:pt idx="4">
                  <c:v>0.93</c:v>
                </c:pt>
                <c:pt idx="5">
                  <c:v>0.92</c:v>
                </c:pt>
              </c:numCache>
            </c:numRef>
          </c:val>
        </c:ser>
        <c:dLbls>
          <c:showLegendKey val="0"/>
          <c:showVal val="0"/>
          <c:showCatName val="0"/>
          <c:showSerName val="0"/>
          <c:showPercent val="0"/>
          <c:showBubbleSize val="0"/>
        </c:dLbls>
        <c:gapWidth val="150"/>
        <c:axId val="138728960"/>
        <c:axId val="138730496"/>
      </c:barChart>
      <c:catAx>
        <c:axId val="138728960"/>
        <c:scaling>
          <c:orientation val="minMax"/>
        </c:scaling>
        <c:delete val="0"/>
        <c:axPos val="b"/>
        <c:majorTickMark val="out"/>
        <c:minorTickMark val="none"/>
        <c:tickLblPos val="nextTo"/>
        <c:txPr>
          <a:bodyPr/>
          <a:lstStyle/>
          <a:p>
            <a:pPr>
              <a:defRPr b="1"/>
            </a:pPr>
            <a:endParaRPr lang="es-MX"/>
          </a:p>
        </c:txPr>
        <c:crossAx val="138730496"/>
        <c:crosses val="autoZero"/>
        <c:auto val="1"/>
        <c:lblAlgn val="ctr"/>
        <c:lblOffset val="100"/>
        <c:noMultiLvlLbl val="0"/>
      </c:catAx>
      <c:valAx>
        <c:axId val="138730496"/>
        <c:scaling>
          <c:orientation val="minMax"/>
        </c:scaling>
        <c:delete val="0"/>
        <c:axPos val="l"/>
        <c:majorGridlines/>
        <c:numFmt formatCode="0%" sourceLinked="1"/>
        <c:majorTickMark val="out"/>
        <c:minorTickMark val="none"/>
        <c:tickLblPos val="nextTo"/>
        <c:txPr>
          <a:bodyPr/>
          <a:lstStyle/>
          <a:p>
            <a:pPr>
              <a:defRPr b="1"/>
            </a:pPr>
            <a:endParaRPr lang="es-MX"/>
          </a:p>
        </c:txPr>
        <c:crossAx val="138728960"/>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101600">
        <a:schemeClr val="accent2">
          <a:lumMod val="40000"/>
          <a:lumOff val="60000"/>
          <a:alpha val="40000"/>
        </a:schemeClr>
      </a:glow>
    </a:effectLst>
  </c:sp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PROYECTOS DE MEJORA DEL PATRONATO UNIVERSITARIO</a:t>
            </a:r>
          </a:p>
        </c:rich>
      </c:tx>
      <c:layout>
        <c:manualLayout>
          <c:xMode val="edge"/>
          <c:yMode val="edge"/>
          <c:x val="0.19685039370078741"/>
          <c:y val="1.8348390661693605E-2"/>
        </c:manualLayout>
      </c:layout>
      <c:overlay val="0"/>
      <c:spPr>
        <a:noFill/>
        <a:ln w="25400">
          <a:noFill/>
        </a:ln>
      </c:spPr>
    </c:title>
    <c:autoTitleDeleted val="0"/>
    <c:plotArea>
      <c:layout>
        <c:manualLayout>
          <c:layoutTarget val="inner"/>
          <c:xMode val="edge"/>
          <c:yMode val="edge"/>
          <c:x val="4.5711879671671701E-2"/>
          <c:y val="0.11936616314569069"/>
          <c:w val="0.79139820004918404"/>
          <c:h val="0.76147016398534251"/>
        </c:manualLayout>
      </c:layout>
      <c:barChart>
        <c:barDir val="col"/>
        <c:grouping val="clustered"/>
        <c:varyColors val="0"/>
        <c:ser>
          <c:idx val="1"/>
          <c:order val="0"/>
          <c:tx>
            <c:strRef>
              <c:f>'GC1'!$C$25</c:f>
              <c:strCache>
                <c:ptCount val="1"/>
                <c:pt idx="0">
                  <c:v>PROYECTOS</c:v>
                </c:pt>
              </c:strCache>
            </c:strRef>
          </c:tx>
          <c:spPr>
            <a:solidFill>
              <a:srgbClr val="800000"/>
            </a:solidFill>
            <a:ln w="12700">
              <a:solidFill>
                <a:srgbClr val="000000"/>
              </a:solidFill>
              <a:prstDash val="solid"/>
            </a:ln>
            <a:scene3d>
              <a:camera prst="orthographicFront"/>
              <a:lightRig rig="threePt" dir="t"/>
            </a:scene3d>
            <a:sp3d>
              <a:bevelT w="165100" prst="coolSlant"/>
            </a:sp3d>
          </c:spPr>
          <c:invertIfNegative val="0"/>
          <c:dPt>
            <c:idx val="0"/>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1"/>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2"/>
            <c:invertIfNegative val="0"/>
            <c:bubble3D val="0"/>
            <c:spPr>
              <a:solidFill>
                <a:srgbClr val="FF0000"/>
              </a:solidFill>
              <a:ln w="12700">
                <a:solidFill>
                  <a:srgbClr val="000000"/>
                </a:solidFill>
                <a:prstDash val="solid"/>
              </a:ln>
              <a:scene3d>
                <a:camera prst="orthographicFront"/>
                <a:lightRig rig="threePt" dir="t"/>
              </a:scene3d>
              <a:sp3d>
                <a:bevelT w="165100" prst="coolSlant"/>
              </a:sp3d>
            </c:spPr>
          </c:dPt>
          <c:dPt>
            <c:idx val="3"/>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4"/>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5"/>
            <c:invertIfNegative val="0"/>
            <c:bubble3D val="0"/>
            <c:spPr>
              <a:solidFill>
                <a:srgbClr val="FF0000"/>
              </a:solidFill>
              <a:ln w="12700">
                <a:solidFill>
                  <a:srgbClr val="000000"/>
                </a:solidFill>
                <a:prstDash val="solid"/>
              </a:ln>
              <a:scene3d>
                <a:camera prst="orthographicFront"/>
                <a:lightRig rig="threePt" dir="t"/>
              </a:scene3d>
              <a:sp3d>
                <a:bevelT w="165100" prst="coolSlant"/>
              </a:sp3d>
            </c:spPr>
          </c:dPt>
          <c:dPt>
            <c:idx val="6"/>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7"/>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Pt>
            <c:idx val="8"/>
            <c:invertIfNegative val="0"/>
            <c:bubble3D val="0"/>
            <c:spPr>
              <a:solidFill>
                <a:srgbClr val="00B050"/>
              </a:solidFill>
              <a:ln w="12700">
                <a:solidFill>
                  <a:srgbClr val="000000"/>
                </a:solidFill>
                <a:prstDash val="solid"/>
              </a:ln>
              <a:scene3d>
                <a:camera prst="orthographicFront"/>
                <a:lightRig rig="threePt" dir="t"/>
              </a:scene3d>
              <a:sp3d>
                <a:bevelT w="165100" prst="coolSlant"/>
              </a:sp3d>
            </c:spPr>
          </c:dPt>
          <c:dLbls>
            <c:dLbl>
              <c:idx val="3"/>
              <c:layout>
                <c:manualLayout>
                  <c:x val="2.0057085307521707E-3"/>
                  <c:y val="0.14755260192166933"/>
                </c:manualLayout>
              </c:layout>
              <c:spPr>
                <a:noFill/>
                <a:ln w="25400">
                  <a:noFill/>
                </a:ln>
              </c:spPr>
              <c:txPr>
                <a:bodyPr/>
                <a:lstStyle/>
                <a:p>
                  <a:pPr>
                    <a:defRPr/>
                  </a:pPr>
                  <a:endParaRPr lang="es-MX"/>
                </a:p>
              </c:txPr>
              <c:dLblPos val="outEnd"/>
              <c:showLegendKey val="0"/>
              <c:showVal val="1"/>
              <c:showCatName val="0"/>
              <c:showSerName val="0"/>
              <c:showPercent val="0"/>
              <c:showBubbleSize val="0"/>
            </c:dLbl>
            <c:dLbl>
              <c:idx val="6"/>
              <c:layout>
                <c:manualLayout>
                  <c:x val="0"/>
                  <c:y val="0.21187182229066903"/>
                </c:manualLayout>
              </c:layout>
              <c:spPr>
                <a:noFill/>
                <a:ln w="25400">
                  <a:noFill/>
                </a:ln>
              </c:spPr>
              <c:txPr>
                <a:bodyPr/>
                <a:lstStyle/>
                <a:p>
                  <a:pPr>
                    <a:defRPr/>
                  </a:pPr>
                  <a:endParaRPr lang="es-MX"/>
                </a:p>
              </c:txPr>
              <c:dLblPos val="outEnd"/>
              <c:showLegendKey val="0"/>
              <c:showVal val="1"/>
              <c:showCatName val="0"/>
              <c:showSerName val="0"/>
              <c:showPercent val="0"/>
              <c:showBubbleSize val="0"/>
            </c:dLbl>
            <c:spPr>
              <a:noFill/>
              <a:ln w="25400">
                <a:noFill/>
              </a:ln>
            </c:spPr>
            <c:showLegendKey val="0"/>
            <c:showVal val="1"/>
            <c:showCatName val="0"/>
            <c:showSerName val="0"/>
            <c:showPercent val="0"/>
            <c:showBubbleSize val="0"/>
            <c:showLeaderLines val="0"/>
          </c:dLbls>
          <c:cat>
            <c:strRef>
              <c:f>'GC1'!$B$26:$B$34</c:f>
              <c:strCache>
                <c:ptCount val="9"/>
                <c:pt idx="0">
                  <c:v>AÑO 2010</c:v>
                </c:pt>
                <c:pt idx="1">
                  <c:v>AÑO 2011</c:v>
                </c:pt>
                <c:pt idx="2">
                  <c:v>AÑO 2012</c:v>
                </c:pt>
                <c:pt idx="3">
                  <c:v>AÑO 2013</c:v>
                </c:pt>
                <c:pt idx="4">
                  <c:v>AÑO 2014</c:v>
                </c:pt>
                <c:pt idx="5">
                  <c:v>AÑO 2015</c:v>
                </c:pt>
                <c:pt idx="6">
                  <c:v>AÑO 2016</c:v>
                </c:pt>
                <c:pt idx="7">
                  <c:v>AÑO 2017</c:v>
                </c:pt>
                <c:pt idx="8">
                  <c:v>AÑO 2018</c:v>
                </c:pt>
              </c:strCache>
            </c:strRef>
          </c:cat>
          <c:val>
            <c:numRef>
              <c:f>'GC1'!$C$26:$C$34</c:f>
              <c:numCache>
                <c:formatCode>General</c:formatCode>
                <c:ptCount val="9"/>
                <c:pt idx="0">
                  <c:v>12</c:v>
                </c:pt>
                <c:pt idx="1">
                  <c:v>11</c:v>
                </c:pt>
                <c:pt idx="2">
                  <c:v>6</c:v>
                </c:pt>
                <c:pt idx="3">
                  <c:v>11</c:v>
                </c:pt>
                <c:pt idx="4">
                  <c:v>11</c:v>
                </c:pt>
                <c:pt idx="5">
                  <c:v>7</c:v>
                </c:pt>
                <c:pt idx="6">
                  <c:v>11</c:v>
                </c:pt>
                <c:pt idx="7">
                  <c:v>16</c:v>
                </c:pt>
                <c:pt idx="8">
                  <c:v>16</c:v>
                </c:pt>
              </c:numCache>
            </c:numRef>
          </c:val>
        </c:ser>
        <c:dLbls>
          <c:showLegendKey val="0"/>
          <c:showVal val="0"/>
          <c:showCatName val="0"/>
          <c:showSerName val="0"/>
          <c:showPercent val="0"/>
          <c:showBubbleSize val="0"/>
        </c:dLbls>
        <c:gapWidth val="150"/>
        <c:axId val="138847360"/>
        <c:axId val="138848896"/>
      </c:barChart>
      <c:catAx>
        <c:axId val="1388473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a:pPr>
            <a:endParaRPr lang="es-MX"/>
          </a:p>
        </c:txPr>
        <c:crossAx val="138848896"/>
        <c:crosses val="autoZero"/>
        <c:auto val="0"/>
        <c:lblAlgn val="ctr"/>
        <c:lblOffset val="100"/>
        <c:tickLblSkip val="1"/>
        <c:tickMarkSkip val="1"/>
        <c:noMultiLvlLbl val="0"/>
      </c:catAx>
      <c:valAx>
        <c:axId val="1388488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a:pPr>
            <a:endParaRPr lang="es-MX"/>
          </a:p>
        </c:txPr>
        <c:crossAx val="138847360"/>
        <c:crosses val="autoZero"/>
        <c:crossBetween val="between"/>
      </c:valAx>
      <c:spPr>
        <a:solidFill>
          <a:schemeClr val="bg1"/>
        </a:solidFill>
        <a:ln w="12700">
          <a:solidFill>
            <a:srgbClr val="808080"/>
          </a:solidFill>
          <a:prstDash val="solid"/>
        </a:ln>
      </c:spPr>
    </c:plotArea>
    <c:legend>
      <c:legendPos val="r"/>
      <c:overlay val="0"/>
      <c:spPr>
        <a:solidFill>
          <a:srgbClr val="FFFFFF"/>
        </a:solidFill>
        <a:ln w="3175">
          <a:solidFill>
            <a:srgbClr val="000000"/>
          </a:solidFill>
          <a:prstDash val="solid"/>
        </a:ln>
      </c:sp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63500">
        <a:schemeClr val="accent2">
          <a:lumMod val="20000"/>
          <a:lumOff val="80000"/>
          <a:alpha val="40000"/>
        </a:schemeClr>
      </a:glow>
    </a:effectLst>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PROYECTOS DE MEJORA DEL PATRONATO UNIVERSITARIO</a:t>
            </a:r>
          </a:p>
          <a:p>
            <a:pPr>
              <a:defRPr sz="1000" b="1"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AMBIENTALES</a:t>
            </a:r>
          </a:p>
        </c:rich>
      </c:tx>
      <c:layout>
        <c:manualLayout>
          <c:xMode val="edge"/>
          <c:yMode val="edge"/>
          <c:x val="0.19685039370078738"/>
          <c:y val="1.8348701067948454E-2"/>
        </c:manualLayout>
      </c:layout>
      <c:overlay val="0"/>
      <c:spPr>
        <a:noFill/>
        <a:ln w="25400">
          <a:noFill/>
        </a:ln>
      </c:spPr>
    </c:title>
    <c:autoTitleDeleted val="0"/>
    <c:plotArea>
      <c:layout>
        <c:manualLayout>
          <c:layoutTarget val="inner"/>
          <c:xMode val="edge"/>
          <c:yMode val="edge"/>
          <c:x val="4.7244094488188976E-2"/>
          <c:y val="0.11315018500987015"/>
          <c:w val="0.82047244094488192"/>
          <c:h val="0.76147016398534251"/>
        </c:manualLayout>
      </c:layout>
      <c:barChart>
        <c:barDir val="col"/>
        <c:grouping val="clustered"/>
        <c:varyColors val="0"/>
        <c:ser>
          <c:idx val="1"/>
          <c:order val="0"/>
          <c:tx>
            <c:strRef>
              <c:f>'[5]PROY MEJORA Ambientales'!$C$23</c:f>
              <c:strCache>
                <c:ptCount val="1"/>
                <c:pt idx="0">
                  <c:v>PROYECTOS</c:v>
                </c:pt>
              </c:strCache>
            </c:strRef>
          </c:tx>
          <c:spPr>
            <a:solidFill>
              <a:srgbClr val="00B050"/>
            </a:solidFill>
            <a:ln w="12700">
              <a:solidFill>
                <a:srgbClr val="000000"/>
              </a:solidFill>
              <a:prstDash val="solid"/>
            </a:ln>
            <a:scene3d>
              <a:camera prst="orthographicFront"/>
              <a:lightRig rig="threePt" dir="t"/>
            </a:scene3d>
            <a:sp3d>
              <a:bevelT w="165100" prst="coolSlant"/>
            </a:sp3d>
          </c:spPr>
          <c:invertIfNegative val="0"/>
          <c:dLbls>
            <c:dLbl>
              <c:idx val="3"/>
              <c:layout>
                <c:manualLayout>
                  <c:x val="-2.0532260870296253E-3"/>
                  <c:y val="0.10246708466782592"/>
                </c:manualLayout>
              </c:layout>
              <c:tx>
                <c:rich>
                  <a:bodyPr/>
                  <a:lstStyle/>
                  <a:p>
                    <a:pPr>
                      <a:defRPr sz="1400" b="1" i="0" u="none" strike="noStrike" baseline="0">
                        <a:solidFill>
                          <a:srgbClr val="FFFFFF"/>
                        </a:solidFill>
                        <a:latin typeface="Arial"/>
                        <a:ea typeface="Arial"/>
                        <a:cs typeface="Arial"/>
                      </a:defRPr>
                    </a:pPr>
                    <a:r>
                      <a:rPr lang="es-MX">
                        <a:solidFill>
                          <a:schemeClr val="tx1"/>
                        </a:solidFill>
                      </a:rPr>
                      <a:t>7</a:t>
                    </a:r>
                  </a:p>
                </c:rich>
              </c:tx>
              <c:spPr>
                <a:noFill/>
                <a:ln w="25400">
                  <a:noFill/>
                </a:ln>
              </c:spPr>
              <c:dLblPos val="outEnd"/>
              <c:showLegendKey val="0"/>
              <c:showVal val="0"/>
              <c:showCatName val="0"/>
              <c:showSerName val="0"/>
              <c:showPercent val="0"/>
              <c:showBubbleSize val="0"/>
            </c:dLbl>
            <c:spPr>
              <a:noFill/>
              <a:ln w="25400">
                <a:noFill/>
              </a:ln>
            </c:spPr>
            <c:txPr>
              <a:bodyPr/>
              <a:lstStyle/>
              <a:p>
                <a:pPr>
                  <a:defRPr sz="14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'[5]PROY MEJORA Ambientales'!$B$24:$B$28</c:f>
              <c:strCache>
                <c:ptCount val="5"/>
                <c:pt idx="0">
                  <c:v>AÑO 2014</c:v>
                </c:pt>
                <c:pt idx="1">
                  <c:v>AÑO 2015</c:v>
                </c:pt>
                <c:pt idx="2">
                  <c:v>AÑO 2016</c:v>
                </c:pt>
                <c:pt idx="3">
                  <c:v>AÑO 2017</c:v>
                </c:pt>
                <c:pt idx="4">
                  <c:v>AÑO 2018</c:v>
                </c:pt>
              </c:strCache>
            </c:strRef>
          </c:cat>
          <c:val>
            <c:numRef>
              <c:f>'[5]PROY MEJORA Ambientales'!$C$24:$C$28</c:f>
              <c:numCache>
                <c:formatCode>General</c:formatCode>
                <c:ptCount val="5"/>
                <c:pt idx="0">
                  <c:v>3</c:v>
                </c:pt>
                <c:pt idx="1">
                  <c:v>3</c:v>
                </c:pt>
                <c:pt idx="2">
                  <c:v>5</c:v>
                </c:pt>
                <c:pt idx="3">
                  <c:v>7</c:v>
                </c:pt>
                <c:pt idx="4">
                  <c:v>2</c:v>
                </c:pt>
              </c:numCache>
            </c:numRef>
          </c:val>
        </c:ser>
        <c:dLbls>
          <c:showLegendKey val="0"/>
          <c:showVal val="0"/>
          <c:showCatName val="0"/>
          <c:showSerName val="0"/>
          <c:showPercent val="0"/>
          <c:showBubbleSize val="0"/>
        </c:dLbls>
        <c:gapWidth val="150"/>
        <c:axId val="19426304"/>
        <c:axId val="19436288"/>
      </c:barChart>
      <c:lineChart>
        <c:grouping val="standard"/>
        <c:varyColors val="0"/>
        <c:ser>
          <c:idx val="0"/>
          <c:order val="1"/>
          <c:tx>
            <c:strRef>
              <c:f>'[5]PROY MEJORA Ambientales'!$D$23</c:f>
              <c:strCache>
                <c:ptCount val="1"/>
                <c:pt idx="0">
                  <c:v>META</c:v>
                </c:pt>
              </c:strCache>
            </c:strRef>
          </c:tx>
          <c:spPr>
            <a:ln w="31750">
              <a:solidFill>
                <a:srgbClr val="000080"/>
              </a:solidFill>
              <a:prstDash val="solid"/>
            </a:ln>
          </c:spPr>
          <c:marker>
            <c:symbol val="diamond"/>
            <c:size val="5"/>
            <c:spPr>
              <a:solidFill>
                <a:srgbClr val="000080"/>
              </a:solidFill>
              <a:ln>
                <a:solidFill>
                  <a:srgbClr val="000080"/>
                </a:solidFill>
                <a:prstDash val="solid"/>
              </a:ln>
            </c:spPr>
          </c:marker>
          <c:dLbls>
            <c:dLbl>
              <c:idx val="0"/>
              <c:layout>
                <c:manualLayout>
                  <c:x val="-7.3874951001033431E-2"/>
                  <c:y val="8.3117711551878807E-3"/>
                </c:manualLayout>
              </c:layout>
              <c:dLblPos val="r"/>
              <c:showLegendKey val="0"/>
              <c:showVal val="1"/>
              <c:showCatName val="0"/>
              <c:showSerName val="0"/>
              <c:showPercent val="0"/>
              <c:showBubbleSize val="0"/>
            </c:dLbl>
            <c:dLbl>
              <c:idx val="1"/>
              <c:layout>
                <c:manualLayout>
                  <c:x val="-4.4534333457694315E-2"/>
                  <c:y val="2.7717598591315326E-2"/>
                </c:manualLayout>
              </c:layout>
              <c:dLblPos val="r"/>
              <c:showLegendKey val="0"/>
              <c:showVal val="1"/>
              <c:showCatName val="0"/>
              <c:showSerName val="0"/>
              <c:showPercent val="0"/>
              <c:showBubbleSize val="0"/>
            </c:dLbl>
            <c:dLbl>
              <c:idx val="2"/>
              <c:layout>
                <c:manualLayout>
                  <c:x val="-2.1901938068215287E-2"/>
                  <c:y val="-2.7066945745705836E-2"/>
                </c:manualLayout>
              </c:layout>
              <c:tx>
                <c:rich>
                  <a:bodyPr/>
                  <a:lstStyle/>
                  <a:p>
                    <a:r>
                      <a:rPr lang="es-MX">
                        <a:solidFill>
                          <a:srgbClr val="FF0000"/>
                        </a:solidFill>
                      </a:rPr>
                      <a:t>3</a:t>
                    </a:r>
                    <a:endParaRPr lang="es-MX"/>
                  </a:p>
                </c:rich>
              </c:tx>
              <c:dLblPos val="r"/>
              <c:showLegendKey val="0"/>
              <c:showVal val="0"/>
              <c:showCatName val="0"/>
              <c:showSerName val="0"/>
              <c:showPercent val="0"/>
              <c:showBubbleSize val="0"/>
            </c:dLbl>
            <c:dLbl>
              <c:idx val="3"/>
              <c:layout>
                <c:manualLayout>
                  <c:x val="-2.4009529980822224E-2"/>
                  <c:y val="-4.1022226652048244E-2"/>
                </c:manualLayout>
              </c:layout>
              <c:tx>
                <c:rich>
                  <a:bodyPr/>
                  <a:lstStyle/>
                  <a:p>
                    <a:r>
                      <a:rPr lang="es-MX">
                        <a:solidFill>
                          <a:srgbClr val="FF0000"/>
                        </a:solidFill>
                      </a:rPr>
                      <a:t>3</a:t>
                    </a:r>
                    <a:endParaRPr lang="es-MX"/>
                  </a:p>
                </c:rich>
              </c:tx>
              <c:dLblPos val="r"/>
              <c:showLegendKey val="0"/>
              <c:showVal val="0"/>
              <c:showCatName val="0"/>
              <c:showSerName val="0"/>
              <c:showPercent val="0"/>
              <c:showBubbleSize val="0"/>
            </c:dLbl>
            <c:dLbl>
              <c:idx val="5"/>
              <c:layout>
                <c:manualLayout>
                  <c:x val="-2.1072865528185415E-2"/>
                  <c:y val="6.9866024110691191E-2"/>
                </c:manualLayout>
              </c:layout>
              <c:dLblPos val="r"/>
              <c:showLegendKey val="0"/>
              <c:showVal val="1"/>
              <c:showCatName val="0"/>
              <c:showSerName val="0"/>
              <c:showPercent val="0"/>
              <c:showBubbleSize val="0"/>
            </c:dLbl>
            <c:spPr>
              <a:noFill/>
              <a:ln w="25400">
                <a:noFill/>
              </a:ln>
            </c:spPr>
            <c:txPr>
              <a:bodyPr/>
              <a:lstStyle/>
              <a:p>
                <a:pPr>
                  <a:defRPr sz="1400" b="1" i="0" u="none" strike="noStrike" baseline="0">
                    <a:solidFill>
                      <a:srgbClr val="FF0000"/>
                    </a:solidFill>
                    <a:latin typeface="Arial"/>
                    <a:ea typeface="Arial"/>
                    <a:cs typeface="Arial"/>
                  </a:defRPr>
                </a:pPr>
                <a:endParaRPr lang="es-MX"/>
              </a:p>
            </c:txPr>
            <c:dLblPos val="b"/>
            <c:showLegendKey val="0"/>
            <c:showVal val="1"/>
            <c:showCatName val="0"/>
            <c:showSerName val="0"/>
            <c:showPercent val="0"/>
            <c:showBubbleSize val="0"/>
            <c:showLeaderLines val="0"/>
          </c:dLbls>
          <c:cat>
            <c:strRef>
              <c:f>'[5]PROY MEJORA Ambientales'!$B$24:$B$28</c:f>
              <c:strCache>
                <c:ptCount val="5"/>
                <c:pt idx="0">
                  <c:v>AÑO 2014</c:v>
                </c:pt>
                <c:pt idx="1">
                  <c:v>AÑO 2015</c:v>
                </c:pt>
                <c:pt idx="2">
                  <c:v>AÑO 2016</c:v>
                </c:pt>
                <c:pt idx="3">
                  <c:v>AÑO 2017</c:v>
                </c:pt>
                <c:pt idx="4">
                  <c:v>AÑO 2018</c:v>
                </c:pt>
              </c:strCache>
            </c:strRef>
          </c:cat>
          <c:val>
            <c:numRef>
              <c:f>'[5]PROY MEJORA Ambientales'!$D$24:$D$28</c:f>
              <c:numCache>
                <c:formatCode>General</c:formatCode>
                <c:ptCount val="5"/>
                <c:pt idx="0">
                  <c:v>3</c:v>
                </c:pt>
                <c:pt idx="1">
                  <c:v>3</c:v>
                </c:pt>
                <c:pt idx="2">
                  <c:v>3</c:v>
                </c:pt>
                <c:pt idx="3">
                  <c:v>3</c:v>
                </c:pt>
                <c:pt idx="4">
                  <c:v>1</c:v>
                </c:pt>
              </c:numCache>
            </c:numRef>
          </c:val>
          <c:smooth val="0"/>
        </c:ser>
        <c:dLbls>
          <c:showLegendKey val="0"/>
          <c:showVal val="0"/>
          <c:showCatName val="0"/>
          <c:showSerName val="0"/>
          <c:showPercent val="0"/>
          <c:showBubbleSize val="0"/>
        </c:dLbls>
        <c:marker val="1"/>
        <c:smooth val="0"/>
        <c:axId val="19437824"/>
        <c:axId val="19447808"/>
      </c:lineChart>
      <c:catAx>
        <c:axId val="194263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9436288"/>
        <c:crosses val="autoZero"/>
        <c:auto val="0"/>
        <c:lblAlgn val="ctr"/>
        <c:lblOffset val="100"/>
        <c:tickLblSkip val="1"/>
        <c:tickMarkSkip val="1"/>
        <c:noMultiLvlLbl val="0"/>
      </c:catAx>
      <c:valAx>
        <c:axId val="19436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9426304"/>
        <c:crosses val="autoZero"/>
        <c:crossBetween val="between"/>
      </c:valAx>
      <c:catAx>
        <c:axId val="19437824"/>
        <c:scaling>
          <c:orientation val="minMax"/>
        </c:scaling>
        <c:delete val="1"/>
        <c:axPos val="b"/>
        <c:majorTickMark val="out"/>
        <c:minorTickMark val="none"/>
        <c:tickLblPos val="nextTo"/>
        <c:crossAx val="19447808"/>
        <c:crosses val="autoZero"/>
        <c:auto val="0"/>
        <c:lblAlgn val="ctr"/>
        <c:lblOffset val="100"/>
        <c:noMultiLvlLbl val="0"/>
      </c:catAx>
      <c:valAx>
        <c:axId val="19447808"/>
        <c:scaling>
          <c:orientation val="minMax"/>
        </c:scaling>
        <c:delete val="1"/>
        <c:axPos val="l"/>
        <c:numFmt formatCode="General" sourceLinked="1"/>
        <c:majorTickMark val="out"/>
        <c:minorTickMark val="none"/>
        <c:tickLblPos val="nextTo"/>
        <c:crossAx val="19437824"/>
        <c:crosses val="autoZero"/>
        <c:crossBetween val="between"/>
      </c:valAx>
      <c:spPr>
        <a:solidFill>
          <a:schemeClr val="bg1"/>
        </a:solidFill>
        <a:ln w="12700">
          <a:solidFill>
            <a:srgbClr val="808080"/>
          </a:solidFill>
          <a:prstDash val="solid"/>
        </a:ln>
      </c:spPr>
    </c:plotArea>
    <c:legend>
      <c:legendPos val="r"/>
      <c:layout>
        <c:manualLayout>
          <c:xMode val="edge"/>
          <c:yMode val="edge"/>
          <c:x val="0.3730587661118196"/>
          <c:y val="0.14760486606717557"/>
          <c:w val="0.18171712649631172"/>
          <c:h val="0.12826603325415675"/>
        </c:manualLayout>
      </c:layout>
      <c:overlay val="0"/>
      <c:spPr>
        <a:solidFill>
          <a:srgbClr val="FFFFFF"/>
        </a:solidFill>
        <a:ln w="3175">
          <a:solidFill>
            <a:srgbClr val="000000"/>
          </a:solidFill>
          <a:prstDash val="solid"/>
        </a:ln>
      </c:spPr>
      <c:txPr>
        <a:bodyPr/>
        <a:lstStyle/>
        <a:p>
          <a:pPr>
            <a:defRPr sz="775" b="1" i="0" u="none" strike="noStrike" baseline="0">
              <a:solidFill>
                <a:srgbClr val="000000"/>
              </a:solidFill>
              <a:latin typeface="Arial"/>
              <a:ea typeface="Arial"/>
              <a:cs typeface="Arial"/>
            </a:defRPr>
          </a:pPr>
          <a:endParaRPr lang="es-MX"/>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101600">
        <a:schemeClr val="bg2">
          <a:lumMod val="75000"/>
          <a:alpha val="40000"/>
        </a:schemeClr>
      </a:glow>
    </a:effectLst>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000000000000022" r="0.75000000000000022" t="1" header="0.5" footer="0.5"/>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 Asistentes</a:t>
            </a:r>
          </a:p>
        </c:rich>
      </c:tx>
      <c:overlay val="0"/>
    </c:title>
    <c:autoTitleDeleted val="0"/>
    <c:plotArea>
      <c:layout/>
      <c:barChart>
        <c:barDir val="col"/>
        <c:grouping val="clustered"/>
        <c:varyColors val="0"/>
        <c:ser>
          <c:idx val="0"/>
          <c:order val="0"/>
          <c:tx>
            <c:strRef>
              <c:f>'GC3'!$C$24</c:f>
              <c:strCache>
                <c:ptCount val="1"/>
                <c:pt idx="0">
                  <c:v>% Asistentes</c:v>
                </c:pt>
              </c:strCache>
            </c:strRef>
          </c:tx>
          <c:spPr>
            <a:solidFill>
              <a:srgbClr val="FF0000"/>
            </a:solidFill>
            <a:scene3d>
              <a:camera prst="orthographicFront"/>
              <a:lightRig rig="threePt" dir="t"/>
            </a:scene3d>
            <a:sp3d>
              <a:bevelT w="165100" prst="coolSlant"/>
            </a:sp3d>
          </c:spPr>
          <c:invertIfNegative val="0"/>
          <c:dPt>
            <c:idx val="4"/>
            <c:invertIfNegative val="0"/>
            <c:bubble3D val="0"/>
            <c:spPr>
              <a:solidFill>
                <a:srgbClr val="00B050"/>
              </a:solidFill>
              <a:scene3d>
                <a:camera prst="orthographicFront"/>
                <a:lightRig rig="threePt" dir="t"/>
              </a:scene3d>
              <a:sp3d>
                <a:bevelT w="165100" prst="coolSlant"/>
              </a:sp3d>
            </c:spPr>
          </c:dPt>
          <c:dPt>
            <c:idx val="5"/>
            <c:invertIfNegative val="0"/>
            <c:bubble3D val="0"/>
            <c:spPr>
              <a:solidFill>
                <a:srgbClr val="00B050"/>
              </a:solidFill>
              <a:scene3d>
                <a:camera prst="orthographicFront"/>
                <a:lightRig rig="threePt" dir="t"/>
              </a:scene3d>
              <a:sp3d>
                <a:bevelT w="165100" prst="coolSlant"/>
              </a:sp3d>
            </c:spPr>
          </c:dPt>
          <c:dLbls>
            <c:numFmt formatCode="0.00%" sourceLinked="0"/>
            <c:spPr>
              <a:noFill/>
              <a:ln w="25400">
                <a:noFill/>
              </a:ln>
            </c:spPr>
            <c:showLegendKey val="0"/>
            <c:showVal val="1"/>
            <c:showCatName val="0"/>
            <c:showSerName val="0"/>
            <c:showPercent val="0"/>
            <c:showBubbleSize val="0"/>
            <c:showLeaderLines val="0"/>
          </c:dLbls>
          <c:cat>
            <c:strRef>
              <c:f>'GC3'!$B$25:$B$30</c:f>
              <c:strCache>
                <c:ptCount val="6"/>
                <c:pt idx="0">
                  <c:v>AÑO 2013</c:v>
                </c:pt>
                <c:pt idx="1">
                  <c:v>Año 2014</c:v>
                </c:pt>
                <c:pt idx="2">
                  <c:v>Año 2015</c:v>
                </c:pt>
                <c:pt idx="3">
                  <c:v>Año 2016 </c:v>
                </c:pt>
                <c:pt idx="4">
                  <c:v>Año 2017</c:v>
                </c:pt>
                <c:pt idx="5">
                  <c:v>Año 2018</c:v>
                </c:pt>
              </c:strCache>
            </c:strRef>
          </c:cat>
          <c:val>
            <c:numRef>
              <c:f>'GC3'!$C$25:$C$30</c:f>
              <c:numCache>
                <c:formatCode>0%</c:formatCode>
                <c:ptCount val="6"/>
                <c:pt idx="0">
                  <c:v>0.9850746268656716</c:v>
                </c:pt>
                <c:pt idx="1">
                  <c:v>0.96240601503759393</c:v>
                </c:pt>
                <c:pt idx="2">
                  <c:v>0.93700787401574803</c:v>
                </c:pt>
                <c:pt idx="3">
                  <c:v>0.828125</c:v>
                </c:pt>
                <c:pt idx="4">
                  <c:v>0.9925373134328358</c:v>
                </c:pt>
                <c:pt idx="5">
                  <c:v>0.98</c:v>
                </c:pt>
              </c:numCache>
            </c:numRef>
          </c:val>
        </c:ser>
        <c:dLbls>
          <c:showLegendKey val="0"/>
          <c:showVal val="0"/>
          <c:showCatName val="0"/>
          <c:showSerName val="0"/>
          <c:showPercent val="0"/>
          <c:showBubbleSize val="0"/>
        </c:dLbls>
        <c:gapWidth val="150"/>
        <c:axId val="139417856"/>
        <c:axId val="139423744"/>
      </c:barChart>
      <c:catAx>
        <c:axId val="139417856"/>
        <c:scaling>
          <c:orientation val="minMax"/>
        </c:scaling>
        <c:delete val="0"/>
        <c:axPos val="b"/>
        <c:numFmt formatCode="General" sourceLinked="1"/>
        <c:majorTickMark val="out"/>
        <c:minorTickMark val="none"/>
        <c:tickLblPos val="nextTo"/>
        <c:txPr>
          <a:bodyPr rot="0" vert="horz"/>
          <a:lstStyle/>
          <a:p>
            <a:pPr>
              <a:defRPr/>
            </a:pPr>
            <a:endParaRPr lang="es-MX"/>
          </a:p>
        </c:txPr>
        <c:crossAx val="139423744"/>
        <c:crosses val="autoZero"/>
        <c:auto val="1"/>
        <c:lblAlgn val="ctr"/>
        <c:lblOffset val="100"/>
        <c:noMultiLvlLbl val="0"/>
      </c:catAx>
      <c:valAx>
        <c:axId val="139423744"/>
        <c:scaling>
          <c:orientation val="minMax"/>
        </c:scaling>
        <c:delete val="0"/>
        <c:axPos val="l"/>
        <c:majorGridlines/>
        <c:numFmt formatCode="0%" sourceLinked="1"/>
        <c:majorTickMark val="out"/>
        <c:minorTickMark val="none"/>
        <c:tickLblPos val="nextTo"/>
        <c:txPr>
          <a:bodyPr rot="0" vert="horz"/>
          <a:lstStyle/>
          <a:p>
            <a:pPr>
              <a:defRPr/>
            </a:pPr>
            <a:endParaRPr lang="es-MX"/>
          </a:p>
        </c:txPr>
        <c:crossAx val="139417856"/>
        <c:crosses val="autoZero"/>
        <c:crossBetween val="between"/>
      </c:valAx>
    </c:plotArea>
    <c:plotVisOnly val="1"/>
    <c:dispBlanksAs val="gap"/>
    <c:showDLblsOverMax val="0"/>
  </c:chart>
  <c:spPr>
    <a:gradFill flip="none" rotWithShape="1">
      <a:gsLst>
        <a:gs pos="0">
          <a:srgbClr val="FFEFD1"/>
        </a:gs>
        <a:gs pos="100000">
          <a:srgbClr val="F0EBD5"/>
        </a:gs>
        <a:gs pos="100000">
          <a:srgbClr val="D1C39F"/>
        </a:gs>
      </a:gsLst>
      <a:lin ang="2700000" scaled="1"/>
      <a:tileRect/>
    </a:gradFill>
    <a:effectLst>
      <a:glow rad="63500">
        <a:schemeClr val="accent2">
          <a:lumMod val="40000"/>
          <a:lumOff val="60000"/>
          <a:alpha val="40000"/>
        </a:schemeClr>
      </a:glow>
    </a:effectLst>
  </c:spPr>
  <c:txPr>
    <a:bodyPr/>
    <a:lstStyle/>
    <a:p>
      <a:pPr>
        <a:defRPr sz="1000" b="1"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userShapes r:id="rId1"/>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'GC4'!$C$21</c:f>
              <c:strCache>
                <c:ptCount val="1"/>
                <c:pt idx="0">
                  <c:v>Porcentaje de Cumplimiento</c:v>
                </c:pt>
              </c:strCache>
            </c:strRef>
          </c:tx>
          <c:spPr>
            <a:solidFill>
              <a:srgbClr val="00B050"/>
            </a:solidFill>
            <a:scene3d>
              <a:camera prst="orthographicFront"/>
              <a:lightRig rig="threePt" dir="t"/>
            </a:scene3d>
            <a:sp3d>
              <a:bevelT w="165100" prst="coolSlant"/>
            </a:sp3d>
          </c:spPr>
          <c:invertIfNegative val="0"/>
          <c:dPt>
            <c:idx val="8"/>
            <c:invertIfNegative val="0"/>
            <c:bubble3D val="0"/>
          </c:dPt>
          <c:dLbls>
            <c:showLegendKey val="0"/>
            <c:showVal val="1"/>
            <c:showCatName val="0"/>
            <c:showSerName val="0"/>
            <c:showPercent val="0"/>
            <c:showBubbleSize val="0"/>
            <c:showLeaderLines val="0"/>
          </c:dLbls>
          <c:cat>
            <c:strRef>
              <c:f>'GC4'!$B$22:$B$30</c:f>
              <c:strCache>
                <c:ptCount val="9"/>
                <c:pt idx="0">
                  <c:v>AÑO 2010</c:v>
                </c:pt>
                <c:pt idx="1">
                  <c:v>AÑO 2011</c:v>
                </c:pt>
                <c:pt idx="2">
                  <c:v>AÑO 2012</c:v>
                </c:pt>
                <c:pt idx="3">
                  <c:v>AÑO 2013</c:v>
                </c:pt>
                <c:pt idx="4">
                  <c:v>AÑO 2014</c:v>
                </c:pt>
                <c:pt idx="5">
                  <c:v>AÑO 2015</c:v>
                </c:pt>
                <c:pt idx="6">
                  <c:v>AÑO 2016</c:v>
                </c:pt>
                <c:pt idx="7">
                  <c:v>AÑO 2017</c:v>
                </c:pt>
                <c:pt idx="8">
                  <c:v>AÑO 2018</c:v>
                </c:pt>
              </c:strCache>
            </c:strRef>
          </c:cat>
          <c:val>
            <c:numRef>
              <c:f>'GC4'!$C$22:$C$30</c:f>
              <c:numCache>
                <c:formatCode>0%</c:formatCode>
                <c:ptCount val="9"/>
                <c:pt idx="0">
                  <c:v>1</c:v>
                </c:pt>
                <c:pt idx="1">
                  <c:v>1</c:v>
                </c:pt>
                <c:pt idx="2">
                  <c:v>1</c:v>
                </c:pt>
                <c:pt idx="3">
                  <c:v>1</c:v>
                </c:pt>
                <c:pt idx="4">
                  <c:v>1</c:v>
                </c:pt>
                <c:pt idx="5">
                  <c:v>1</c:v>
                </c:pt>
                <c:pt idx="6">
                  <c:v>1</c:v>
                </c:pt>
                <c:pt idx="7">
                  <c:v>0.94</c:v>
                </c:pt>
                <c:pt idx="8">
                  <c:v>0.94</c:v>
                </c:pt>
              </c:numCache>
            </c:numRef>
          </c:val>
        </c:ser>
        <c:dLbls>
          <c:showLegendKey val="0"/>
          <c:showVal val="0"/>
          <c:showCatName val="0"/>
          <c:showSerName val="0"/>
          <c:showPercent val="0"/>
          <c:showBubbleSize val="0"/>
        </c:dLbls>
        <c:gapWidth val="150"/>
        <c:axId val="137124864"/>
        <c:axId val="137163520"/>
      </c:barChart>
      <c:catAx>
        <c:axId val="137124864"/>
        <c:scaling>
          <c:orientation val="minMax"/>
        </c:scaling>
        <c:delete val="0"/>
        <c:axPos val="b"/>
        <c:majorTickMark val="out"/>
        <c:minorTickMark val="none"/>
        <c:tickLblPos val="nextTo"/>
        <c:crossAx val="137163520"/>
        <c:crosses val="autoZero"/>
        <c:auto val="1"/>
        <c:lblAlgn val="ctr"/>
        <c:lblOffset val="100"/>
        <c:noMultiLvlLbl val="0"/>
      </c:catAx>
      <c:valAx>
        <c:axId val="137163520"/>
        <c:scaling>
          <c:orientation val="minMax"/>
          <c:max val="1"/>
          <c:min val="0.85000000000000009"/>
        </c:scaling>
        <c:delete val="0"/>
        <c:axPos val="l"/>
        <c:majorGridlines/>
        <c:numFmt formatCode="0%" sourceLinked="1"/>
        <c:majorTickMark val="out"/>
        <c:minorTickMark val="none"/>
        <c:tickLblPos val="nextTo"/>
        <c:crossAx val="137124864"/>
        <c:crosses val="autoZero"/>
        <c:crossBetween val="between"/>
      </c:valAx>
    </c:plotArea>
    <c:plotVisOnly val="1"/>
    <c:dispBlanksAs val="gap"/>
    <c:showDLblsOverMax val="0"/>
  </c:chart>
  <c:spPr>
    <a:effectLst>
      <a:glow rad="63500">
        <a:schemeClr val="accent3">
          <a:satMod val="175000"/>
          <a:alpha val="40000"/>
        </a:schemeClr>
      </a:glow>
    </a:effectLst>
  </c:spPr>
  <c:txPr>
    <a:bodyPr/>
    <a:lstStyle/>
    <a:p>
      <a:pPr>
        <a:defRPr b="1"/>
      </a:pPr>
      <a:endParaRPr lang="es-MX"/>
    </a:p>
  </c:txPr>
  <c:printSettings>
    <c:headerFooter/>
    <c:pageMargins b="0.75" l="0.7" r="0.7" t="0.75" header="0.3" footer="0.3"/>
    <c:pageSetup/>
  </c:printSettings>
  <c:userShapes r:id="rId1"/>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ATENCIÓN DE TRÁMITES 
DEPARTAMENTO DE PRESUPUESTO
2018</a:t>
            </a:r>
          </a:p>
        </c:rich>
      </c:tx>
      <c:layout>
        <c:manualLayout>
          <c:xMode val="edge"/>
          <c:yMode val="edge"/>
          <c:x val="0.3431810964541081"/>
          <c:y val="4.3371347693108617E-2"/>
        </c:manualLayout>
      </c:layout>
      <c:overlay val="0"/>
      <c:spPr>
        <a:noFill/>
        <a:ln w="25400">
          <a:noFill/>
        </a:ln>
      </c:spPr>
    </c:title>
    <c:autoTitleDeleted val="0"/>
    <c:plotArea>
      <c:layout>
        <c:manualLayout>
          <c:layoutTarget val="inner"/>
          <c:xMode val="edge"/>
          <c:yMode val="edge"/>
          <c:x val="7.004281799844464E-2"/>
          <c:y val="0.20367693000596135"/>
          <c:w val="0.92088702458199889"/>
          <c:h val="0.64406846289524189"/>
        </c:manualLayout>
      </c:layout>
      <c:barChart>
        <c:barDir val="col"/>
        <c:grouping val="clustered"/>
        <c:varyColors val="0"/>
        <c:ser>
          <c:idx val="1"/>
          <c:order val="0"/>
          <c:spPr>
            <a:solidFill>
              <a:srgbClr val="00B050"/>
            </a:solidFill>
            <a:ln w="38100">
              <a:solidFill>
                <a:srgbClr val="000000"/>
              </a:solidFill>
              <a:prstDash val="solid"/>
            </a:ln>
            <a:scene3d>
              <a:camera prst="orthographicFront"/>
              <a:lightRig rig="threePt" dir="t"/>
            </a:scene3d>
            <a:sp3d>
              <a:bevelT w="165100" prst="coolSlant"/>
            </a:sp3d>
          </c:spPr>
          <c:invertIfNegative val="0"/>
          <c:dLbls>
            <c:dLbl>
              <c:idx val="12"/>
              <c:layout>
                <c:manualLayout>
                  <c:x val="0"/>
                  <c:y val="7.407407407407409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C09-4911-8916-B9947959CEDC}"/>
                </c:ext>
              </c:extLst>
            </c:dLbl>
            <c:dLbl>
              <c:idx val="13"/>
              <c:layout>
                <c:manualLayout>
                  <c:x val="0"/>
                  <c:y val="9.8765432098765673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C09-4911-8916-B9947959CEDC}"/>
                </c:ext>
              </c:extLst>
            </c:dLbl>
            <c:dLbl>
              <c:idx val="17"/>
              <c:layout>
                <c:manualLayout>
                  <c:x val="-2.812939521800281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C09-4911-8916-B9947959CEDC}"/>
                </c:ext>
              </c:extLst>
            </c:dLbl>
            <c:spPr>
              <a:noFill/>
              <a:ln w="25400">
                <a:noFill/>
              </a:ln>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'PP1'!$B$66:$B$77</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'PP1'!$C$66:$C$77</c:f>
              <c:numCache>
                <c:formatCode>0%</c:formatCode>
                <c:ptCount val="12"/>
                <c:pt idx="0">
                  <c:v>1</c:v>
                </c:pt>
                <c:pt idx="1">
                  <c:v>1</c:v>
                </c:pt>
                <c:pt idx="2">
                  <c:v>1</c:v>
                </c:pt>
                <c:pt idx="3">
                  <c:v>1</c:v>
                </c:pt>
                <c:pt idx="4">
                  <c:v>1</c:v>
                </c:pt>
                <c:pt idx="5">
                  <c:v>1</c:v>
                </c:pt>
                <c:pt idx="6">
                  <c:v>1</c:v>
                </c:pt>
                <c:pt idx="7">
                  <c:v>1</c:v>
                </c:pt>
                <c:pt idx="8">
                  <c:v>1</c:v>
                </c:pt>
                <c:pt idx="9">
                  <c:v>1</c:v>
                </c:pt>
                <c:pt idx="10">
                  <c:v>0.99</c:v>
                </c:pt>
                <c:pt idx="11">
                  <c:v>1</c:v>
                </c:pt>
              </c:numCache>
            </c:numRef>
          </c:val>
          <c:extLst xmlns:c16r2="http://schemas.microsoft.com/office/drawing/2015/06/chart">
            <c:ext xmlns:c16="http://schemas.microsoft.com/office/drawing/2014/chart" uri="{C3380CC4-5D6E-409C-BE32-E72D297353CC}">
              <c16:uniqueId val="{00000003-2C09-4911-8916-B9947959CEDC}"/>
            </c:ext>
          </c:extLst>
        </c:ser>
        <c:dLbls>
          <c:showLegendKey val="0"/>
          <c:showVal val="0"/>
          <c:showCatName val="0"/>
          <c:showSerName val="0"/>
          <c:showPercent val="0"/>
          <c:showBubbleSize val="0"/>
        </c:dLbls>
        <c:gapWidth val="150"/>
        <c:axId val="134542080"/>
        <c:axId val="134543616"/>
      </c:barChart>
      <c:catAx>
        <c:axId val="134542080"/>
        <c:scaling>
          <c:orientation val="minMax"/>
        </c:scaling>
        <c:delete val="0"/>
        <c:axPos val="b"/>
        <c:numFmt formatCode="m/d/yyyy" sourceLinked="0"/>
        <c:majorTickMark val="cross"/>
        <c:minorTickMark val="none"/>
        <c:tickLblPos val="nextTo"/>
        <c:spPr>
          <a:ln w="3175">
            <a:solidFill>
              <a:srgbClr val="000000"/>
            </a:solidFill>
            <a:prstDash val="solid"/>
          </a:ln>
        </c:spPr>
        <c:txPr>
          <a:bodyPr rot="0" vert="horz"/>
          <a:lstStyle/>
          <a:p>
            <a:pPr>
              <a:defRPr/>
            </a:pPr>
            <a:endParaRPr lang="es-MX"/>
          </a:p>
        </c:txPr>
        <c:crossAx val="134543616"/>
        <c:crosses val="autoZero"/>
        <c:auto val="0"/>
        <c:lblAlgn val="ctr"/>
        <c:lblOffset val="100"/>
        <c:tickLblSkip val="1"/>
        <c:tickMarkSkip val="1"/>
        <c:noMultiLvlLbl val="0"/>
      </c:catAx>
      <c:valAx>
        <c:axId val="134543616"/>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a:pPr>
            <a:endParaRPr lang="es-MX"/>
          </a:p>
        </c:txPr>
        <c:crossAx val="134542080"/>
        <c:crosses val="autoZero"/>
        <c:crossBetween val="between"/>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 footer="0"/>
    <c:pageSetup orientation="landscape" horizontalDpi="-2" verticalDpi="300"/>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DEPTO. PRESUPUESTO / PROMEDIO DE 
ATENCION DE TRAMITES </a:t>
            </a:r>
          </a:p>
        </c:rich>
      </c:tx>
      <c:overlay val="0"/>
      <c:spPr>
        <a:noFill/>
        <a:ln w="25400">
          <a:noFill/>
        </a:ln>
      </c:spPr>
    </c:title>
    <c:autoTitleDeleted val="0"/>
    <c:plotArea>
      <c:layout/>
      <c:barChart>
        <c:barDir val="col"/>
        <c:grouping val="clustered"/>
        <c:varyColors val="0"/>
        <c:ser>
          <c:idx val="1"/>
          <c:order val="0"/>
          <c:tx>
            <c:strRef>
              <c:f>'Prog. Anual'!#REF!</c:f>
              <c:strCache>
                <c:ptCount val="1"/>
                <c:pt idx="0">
                  <c:v>#¡REF!</c:v>
                </c:pt>
              </c:strCache>
            </c:strRef>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Ref>
              <c:f>'Prog. Anual'!#REF!</c:f>
              <c:numCache>
                <c:formatCode>General</c:formatCode>
                <c:ptCount val="1"/>
                <c:pt idx="0">
                  <c:v>1</c:v>
                </c:pt>
              </c:numCache>
            </c:numRef>
          </c:cat>
          <c:val>
            <c:numRef>
              <c:f>'Prog. Anual'!#REF!</c:f>
              <c:numCache>
                <c:formatCode>General</c:formatCode>
                <c:ptCount val="1"/>
                <c:pt idx="0">
                  <c:v>1</c:v>
                </c:pt>
              </c:numCache>
            </c:numRef>
          </c:val>
        </c:ser>
        <c:dLbls>
          <c:showLegendKey val="0"/>
          <c:showVal val="0"/>
          <c:showCatName val="0"/>
          <c:showSerName val="0"/>
          <c:showPercent val="0"/>
          <c:showBubbleSize val="0"/>
        </c:dLbls>
        <c:gapWidth val="150"/>
        <c:axId val="130075648"/>
        <c:axId val="130081536"/>
      </c:barChart>
      <c:lineChart>
        <c:grouping val="standard"/>
        <c:varyColors val="0"/>
        <c:ser>
          <c:idx val="0"/>
          <c:order val="1"/>
          <c:tx>
            <c:strRef>
              <c:f>'Prog. Anual'!#REF!</c:f>
              <c:strCache>
                <c:ptCount val="1"/>
                <c:pt idx="0">
                  <c:v>#¡REF!</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Ref>
              <c:f>'Prog. Anual'!#REF!</c:f>
              <c:numCache>
                <c:formatCode>General</c:formatCode>
                <c:ptCount val="1"/>
                <c:pt idx="0">
                  <c:v>1</c:v>
                </c:pt>
              </c:numCache>
            </c:numRef>
          </c:cat>
          <c:val>
            <c:numRef>
              <c:f>'Prog. Anual'!#REF!</c:f>
              <c:numCache>
                <c:formatCode>General</c:formatCode>
                <c:ptCount val="1"/>
                <c:pt idx="0">
                  <c:v>1</c:v>
                </c:pt>
              </c:numCache>
            </c:numRef>
          </c:val>
          <c:smooth val="0"/>
        </c:ser>
        <c:dLbls>
          <c:showLegendKey val="0"/>
          <c:showVal val="0"/>
          <c:showCatName val="0"/>
          <c:showSerName val="0"/>
          <c:showPercent val="0"/>
          <c:showBubbleSize val="0"/>
        </c:dLbls>
        <c:marker val="1"/>
        <c:smooth val="0"/>
        <c:axId val="130083072"/>
        <c:axId val="130088960"/>
      </c:lineChart>
      <c:catAx>
        <c:axId val="1300756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0081536"/>
        <c:crosses val="autoZero"/>
        <c:auto val="0"/>
        <c:lblAlgn val="ctr"/>
        <c:lblOffset val="100"/>
        <c:tickLblSkip val="1"/>
        <c:tickMarkSkip val="1"/>
        <c:noMultiLvlLbl val="0"/>
      </c:catAx>
      <c:valAx>
        <c:axId val="1300815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0075648"/>
        <c:crosses val="autoZero"/>
        <c:crossBetween val="between"/>
      </c:valAx>
      <c:catAx>
        <c:axId val="130083072"/>
        <c:scaling>
          <c:orientation val="minMax"/>
        </c:scaling>
        <c:delete val="1"/>
        <c:axPos val="b"/>
        <c:numFmt formatCode="General" sourceLinked="1"/>
        <c:majorTickMark val="out"/>
        <c:minorTickMark val="none"/>
        <c:tickLblPos val="nextTo"/>
        <c:crossAx val="130088960"/>
        <c:crosses val="autoZero"/>
        <c:auto val="0"/>
        <c:lblAlgn val="ctr"/>
        <c:lblOffset val="100"/>
        <c:noMultiLvlLbl val="0"/>
      </c:catAx>
      <c:valAx>
        <c:axId val="130088960"/>
        <c:scaling>
          <c:orientation val="minMax"/>
        </c:scaling>
        <c:delete val="1"/>
        <c:axPos val="l"/>
        <c:numFmt formatCode="General" sourceLinked="1"/>
        <c:majorTickMark val="out"/>
        <c:minorTickMark val="none"/>
        <c:tickLblPos val="nextTo"/>
        <c:crossAx val="130083072"/>
        <c:crosses val="autoZero"/>
        <c:crossBetween val="between"/>
      </c:valAx>
      <c:spPr>
        <a:gradFill rotWithShape="0">
          <a:gsLst>
            <a:gs pos="0">
              <a:srgbClr xmlns:mc="http://schemas.openxmlformats.org/markup-compatibility/2006" xmlns:a14="http://schemas.microsoft.com/office/drawing/2010/main" val="99CC00" mc:Ignorable="a14" a14:legacySpreadsheetColorIndex="50"/>
            </a:gs>
            <a:gs pos="100000">
              <a:srgbClr xmlns:mc="http://schemas.openxmlformats.org/markup-compatibility/2006" xmlns:a14="http://schemas.microsoft.com/office/drawing/2010/main" val="475E00" mc:Ignorable="a14" a14:legacySpreadsheetColorIndex="5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95"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sng" strike="noStrike" baseline="0">
                <a:solidFill>
                  <a:srgbClr val="000000"/>
                </a:solidFill>
                <a:latin typeface="Arial"/>
                <a:ea typeface="Arial"/>
                <a:cs typeface="Arial"/>
              </a:defRPr>
            </a:pPr>
            <a:r>
              <a:rPr lang="es-MX" sz="1400" u="none"/>
              <a:t>ATENCIÓN DE TRÁMITES 
DEPARTAMENTO DE PRESUPUESTO
2017</a:t>
            </a:r>
          </a:p>
        </c:rich>
      </c:tx>
      <c:layout>
        <c:manualLayout>
          <c:xMode val="edge"/>
          <c:yMode val="edge"/>
          <c:x val="0.34125208090308157"/>
          <c:y val="3.1198939756010659E-2"/>
        </c:manualLayout>
      </c:layout>
      <c:overlay val="0"/>
      <c:spPr>
        <a:noFill/>
        <a:ln w="25400">
          <a:noFill/>
        </a:ln>
      </c:spPr>
    </c:title>
    <c:autoTitleDeleted val="0"/>
    <c:plotArea>
      <c:layout>
        <c:manualLayout>
          <c:layoutTarget val="inner"/>
          <c:xMode val="edge"/>
          <c:yMode val="edge"/>
          <c:x val="6.3291249986156789E-2"/>
          <c:y val="0.20974589287450179"/>
          <c:w val="0.92088702458199889"/>
          <c:h val="0.64406846289524189"/>
        </c:manualLayout>
      </c:layout>
      <c:barChart>
        <c:barDir val="col"/>
        <c:grouping val="clustered"/>
        <c:varyColors val="0"/>
        <c:ser>
          <c:idx val="1"/>
          <c:order val="0"/>
          <c:tx>
            <c:strRef>
              <c:f>'[6]Atn Tramites 2017'!$C$25</c:f>
              <c:strCache>
                <c:ptCount val="1"/>
                <c:pt idx="0">
                  <c:v>ATENCIÓN TRÁMITES</c:v>
                </c:pt>
              </c:strCache>
            </c:strRef>
          </c:tx>
          <c:spPr>
            <a:solidFill>
              <a:srgbClr val="00B050"/>
            </a:solidFill>
            <a:ln w="38100">
              <a:noFill/>
              <a:prstDash val="solid"/>
            </a:ln>
            <a:scene3d>
              <a:camera prst="orthographicFront"/>
              <a:lightRig rig="brightRoom" dir="t"/>
            </a:scene3d>
            <a:sp3d prstMaterial="plastic">
              <a:bevelT/>
              <a:bevelB/>
            </a:sp3d>
          </c:spPr>
          <c:invertIfNegative val="0"/>
          <c:dLbls>
            <c:dLbl>
              <c:idx val="0"/>
              <c:tx>
                <c:rich>
                  <a:bodyPr/>
                  <a:lstStyle/>
                  <a:p>
                    <a:r>
                      <a:rPr lang="en-US"/>
                      <a:t>99%</a:t>
                    </a:r>
                  </a:p>
                </c:rich>
              </c:tx>
              <c:showLegendKey val="0"/>
              <c:showVal val="1"/>
              <c:showCatName val="0"/>
              <c:showSerName val="0"/>
              <c:showPercent val="0"/>
              <c:showBubbleSize val="0"/>
            </c:dLbl>
            <c:dLbl>
              <c:idx val="12"/>
              <c:layout>
                <c:manualLayout>
                  <c:x val="0"/>
                  <c:y val="7.407407407407409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2EA-4AEF-8CEA-D2C816C74631}"/>
                </c:ext>
              </c:extLst>
            </c:dLbl>
            <c:dLbl>
              <c:idx val="13"/>
              <c:layout>
                <c:manualLayout>
                  <c:x val="0"/>
                  <c:y val="9.8765432098765673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2EA-4AEF-8CEA-D2C816C74631}"/>
                </c:ext>
              </c:extLst>
            </c:dLbl>
            <c:dLbl>
              <c:idx val="17"/>
              <c:layout>
                <c:manualLayout>
                  <c:x val="-2.8129395218002813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2EA-4AEF-8CEA-D2C816C74631}"/>
                </c:ext>
              </c:extLst>
            </c:dLbl>
            <c:numFmt formatCode="0%" sourceLinked="0"/>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'[6]Atn Tramites 2017'!$B$26:$B$37</c:f>
              <c:numCache>
                <c:formatCode>General</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'[6]Atn Tramites 2017'!$C$26:$C$37</c:f>
              <c:numCache>
                <c:formatCode>General</c:formatCode>
                <c:ptCount val="12"/>
                <c:pt idx="0">
                  <c:v>0.99305555555555558</c:v>
                </c:pt>
                <c:pt idx="1">
                  <c:v>1</c:v>
                </c:pt>
                <c:pt idx="2">
                  <c:v>1</c:v>
                </c:pt>
                <c:pt idx="3">
                  <c:v>1</c:v>
                </c:pt>
                <c:pt idx="4">
                  <c:v>1</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3-92EA-4AEF-8CEA-D2C816C74631}"/>
            </c:ext>
          </c:extLst>
        </c:ser>
        <c:dLbls>
          <c:showLegendKey val="0"/>
          <c:showVal val="0"/>
          <c:showCatName val="0"/>
          <c:showSerName val="0"/>
          <c:showPercent val="0"/>
          <c:showBubbleSize val="0"/>
        </c:dLbls>
        <c:gapWidth val="150"/>
        <c:axId val="137346048"/>
        <c:axId val="137348224"/>
      </c:barChart>
      <c:lineChart>
        <c:grouping val="standard"/>
        <c:varyColors val="0"/>
        <c:ser>
          <c:idx val="0"/>
          <c:order val="1"/>
          <c:tx>
            <c:strRef>
              <c:f>'[6]Atn Tramites 2017'!$D$25</c:f>
              <c:strCache>
                <c:ptCount val="1"/>
                <c:pt idx="0">
                  <c:v>META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'[6]Atn Tramites 2017'!$B$26:$B$37</c:f>
              <c:numCache>
                <c:formatCode>General</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'[6]Atn Tramites 2017'!$D$26:$D$37</c:f>
              <c:numCache>
                <c:formatCode>General</c:formatCode>
                <c:ptCount val="12"/>
                <c:pt idx="0">
                  <c:v>0.98</c:v>
                </c:pt>
                <c:pt idx="1">
                  <c:v>0.98</c:v>
                </c:pt>
                <c:pt idx="2">
                  <c:v>0.98</c:v>
                </c:pt>
                <c:pt idx="3">
                  <c:v>0.98</c:v>
                </c:pt>
                <c:pt idx="4">
                  <c:v>0.98</c:v>
                </c:pt>
                <c:pt idx="5">
                  <c:v>0.98</c:v>
                </c:pt>
                <c:pt idx="6">
                  <c:v>0.98</c:v>
                </c:pt>
                <c:pt idx="7">
                  <c:v>0.98</c:v>
                </c:pt>
                <c:pt idx="8">
                  <c:v>0.98</c:v>
                </c:pt>
                <c:pt idx="9">
                  <c:v>0.98</c:v>
                </c:pt>
                <c:pt idx="10">
                  <c:v>0.98</c:v>
                </c:pt>
                <c:pt idx="11">
                  <c:v>0.98</c:v>
                </c:pt>
              </c:numCache>
            </c:numRef>
          </c:val>
          <c:smooth val="0"/>
          <c:extLst xmlns:c16r2="http://schemas.microsoft.com/office/drawing/2015/06/chart">
            <c:ext xmlns:c16="http://schemas.microsoft.com/office/drawing/2014/chart" uri="{C3380CC4-5D6E-409C-BE32-E72D297353CC}">
              <c16:uniqueId val="{00000004-92EA-4AEF-8CEA-D2C816C74631}"/>
            </c:ext>
          </c:extLst>
        </c:ser>
        <c:dLbls>
          <c:showLegendKey val="0"/>
          <c:showVal val="0"/>
          <c:showCatName val="0"/>
          <c:showSerName val="0"/>
          <c:showPercent val="0"/>
          <c:showBubbleSize val="0"/>
        </c:dLbls>
        <c:marker val="1"/>
        <c:smooth val="0"/>
        <c:axId val="137349760"/>
        <c:axId val="139604352"/>
      </c:lineChart>
      <c:catAx>
        <c:axId val="137346048"/>
        <c:scaling>
          <c:orientation val="minMax"/>
        </c:scaling>
        <c:delete val="0"/>
        <c:axPos val="b"/>
        <c:numFmt formatCode="[$-80A]d&quot; de &quot;mmmm&quot; de &quot;yyyy;@" sourceLinked="0"/>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MX"/>
          </a:p>
        </c:txPr>
        <c:crossAx val="137348224"/>
        <c:crosses val="autoZero"/>
        <c:auto val="0"/>
        <c:lblAlgn val="ctr"/>
        <c:lblOffset val="100"/>
        <c:tickLblSkip val="1"/>
        <c:tickMarkSkip val="1"/>
        <c:noMultiLvlLbl val="0"/>
      </c:catAx>
      <c:valAx>
        <c:axId val="137348224"/>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7346048"/>
        <c:crosses val="autoZero"/>
        <c:crossBetween val="between"/>
      </c:valAx>
      <c:catAx>
        <c:axId val="137349760"/>
        <c:scaling>
          <c:orientation val="minMax"/>
        </c:scaling>
        <c:delete val="1"/>
        <c:axPos val="b"/>
        <c:numFmt formatCode="General" sourceLinked="1"/>
        <c:majorTickMark val="out"/>
        <c:minorTickMark val="none"/>
        <c:tickLblPos val="nextTo"/>
        <c:crossAx val="139604352"/>
        <c:crosses val="autoZero"/>
        <c:auto val="0"/>
        <c:lblAlgn val="ctr"/>
        <c:lblOffset val="100"/>
        <c:noMultiLvlLbl val="0"/>
      </c:catAx>
      <c:valAx>
        <c:axId val="139604352"/>
        <c:scaling>
          <c:orientation val="minMax"/>
        </c:scaling>
        <c:delete val="1"/>
        <c:axPos val="l"/>
        <c:numFmt formatCode="General" sourceLinked="1"/>
        <c:majorTickMark val="out"/>
        <c:minorTickMark val="none"/>
        <c:tickLblPos val="nextTo"/>
        <c:crossAx val="137349760"/>
        <c:crosses val="autoZero"/>
        <c:crossBetween val="between"/>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legend>
      <c:legendPos val="r"/>
      <c:layout>
        <c:manualLayout>
          <c:xMode val="edge"/>
          <c:yMode val="edge"/>
          <c:x val="0.39448508722566122"/>
          <c:y val="0.92768839070735987"/>
          <c:w val="0.25154755205402357"/>
          <c:h val="4.7520661157024802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 footer="0"/>
    <c:pageSetup orientation="landscape" horizontalDpi="-2" verticalDpi="300"/>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Arial"/>
                <a:ea typeface="Arial"/>
                <a:cs typeface="Arial"/>
              </a:defRPr>
            </a:pPr>
            <a:r>
              <a:rPr lang="es-MX"/>
              <a:t>ATENCIÓN DE TRÁMITES EN 1, 2, 3 Y 4 DÍAS
DEPARTAMENTO DE PRESUPUESTO</a:t>
            </a:r>
          </a:p>
        </c:rich>
      </c:tx>
      <c:layout>
        <c:manualLayout>
          <c:xMode val="edge"/>
          <c:yMode val="edge"/>
          <c:x val="0.30742460097052182"/>
          <c:y val="1.3006687207577314E-2"/>
        </c:manualLayout>
      </c:layout>
      <c:overlay val="0"/>
      <c:spPr>
        <a:noFill/>
        <a:ln w="25400">
          <a:noFill/>
        </a:ln>
      </c:spPr>
    </c:title>
    <c:autoTitleDeleted val="0"/>
    <c:plotArea>
      <c:layout>
        <c:manualLayout>
          <c:layoutTarget val="inner"/>
          <c:xMode val="edge"/>
          <c:yMode val="edge"/>
          <c:x val="9.4142259414225909E-2"/>
          <c:y val="0.27837874574897892"/>
          <c:w val="0.86087866108786615"/>
          <c:h val="0.5027033661098057"/>
        </c:manualLayout>
      </c:layout>
      <c:barChart>
        <c:barDir val="col"/>
        <c:grouping val="percentStacked"/>
        <c:varyColors val="0"/>
        <c:ser>
          <c:idx val="0"/>
          <c:order val="0"/>
          <c:tx>
            <c:strRef>
              <c:f>'[7]Atn. Tramites 2018'!$C$48</c:f>
              <c:strCache>
                <c:ptCount val="1"/>
                <c:pt idx="0">
                  <c:v>1 DÍA</c:v>
                </c:pt>
              </c:strCache>
            </c:strRef>
          </c:tx>
          <c:spPr>
            <a:solidFill>
              <a:srgbClr val="FFFF99"/>
            </a:solidFill>
            <a:ln w="12700">
              <a:solidFill>
                <a:srgbClr val="000000"/>
              </a:solidFill>
              <a:prstDash val="solid"/>
            </a:ln>
          </c:spPr>
          <c:invertIfNegative val="0"/>
          <c:dLbls>
            <c:dLbl>
              <c:idx val="1"/>
              <c:layout>
                <c:manualLayout>
                  <c:x val="-2.1112239018903126E-3"/>
                  <c:y val="7.9763167503905334E-4"/>
                </c:manualLayout>
              </c:layout>
              <c:dLblPos val="ctr"/>
              <c:showLegendKey val="0"/>
              <c:showVal val="1"/>
              <c:showCatName val="0"/>
              <c:showSerName val="0"/>
              <c:showPercent val="0"/>
              <c:showBubbleSize val="0"/>
            </c:dLbl>
            <c:spPr>
              <a:noFill/>
              <a:ln w="25400">
                <a:noFill/>
              </a:ln>
            </c:spPr>
            <c:txPr>
              <a:bodyPr rot="-5400000" vert="horz"/>
              <a:lstStyle/>
              <a:p>
                <a:pPr algn="l">
                  <a:defRPr sz="102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'[7]Atn. Tramites 2018'!$B$49:$B$60</c:f>
              <c:numCache>
                <c:formatCode>General</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'[7]Atn. Tramites 2018'!$C$49:$C$60</c:f>
              <c:numCache>
                <c:formatCode>General</c:formatCode>
                <c:ptCount val="12"/>
                <c:pt idx="0">
                  <c:v>0.99212598425196852</c:v>
                </c:pt>
                <c:pt idx="1">
                  <c:v>0.98613251155624038</c:v>
                </c:pt>
                <c:pt idx="2">
                  <c:v>0.9642857142857143</c:v>
                </c:pt>
                <c:pt idx="3">
                  <c:v>0.98932384341637014</c:v>
                </c:pt>
                <c:pt idx="4">
                  <c:v>0.97435897435897434</c:v>
                </c:pt>
                <c:pt idx="5">
                  <c:v>0.98100172711571676</c:v>
                </c:pt>
                <c:pt idx="6">
                  <c:v>1</c:v>
                </c:pt>
                <c:pt idx="7">
                  <c:v>0.99125364431486884</c:v>
                </c:pt>
                <c:pt idx="8">
                  <c:v>0</c:v>
                </c:pt>
                <c:pt idx="9">
                  <c:v>0</c:v>
                </c:pt>
                <c:pt idx="10">
                  <c:v>0</c:v>
                </c:pt>
                <c:pt idx="11">
                  <c:v>0</c:v>
                </c:pt>
              </c:numCache>
            </c:numRef>
          </c:val>
        </c:ser>
        <c:ser>
          <c:idx val="1"/>
          <c:order val="1"/>
          <c:tx>
            <c:strRef>
              <c:f>'[7]Atn. Tramites 2018'!$D$48</c:f>
              <c:strCache>
                <c:ptCount val="1"/>
                <c:pt idx="0">
                  <c:v>2 DÍAS</c:v>
                </c:pt>
              </c:strCache>
            </c:strRef>
          </c:tx>
          <c:spPr>
            <a:solidFill>
              <a:srgbClr val="FF9900"/>
            </a:solidFill>
            <a:ln w="12700">
              <a:solidFill>
                <a:srgbClr val="000000"/>
              </a:solidFill>
              <a:prstDash val="solid"/>
            </a:ln>
          </c:spPr>
          <c:invertIfNegative val="0"/>
          <c:dLbls>
            <c:dLbl>
              <c:idx val="0"/>
              <c:layout>
                <c:manualLayout>
                  <c:x val="0"/>
                  <c:y val="-5.0357649253025195E-2"/>
                </c:manualLayout>
              </c:layout>
              <c:dLblPos val="ctr"/>
              <c:showLegendKey val="0"/>
              <c:showVal val="1"/>
              <c:showCatName val="0"/>
              <c:showSerName val="0"/>
              <c:showPercent val="0"/>
              <c:showBubbleSize val="0"/>
            </c:dLbl>
            <c:dLbl>
              <c:idx val="1"/>
              <c:layout>
                <c:manualLayout>
                  <c:x val="-1.1503322879286694E-3"/>
                  <c:y val="-4.9521899719788702E-2"/>
                </c:manualLayout>
              </c:layout>
              <c:tx>
                <c:rich>
                  <a:bodyPr/>
                  <a:lstStyle/>
                  <a:p>
                    <a:r>
                      <a:rPr lang="es-MX"/>
                      <a:t>1.5%</a:t>
                    </a:r>
                  </a:p>
                </c:rich>
              </c:tx>
              <c:dLblPos val="ctr"/>
              <c:showLegendKey val="0"/>
              <c:showVal val="0"/>
              <c:showCatName val="0"/>
              <c:showSerName val="0"/>
              <c:showPercent val="0"/>
              <c:showBubbleSize val="0"/>
            </c:dLbl>
            <c:dLbl>
              <c:idx val="2"/>
              <c:layout>
                <c:manualLayout>
                  <c:x val="0"/>
                  <c:y val="-4.1201713025202438E-2"/>
                </c:manualLayout>
              </c:layout>
              <c:dLblPos val="ctr"/>
              <c:showLegendKey val="0"/>
              <c:showVal val="1"/>
              <c:showCatName val="0"/>
              <c:showSerName val="0"/>
              <c:showPercent val="0"/>
              <c:showBubbleSize val="0"/>
            </c:dLbl>
            <c:dLbl>
              <c:idx val="3"/>
              <c:layout>
                <c:manualLayout>
                  <c:x val="0"/>
                  <c:y val="-4.3490697082158129E-2"/>
                </c:manualLayout>
              </c:layout>
              <c:dLblPos val="ctr"/>
              <c:showLegendKey val="0"/>
              <c:showVal val="1"/>
              <c:showCatName val="0"/>
              <c:showSerName val="0"/>
              <c:showPercent val="0"/>
              <c:showBubbleSize val="0"/>
            </c:dLbl>
            <c:dLbl>
              <c:idx val="4"/>
              <c:layout>
                <c:manualLayout>
                  <c:x val="-3.4068518555259073E-17"/>
                  <c:y val="-4.3212510818797387E-2"/>
                </c:manualLayout>
              </c:layout>
              <c:dLblPos val="ctr"/>
              <c:showLegendKey val="0"/>
              <c:showVal val="1"/>
              <c:showCatName val="0"/>
              <c:showSerName val="0"/>
              <c:showPercent val="0"/>
              <c:showBubbleSize val="0"/>
            </c:dLbl>
            <c:dLbl>
              <c:idx val="5"/>
              <c:layout>
                <c:manualLayout>
                  <c:x val="0"/>
                  <c:y val="-4.5486853493470938E-2"/>
                </c:manualLayout>
              </c:layout>
              <c:dLblPos val="ctr"/>
              <c:showLegendKey val="0"/>
              <c:showVal val="1"/>
              <c:showCatName val="0"/>
              <c:showSerName val="0"/>
              <c:showPercent val="0"/>
              <c:showBubbleSize val="0"/>
            </c:dLbl>
            <c:dLbl>
              <c:idx val="6"/>
              <c:layout>
                <c:manualLayout>
                  <c:x val="0"/>
                  <c:y val="-4.3212510818797387E-2"/>
                </c:manualLayout>
              </c:layout>
              <c:dLblPos val="ctr"/>
              <c:showLegendKey val="0"/>
              <c:showVal val="1"/>
              <c:showCatName val="0"/>
              <c:showSerName val="0"/>
              <c:showPercent val="0"/>
              <c:showBubbleSize val="0"/>
            </c:dLbl>
            <c:dLbl>
              <c:idx val="7"/>
              <c:layout>
                <c:manualLayout>
                  <c:x val="0"/>
                  <c:y val="-4.3212510818797387E-2"/>
                </c:manualLayout>
              </c:layout>
              <c:dLblPos val="ctr"/>
              <c:showLegendKey val="0"/>
              <c:showVal val="1"/>
              <c:showCatName val="0"/>
              <c:showSerName val="0"/>
              <c:showPercent val="0"/>
              <c:showBubbleSize val="0"/>
            </c:dLbl>
            <c:dLbl>
              <c:idx val="8"/>
              <c:layout>
                <c:manualLayout>
                  <c:x val="0"/>
                  <c:y val="-4.0938168144123842E-2"/>
                </c:manualLayout>
              </c:layout>
              <c:dLblPos val="ctr"/>
              <c:showLegendKey val="0"/>
              <c:showVal val="1"/>
              <c:showCatName val="0"/>
              <c:showSerName val="0"/>
              <c:showPercent val="0"/>
              <c:showBubbleSize val="0"/>
            </c:dLbl>
            <c:dLbl>
              <c:idx val="9"/>
              <c:layout>
                <c:manualLayout>
                  <c:x val="0"/>
                  <c:y val="-4.7761196168144483E-2"/>
                </c:manualLayout>
              </c:layout>
              <c:tx>
                <c:rich>
                  <a:bodyPr/>
                  <a:lstStyle/>
                  <a:p>
                    <a:r>
                      <a:rPr lang="es-MX"/>
                      <a:t>0.6%</a:t>
                    </a:r>
                  </a:p>
                </c:rich>
              </c:tx>
              <c:dLblPos val="ctr"/>
              <c:showLegendKey val="0"/>
              <c:showVal val="0"/>
              <c:showCatName val="0"/>
              <c:showSerName val="0"/>
              <c:showPercent val="0"/>
              <c:showBubbleSize val="0"/>
            </c:dLbl>
            <c:dLbl>
              <c:idx val="10"/>
              <c:layout>
                <c:manualLayout>
                  <c:x val="-9.2915214866434379E-4"/>
                  <c:y val="-5.0035538842818028E-2"/>
                </c:manualLayout>
              </c:layout>
              <c:dLblPos val="ctr"/>
              <c:showLegendKey val="0"/>
              <c:showVal val="1"/>
              <c:showCatName val="0"/>
              <c:showSerName val="0"/>
              <c:showPercent val="0"/>
              <c:showBubbleSize val="0"/>
            </c:dLbl>
            <c:dLbl>
              <c:idx val="11"/>
              <c:layout>
                <c:manualLayout>
                  <c:x val="0"/>
                  <c:y val="-4.3490697082158129E-2"/>
                </c:manualLayout>
              </c:layout>
              <c:dLblPos val="ctr"/>
              <c:showLegendKey val="0"/>
              <c:showVal val="1"/>
              <c:showCatName val="0"/>
              <c:showSerName val="0"/>
              <c:showPercent val="0"/>
              <c:showBubbleSize val="0"/>
            </c:dLbl>
            <c:dLbl>
              <c:idx val="12"/>
              <c:layout>
                <c:manualLayout>
                  <c:x val="1.0034494166284106E-3"/>
                  <c:y val="-5.2646633309980886E-2"/>
                </c:manualLayout>
              </c:layout>
              <c:dLblPos val="ctr"/>
              <c:showLegendKey val="0"/>
              <c:showVal val="1"/>
              <c:showCatName val="0"/>
              <c:showSerName val="0"/>
              <c:showPercent val="0"/>
              <c:showBubbleSize val="0"/>
            </c:dLbl>
            <c:dLbl>
              <c:idx val="13"/>
              <c:layout>
                <c:manualLayout>
                  <c:x val="1.0034494166284843E-3"/>
                  <c:y val="-5.0357649253025195E-2"/>
                </c:manualLayout>
              </c:layout>
              <c:dLblPos val="ctr"/>
              <c:showLegendKey val="0"/>
              <c:showVal val="1"/>
              <c:showCatName val="0"/>
              <c:showSerName val="0"/>
              <c:showPercent val="0"/>
              <c:showBubbleSize val="0"/>
            </c:dLbl>
            <c:dLbl>
              <c:idx val="14"/>
              <c:layout>
                <c:manualLayout>
                  <c:x val="-7.3585440487467708E-17"/>
                  <c:y val="-5.4935617366936577E-2"/>
                </c:manualLayout>
              </c:layout>
              <c:dLblPos val="ctr"/>
              <c:showLegendKey val="0"/>
              <c:showVal val="1"/>
              <c:showCatName val="0"/>
              <c:showSerName val="0"/>
              <c:showPercent val="0"/>
              <c:showBubbleSize val="0"/>
            </c:dLbl>
            <c:dLbl>
              <c:idx val="15"/>
              <c:layout>
                <c:manualLayout>
                  <c:x val="7.3585440487467708E-17"/>
                  <c:y val="-4.577968113911382E-2"/>
                </c:manualLayout>
              </c:layout>
              <c:dLblPos val="ctr"/>
              <c:showLegendKey val="0"/>
              <c:showVal val="1"/>
              <c:showCatName val="0"/>
              <c:showSerName val="0"/>
              <c:showPercent val="0"/>
              <c:showBubbleSize val="0"/>
            </c:dLbl>
            <c:dLbl>
              <c:idx val="16"/>
              <c:layout>
                <c:manualLayout>
                  <c:x val="0"/>
                  <c:y val="-4.8068665196069511E-2"/>
                </c:manualLayout>
              </c:layout>
              <c:dLblPos val="ctr"/>
              <c:showLegendKey val="0"/>
              <c:showVal val="1"/>
              <c:showCatName val="0"/>
              <c:showSerName val="0"/>
              <c:showPercent val="0"/>
              <c:showBubbleSize val="0"/>
            </c:dLbl>
            <c:dLbl>
              <c:idx val="17"/>
              <c:layout>
                <c:manualLayout>
                  <c:x val="0"/>
                  <c:y val="-4.577968113911382E-2"/>
                </c:manualLayout>
              </c:layout>
              <c:dLblPos val="ctr"/>
              <c:showLegendKey val="0"/>
              <c:showVal val="1"/>
              <c:showCatName val="0"/>
              <c:showSerName val="0"/>
              <c:showPercent val="0"/>
              <c:showBubbleSize val="0"/>
            </c:dLbl>
            <c:dLbl>
              <c:idx val="18"/>
              <c:layout>
                <c:manualLayout>
                  <c:x val="0"/>
                  <c:y val="-4.577968113911382E-2"/>
                </c:manualLayout>
              </c:layout>
              <c:dLblPos val="ctr"/>
              <c:showLegendKey val="0"/>
              <c:showVal val="1"/>
              <c:showCatName val="0"/>
              <c:showSerName val="0"/>
              <c:showPercent val="0"/>
              <c:showBubbleSize val="0"/>
            </c:dLbl>
            <c:dLbl>
              <c:idx val="19"/>
              <c:layout>
                <c:manualLayout>
                  <c:x val="1.0034494166284843E-3"/>
                  <c:y val="-4.577968113911382E-2"/>
                </c:manualLayout>
              </c:layout>
              <c:dLblPos val="ctr"/>
              <c:showLegendKey val="0"/>
              <c:showVal val="1"/>
              <c:showCatName val="0"/>
              <c:showSerName val="0"/>
              <c:showPercent val="0"/>
              <c:showBubbleSize val="0"/>
            </c:dLbl>
            <c:dLbl>
              <c:idx val="20"/>
              <c:layout>
                <c:manualLayout>
                  <c:x val="0"/>
                  <c:y val="-4.3267866105230389E-2"/>
                </c:manualLayout>
              </c:layout>
              <c:dLblPos val="ctr"/>
              <c:showLegendKey val="0"/>
              <c:showVal val="1"/>
              <c:showCatName val="0"/>
              <c:showSerName val="0"/>
              <c:showPercent val="0"/>
              <c:showBubbleSize val="0"/>
            </c:dLbl>
            <c:dLbl>
              <c:idx val="21"/>
              <c:layout>
                <c:manualLayout>
                  <c:x val="0"/>
                  <c:y val="-4.0990609994428794E-2"/>
                </c:manualLayout>
              </c:layout>
              <c:tx>
                <c:rich>
                  <a:bodyPr/>
                  <a:lstStyle/>
                  <a:p>
                    <a:r>
                      <a:t>0.8%</a:t>
                    </a:r>
                  </a:p>
                </c:rich>
              </c:tx>
              <c:dLblPos val="ctr"/>
              <c:showLegendKey val="0"/>
              <c:showVal val="0"/>
              <c:showCatName val="0"/>
              <c:showSerName val="0"/>
              <c:showPercent val="0"/>
              <c:showBubbleSize val="0"/>
            </c:dLbl>
            <c:dLbl>
              <c:idx val="22"/>
              <c:layout>
                <c:manualLayout>
                  <c:x val="0"/>
                  <c:y val="-4.0990609994428794E-2"/>
                </c:manualLayout>
              </c:layout>
              <c:tx>
                <c:rich>
                  <a:bodyPr/>
                  <a:lstStyle/>
                  <a:p>
                    <a:r>
                      <a:t>0.5%</a:t>
                    </a:r>
                  </a:p>
                </c:rich>
              </c:tx>
              <c:dLblPos val="ctr"/>
              <c:showLegendKey val="0"/>
              <c:showVal val="0"/>
              <c:showCatName val="0"/>
              <c:showSerName val="0"/>
              <c:showPercent val="0"/>
              <c:showBubbleSize val="0"/>
            </c:dLbl>
            <c:spPr>
              <a:noFill/>
              <a:ln w="25400">
                <a:noFill/>
              </a:ln>
            </c:spPr>
            <c:txPr>
              <a:bodyPr rot="-5400000" vert="horz"/>
              <a:lstStyle/>
              <a:p>
                <a:pPr algn="ctr">
                  <a:defRPr sz="102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'[7]Atn. Tramites 2018'!$B$49:$B$60</c:f>
              <c:numCache>
                <c:formatCode>General</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'[7]Atn. Tramites 2018'!$D$49:$D$60</c:f>
              <c:numCache>
                <c:formatCode>General</c:formatCode>
                <c:ptCount val="12"/>
                <c:pt idx="0">
                  <c:v>7.874015748031496E-3</c:v>
                </c:pt>
                <c:pt idx="1">
                  <c:v>1.386748844375963E-2</c:v>
                </c:pt>
                <c:pt idx="2">
                  <c:v>1.1904761904761904E-2</c:v>
                </c:pt>
                <c:pt idx="3">
                  <c:v>3.5587188612099642E-3</c:v>
                </c:pt>
                <c:pt idx="4">
                  <c:v>1.6025641025641024E-2</c:v>
                </c:pt>
                <c:pt idx="5">
                  <c:v>8.6355785837651123E-3</c:v>
                </c:pt>
                <c:pt idx="6">
                  <c:v>0</c:v>
                </c:pt>
                <c:pt idx="7">
                  <c:v>8.7463556851311956E-3</c:v>
                </c:pt>
                <c:pt idx="8">
                  <c:v>0</c:v>
                </c:pt>
                <c:pt idx="9">
                  <c:v>0</c:v>
                </c:pt>
                <c:pt idx="10">
                  <c:v>0</c:v>
                </c:pt>
                <c:pt idx="11">
                  <c:v>0</c:v>
                </c:pt>
              </c:numCache>
            </c:numRef>
          </c:val>
        </c:ser>
        <c:ser>
          <c:idx val="2"/>
          <c:order val="2"/>
          <c:tx>
            <c:strRef>
              <c:f>'[7]Atn. Tramites 2018'!$E$48</c:f>
              <c:strCache>
                <c:ptCount val="1"/>
                <c:pt idx="0">
                  <c:v>3 DÍAS</c:v>
                </c:pt>
              </c:strCache>
            </c:strRef>
          </c:tx>
          <c:spPr>
            <a:solidFill>
              <a:srgbClr val="CCFFFF"/>
            </a:solidFill>
            <a:ln w="12700">
              <a:solidFill>
                <a:srgbClr val="000000"/>
              </a:solidFill>
              <a:prstDash val="solid"/>
            </a:ln>
          </c:spPr>
          <c:invertIfNegative val="0"/>
          <c:cat>
            <c:numRef>
              <c:f>'[7]Atn. Tramites 2018'!$B$49:$B$60</c:f>
              <c:numCache>
                <c:formatCode>General</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'[7]Atn. Tramites 2018'!$E$49:$E$60</c:f>
              <c:numCache>
                <c:formatCode>General</c:formatCode>
                <c:ptCount val="12"/>
                <c:pt idx="0">
                  <c:v>0</c:v>
                </c:pt>
                <c:pt idx="1">
                  <c:v>0</c:v>
                </c:pt>
                <c:pt idx="2">
                  <c:v>2.3809523809523808E-2</c:v>
                </c:pt>
                <c:pt idx="3">
                  <c:v>7.1174377224199285E-3</c:v>
                </c:pt>
                <c:pt idx="4">
                  <c:v>9.6153846153846159E-3</c:v>
                </c:pt>
                <c:pt idx="5">
                  <c:v>8.6355785837651123E-3</c:v>
                </c:pt>
                <c:pt idx="6">
                  <c:v>0</c:v>
                </c:pt>
                <c:pt idx="7">
                  <c:v>0</c:v>
                </c:pt>
                <c:pt idx="8">
                  <c:v>0</c:v>
                </c:pt>
                <c:pt idx="9">
                  <c:v>0</c:v>
                </c:pt>
                <c:pt idx="10">
                  <c:v>0</c:v>
                </c:pt>
                <c:pt idx="11">
                  <c:v>0</c:v>
                </c:pt>
              </c:numCache>
            </c:numRef>
          </c:val>
        </c:ser>
        <c:ser>
          <c:idx val="3"/>
          <c:order val="3"/>
          <c:tx>
            <c:strRef>
              <c:f>'[7]Atn. Tramites 2018'!$F$48</c:f>
              <c:strCache>
                <c:ptCount val="1"/>
                <c:pt idx="0">
                  <c:v>4 DÍAS</c:v>
                </c:pt>
              </c:strCache>
            </c:strRef>
          </c:tx>
          <c:spPr>
            <a:solidFill>
              <a:srgbClr val="FF0000"/>
            </a:solidFill>
            <a:ln w="12700">
              <a:solidFill>
                <a:srgbClr val="000000"/>
              </a:solidFill>
              <a:prstDash val="solid"/>
            </a:ln>
          </c:spPr>
          <c:invertIfNegative val="0"/>
          <c:cat>
            <c:numRef>
              <c:f>'[7]Atn. Tramites 2018'!$B$49:$B$60</c:f>
              <c:numCache>
                <c:formatCode>General</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'[7]Atn. Tramites 2018'!$F$49:$F$60</c:f>
              <c:numCache>
                <c:formatCode>General</c:formatCode>
                <c:ptCount val="12"/>
                <c:pt idx="0">
                  <c:v>0</c:v>
                </c:pt>
                <c:pt idx="1">
                  <c:v>0</c:v>
                </c:pt>
                <c:pt idx="2">
                  <c:v>0</c:v>
                </c:pt>
                <c:pt idx="3">
                  <c:v>0</c:v>
                </c:pt>
                <c:pt idx="4">
                  <c:v>0</c:v>
                </c:pt>
                <c:pt idx="5">
                  <c:v>1.7271157167530224E-3</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139641216"/>
        <c:axId val="139642752"/>
      </c:barChart>
      <c:dateAx>
        <c:axId val="139641216"/>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9642752"/>
        <c:crosses val="autoZero"/>
        <c:auto val="1"/>
        <c:lblOffset val="100"/>
        <c:baseTimeUnit val="months"/>
        <c:majorUnit val="1"/>
        <c:majorTimeUnit val="months"/>
        <c:minorUnit val="1"/>
        <c:minorTimeUnit val="months"/>
      </c:dateAx>
      <c:valAx>
        <c:axId val="13964275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39641216"/>
        <c:crosses val="autoZero"/>
        <c:crossBetween val="between"/>
      </c:valAx>
      <c:spPr>
        <a:solidFill>
          <a:srgbClr val="C0C0C0"/>
        </a:solidFill>
        <a:ln w="12700">
          <a:solidFill>
            <a:srgbClr val="808080"/>
          </a:solidFill>
          <a:prstDash val="solid"/>
        </a:ln>
      </c:spPr>
    </c:plotArea>
    <c:legend>
      <c:legendPos val="b"/>
      <c:layout>
        <c:manualLayout>
          <c:xMode val="edge"/>
          <c:yMode val="edge"/>
          <c:x val="0.37048026673014423"/>
          <c:y val="0.91304347826086951"/>
          <c:w val="0.29934801718249948"/>
          <c:h val="7.6521739130434807E-2"/>
        </c:manualLayout>
      </c:layout>
      <c:overlay val="0"/>
      <c:spPr>
        <a:solidFill>
          <a:srgbClr val="FFFFFF"/>
        </a:solidFill>
        <a:ln w="3175">
          <a:solidFill>
            <a:srgbClr val="000000"/>
          </a:solidFill>
          <a:prstDash val="solid"/>
        </a:ln>
      </c:spPr>
      <c:txPr>
        <a:bodyPr/>
        <a:lstStyle/>
        <a:p>
          <a:pPr>
            <a:defRPr sz="71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 footer="0"/>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s-MX"/>
              <a:t>ATENCIÓN DE TRÁMITES 
DEPARTAMENTO DE PRESUPUESTO
2018</a:t>
            </a:r>
          </a:p>
        </c:rich>
      </c:tx>
      <c:layout>
        <c:manualLayout>
          <c:xMode val="edge"/>
          <c:yMode val="edge"/>
          <c:x val="0.3431810964541081"/>
          <c:y val="4.3371347693108617E-2"/>
        </c:manualLayout>
      </c:layout>
      <c:overlay val="0"/>
    </c:title>
    <c:autoTitleDeleted val="0"/>
    <c:plotArea>
      <c:layout>
        <c:manualLayout>
          <c:layoutTarget val="inner"/>
          <c:xMode val="edge"/>
          <c:yMode val="edge"/>
          <c:x val="7.004281799844464E-2"/>
          <c:y val="0.20367693000596135"/>
          <c:w val="0.92088702458199889"/>
          <c:h val="0.64406846289524189"/>
        </c:manualLayout>
      </c:layout>
      <c:barChart>
        <c:barDir val="col"/>
        <c:grouping val="clustered"/>
        <c:varyColors val="0"/>
        <c:ser>
          <c:idx val="0"/>
          <c:order val="0"/>
          <c:invertIfNegative val="0"/>
          <c:cat>
            <c:numRef>
              <c:f>'PP1'!$B$154:$B$165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'PP1'!$C$154:$C$165</c:f>
              <c:numCache>
                <c:formatCode>0%</c:formatCode>
                <c:ptCount val="12"/>
                <c:pt idx="0">
                  <c:v>0.96875</c:v>
                </c:pt>
                <c:pt idx="1">
                  <c:v>1</c:v>
                </c:pt>
                <c:pt idx="2">
                  <c:v>1</c:v>
                </c:pt>
                <c:pt idx="3">
                  <c:v>1</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42194560"/>
        <c:axId val="142196096"/>
      </c:barChart>
      <c:catAx>
        <c:axId val="142194560"/>
        <c:scaling>
          <c:orientation val="minMax"/>
        </c:scaling>
        <c:delete val="0"/>
        <c:axPos val="b"/>
        <c:numFmt formatCode="m/d/yyyy" sourceLinked="0"/>
        <c:majorTickMark val="cross"/>
        <c:minorTickMark val="none"/>
        <c:tickLblPos val="nextTo"/>
        <c:txPr>
          <a:bodyPr rot="0" vert="horz"/>
          <a:lstStyle/>
          <a:p>
            <a:pPr>
              <a:defRPr/>
            </a:pPr>
            <a:endParaRPr lang="es-MX"/>
          </a:p>
        </c:txPr>
        <c:crossAx val="142196096"/>
        <c:crosses val="autoZero"/>
        <c:auto val="0"/>
        <c:lblAlgn val="ctr"/>
        <c:lblOffset val="100"/>
        <c:tickLblSkip val="1"/>
        <c:tickMarkSkip val="1"/>
        <c:noMultiLvlLbl val="0"/>
      </c:catAx>
      <c:valAx>
        <c:axId val="142196096"/>
        <c:scaling>
          <c:orientation val="minMax"/>
        </c:scaling>
        <c:delete val="0"/>
        <c:axPos val="l"/>
        <c:numFmt formatCode="0%" sourceLinked="0"/>
        <c:majorTickMark val="cross"/>
        <c:minorTickMark val="none"/>
        <c:tickLblPos val="nextTo"/>
        <c:txPr>
          <a:bodyPr rot="0" vert="horz"/>
          <a:lstStyle/>
          <a:p>
            <a:pPr>
              <a:defRPr/>
            </a:pPr>
            <a:endParaRPr lang="es-MX"/>
          </a:p>
        </c:txPr>
        <c:crossAx val="142194560"/>
        <c:crosses val="autoZero"/>
        <c:crossBetween val="between"/>
      </c:valAx>
    </c:plotArea>
    <c:plotVisOnly val="1"/>
    <c:dispBlanksAs val="gap"/>
    <c:showDLblsOverMax val="0"/>
  </c:chart>
  <c:printSettings>
    <c:headerFooter alignWithMargins="0"/>
    <c:pageMargins b="1" l="0.750000000000001" r="0.750000000000001" t="1" header="0" footer="0"/>
    <c:pageSetup orientation="landscape" horizontalDpi="-2" verticalDpi="300"/>
  </c:printSettings>
  <c:userShapes r:id="rId1"/>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'PP1'!$C$129</c:f>
              <c:strCache>
                <c:ptCount val="1"/>
                <c:pt idx="0">
                  <c:v>DÍAS PROM.</c:v>
                </c:pt>
              </c:strCache>
            </c:strRef>
          </c:tx>
          <c:invertIfNegative val="0"/>
          <c:dLbls>
            <c:numFmt formatCode="#,##0.00" sourceLinked="0"/>
            <c:txPr>
              <a:bodyPr/>
              <a:lstStyle/>
              <a:p>
                <a:pPr>
                  <a:defRPr b="1"/>
                </a:pPr>
                <a:endParaRPr lang="es-MX"/>
              </a:p>
            </c:txPr>
            <c:showLegendKey val="0"/>
            <c:showVal val="1"/>
            <c:showCatName val="0"/>
            <c:showSerName val="0"/>
            <c:showPercent val="0"/>
            <c:showBubbleSize val="0"/>
            <c:showLeaderLines val="0"/>
          </c:dLbls>
          <c:cat>
            <c:numRef>
              <c:f>'PP1'!$B$130:$B$141</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'PP1'!$C$130:$C$141</c:f>
              <c:numCache>
                <c:formatCode>0.000</c:formatCode>
                <c:ptCount val="12"/>
                <c:pt idx="0">
                  <c:v>1.0078740157480315</c:v>
                </c:pt>
                <c:pt idx="1">
                  <c:v>1.0138674884437597</c:v>
                </c:pt>
                <c:pt idx="2">
                  <c:v>1.0595238095238095</c:v>
                </c:pt>
                <c:pt idx="3">
                  <c:v>1.0177935943060499</c:v>
                </c:pt>
                <c:pt idx="4">
                  <c:v>1.0352564102564104</c:v>
                </c:pt>
                <c:pt idx="5">
                  <c:v>1.0310880829015545</c:v>
                </c:pt>
                <c:pt idx="6">
                  <c:v>1</c:v>
                </c:pt>
                <c:pt idx="7">
                  <c:v>1.0087463556851313</c:v>
                </c:pt>
                <c:pt idx="8">
                  <c:v>1.0494382022471911</c:v>
                </c:pt>
                <c:pt idx="9">
                  <c:v>1.0375939849624061</c:v>
                </c:pt>
                <c:pt idx="10">
                  <c:v>1.0769230769230769</c:v>
                </c:pt>
                <c:pt idx="11">
                  <c:v>1.0628019323671498</c:v>
                </c:pt>
              </c:numCache>
            </c:numRef>
          </c:val>
        </c:ser>
        <c:ser>
          <c:idx val="1"/>
          <c:order val="1"/>
          <c:tx>
            <c:strRef>
              <c:f>'PP1'!$D$129</c:f>
              <c:strCache>
                <c:ptCount val="1"/>
                <c:pt idx="0">
                  <c:v>META</c:v>
                </c:pt>
              </c:strCache>
            </c:strRef>
          </c:tx>
          <c:invertIfNegative val="0"/>
          <c:dLbls>
            <c:txPr>
              <a:bodyPr/>
              <a:lstStyle/>
              <a:p>
                <a:pPr>
                  <a:defRPr b="1"/>
                </a:pPr>
                <a:endParaRPr lang="es-MX"/>
              </a:p>
            </c:txPr>
            <c:showLegendKey val="0"/>
            <c:showVal val="1"/>
            <c:showCatName val="0"/>
            <c:showSerName val="0"/>
            <c:showPercent val="0"/>
            <c:showBubbleSize val="0"/>
            <c:showLeaderLines val="0"/>
          </c:dLbls>
          <c:cat>
            <c:numRef>
              <c:f>'PP1'!$B$130:$B$141</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'PP1'!$D$130:$D$141</c:f>
              <c:numCache>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Cache>
            </c:numRef>
          </c:val>
        </c:ser>
        <c:dLbls>
          <c:showLegendKey val="0"/>
          <c:showVal val="0"/>
          <c:showCatName val="0"/>
          <c:showSerName val="0"/>
          <c:showPercent val="0"/>
          <c:showBubbleSize val="0"/>
        </c:dLbls>
        <c:gapWidth val="150"/>
        <c:axId val="142247808"/>
        <c:axId val="142249344"/>
      </c:barChart>
      <c:dateAx>
        <c:axId val="142247808"/>
        <c:scaling>
          <c:orientation val="minMax"/>
        </c:scaling>
        <c:delete val="0"/>
        <c:axPos val="b"/>
        <c:numFmt formatCode="mmm\-yy" sourceLinked="1"/>
        <c:majorTickMark val="out"/>
        <c:minorTickMark val="none"/>
        <c:tickLblPos val="nextTo"/>
        <c:crossAx val="142249344"/>
        <c:crosses val="autoZero"/>
        <c:auto val="1"/>
        <c:lblOffset val="100"/>
        <c:baseTimeUnit val="months"/>
      </c:dateAx>
      <c:valAx>
        <c:axId val="142249344"/>
        <c:scaling>
          <c:orientation val="minMax"/>
        </c:scaling>
        <c:delete val="0"/>
        <c:axPos val="l"/>
        <c:majorGridlines/>
        <c:numFmt formatCode="0.000" sourceLinked="1"/>
        <c:majorTickMark val="out"/>
        <c:minorTickMark val="none"/>
        <c:tickLblPos val="nextTo"/>
        <c:crossAx val="1422478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0-CD21-483E-860D-BE2F553AF5ED}"/>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CD21-483E-860D-BE2F553AF5ED}"/>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2-CD21-483E-860D-BE2F553AF5ED}"/>
            </c:ext>
          </c:extLst>
        </c:ser>
        <c:ser>
          <c:idx val="3"/>
          <c:order val="3"/>
          <c:spPr>
            <a:solidFill>
              <a:srgbClr val="FF0000"/>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3-CD21-483E-860D-BE2F553AF5ED}"/>
            </c:ext>
          </c:extLst>
        </c:ser>
        <c:dLbls>
          <c:showLegendKey val="0"/>
          <c:showVal val="0"/>
          <c:showCatName val="0"/>
          <c:showSerName val="0"/>
          <c:showPercent val="0"/>
          <c:showBubbleSize val="0"/>
        </c:dLbls>
        <c:gapWidth val="150"/>
        <c:overlap val="100"/>
        <c:axId val="141761152"/>
        <c:axId val="141779328"/>
      </c:barChart>
      <c:catAx>
        <c:axId val="14176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41779328"/>
        <c:crosses val="autoZero"/>
        <c:auto val="1"/>
        <c:lblAlgn val="ctr"/>
        <c:lblOffset val="100"/>
        <c:tickLblSkip val="1"/>
        <c:tickMarkSkip val="1"/>
        <c:noMultiLvlLbl val="0"/>
      </c:catAx>
      <c:valAx>
        <c:axId val="14177932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417611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000000000000022" r="0.75000000000000022" t="1" header="0" footer="0"/>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sng"/>
          </a:pPr>
          <a:endParaRPr lang="es-MX"/>
        </a:p>
      </c:txPr>
    </c:title>
    <c:autoTitleDeleted val="0"/>
    <c:plotArea>
      <c:layout>
        <c:manualLayout>
          <c:layoutTarget val="inner"/>
          <c:xMode val="edge"/>
          <c:yMode val="edge"/>
          <c:x val="9.2891294838145247E-2"/>
          <c:y val="0.19480351414406533"/>
          <c:w val="0.76332436570428697"/>
          <c:h val="0.60590405365995914"/>
        </c:manualLayout>
      </c:layout>
      <c:barChart>
        <c:barDir val="col"/>
        <c:grouping val="clustered"/>
        <c:varyColors val="0"/>
        <c:ser>
          <c:idx val="0"/>
          <c:order val="0"/>
          <c:tx>
            <c:strRef>
              <c:f>'PP2'!$C$21</c:f>
              <c:strCache>
                <c:ptCount val="1"/>
                <c:pt idx="0">
                  <c:v>QUEJAS RECIBIDAS</c:v>
                </c:pt>
              </c:strCache>
            </c:strRef>
          </c:tx>
          <c:invertIfNegative val="0"/>
          <c:cat>
            <c:numRef>
              <c:f>'PP2'!$B$22:$B$45</c:f>
              <c:numCache>
                <c:formatCode>mmm\-yy</c:formatCode>
                <c:ptCount val="24"/>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numCache>
            </c:numRef>
          </c:cat>
          <c:val>
            <c:numRef>
              <c:f>'PP2'!$C$22:$C$45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xmlns:c16r2="http://schemas.microsoft.com/office/drawing/2015/06/chart">
            <c:ext xmlns:c16="http://schemas.microsoft.com/office/drawing/2014/chart" uri="{C3380CC4-5D6E-409C-BE32-E72D297353CC}">
              <c16:uniqueId val="{00000000-AE33-4B08-AD44-C1F6C6996A94}"/>
            </c:ext>
          </c:extLst>
        </c:ser>
        <c:dLbls>
          <c:showLegendKey val="0"/>
          <c:showVal val="0"/>
          <c:showCatName val="0"/>
          <c:showSerName val="0"/>
          <c:showPercent val="0"/>
          <c:showBubbleSize val="0"/>
        </c:dLbls>
        <c:gapWidth val="150"/>
        <c:axId val="141800960"/>
        <c:axId val="141802496"/>
      </c:barChart>
      <c:dateAx>
        <c:axId val="141800960"/>
        <c:scaling>
          <c:orientation val="minMax"/>
        </c:scaling>
        <c:delete val="0"/>
        <c:axPos val="b"/>
        <c:numFmt formatCode="mmm\-yy" sourceLinked="1"/>
        <c:majorTickMark val="out"/>
        <c:minorTickMark val="none"/>
        <c:tickLblPos val="nextTo"/>
        <c:txPr>
          <a:bodyPr/>
          <a:lstStyle/>
          <a:p>
            <a:pPr>
              <a:defRPr b="1"/>
            </a:pPr>
            <a:endParaRPr lang="es-MX"/>
          </a:p>
        </c:txPr>
        <c:crossAx val="141802496"/>
        <c:crosses val="autoZero"/>
        <c:auto val="1"/>
        <c:lblOffset val="100"/>
        <c:baseTimeUnit val="months"/>
      </c:dateAx>
      <c:valAx>
        <c:axId val="141802496"/>
        <c:scaling>
          <c:orientation val="minMax"/>
          <c:max val="5"/>
        </c:scaling>
        <c:delete val="0"/>
        <c:axPos val="l"/>
        <c:majorGridlines/>
        <c:numFmt formatCode="General" sourceLinked="1"/>
        <c:majorTickMark val="out"/>
        <c:minorTickMark val="none"/>
        <c:tickLblPos val="nextTo"/>
        <c:txPr>
          <a:bodyPr/>
          <a:lstStyle/>
          <a:p>
            <a:pPr>
              <a:defRPr b="1"/>
            </a:pPr>
            <a:endParaRPr lang="es-MX"/>
          </a:p>
        </c:txPr>
        <c:crossAx val="14180096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ATENCIÓN DE QUEJAS DE USUARIOS 
DEPARTAMENTO DE PRESUPUESTO 
Enero - Diciembre 2018
</a:t>
            </a:r>
          </a:p>
        </c:rich>
      </c:tx>
      <c:layout>
        <c:manualLayout>
          <c:xMode val="edge"/>
          <c:yMode val="edge"/>
          <c:x val="0.29782290049216426"/>
          <c:y val="5.3140145272538603E-2"/>
        </c:manualLayout>
      </c:layout>
      <c:overlay val="0"/>
      <c:spPr>
        <a:noFill/>
        <a:ln w="25400">
          <a:noFill/>
        </a:ln>
      </c:spPr>
    </c:title>
    <c:autoTitleDeleted val="0"/>
    <c:plotArea>
      <c:layout>
        <c:manualLayout>
          <c:layoutTarget val="inner"/>
          <c:xMode val="edge"/>
          <c:yMode val="edge"/>
          <c:x val="6.7345722311687201E-2"/>
          <c:y val="0.26570109171136214"/>
          <c:w val="0.91828254847645407"/>
          <c:h val="0.53043628407009757"/>
        </c:manualLayout>
      </c:layout>
      <c:barChart>
        <c:barDir val="col"/>
        <c:grouping val="clustered"/>
        <c:varyColors val="0"/>
        <c:ser>
          <c:idx val="1"/>
          <c:order val="1"/>
          <c:tx>
            <c:strRef>
              <c:f>'[2019  -05 Marzo Indicadores  Presupuestos.xls]Atn.QUEJAS 2018'!$C$21</c:f>
              <c:strCache>
                <c:ptCount val="1"/>
                <c:pt idx="0">
                  <c:v>#REF!</c:v>
                </c:pt>
              </c:strCache>
            </c:strRef>
          </c:tx>
          <c:spPr>
            <a:solidFill>
              <a:srgbClr val="993366"/>
            </a:solidFill>
            <a:ln w="12700">
              <a:solidFill>
                <a:srgbClr val="000000"/>
              </a:solidFill>
              <a:prstDash val="solid"/>
            </a:ln>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Ref>
              <c:f>'[8]Atn.QUEJAS 2018'!$B$22:$B$33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'[8]Atn.QUEJAS 2018'!$C$22:$C$33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42967168"/>
        <c:axId val="142969088"/>
      </c:barChart>
      <c:lineChart>
        <c:grouping val="standard"/>
        <c:varyColors val="0"/>
        <c:ser>
          <c:idx val="0"/>
          <c:order val="0"/>
          <c:tx>
            <c:strRef>
              <c:f>'[2019  -05 Marzo Indicadores  Presupuestos.xls]Atn.QUEJAS 2018'!$D$21</c:f>
              <c:strCache>
                <c:ptCount val="1"/>
                <c:pt idx="0">
                  <c:v>#REF!</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'[8]Atn.QUEJAS 2018'!$B$22:$B$33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'[8]Atn.QUEJAS 2018'!$D$22:$D$33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42974976"/>
        <c:axId val="142976512"/>
      </c:lineChart>
      <c:catAx>
        <c:axId val="1429671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s-MX"/>
          </a:p>
        </c:txPr>
        <c:crossAx val="142969088"/>
        <c:crosses val="autoZero"/>
        <c:auto val="0"/>
        <c:lblAlgn val="ctr"/>
        <c:lblOffset val="100"/>
        <c:tickLblSkip val="1"/>
        <c:tickMarkSkip val="1"/>
        <c:noMultiLvlLbl val="0"/>
      </c:catAx>
      <c:valAx>
        <c:axId val="142969088"/>
        <c:scaling>
          <c:orientation val="minMax"/>
        </c:scaling>
        <c:delete val="0"/>
        <c:axPos val="l"/>
        <c:numFmt formatCode="General" sourceLinked="0"/>
        <c:majorTickMark val="cross"/>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s-MX"/>
          </a:p>
        </c:txPr>
        <c:crossAx val="142967168"/>
        <c:crosses val="autoZero"/>
        <c:crossBetween val="between"/>
      </c:valAx>
      <c:catAx>
        <c:axId val="142974976"/>
        <c:scaling>
          <c:orientation val="minMax"/>
        </c:scaling>
        <c:delete val="1"/>
        <c:axPos val="b"/>
        <c:numFmt formatCode="General" sourceLinked="1"/>
        <c:majorTickMark val="out"/>
        <c:minorTickMark val="none"/>
        <c:tickLblPos val="nextTo"/>
        <c:crossAx val="142976512"/>
        <c:crosses val="autoZero"/>
        <c:auto val="0"/>
        <c:lblAlgn val="ctr"/>
        <c:lblOffset val="100"/>
        <c:noMultiLvlLbl val="0"/>
      </c:catAx>
      <c:valAx>
        <c:axId val="142976512"/>
        <c:scaling>
          <c:orientation val="minMax"/>
        </c:scaling>
        <c:delete val="1"/>
        <c:axPos val="l"/>
        <c:numFmt formatCode="General" sourceLinked="1"/>
        <c:majorTickMark val="out"/>
        <c:minorTickMark val="none"/>
        <c:tickLblPos val="nextTo"/>
        <c:crossAx val="142974976"/>
        <c:crosses val="autoZero"/>
        <c:crossBetween val="between"/>
      </c:valAx>
      <c:spPr>
        <a:solidFill>
          <a:schemeClr val="accent4">
            <a:lumMod val="20000"/>
            <a:lumOff val="80000"/>
          </a:schemeClr>
        </a:solidFill>
        <a:ln w="12700">
          <a:solidFill>
            <a:srgbClr val="808080"/>
          </a:solidFill>
          <a:prstDash val="solid"/>
        </a:ln>
      </c:spPr>
    </c:plotArea>
    <c:legend>
      <c:legendPos val="r"/>
      <c:layout>
        <c:manualLayout>
          <c:xMode val="edge"/>
          <c:yMode val="edge"/>
          <c:x val="0.36172695449241538"/>
          <c:y val="0.90406976744186052"/>
          <c:w val="0.29754959159859978"/>
          <c:h val="6.9767441860465129E-2"/>
        </c:manualLayout>
      </c:layout>
      <c:overlay val="0"/>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s-MX"/>
        </a:p>
      </c:txPr>
    </c:legend>
    <c:plotVisOnly val="1"/>
    <c:dispBlanksAs val="gap"/>
    <c:showDLblsOverMax val="0"/>
  </c:chart>
  <c:spPr>
    <a:solidFill>
      <a:schemeClr val="accent4">
        <a:lumMod val="40000"/>
        <a:lumOff val="60000"/>
      </a:schemeClr>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000000000000022" r="0.75000000000000022" t="1" header="0" footer="0"/>
    <c:pageSetup orientation="landscape"/>
  </c:printSettings>
  <c:userShapes r:id="rId1"/>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000000"/>
                </a:solidFill>
                <a:latin typeface="Arial"/>
                <a:ea typeface="Arial"/>
                <a:cs typeface="Arial"/>
              </a:defRPr>
            </a:pPr>
            <a:r>
              <a:rPr lang="es-MX" sz="1400" b="1" i="0" u="none" strike="noStrike" baseline="0">
                <a:solidFill>
                  <a:srgbClr val="000000"/>
                </a:solidFill>
                <a:latin typeface="Arial"/>
                <a:cs typeface="Arial"/>
              </a:rPr>
              <a:t>SATISFACCION DE USUARIOS 2017  - 2018</a:t>
            </a:r>
          </a:p>
          <a:p>
            <a:pPr>
              <a:defRPr sz="1400" b="0" i="0" u="none" strike="noStrike" baseline="0">
                <a:solidFill>
                  <a:srgbClr val="000000"/>
                </a:solidFill>
                <a:latin typeface="Arial"/>
                <a:ea typeface="Arial"/>
                <a:cs typeface="Arial"/>
              </a:defRPr>
            </a:pPr>
            <a:endParaRPr lang="es-MX" sz="1400" b="1" i="0" u="none" strike="noStrike" baseline="0">
              <a:solidFill>
                <a:srgbClr val="000000"/>
              </a:solidFill>
              <a:latin typeface="Arial"/>
              <a:cs typeface="Arial"/>
            </a:endParaRPr>
          </a:p>
          <a:p>
            <a:pPr>
              <a:defRPr sz="1400" b="0" i="0" u="none" strike="noStrike" baseline="0">
                <a:solidFill>
                  <a:srgbClr val="000000"/>
                </a:solidFill>
                <a:latin typeface="Arial"/>
                <a:ea typeface="Arial"/>
                <a:cs typeface="Arial"/>
              </a:defRPr>
            </a:pPr>
            <a:r>
              <a:rPr lang="es-MX" sz="1400" b="1" i="0" u="none" strike="noStrike" baseline="0">
                <a:solidFill>
                  <a:srgbClr val="000000"/>
                </a:solidFill>
                <a:latin typeface="Arial"/>
                <a:cs typeface="Arial"/>
              </a:rPr>
              <a:t>Departamento de Presupuestos</a:t>
            </a:r>
          </a:p>
        </c:rich>
      </c:tx>
      <c:layout>
        <c:manualLayout>
          <c:xMode val="edge"/>
          <c:yMode val="edge"/>
          <c:x val="0.2428635280422583"/>
          <c:y val="1.9082328432722135E-2"/>
        </c:manualLayout>
      </c:layout>
      <c:overlay val="0"/>
      <c:spPr>
        <a:noFill/>
        <a:ln w="25400">
          <a:noFill/>
        </a:ln>
      </c:spPr>
    </c:title>
    <c:autoTitleDeleted val="0"/>
    <c:plotArea>
      <c:layout>
        <c:manualLayout>
          <c:layoutTarget val="inner"/>
          <c:xMode val="edge"/>
          <c:yMode val="edge"/>
          <c:x val="7.3996024709280073E-2"/>
          <c:y val="0.19106898967945748"/>
          <c:w val="0.86130432809813362"/>
          <c:h val="0.59420458051568259"/>
        </c:manualLayout>
      </c:layout>
      <c:barChart>
        <c:barDir val="col"/>
        <c:grouping val="clustered"/>
        <c:varyColors val="0"/>
        <c:ser>
          <c:idx val="1"/>
          <c:order val="0"/>
          <c:tx>
            <c:strRef>
              <c:f>'PP3'!$B$63</c:f>
              <c:strCache>
                <c:ptCount val="1"/>
                <c:pt idx="0">
                  <c:v>Indicador</c:v>
                </c:pt>
              </c:strCache>
            </c:strRef>
          </c:tx>
          <c:spPr>
            <a:solidFill>
              <a:srgbClr val="00B050"/>
            </a:solidFill>
            <a:ln w="12700">
              <a:solidFill>
                <a:srgbClr val="000000"/>
              </a:solidFill>
              <a:prstDash val="solid"/>
            </a:ln>
            <a:scene3d>
              <a:camera prst="orthographicFront"/>
              <a:lightRig rig="threePt" dir="t"/>
            </a:scene3d>
            <a:sp3d>
              <a:bevelT w="165100" prst="coolSlant"/>
            </a:sp3d>
          </c:spPr>
          <c:invertIfNegative val="0"/>
          <c:dLbls>
            <c:txPr>
              <a:bodyPr/>
              <a:lstStyle/>
              <a:p>
                <a:pPr>
                  <a:defRPr sz="1600" b="1">
                    <a:solidFill>
                      <a:schemeClr val="tx1"/>
                    </a:solidFill>
                  </a:defRPr>
                </a:pPr>
                <a:endParaRPr lang="es-MX"/>
              </a:p>
            </c:txPr>
            <c:dLblPos val="ctr"/>
            <c:showLegendKey val="0"/>
            <c:showVal val="1"/>
            <c:showCatName val="0"/>
            <c:showSerName val="0"/>
            <c:showPercent val="0"/>
            <c:showBubbleSize val="0"/>
            <c:showLeaderLines val="0"/>
          </c:dLbls>
          <c:cat>
            <c:strRef>
              <c:f>'PP3'!$A$64:$A$69</c:f>
              <c:strCache>
                <c:ptCount val="6"/>
                <c:pt idx="0">
                  <c:v>Ene-Jun 17</c:v>
                </c:pt>
                <c:pt idx="1">
                  <c:v>Jul-Dic 17</c:v>
                </c:pt>
                <c:pt idx="2">
                  <c:v>Ene-Jun 18</c:v>
                </c:pt>
                <c:pt idx="3">
                  <c:v>Jul-Dic 18</c:v>
                </c:pt>
                <c:pt idx="4">
                  <c:v>Ene-Jun 19</c:v>
                </c:pt>
                <c:pt idx="5">
                  <c:v>Jul-Dic 19</c:v>
                </c:pt>
              </c:strCache>
            </c:strRef>
          </c:cat>
          <c:val>
            <c:numRef>
              <c:f>'PP3'!$B$64:$B$69</c:f>
              <c:numCache>
                <c:formatCode>0.0%</c:formatCode>
                <c:ptCount val="6"/>
                <c:pt idx="0">
                  <c:v>0.98499999999999999</c:v>
                </c:pt>
                <c:pt idx="1">
                  <c:v>0.98019999999999996</c:v>
                </c:pt>
                <c:pt idx="2">
                  <c:v>0.99219999999999997</c:v>
                </c:pt>
                <c:pt idx="3">
                  <c:v>0.97240000000000004</c:v>
                </c:pt>
              </c:numCache>
            </c:numRef>
          </c:val>
          <c:extLst xmlns:c16r2="http://schemas.microsoft.com/office/drawing/2015/06/chart">
            <c:ext xmlns:c16="http://schemas.microsoft.com/office/drawing/2014/chart" uri="{C3380CC4-5D6E-409C-BE32-E72D297353CC}">
              <c16:uniqueId val="{00000000-4A96-428E-8F8D-7A43F72C70D6}"/>
            </c:ext>
          </c:extLst>
        </c:ser>
        <c:dLbls>
          <c:showLegendKey val="0"/>
          <c:showVal val="0"/>
          <c:showCatName val="0"/>
          <c:showSerName val="0"/>
          <c:showPercent val="0"/>
          <c:showBubbleSize val="0"/>
        </c:dLbls>
        <c:gapWidth val="150"/>
        <c:axId val="143107200"/>
        <c:axId val="143108736"/>
      </c:barChart>
      <c:catAx>
        <c:axId val="1431072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MX"/>
          </a:p>
        </c:txPr>
        <c:crossAx val="143108736"/>
        <c:crosses val="autoZero"/>
        <c:auto val="0"/>
        <c:lblAlgn val="ctr"/>
        <c:lblOffset val="100"/>
        <c:tickLblSkip val="1"/>
        <c:tickMarkSkip val="1"/>
        <c:noMultiLvlLbl val="0"/>
      </c:catAx>
      <c:valAx>
        <c:axId val="143108736"/>
        <c:scaling>
          <c:orientation val="minMax"/>
          <c:min val="0.8"/>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3107200"/>
        <c:crosses val="autoZero"/>
        <c:crossBetween val="between"/>
      </c:valAx>
      <c:spPr>
        <a:solidFill>
          <a:schemeClr val="bg1"/>
        </a:solidFill>
        <a:ln w="12700">
          <a:solidFill>
            <a:srgbClr val="808080"/>
          </a:solidFill>
          <a:prstDash val="solid"/>
        </a:ln>
      </c:spPr>
    </c:plotArea>
    <c:plotVisOnly val="1"/>
    <c:dispBlanksAs val="gap"/>
    <c:showDLblsOverMax val="0"/>
  </c:chart>
  <c:spPr>
    <a:blipFill dpi="0" rotWithShape="0">
      <a:blip xmlns:r="http://schemas.openxmlformats.org/officeDocument/2006/relationships" r:embed="rId1"/>
      <a:srcRect/>
      <a:tile tx="0" ty="0" sx="100000" sy="100000" flip="none" algn="tl"/>
    </a:blipFill>
    <a:ln w="3175">
      <a:noFill/>
      <a:prstDash val="solid"/>
    </a:ln>
    <a:effectLst>
      <a:glow rad="63500">
        <a:schemeClr val="accent2">
          <a:lumMod val="40000"/>
          <a:lumOff val="60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 footer="0"/>
    <c:pageSetup orientation="landscape"/>
  </c:printSettings>
  <c:userShapes r:id="rId2"/>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none"/>
            </a:pPr>
            <a:r>
              <a:rPr lang="es-MX" u="none"/>
              <a:t>INDICADORES</a:t>
            </a:r>
            <a:r>
              <a:rPr lang="es-MX" u="none" baseline="0"/>
              <a:t> 2017-2018</a:t>
            </a:r>
            <a:endParaRPr lang="es-MX" u="none"/>
          </a:p>
        </c:rich>
      </c:tx>
      <c:layout>
        <c:manualLayout>
          <c:xMode val="edge"/>
          <c:yMode val="edge"/>
          <c:x val="0.30231050664121528"/>
          <c:y val="1.8518518518518517E-2"/>
        </c:manualLayout>
      </c:layout>
      <c:overlay val="0"/>
    </c:title>
    <c:autoTitleDeleted val="0"/>
    <c:plotArea>
      <c:layout/>
      <c:barChart>
        <c:barDir val="col"/>
        <c:grouping val="clustered"/>
        <c:varyColors val="0"/>
        <c:ser>
          <c:idx val="0"/>
          <c:order val="0"/>
          <c:spPr>
            <a:solidFill>
              <a:srgbClr val="00B050"/>
            </a:solidFill>
            <a:scene3d>
              <a:camera prst="orthographicFront"/>
              <a:lightRig rig="threePt" dir="t"/>
            </a:scene3d>
            <a:sp3d>
              <a:bevelT w="165100" prst="coolSlant"/>
            </a:sp3d>
          </c:spPr>
          <c:invertIfNegative val="0"/>
          <c:cat>
            <c:strRef>
              <c:f>'PP4'!$B$21:$B$32</c:f>
              <c:strCache>
                <c:ptCount val="12"/>
                <c:pt idx="0">
                  <c:v>Ene-Mzo 2017</c:v>
                </c:pt>
                <c:pt idx="1">
                  <c:v>Abr-Jun 2017</c:v>
                </c:pt>
                <c:pt idx="2">
                  <c:v>Jul-Sep 2017</c:v>
                </c:pt>
                <c:pt idx="3">
                  <c:v>Oct-Dic 2017</c:v>
                </c:pt>
                <c:pt idx="4">
                  <c:v>Ene-Mzo 2018</c:v>
                </c:pt>
                <c:pt idx="5">
                  <c:v>Abr-Jun 2018</c:v>
                </c:pt>
                <c:pt idx="6">
                  <c:v>Jul-Sep 2018</c:v>
                </c:pt>
                <c:pt idx="7">
                  <c:v>Oct-Dic 2018</c:v>
                </c:pt>
                <c:pt idx="8">
                  <c:v>Ene-Mzo 2019</c:v>
                </c:pt>
                <c:pt idx="9">
                  <c:v>Abr-Jun 2019</c:v>
                </c:pt>
                <c:pt idx="10">
                  <c:v>Jul- Sept 2019</c:v>
                </c:pt>
                <c:pt idx="11">
                  <c:v>Oct- Dic 2019 </c:v>
                </c:pt>
              </c:strCache>
            </c:strRef>
          </c:cat>
          <c:val>
            <c:numRef>
              <c:f>'PP4'!$C$21:$C$32</c:f>
              <c:numCache>
                <c:formatCode>0%</c:formatCode>
                <c:ptCount val="12"/>
                <c:pt idx="0">
                  <c:v>1</c:v>
                </c:pt>
                <c:pt idx="1">
                  <c:v>1</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150"/>
        <c:axId val="143053184"/>
        <c:axId val="143054720"/>
      </c:barChart>
      <c:catAx>
        <c:axId val="143053184"/>
        <c:scaling>
          <c:orientation val="minMax"/>
        </c:scaling>
        <c:delete val="0"/>
        <c:axPos val="b"/>
        <c:majorTickMark val="out"/>
        <c:minorTickMark val="none"/>
        <c:tickLblPos val="nextTo"/>
        <c:txPr>
          <a:bodyPr/>
          <a:lstStyle/>
          <a:p>
            <a:pPr>
              <a:defRPr b="1"/>
            </a:pPr>
            <a:endParaRPr lang="es-MX"/>
          </a:p>
        </c:txPr>
        <c:crossAx val="143054720"/>
        <c:crosses val="autoZero"/>
        <c:auto val="1"/>
        <c:lblAlgn val="ctr"/>
        <c:lblOffset val="100"/>
        <c:noMultiLvlLbl val="0"/>
      </c:catAx>
      <c:valAx>
        <c:axId val="143054720"/>
        <c:scaling>
          <c:orientation val="minMax"/>
        </c:scaling>
        <c:delete val="0"/>
        <c:axPos val="l"/>
        <c:majorGridlines/>
        <c:numFmt formatCode="0%" sourceLinked="1"/>
        <c:majorTickMark val="out"/>
        <c:minorTickMark val="none"/>
        <c:tickLblPos val="nextTo"/>
        <c:txPr>
          <a:bodyPr/>
          <a:lstStyle/>
          <a:p>
            <a:pPr>
              <a:defRPr b="1"/>
            </a:pPr>
            <a:endParaRPr lang="es-MX"/>
          </a:p>
        </c:txPr>
        <c:crossAx val="143053184"/>
        <c:crosses val="autoZero"/>
        <c:crossBetween val="between"/>
      </c:valAx>
    </c:plotArea>
    <c:plotVisOnly val="1"/>
    <c:dispBlanksAs val="gap"/>
    <c:showDLblsOverMax val="0"/>
  </c:chart>
  <c:spPr>
    <a:gradFill>
      <a:gsLst>
        <a:gs pos="0">
          <a:srgbClr val="5E9EFF"/>
        </a:gs>
        <a:gs pos="0">
          <a:srgbClr val="85C2FF"/>
        </a:gs>
        <a:gs pos="0">
          <a:srgbClr val="C4D6EB"/>
        </a:gs>
        <a:gs pos="0">
          <a:srgbClr val="FFEBFA"/>
        </a:gs>
      </a:gsLst>
      <a:lin ang="2700000" scaled="0"/>
    </a:gradFill>
    <a:effectLst>
      <a:glow rad="63500">
        <a:schemeClr val="accent2">
          <a:lumMod val="40000"/>
          <a:lumOff val="60000"/>
          <a:alpha val="40000"/>
        </a:schemeClr>
      </a:glow>
    </a:effectLst>
  </c:sp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'TE1'!$C$25</c:f>
              <c:strCache>
                <c:ptCount val="1"/>
                <c:pt idx="0">
                  <c:v>% Satisfaccion</c:v>
                </c:pt>
              </c:strCache>
            </c:strRef>
          </c:tx>
          <c:spPr>
            <a:solidFill>
              <a:srgbClr val="00B050"/>
            </a:solidFill>
            <a:scene3d>
              <a:camera prst="orthographicFront"/>
              <a:lightRig rig="threePt" dir="t"/>
            </a:scene3d>
            <a:sp3d>
              <a:bevelT w="165100" prst="coolSlant"/>
            </a:sp3d>
          </c:spPr>
          <c:invertIfNegative val="0"/>
          <c:dLbls>
            <c:spPr>
              <a:noFill/>
              <a:ln>
                <a:noFill/>
              </a:ln>
              <a:effectLst/>
            </c:spPr>
            <c:txPr>
              <a:bodyPr/>
              <a:lstStyle/>
              <a:p>
                <a:pPr>
                  <a:defRPr sz="1400"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'TE1'!$B$26:$B$31</c:f>
              <c:strCache>
                <c:ptCount val="6"/>
                <c:pt idx="0">
                  <c:v>ENE-jun 2017</c:v>
                </c:pt>
                <c:pt idx="1">
                  <c:v>Jul-Dic 2017</c:v>
                </c:pt>
                <c:pt idx="2">
                  <c:v>Ene-Jun 2018</c:v>
                </c:pt>
                <c:pt idx="3">
                  <c:v>Jul-Dic 2018</c:v>
                </c:pt>
                <c:pt idx="4">
                  <c:v>Ene-Jun 2019</c:v>
                </c:pt>
                <c:pt idx="5">
                  <c:v>Jul- Dic 2019</c:v>
                </c:pt>
              </c:strCache>
            </c:strRef>
          </c:cat>
          <c:val>
            <c:numRef>
              <c:f>'TE1'!$C$26:$C$31</c:f>
              <c:numCache>
                <c:formatCode>0.00%</c:formatCode>
                <c:ptCount val="6"/>
                <c:pt idx="0">
                  <c:v>0.96160000000000001</c:v>
                </c:pt>
                <c:pt idx="1">
                  <c:v>0.96899999999999997</c:v>
                </c:pt>
                <c:pt idx="2">
                  <c:v>0.96499999999999997</c:v>
                </c:pt>
                <c:pt idx="3">
                  <c:v>0.96660000000000001</c:v>
                </c:pt>
              </c:numCache>
            </c:numRef>
          </c:val>
          <c:extLst xmlns:c16r2="http://schemas.microsoft.com/office/drawing/2015/06/chart">
            <c:ext xmlns:c16="http://schemas.microsoft.com/office/drawing/2014/chart" uri="{C3380CC4-5D6E-409C-BE32-E72D297353CC}">
              <c16:uniqueId val="{00000000-90A3-46A2-8547-FF88BB39C99B}"/>
            </c:ext>
          </c:extLst>
        </c:ser>
        <c:dLbls>
          <c:showLegendKey val="0"/>
          <c:showVal val="0"/>
          <c:showCatName val="0"/>
          <c:showSerName val="0"/>
          <c:showPercent val="0"/>
          <c:showBubbleSize val="0"/>
        </c:dLbls>
        <c:gapWidth val="300"/>
        <c:axId val="133308416"/>
        <c:axId val="133309952"/>
      </c:barChart>
      <c:catAx>
        <c:axId val="133308416"/>
        <c:scaling>
          <c:orientation val="minMax"/>
        </c:scaling>
        <c:delete val="0"/>
        <c:axPos val="b"/>
        <c:numFmt formatCode="General" sourceLinked="1"/>
        <c:majorTickMark val="none"/>
        <c:minorTickMark val="none"/>
        <c:tickLblPos val="nextTo"/>
        <c:txPr>
          <a:bodyPr rot="-60000000" vert="horz"/>
          <a:lstStyle/>
          <a:p>
            <a:pPr>
              <a:defRPr b="1"/>
            </a:pPr>
            <a:endParaRPr lang="es-MX"/>
          </a:p>
        </c:txPr>
        <c:crossAx val="133309952"/>
        <c:crosses val="autoZero"/>
        <c:auto val="1"/>
        <c:lblAlgn val="ctr"/>
        <c:lblOffset val="100"/>
        <c:noMultiLvlLbl val="0"/>
      </c:catAx>
      <c:valAx>
        <c:axId val="133309952"/>
        <c:scaling>
          <c:orientation val="minMax"/>
          <c:max val="1"/>
          <c:min val="0.8"/>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minorGridlines>
          <c:spPr>
            <a:ln>
              <a:noFill/>
            </a:ln>
          </c:spPr>
        </c:minorGridlines>
        <c:numFmt formatCode="0%" sourceLinked="0"/>
        <c:majorTickMark val="out"/>
        <c:minorTickMark val="none"/>
        <c:tickLblPos val="nextTo"/>
        <c:spPr>
          <a:noFill/>
        </c:spPr>
        <c:txPr>
          <a:bodyPr rot="-60000000" vert="horz"/>
          <a:lstStyle/>
          <a:p>
            <a:pPr>
              <a:defRPr b="1"/>
            </a:pPr>
            <a:endParaRPr lang="es-MX"/>
          </a:p>
        </c:txPr>
        <c:crossAx val="133308416"/>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tx>
            <c:strRef>
              <c:f>'Prog. Anual'!#REF!</c:f>
              <c:strCache>
                <c:ptCount val="1"/>
                <c:pt idx="0">
                  <c:v>#¡REF!</c:v>
                </c:pt>
              </c:strCache>
            </c:strRef>
          </c:tx>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'Prog. Anual'!#REF!</c:f>
              <c:numCache>
                <c:formatCode>General</c:formatCode>
                <c:ptCount val="1"/>
                <c:pt idx="0">
                  <c:v>1</c:v>
                </c:pt>
              </c:numCache>
            </c:numRef>
          </c:cat>
          <c:val>
            <c:numRef>
              <c:f>'Prog. Anual'!#REF!</c:f>
              <c:numCache>
                <c:formatCode>General</c:formatCode>
                <c:ptCount val="1"/>
                <c:pt idx="0">
                  <c:v>1</c:v>
                </c:pt>
              </c:numCache>
            </c:numRef>
          </c:val>
        </c:ser>
        <c:ser>
          <c:idx val="1"/>
          <c:order val="1"/>
          <c:tx>
            <c:strRef>
              <c:f>'Prog. Anual'!#REF!</c:f>
              <c:strCache>
                <c:ptCount val="1"/>
                <c:pt idx="0">
                  <c:v>#¡REF!</c:v>
                </c:pt>
              </c:strCache>
            </c:strRef>
          </c:tx>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'Prog. Anual'!#REF!</c:f>
              <c:numCache>
                <c:formatCode>General</c:formatCode>
                <c:ptCount val="1"/>
                <c:pt idx="0">
                  <c:v>1</c:v>
                </c:pt>
              </c:numCache>
            </c:numRef>
          </c:cat>
          <c:val>
            <c:numRef>
              <c:f>'Prog. Anual'!#REF!</c:f>
              <c:numCache>
                <c:formatCode>General</c:formatCode>
                <c:ptCount val="1"/>
                <c:pt idx="0">
                  <c:v>1</c:v>
                </c:pt>
              </c:numCache>
            </c:numRef>
          </c:val>
        </c:ser>
        <c:ser>
          <c:idx val="2"/>
          <c:order val="2"/>
          <c:tx>
            <c:strRef>
              <c:f>'Prog. Anual'!#REF!</c:f>
              <c:strCache>
                <c:ptCount val="1"/>
                <c:pt idx="0">
                  <c:v>#¡REF!</c:v>
                </c:pt>
              </c:strCache>
            </c:strRef>
          </c:tx>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'Prog. Anual'!#REF!</c:f>
              <c:numCache>
                <c:formatCode>General</c:formatCode>
                <c:ptCount val="1"/>
                <c:pt idx="0">
                  <c:v>1</c:v>
                </c:pt>
              </c:numCache>
            </c:numRef>
          </c:cat>
          <c:val>
            <c:numRef>
              <c:f>'Prog. Anual'!#REF!</c:f>
              <c:numCache>
                <c:formatCode>General</c:formatCode>
                <c:ptCount val="1"/>
                <c:pt idx="0">
                  <c:v>1</c:v>
                </c:pt>
              </c:numCache>
            </c:numRef>
          </c:val>
        </c:ser>
        <c:ser>
          <c:idx val="3"/>
          <c:order val="3"/>
          <c:tx>
            <c:strRef>
              <c:f>'Prog. Anual'!#REF!</c:f>
              <c:strCache>
                <c:ptCount val="1"/>
                <c:pt idx="0">
                  <c:v>#¡REF!</c:v>
                </c:pt>
              </c:strCache>
            </c:strRef>
          </c:tx>
          <c:spPr>
            <a:solidFill>
              <a:srgbClr val="FF0000"/>
            </a:solidFill>
            <a:ln w="12700">
              <a:solidFill>
                <a:srgbClr val="000000"/>
              </a:solidFill>
              <a:prstDash val="solid"/>
            </a:ln>
          </c:spPr>
          <c:invertIfNegative val="0"/>
          <c:cat>
            <c:numRef>
              <c:f>'Prog. Anual'!#REF!</c:f>
              <c:numCache>
                <c:formatCode>General</c:formatCode>
                <c:ptCount val="1"/>
                <c:pt idx="0">
                  <c:v>1</c:v>
                </c:pt>
              </c:numCache>
            </c:numRef>
          </c:cat>
          <c:val>
            <c:numRef>
              <c:f>'Prog. Anual'!#REF!</c:f>
              <c:numCache>
                <c:formatCode>General</c:formatCode>
                <c:ptCount val="1"/>
                <c:pt idx="0">
                  <c:v>1</c:v>
                </c:pt>
              </c:numCache>
            </c:numRef>
          </c:val>
        </c:ser>
        <c:dLbls>
          <c:showLegendKey val="0"/>
          <c:showVal val="0"/>
          <c:showCatName val="0"/>
          <c:showSerName val="0"/>
          <c:showPercent val="0"/>
          <c:showBubbleSize val="0"/>
        </c:dLbls>
        <c:gapWidth val="150"/>
        <c:overlap val="100"/>
        <c:axId val="130112896"/>
        <c:axId val="130139264"/>
      </c:barChart>
      <c:catAx>
        <c:axId val="13011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0139264"/>
        <c:crosses val="autoZero"/>
        <c:auto val="1"/>
        <c:lblAlgn val="ctr"/>
        <c:lblOffset val="100"/>
        <c:tickLblSkip val="1"/>
        <c:tickMarkSkip val="1"/>
        <c:noMultiLvlLbl val="0"/>
      </c:catAx>
      <c:valAx>
        <c:axId val="1301392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0112896"/>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14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u="none">
                <a:solidFill>
                  <a:sysClr val="windowText" lastClr="000000"/>
                </a:solidFill>
              </a:rPr>
              <a:t>Departamento de Tesoreria Campus Ensenada</a:t>
            </a:r>
          </a:p>
          <a:p>
            <a:pPr>
              <a:defRPr sz="1800" b="1" i="0" u="none" strike="noStrike" kern="1200" spc="0" baseline="0">
                <a:solidFill>
                  <a:sysClr val="windowText" lastClr="000000"/>
                </a:solidFill>
                <a:latin typeface="+mn-lt"/>
                <a:ea typeface="+mn-ea"/>
                <a:cs typeface="+mn-cs"/>
              </a:defRPr>
            </a:pPr>
            <a:r>
              <a:rPr lang="en-US" sz="1800" b="1" u="none">
                <a:solidFill>
                  <a:sysClr val="windowText" lastClr="000000"/>
                </a:solidFill>
              </a:rPr>
              <a:t>Evaluación</a:t>
            </a:r>
            <a:r>
              <a:rPr lang="en-US" sz="1800" b="1" u="none" baseline="0">
                <a:solidFill>
                  <a:sysClr val="windowText" lastClr="000000"/>
                </a:solidFill>
              </a:rPr>
              <a:t> de Usuarios del Departamento</a:t>
            </a:r>
            <a:endParaRPr lang="en-US" sz="1800" b="1" u="none">
              <a:solidFill>
                <a:sysClr val="windowText" lastClr="000000"/>
              </a:solidFill>
            </a:endParaRPr>
          </a:p>
        </c:rich>
      </c:tx>
      <c:overlay val="0"/>
      <c:spPr>
        <a:noFill/>
        <a:ln>
          <a:noFill/>
        </a:ln>
        <a:effectLst/>
      </c:spPr>
    </c:title>
    <c:autoTitleDeleted val="0"/>
    <c:plotArea>
      <c:layout/>
      <c:barChart>
        <c:barDir val="col"/>
        <c:grouping val="clustered"/>
        <c:varyColors val="0"/>
        <c:ser>
          <c:idx val="0"/>
          <c:order val="0"/>
          <c:tx>
            <c:strRef>
              <c:f>'TE2'!$D$22</c:f>
              <c:strCache>
                <c:ptCount val="1"/>
                <c:pt idx="0">
                  <c:v>% Satisfacción</c:v>
                </c:pt>
              </c:strCache>
            </c:strRef>
          </c:tx>
          <c:spPr>
            <a:solidFill>
              <a:srgbClr val="00B050"/>
            </a:solidFill>
            <a:effectLst/>
            <a:scene3d>
              <a:camera prst="orthographicFront"/>
              <a:lightRig rig="threePt" dir="t"/>
            </a:scene3d>
            <a:sp3d>
              <a:bevelT w="165100" prst="coolSlan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'TE2'!$C$23:$C$30</c:f>
              <c:strCache>
                <c:ptCount val="8"/>
                <c:pt idx="0">
                  <c:v>ENE-JUN 2016</c:v>
                </c:pt>
                <c:pt idx="1">
                  <c:v>Jul-Dic 2016</c:v>
                </c:pt>
                <c:pt idx="2">
                  <c:v>ENE-JUN 2017</c:v>
                </c:pt>
                <c:pt idx="3">
                  <c:v>Jul-Dic 2017</c:v>
                </c:pt>
                <c:pt idx="4">
                  <c:v>ENE-Jun 2018</c:v>
                </c:pt>
                <c:pt idx="5">
                  <c:v>Jul-Dic 2018</c:v>
                </c:pt>
                <c:pt idx="6">
                  <c:v>ENE-JUN 2019</c:v>
                </c:pt>
                <c:pt idx="7">
                  <c:v>JUL-DIC-2019</c:v>
                </c:pt>
              </c:strCache>
            </c:strRef>
          </c:cat>
          <c:val>
            <c:numRef>
              <c:f>'TE2'!$D$23:$D$30</c:f>
              <c:numCache>
                <c:formatCode>0.00%</c:formatCode>
                <c:ptCount val="8"/>
                <c:pt idx="0">
                  <c:v>0.96619999999999995</c:v>
                </c:pt>
                <c:pt idx="1">
                  <c:v>0.96889999999999998</c:v>
                </c:pt>
                <c:pt idx="2">
                  <c:v>0.95399999999999996</c:v>
                </c:pt>
                <c:pt idx="3">
                  <c:v>0.93110000000000004</c:v>
                </c:pt>
                <c:pt idx="4">
                  <c:v>0.93330000000000002</c:v>
                </c:pt>
                <c:pt idx="5">
                  <c:v>0.97499999999999998</c:v>
                </c:pt>
              </c:numCache>
            </c:numRef>
          </c:val>
          <c:extLst xmlns:c16r2="http://schemas.microsoft.com/office/drawing/2015/06/chart">
            <c:ext xmlns:c16="http://schemas.microsoft.com/office/drawing/2014/chart" uri="{C3380CC4-5D6E-409C-BE32-E72D297353CC}">
              <c16:uniqueId val="{00000000-7B44-42B9-84B0-E04BCC6D19E0}"/>
            </c:ext>
          </c:extLst>
        </c:ser>
        <c:dLbls>
          <c:showLegendKey val="0"/>
          <c:showVal val="0"/>
          <c:showCatName val="0"/>
          <c:showSerName val="0"/>
          <c:showPercent val="0"/>
          <c:showBubbleSize val="0"/>
        </c:dLbls>
        <c:gapWidth val="219"/>
        <c:axId val="133360640"/>
        <c:axId val="142496512"/>
      </c:barChart>
      <c:catAx>
        <c:axId val="1333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MX"/>
          </a:p>
        </c:txPr>
        <c:crossAx val="142496512"/>
        <c:crosses val="autoZero"/>
        <c:auto val="1"/>
        <c:lblAlgn val="ctr"/>
        <c:lblOffset val="100"/>
        <c:noMultiLvlLbl val="0"/>
      </c:catAx>
      <c:valAx>
        <c:axId val="142496512"/>
        <c:scaling>
          <c:orientation val="minMax"/>
          <c:min val="0.75000000000000011"/>
        </c:scaling>
        <c:delete val="0"/>
        <c:axPos val="l"/>
        <c:majorGridlines>
          <c:spPr>
            <a:ln w="25400"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s-MX"/>
          </a:p>
        </c:txPr>
        <c:crossAx val="133360640"/>
        <c:crosses val="autoZero"/>
        <c:crossBetween val="between"/>
      </c:valAx>
      <c:spPr>
        <a:solidFill>
          <a:srgbClr val="FFFFFF"/>
        </a:solid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MX"/>
        </a:p>
      </c:txPr>
    </c:legend>
    <c:plotVisOnly val="1"/>
    <c:dispBlanksAs val="gap"/>
    <c:showDLblsOverMax val="0"/>
  </c:chart>
  <c:spPr>
    <a:solidFill>
      <a:srgbClr val="D2CC5A"/>
    </a:solidFill>
    <a:ln w="9525" cap="flat" cmpd="sng" algn="ctr">
      <a:solidFill>
        <a:schemeClr val="tx1"/>
      </a:solidFill>
      <a:round/>
    </a:ln>
    <a:effectLst>
      <a:glow rad="139700">
        <a:schemeClr val="bg2">
          <a:lumMod val="75000"/>
          <a:alpha val="40000"/>
        </a:schemeClr>
      </a:glow>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20321873799724E-2"/>
          <c:y val="2.9059617547806525E-2"/>
          <c:w val="0.94096702342355332"/>
          <c:h val="0.71315673040869887"/>
        </c:manualLayout>
      </c:layout>
      <c:lineChart>
        <c:grouping val="standard"/>
        <c:varyColors val="0"/>
        <c:ser>
          <c:idx val="0"/>
          <c:order val="0"/>
          <c:tx>
            <c:strRef>
              <c:f>'TE3'!$E$24</c:f>
              <c:strCache>
                <c:ptCount val="1"/>
                <c:pt idx="0">
                  <c:v>QUEJAS RECIBIDAS</c:v>
                </c:pt>
              </c:strCache>
            </c:strRef>
          </c:tx>
          <c:marker>
            <c:symbol val="none"/>
          </c:marker>
          <c:cat>
            <c:numRef>
              <c:f>'TE3'!$D$25:$D$60</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'TE3'!$E$25:$E$60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D492-4690-AB0E-F73337E7ADA6}"/>
            </c:ext>
          </c:extLst>
        </c:ser>
        <c:ser>
          <c:idx val="1"/>
          <c:order val="1"/>
          <c:tx>
            <c:strRef>
              <c:f>'TE3'!$F$24</c:f>
              <c:strCache>
                <c:ptCount val="1"/>
                <c:pt idx="0">
                  <c:v>META</c:v>
                </c:pt>
              </c:strCache>
            </c:strRef>
          </c:tx>
          <c:marker>
            <c:symbol val="none"/>
          </c:marker>
          <c:cat>
            <c:numRef>
              <c:f>'TE3'!$D$25:$D$60</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'TE3'!$F$25:$F$60</c:f>
              <c:numCache>
                <c:formatCode>General</c:formatCode>
                <c:ptCount val="24"/>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numCache>
            </c:numRef>
          </c:val>
          <c:smooth val="0"/>
          <c:extLst xmlns:c16r2="http://schemas.microsoft.com/office/drawing/2015/06/chart">
            <c:ext xmlns:c16="http://schemas.microsoft.com/office/drawing/2014/chart" uri="{C3380CC4-5D6E-409C-BE32-E72D297353CC}">
              <c16:uniqueId val="{00000001-D492-4690-AB0E-F73337E7ADA6}"/>
            </c:ext>
          </c:extLst>
        </c:ser>
        <c:dLbls>
          <c:showLegendKey val="0"/>
          <c:showVal val="0"/>
          <c:showCatName val="0"/>
          <c:showSerName val="0"/>
          <c:showPercent val="0"/>
          <c:showBubbleSize val="0"/>
        </c:dLbls>
        <c:marker val="1"/>
        <c:smooth val="0"/>
        <c:axId val="143410688"/>
        <c:axId val="143412224"/>
      </c:lineChart>
      <c:dateAx>
        <c:axId val="143410688"/>
        <c:scaling>
          <c:orientation val="minMax"/>
        </c:scaling>
        <c:delete val="0"/>
        <c:axPos val="b"/>
        <c:numFmt formatCode="mmm\-yy" sourceLinked="1"/>
        <c:majorTickMark val="out"/>
        <c:minorTickMark val="none"/>
        <c:tickLblPos val="nextTo"/>
        <c:txPr>
          <a:bodyPr/>
          <a:lstStyle/>
          <a:p>
            <a:pPr>
              <a:defRPr b="1"/>
            </a:pPr>
            <a:endParaRPr lang="es-MX"/>
          </a:p>
        </c:txPr>
        <c:crossAx val="143412224"/>
        <c:crosses val="autoZero"/>
        <c:auto val="1"/>
        <c:lblOffset val="100"/>
        <c:baseTimeUnit val="months"/>
      </c:dateAx>
      <c:valAx>
        <c:axId val="143412224"/>
        <c:scaling>
          <c:orientation val="minMax"/>
        </c:scaling>
        <c:delete val="0"/>
        <c:axPos val="l"/>
        <c:majorGridlines/>
        <c:numFmt formatCode="General" sourceLinked="1"/>
        <c:majorTickMark val="out"/>
        <c:minorTickMark val="none"/>
        <c:tickLblPos val="nextTo"/>
        <c:txPr>
          <a:bodyPr/>
          <a:lstStyle/>
          <a:p>
            <a:pPr>
              <a:defRPr b="1"/>
            </a:pPr>
            <a:endParaRPr lang="es-MX"/>
          </a:p>
        </c:txPr>
        <c:crossAx val="143410688"/>
        <c:crosses val="autoZero"/>
        <c:crossBetween val="between"/>
      </c:valAx>
    </c:plotArea>
    <c:legend>
      <c:legendPos val="b"/>
      <c:overlay val="0"/>
    </c:legend>
    <c:plotVisOnly val="1"/>
    <c:dispBlanksAs val="gap"/>
    <c:showDLblsOverMax val="0"/>
  </c:chart>
  <c:spPr>
    <a:effectLst/>
  </c:sp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TIEMPO DE ASIGNACION PRESUPUESTAL EN 0,1, 2, 3 Y 4 DIAS
DEPARTAMENTO TESORERIA ENSENADA
</a:t>
            </a:r>
          </a:p>
        </c:rich>
      </c:tx>
      <c:layout>
        <c:manualLayout>
          <c:xMode val="edge"/>
          <c:yMode val="edge"/>
          <c:x val="6.2341861246582933E-3"/>
          <c:y val="7.4268436266629115E-3"/>
        </c:manualLayout>
      </c:layout>
      <c:overlay val="0"/>
      <c:spPr>
        <a:noFill/>
        <a:ln w="25400">
          <a:noFill/>
        </a:ln>
      </c:spPr>
    </c:title>
    <c:autoTitleDeleted val="0"/>
    <c:plotArea>
      <c:layout>
        <c:manualLayout>
          <c:layoutTarget val="inner"/>
          <c:xMode val="edge"/>
          <c:yMode val="edge"/>
          <c:x val="6.7579968946176641E-2"/>
          <c:y val="0.19571894668468481"/>
          <c:w val="0.90502363818460885"/>
          <c:h val="0.63455752245425157"/>
        </c:manualLayout>
      </c:layout>
      <c:barChart>
        <c:barDir val="col"/>
        <c:grouping val="percentStacked"/>
        <c:varyColors val="0"/>
        <c:ser>
          <c:idx val="0"/>
          <c:order val="0"/>
          <c:tx>
            <c:v>0 DIAS</c:v>
          </c:tx>
          <c:spPr>
            <a:solidFill>
              <a:srgbClr val="FFFF99"/>
            </a:solidFill>
            <a:ln w="12700">
              <a:solidFill>
                <a:srgbClr val="000000"/>
              </a:solidFill>
              <a:prstDash val="solid"/>
            </a:ln>
          </c:spPr>
          <c:invertIfNegative val="0"/>
          <c:dLbls>
            <c:dLbl>
              <c:idx val="1"/>
              <c:layout>
                <c:manualLayout>
                  <c:x val="-1.8637747963953469E-3"/>
                  <c:y val="2.1353017397007169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B43-4E30-85DD-CE909A46E92F}"/>
                </c:ext>
              </c:extLst>
            </c:dLbl>
            <c:numFmt formatCode="0%" sourceLinked="0"/>
            <c:spPr>
              <a:noFill/>
              <a:ln w="25400">
                <a:noFill/>
              </a:ln>
            </c:spPr>
            <c:txPr>
              <a:bodyPr rot="-5400000" vert="horz"/>
              <a:lstStyle/>
              <a:p>
                <a:pPr algn="l">
                  <a:defRPr sz="9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24"/>
              <c:pt idx="0">
                <c:v>42005</c:v>
              </c:pt>
              <c:pt idx="1">
                <c:v>41640</c:v>
              </c:pt>
              <c:pt idx="2">
                <c:v>42036</c:v>
              </c:pt>
              <c:pt idx="3">
                <c:v>41671</c:v>
              </c:pt>
              <c:pt idx="4">
                <c:v>42064</c:v>
              </c:pt>
              <c:pt idx="5">
                <c:v>41699</c:v>
              </c:pt>
              <c:pt idx="6">
                <c:v>42095</c:v>
              </c:pt>
              <c:pt idx="7">
                <c:v>41730</c:v>
              </c:pt>
              <c:pt idx="8">
                <c:v>42125</c:v>
              </c:pt>
              <c:pt idx="9">
                <c:v>41760</c:v>
              </c:pt>
              <c:pt idx="10">
                <c:v>42156</c:v>
              </c:pt>
              <c:pt idx="11">
                <c:v>41791</c:v>
              </c:pt>
              <c:pt idx="12">
                <c:v>42186</c:v>
              </c:pt>
              <c:pt idx="13">
                <c:v>41821</c:v>
              </c:pt>
              <c:pt idx="14">
                <c:v>42217</c:v>
              </c:pt>
              <c:pt idx="15">
                <c:v>41852</c:v>
              </c:pt>
              <c:pt idx="16">
                <c:v>42248</c:v>
              </c:pt>
              <c:pt idx="17">
                <c:v>41883</c:v>
              </c:pt>
              <c:pt idx="18">
                <c:v>42278</c:v>
              </c:pt>
              <c:pt idx="19">
                <c:v>41913</c:v>
              </c:pt>
              <c:pt idx="20">
                <c:v>42309</c:v>
              </c:pt>
              <c:pt idx="21">
                <c:v>41944</c:v>
              </c:pt>
              <c:pt idx="22">
                <c:v>42339</c:v>
              </c:pt>
              <c:pt idx="23">
                <c:v>41974</c:v>
              </c:pt>
            </c:numLit>
          </c:cat>
          <c:val>
            <c:numLit>
              <c:formatCode>General</c:formatCode>
              <c:ptCount val="24"/>
              <c:pt idx="0">
                <c:v>0</c:v>
              </c:pt>
              <c:pt idx="1">
                <c:v>1</c:v>
              </c:pt>
              <c:pt idx="2">
                <c:v>0</c:v>
              </c:pt>
              <c:pt idx="3">
                <c:v>1</c:v>
              </c:pt>
              <c:pt idx="4">
                <c:v>0</c:v>
              </c:pt>
              <c:pt idx="5">
                <c:v>1</c:v>
              </c:pt>
              <c:pt idx="6">
                <c:v>0</c:v>
              </c:pt>
              <c:pt idx="7">
                <c:v>1</c:v>
              </c:pt>
              <c:pt idx="8">
                <c:v>0</c:v>
              </c:pt>
              <c:pt idx="9">
                <c:v>0.99734042553191493</c:v>
              </c:pt>
              <c:pt idx="10">
                <c:v>0</c:v>
              </c:pt>
              <c:pt idx="11">
                <c:v>0.99342105263157898</c:v>
              </c:pt>
              <c:pt idx="12">
                <c:v>0</c:v>
              </c:pt>
              <c:pt idx="13">
                <c:v>1</c:v>
              </c:pt>
              <c:pt idx="14">
                <c:v>0</c:v>
              </c:pt>
              <c:pt idx="15">
                <c:v>0</c:v>
              </c:pt>
              <c:pt idx="16">
                <c:v>0</c:v>
              </c:pt>
              <c:pt idx="17">
                <c:v>1</c:v>
              </c:pt>
              <c:pt idx="18">
                <c:v>0</c:v>
              </c:pt>
              <c:pt idx="19">
                <c:v>1</c:v>
              </c:pt>
              <c:pt idx="20">
                <c:v>0</c:v>
              </c:pt>
              <c:pt idx="21">
                <c:v>1</c:v>
              </c:pt>
              <c:pt idx="22">
                <c:v>0</c:v>
              </c:pt>
              <c:pt idx="23">
                <c:v>1</c:v>
              </c:pt>
            </c:numLit>
          </c:val>
          <c:extLst xmlns:c16r2="http://schemas.microsoft.com/office/drawing/2015/06/chart">
            <c:ext xmlns:c16="http://schemas.microsoft.com/office/drawing/2014/chart" uri="{C3380CC4-5D6E-409C-BE32-E72D297353CC}">
              <c16:uniqueId val="{00000001-7B43-4E30-85DD-CE909A46E92F}"/>
            </c:ext>
          </c:extLst>
        </c:ser>
        <c:ser>
          <c:idx val="1"/>
          <c:order val="1"/>
          <c:tx>
            <c:v>1 DIA</c:v>
          </c:tx>
          <c:spPr>
            <a:solidFill>
              <a:srgbClr val="FF9900"/>
            </a:solidFill>
            <a:ln w="12700">
              <a:solidFill>
                <a:srgbClr val="000000"/>
              </a:solidFill>
              <a:prstDash val="solid"/>
            </a:ln>
          </c:spPr>
          <c:invertIfNegative val="0"/>
          <c:dLbls>
            <c:dLbl>
              <c:idx val="1"/>
              <c:layout>
                <c:manualLayout>
                  <c:x val="-2.7770176199923237E-3"/>
                  <c:y val="-1.227878319894344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B43-4E30-85DD-CE909A46E92F}"/>
                </c:ext>
              </c:extLst>
            </c:dLbl>
            <c:numFmt formatCode="0%" sourceLinked="0"/>
            <c:spPr>
              <a:noFill/>
              <a:ln w="25400">
                <a:noFill/>
              </a:ln>
            </c:spPr>
            <c:txPr>
              <a:bodyPr rot="-5400000" vert="horz"/>
              <a:lstStyle/>
              <a:p>
                <a:pPr algn="ctr">
                  <a:defRPr sz="9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24"/>
              <c:pt idx="0">
                <c:v>42005</c:v>
              </c:pt>
              <c:pt idx="1">
                <c:v>41640</c:v>
              </c:pt>
              <c:pt idx="2">
                <c:v>42036</c:v>
              </c:pt>
              <c:pt idx="3">
                <c:v>41671</c:v>
              </c:pt>
              <c:pt idx="4">
                <c:v>42064</c:v>
              </c:pt>
              <c:pt idx="5">
                <c:v>41699</c:v>
              </c:pt>
              <c:pt idx="6">
                <c:v>42095</c:v>
              </c:pt>
              <c:pt idx="7">
                <c:v>41730</c:v>
              </c:pt>
              <c:pt idx="8">
                <c:v>42125</c:v>
              </c:pt>
              <c:pt idx="9">
                <c:v>41760</c:v>
              </c:pt>
              <c:pt idx="10">
                <c:v>42156</c:v>
              </c:pt>
              <c:pt idx="11">
                <c:v>41791</c:v>
              </c:pt>
              <c:pt idx="12">
                <c:v>42186</c:v>
              </c:pt>
              <c:pt idx="13">
                <c:v>41821</c:v>
              </c:pt>
              <c:pt idx="14">
                <c:v>42217</c:v>
              </c:pt>
              <c:pt idx="15">
                <c:v>41852</c:v>
              </c:pt>
              <c:pt idx="16">
                <c:v>42248</c:v>
              </c:pt>
              <c:pt idx="17">
                <c:v>41883</c:v>
              </c:pt>
              <c:pt idx="18">
                <c:v>42278</c:v>
              </c:pt>
              <c:pt idx="19">
                <c:v>41913</c:v>
              </c:pt>
              <c:pt idx="20">
                <c:v>42309</c:v>
              </c:pt>
              <c:pt idx="21">
                <c:v>41944</c:v>
              </c:pt>
              <c:pt idx="22">
                <c:v>42339</c:v>
              </c:pt>
              <c:pt idx="23">
                <c:v>41974</c:v>
              </c:pt>
            </c:numLit>
          </c:cat>
          <c:val>
            <c:numLit>
              <c:formatCode>General</c:formatCode>
              <c:ptCount val="24"/>
              <c:pt idx="0">
                <c:v>0</c:v>
              </c:pt>
              <c:pt idx="1">
                <c:v>0</c:v>
              </c:pt>
              <c:pt idx="2">
                <c:v>0</c:v>
              </c:pt>
              <c:pt idx="3">
                <c:v>0</c:v>
              </c:pt>
              <c:pt idx="4">
                <c:v>0</c:v>
              </c:pt>
              <c:pt idx="5">
                <c:v>0</c:v>
              </c:pt>
              <c:pt idx="6">
                <c:v>0</c:v>
              </c:pt>
              <c:pt idx="7">
                <c:v>0</c:v>
              </c:pt>
              <c:pt idx="8">
                <c:v>0</c:v>
              </c:pt>
              <c:pt idx="9">
                <c:v>0</c:v>
              </c:pt>
              <c:pt idx="10">
                <c:v>0</c:v>
              </c:pt>
              <c:pt idx="11">
                <c:v>6.5789473684210523E-3</c:v>
              </c:pt>
              <c:pt idx="12">
                <c:v>0</c:v>
              </c:pt>
              <c:pt idx="13">
                <c:v>0</c:v>
              </c:pt>
              <c:pt idx="14">
                <c:v>0</c:v>
              </c:pt>
              <c:pt idx="15">
                <c:v>1</c:v>
              </c:pt>
              <c:pt idx="16">
                <c:v>0</c:v>
              </c:pt>
              <c:pt idx="17">
                <c:v>0</c:v>
              </c:pt>
              <c:pt idx="18">
                <c:v>0</c:v>
              </c:pt>
              <c:pt idx="19">
                <c:v>0</c:v>
              </c:pt>
              <c:pt idx="20">
                <c:v>0</c:v>
              </c:pt>
              <c:pt idx="21">
                <c:v>0</c:v>
              </c:pt>
              <c:pt idx="22">
                <c:v>0</c:v>
              </c:pt>
              <c:pt idx="23">
                <c:v>0</c:v>
              </c:pt>
            </c:numLit>
          </c:val>
          <c:extLst xmlns:c16r2="http://schemas.microsoft.com/office/drawing/2015/06/chart">
            <c:ext xmlns:c16="http://schemas.microsoft.com/office/drawing/2014/chart" uri="{C3380CC4-5D6E-409C-BE32-E72D297353CC}">
              <c16:uniqueId val="{00000003-7B43-4E30-85DD-CE909A46E92F}"/>
            </c:ext>
          </c:extLst>
        </c:ser>
        <c:ser>
          <c:idx val="2"/>
          <c:order val="2"/>
          <c:tx>
            <c:v>2 DIAS</c:v>
          </c:tx>
          <c:spPr>
            <a:solidFill>
              <a:srgbClr val="CCFFFF"/>
            </a:solidFill>
            <a:ln w="12700">
              <a:solidFill>
                <a:srgbClr val="000000"/>
              </a:solidFill>
              <a:prstDash val="solid"/>
            </a:ln>
          </c:spPr>
          <c:invertIfNegative val="0"/>
          <c:dLbls>
            <c:dLbl>
              <c:idx val="0"/>
              <c:layout>
                <c:manualLayout>
                  <c:x val="-1.5973620431558497E-3"/>
                  <c:y val="-2.7639079750646197E-3"/>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B43-4E30-85DD-CE909A46E92F}"/>
                </c:ext>
              </c:extLst>
            </c:dLbl>
            <c:dLbl>
              <c:idx val="1"/>
              <c:layout>
                <c:manualLayout>
                  <c:x val="-3.6902604435893006E-3"/>
                  <c:y val="1.0970606791363257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7B43-4E30-85DD-CE909A46E92F}"/>
                </c:ext>
              </c:extLst>
            </c:dLbl>
            <c:dLbl>
              <c:idx val="2"/>
              <c:layout>
                <c:manualLayout>
                  <c:x val="-2.1300916712086882E-3"/>
                  <c:y val="-6.6208225992970948E-3"/>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7B43-4E30-85DD-CE909A46E92F}"/>
                </c:ext>
              </c:extLst>
            </c:dLbl>
            <c:dLbl>
              <c:idx val="3"/>
              <c:layout>
                <c:manualLayout>
                  <c:x val="-1.4832616008511948E-3"/>
                  <c:y val="-8.1498925219214789E-3"/>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7B43-4E30-85DD-CE909A46E92F}"/>
                </c:ext>
              </c:extLst>
            </c:dLbl>
            <c:dLbl>
              <c:idx val="4"/>
              <c:layout>
                <c:manualLayout>
                  <c:x val="-1.7495784756645222E-3"/>
                  <c:y val="5.6115959168454204E-3"/>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7B43-4E30-85DD-CE909A46E92F}"/>
                </c:ext>
              </c:extLst>
            </c:dLbl>
            <c:dLbl>
              <c:idx val="7"/>
              <c:layout>
                <c:manualLayout>
                  <c:x val="-2.5487208569567607E-3"/>
                  <c:y val="-2.3440435231662431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7B43-4E30-85DD-CE909A46E92F}"/>
                </c:ext>
              </c:extLst>
            </c:dLbl>
            <c:numFmt formatCode="0%" sourceLinked="0"/>
            <c:spPr>
              <a:noFill/>
              <a:ln w="25400">
                <a:noFill/>
              </a:ln>
            </c:spPr>
            <c:txPr>
              <a:bodyPr rot="-5400000" vert="horz"/>
              <a:lstStyle/>
              <a:p>
                <a:pPr algn="ctr">
                  <a:defRPr sz="9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24"/>
              <c:pt idx="0">
                <c:v>42005</c:v>
              </c:pt>
              <c:pt idx="1">
                <c:v>41640</c:v>
              </c:pt>
              <c:pt idx="2">
                <c:v>42036</c:v>
              </c:pt>
              <c:pt idx="3">
                <c:v>41671</c:v>
              </c:pt>
              <c:pt idx="4">
                <c:v>42064</c:v>
              </c:pt>
              <c:pt idx="5">
                <c:v>41699</c:v>
              </c:pt>
              <c:pt idx="6">
                <c:v>42095</c:v>
              </c:pt>
              <c:pt idx="7">
                <c:v>41730</c:v>
              </c:pt>
              <c:pt idx="8">
                <c:v>42125</c:v>
              </c:pt>
              <c:pt idx="9">
                <c:v>41760</c:v>
              </c:pt>
              <c:pt idx="10">
                <c:v>42156</c:v>
              </c:pt>
              <c:pt idx="11">
                <c:v>41791</c:v>
              </c:pt>
              <c:pt idx="12">
                <c:v>42186</c:v>
              </c:pt>
              <c:pt idx="13">
                <c:v>41821</c:v>
              </c:pt>
              <c:pt idx="14">
                <c:v>42217</c:v>
              </c:pt>
              <c:pt idx="15">
                <c:v>41852</c:v>
              </c:pt>
              <c:pt idx="16">
                <c:v>42248</c:v>
              </c:pt>
              <c:pt idx="17">
                <c:v>41883</c:v>
              </c:pt>
              <c:pt idx="18">
                <c:v>42278</c:v>
              </c:pt>
              <c:pt idx="19">
                <c:v>41913</c:v>
              </c:pt>
              <c:pt idx="20">
                <c:v>42309</c:v>
              </c:pt>
              <c:pt idx="21">
                <c:v>41944</c:v>
              </c:pt>
              <c:pt idx="22">
                <c:v>42339</c:v>
              </c:pt>
              <c:pt idx="23">
                <c:v>41974</c:v>
              </c:pt>
            </c:numLit>
          </c:cat>
          <c:val>
            <c:numLit>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extLst xmlns:c16r2="http://schemas.microsoft.com/office/drawing/2015/06/chart">
            <c:ext xmlns:c16="http://schemas.microsoft.com/office/drawing/2014/chart" uri="{C3380CC4-5D6E-409C-BE32-E72D297353CC}">
              <c16:uniqueId val="{0000000A-7B43-4E30-85DD-CE909A46E92F}"/>
            </c:ext>
          </c:extLst>
        </c:ser>
        <c:ser>
          <c:idx val="3"/>
          <c:order val="3"/>
          <c:tx>
            <c:v>3 DIAS</c:v>
          </c:tx>
          <c:spPr>
            <a:solidFill>
              <a:srgbClr val="FF0000"/>
            </a:solidFill>
            <a:ln w="12700">
              <a:solidFill>
                <a:srgbClr val="000000"/>
              </a:solidFill>
              <a:prstDash val="solid"/>
            </a:ln>
          </c:spPr>
          <c:invertIfNegative val="0"/>
          <c:dLbls>
            <c:dLbl>
              <c:idx val="0"/>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7B43-4E30-85DD-CE909A46E92F}"/>
                </c:ext>
              </c:extLst>
            </c:dLbl>
            <c:dLbl>
              <c:idx val="1"/>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7B43-4E30-85DD-CE909A46E92F}"/>
                </c:ext>
              </c:extLst>
            </c:dLbl>
            <c:dLbl>
              <c:idx val="2"/>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7B43-4E30-85DD-CE909A46E92F}"/>
                </c:ext>
              </c:extLst>
            </c:dLbl>
            <c:dLbl>
              <c:idx val="3"/>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7B43-4E30-85DD-CE909A46E92F}"/>
                </c:ext>
              </c:extLst>
            </c:dLbl>
            <c:dLbl>
              <c:idx val="4"/>
              <c:layout>
                <c:manualLayout>
                  <c:x val="-2.8363612506031718E-3"/>
                  <c:y val="-2.4006479150893529E-3"/>
                </c:manualLayout>
              </c:layout>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7B43-4E30-85DD-CE909A46E92F}"/>
                </c:ext>
              </c:extLst>
            </c:dLbl>
            <c:dLbl>
              <c:idx val="5"/>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7B43-4E30-85DD-CE909A46E92F}"/>
                </c:ext>
              </c:extLst>
            </c:dLbl>
            <c:dLbl>
              <c:idx val="6"/>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7B43-4E30-85DD-CE909A46E92F}"/>
                </c:ext>
              </c:extLst>
            </c:dLbl>
            <c:dLbl>
              <c:idx val="7"/>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7B43-4E30-85DD-CE909A46E92F}"/>
                </c:ext>
              </c:extLst>
            </c:dLbl>
            <c:dLbl>
              <c:idx val="8"/>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7B43-4E30-85DD-CE909A46E92F}"/>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4"/>
              <c:pt idx="0">
                <c:v>42005</c:v>
              </c:pt>
              <c:pt idx="1">
                <c:v>41640</c:v>
              </c:pt>
              <c:pt idx="2">
                <c:v>42036</c:v>
              </c:pt>
              <c:pt idx="3">
                <c:v>41671</c:v>
              </c:pt>
              <c:pt idx="4">
                <c:v>42064</c:v>
              </c:pt>
              <c:pt idx="5">
                <c:v>41699</c:v>
              </c:pt>
              <c:pt idx="6">
                <c:v>42095</c:v>
              </c:pt>
              <c:pt idx="7">
                <c:v>41730</c:v>
              </c:pt>
              <c:pt idx="8">
                <c:v>42125</c:v>
              </c:pt>
              <c:pt idx="9">
                <c:v>41760</c:v>
              </c:pt>
              <c:pt idx="10">
                <c:v>42156</c:v>
              </c:pt>
              <c:pt idx="11">
                <c:v>41791</c:v>
              </c:pt>
              <c:pt idx="12">
                <c:v>42186</c:v>
              </c:pt>
              <c:pt idx="13">
                <c:v>41821</c:v>
              </c:pt>
              <c:pt idx="14">
                <c:v>42217</c:v>
              </c:pt>
              <c:pt idx="15">
                <c:v>41852</c:v>
              </c:pt>
              <c:pt idx="16">
                <c:v>42248</c:v>
              </c:pt>
              <c:pt idx="17">
                <c:v>41883</c:v>
              </c:pt>
              <c:pt idx="18">
                <c:v>42278</c:v>
              </c:pt>
              <c:pt idx="19">
                <c:v>41913</c:v>
              </c:pt>
              <c:pt idx="20">
                <c:v>42309</c:v>
              </c:pt>
              <c:pt idx="21">
                <c:v>41944</c:v>
              </c:pt>
              <c:pt idx="22">
                <c:v>42339</c:v>
              </c:pt>
              <c:pt idx="23">
                <c:v>41974</c:v>
              </c:pt>
            </c:numLit>
          </c:cat>
          <c:val>
            <c:numLit>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extLst xmlns:c16r2="http://schemas.microsoft.com/office/drawing/2015/06/chart">
            <c:ext xmlns:c16="http://schemas.microsoft.com/office/drawing/2014/chart" uri="{C3380CC4-5D6E-409C-BE32-E72D297353CC}">
              <c16:uniqueId val="{00000014-7B43-4E30-85DD-CE909A46E92F}"/>
            </c:ext>
          </c:extLst>
        </c:ser>
        <c:ser>
          <c:idx val="4"/>
          <c:order val="4"/>
          <c:tx>
            <c:v>4 DIAS +</c:v>
          </c:tx>
          <c:spPr>
            <a:solidFill>
              <a:srgbClr val="660066"/>
            </a:solidFill>
            <a:ln w="12700">
              <a:solidFill>
                <a:srgbClr val="000000"/>
              </a:solidFill>
              <a:prstDash val="solid"/>
            </a:ln>
          </c:spPr>
          <c:invertIfNegative val="0"/>
          <c:dLbls>
            <c:dLbl>
              <c:idx val="0"/>
              <c:layout>
                <c:manualLayout>
                  <c:x val="-3.5973876416915177E-3"/>
                  <c:y val="-2.3807392057076424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7B43-4E30-85DD-CE909A46E92F}"/>
                </c:ext>
              </c:extLst>
            </c:dLbl>
            <c:dLbl>
              <c:idx val="1"/>
              <c:layout>
                <c:manualLayout>
                  <c:x val="-2.0373147477370469E-3"/>
                  <c:y val="-3.1452663411946927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7B43-4E30-85DD-CE909A46E92F}"/>
                </c:ext>
              </c:extLst>
            </c:dLbl>
            <c:dLbl>
              <c:idx val="2"/>
              <c:layout>
                <c:manualLayout>
                  <c:x val="-2.3036316225503606E-3"/>
                  <c:y val="-2.9923609140972821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7B43-4E30-85DD-CE909A46E92F}"/>
                </c:ext>
              </c:extLst>
            </c:dLbl>
            <c:dLbl>
              <c:idx val="3"/>
              <c:layout>
                <c:manualLayout>
                  <c:x val="1.6968409500111453E-4"/>
                  <c:y val="-2.5336461979700891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7B43-4E30-85DD-CE909A46E92F}"/>
                </c:ext>
              </c:extLst>
            </c:dLbl>
            <c:dLbl>
              <c:idx val="4"/>
              <c:layout>
                <c:manualLayout>
                  <c:x val="1.5428495221336451E-2"/>
                  <c:y val="-2.6865516250674942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7B43-4E30-85DD-CE909A46E92F}"/>
                </c:ext>
              </c:extLst>
            </c:dLbl>
            <c:dLbl>
              <c:idx val="5"/>
              <c:layout>
                <c:manualLayout>
                  <c:x val="-2.189531180245678E-3"/>
                  <c:y val="-2.6865516250674942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7B43-4E30-85DD-CE909A46E92F}"/>
                </c:ext>
              </c:extLst>
            </c:dLbl>
            <c:dLbl>
              <c:idx val="6"/>
              <c:layout>
                <c:manualLayout>
                  <c:x val="-2.4558480550590056E-3"/>
                  <c:y val="-2.5336461979700891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7B43-4E30-85DD-CE909A46E92F}"/>
                </c:ext>
              </c:extLst>
            </c:dLbl>
            <c:dLbl>
              <c:idx val="7"/>
              <c:layout>
                <c:manualLayout>
                  <c:x val="-2.7222608082984887E-3"/>
                  <c:y val="-2.9923624792623154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7B43-4E30-85DD-CE909A46E92F}"/>
                </c:ext>
              </c:extLst>
            </c:dLbl>
            <c:dLbl>
              <c:idx val="8"/>
              <c:layout>
                <c:manualLayout>
                  <c:x val="-2.0753348595148671E-3"/>
                  <c:y val="-2.2278353437752679E-2"/>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D-7B43-4E30-85DD-CE909A46E92F}"/>
                </c:ext>
              </c:extLst>
            </c:dLbl>
            <c:numFmt formatCode="0%" sourceLinked="0"/>
            <c:spPr>
              <a:noFill/>
              <a:ln w="25400">
                <a:noFill/>
              </a:ln>
            </c:spPr>
            <c:txPr>
              <a:bodyPr rot="-5400000" vert="horz"/>
              <a:lstStyle/>
              <a:p>
                <a:pPr algn="ctr">
                  <a:defRPr sz="875"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24"/>
              <c:pt idx="0">
                <c:v>42005</c:v>
              </c:pt>
              <c:pt idx="1">
                <c:v>41640</c:v>
              </c:pt>
              <c:pt idx="2">
                <c:v>42036</c:v>
              </c:pt>
              <c:pt idx="3">
                <c:v>41671</c:v>
              </c:pt>
              <c:pt idx="4">
                <c:v>42064</c:v>
              </c:pt>
              <c:pt idx="5">
                <c:v>41699</c:v>
              </c:pt>
              <c:pt idx="6">
                <c:v>42095</c:v>
              </c:pt>
              <c:pt idx="7">
                <c:v>41730</c:v>
              </c:pt>
              <c:pt idx="8">
                <c:v>42125</c:v>
              </c:pt>
              <c:pt idx="9">
                <c:v>41760</c:v>
              </c:pt>
              <c:pt idx="10">
                <c:v>42156</c:v>
              </c:pt>
              <c:pt idx="11">
                <c:v>41791</c:v>
              </c:pt>
              <c:pt idx="12">
                <c:v>42186</c:v>
              </c:pt>
              <c:pt idx="13">
                <c:v>41821</c:v>
              </c:pt>
              <c:pt idx="14">
                <c:v>42217</c:v>
              </c:pt>
              <c:pt idx="15">
                <c:v>41852</c:v>
              </c:pt>
              <c:pt idx="16">
                <c:v>42248</c:v>
              </c:pt>
              <c:pt idx="17">
                <c:v>41883</c:v>
              </c:pt>
              <c:pt idx="18">
                <c:v>42278</c:v>
              </c:pt>
              <c:pt idx="19">
                <c:v>41913</c:v>
              </c:pt>
              <c:pt idx="20">
                <c:v>42309</c:v>
              </c:pt>
              <c:pt idx="21">
                <c:v>41944</c:v>
              </c:pt>
              <c:pt idx="22">
                <c:v>42339</c:v>
              </c:pt>
              <c:pt idx="23">
                <c:v>41974</c:v>
              </c:pt>
            </c:numLit>
          </c:cat>
          <c:val>
            <c:numLit>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extLst xmlns:c16r2="http://schemas.microsoft.com/office/drawing/2015/06/chart">
            <c:ext xmlns:c16="http://schemas.microsoft.com/office/drawing/2014/chart" uri="{C3380CC4-5D6E-409C-BE32-E72D297353CC}">
              <c16:uniqueId val="{0000001E-7B43-4E30-85DD-CE909A46E92F}"/>
            </c:ext>
          </c:extLst>
        </c:ser>
        <c:dLbls>
          <c:showLegendKey val="0"/>
          <c:showVal val="0"/>
          <c:showCatName val="0"/>
          <c:showSerName val="0"/>
          <c:showPercent val="0"/>
          <c:showBubbleSize val="0"/>
        </c:dLbls>
        <c:gapWidth val="150"/>
        <c:overlap val="100"/>
        <c:axId val="143702656"/>
        <c:axId val="143742080"/>
      </c:barChart>
      <c:dateAx>
        <c:axId val="143702656"/>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3742080"/>
        <c:crosses val="autoZero"/>
        <c:auto val="1"/>
        <c:lblOffset val="100"/>
        <c:baseTimeUnit val="months"/>
        <c:majorUnit val="1"/>
        <c:majorTimeUnit val="months"/>
        <c:minorUnit val="1"/>
        <c:minorTimeUnit val="months"/>
      </c:dateAx>
      <c:valAx>
        <c:axId val="14374208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s-MX"/>
          </a:p>
        </c:txPr>
        <c:crossAx val="143702656"/>
        <c:crosses val="autoZero"/>
        <c:crossBetween val="between"/>
      </c:valAx>
      <c:spPr>
        <a:solidFill>
          <a:srgbClr val="C0C0C0"/>
        </a:solidFill>
        <a:ln w="12700">
          <a:solidFill>
            <a:srgbClr val="808080"/>
          </a:solidFill>
          <a:prstDash val="solid"/>
        </a:ln>
      </c:spPr>
    </c:plotArea>
    <c:legend>
      <c:legendPos val="b"/>
      <c:layout>
        <c:manualLayout>
          <c:xMode val="edge"/>
          <c:yMode val="edge"/>
          <c:x val="0.38082236008940024"/>
          <c:y val="0.95260097075021577"/>
          <c:w val="0.27214641382976651"/>
          <c:h val="3.6697385303901209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1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plotArea>
      <c:layout/>
      <c:barChart>
        <c:barDir val="col"/>
        <c:grouping val="clustered"/>
        <c:varyColors val="0"/>
        <c:ser>
          <c:idx val="0"/>
          <c:order val="0"/>
          <c:tx>
            <c:strRef>
              <c:f>'TE4'!$C$26</c:f>
              <c:strCache>
                <c:ptCount val="1"/>
                <c:pt idx="0">
                  <c:v>ATENCIÓN TRÁMITES</c:v>
                </c:pt>
              </c:strCache>
            </c:strRef>
          </c:tx>
          <c:spPr>
            <a:solidFill>
              <a:srgbClr val="00B050"/>
            </a:solidFill>
            <a:scene3d>
              <a:camera prst="orthographicFront"/>
              <a:lightRig rig="threePt" dir="t"/>
            </a:scene3d>
            <a:sp3d>
              <a:bevelT w="165100" prst="coolSlan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Pt>
            <c:idx val="10"/>
            <c:invertIfNegative val="0"/>
            <c:bubble3D val="0"/>
          </c:dPt>
          <c:dPt>
            <c:idx val="11"/>
            <c:invertIfNegative val="0"/>
            <c:bubble3D val="0"/>
          </c:dPt>
          <c:dPt>
            <c:idx val="12"/>
            <c:invertIfNegative val="0"/>
            <c:bubble3D val="0"/>
          </c:dPt>
          <c:dPt>
            <c:idx val="13"/>
            <c:invertIfNegative val="0"/>
            <c:bubble3D val="0"/>
          </c:dPt>
          <c:dPt>
            <c:idx val="14"/>
            <c:invertIfNegative val="0"/>
            <c:bubble3D val="0"/>
          </c:dPt>
          <c:dPt>
            <c:idx val="15"/>
            <c:invertIfNegative val="0"/>
            <c:bubble3D val="0"/>
          </c:dPt>
          <c:dPt>
            <c:idx val="16"/>
            <c:invertIfNegative val="0"/>
            <c:bubble3D val="0"/>
          </c:dPt>
          <c:dPt>
            <c:idx val="17"/>
            <c:invertIfNegative val="0"/>
            <c:bubble3D val="0"/>
          </c:dPt>
          <c:dPt>
            <c:idx val="18"/>
            <c:invertIfNegative val="0"/>
            <c:bubble3D val="0"/>
          </c:dPt>
          <c:dPt>
            <c:idx val="19"/>
            <c:invertIfNegative val="0"/>
            <c:bubble3D val="0"/>
          </c:dPt>
          <c:dPt>
            <c:idx val="20"/>
            <c:invertIfNegative val="0"/>
            <c:bubble3D val="0"/>
          </c:dPt>
          <c:dPt>
            <c:idx val="21"/>
            <c:invertIfNegative val="0"/>
            <c:bubble3D val="0"/>
          </c:dPt>
          <c:dLbls>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'TE4'!$B$27:$B$63</c:f>
              <c:numCache>
                <c:formatCode>mmm\-yy</c:formatCode>
                <c:ptCount val="3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43617</c:v>
                </c:pt>
                <c:pt idx="29">
                  <c:v>43647</c:v>
                </c:pt>
                <c:pt idx="30">
                  <c:v>43678</c:v>
                </c:pt>
                <c:pt idx="31">
                  <c:v>43709</c:v>
                </c:pt>
                <c:pt idx="32">
                  <c:v>43678</c:v>
                </c:pt>
                <c:pt idx="33">
                  <c:v>43709</c:v>
                </c:pt>
                <c:pt idx="34">
                  <c:v>43739</c:v>
                </c:pt>
                <c:pt idx="35">
                  <c:v>43770</c:v>
                </c:pt>
                <c:pt idx="36">
                  <c:v>43800</c:v>
                </c:pt>
              </c:numCache>
            </c:numRef>
          </c:cat>
          <c:val>
            <c:numRef>
              <c:f>'TE4'!$C$27:$C$63</c:f>
              <c:numCache>
                <c:formatCode>0%</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xmlns:c16r2="http://schemas.microsoft.com/office/drawing/2015/06/chart">
            <c:ext xmlns:c16="http://schemas.microsoft.com/office/drawing/2014/chart" uri="{C3380CC4-5D6E-409C-BE32-E72D297353CC}">
              <c16:uniqueId val="{00000000-AFC7-45B4-957E-3994B9781A4F}"/>
            </c:ext>
          </c:extLst>
        </c:ser>
        <c:dLbls>
          <c:showLegendKey val="0"/>
          <c:showVal val="0"/>
          <c:showCatName val="0"/>
          <c:showSerName val="0"/>
          <c:showPercent val="0"/>
          <c:showBubbleSize val="0"/>
        </c:dLbls>
        <c:gapWidth val="150"/>
        <c:axId val="143787904"/>
        <c:axId val="143789440"/>
      </c:barChart>
      <c:dateAx>
        <c:axId val="143787904"/>
        <c:scaling>
          <c:orientation val="minMax"/>
        </c:scaling>
        <c:delete val="0"/>
        <c:axPos val="b"/>
        <c:numFmt formatCode="mmm\-yy" sourceLinked="1"/>
        <c:majorTickMark val="out"/>
        <c:minorTickMark val="none"/>
        <c:tickLblPos val="nextTo"/>
        <c:txPr>
          <a:bodyPr/>
          <a:lstStyle/>
          <a:p>
            <a:pPr>
              <a:defRPr b="1"/>
            </a:pPr>
            <a:endParaRPr lang="es-MX"/>
          </a:p>
        </c:txPr>
        <c:crossAx val="143789440"/>
        <c:crosses val="autoZero"/>
        <c:auto val="1"/>
        <c:lblOffset val="100"/>
        <c:baseTimeUnit val="months"/>
      </c:dateAx>
      <c:valAx>
        <c:axId val="143789440"/>
        <c:scaling>
          <c:orientation val="minMax"/>
        </c:scaling>
        <c:delete val="0"/>
        <c:axPos val="l"/>
        <c:majorGridlines/>
        <c:numFmt formatCode="0%" sourceLinked="1"/>
        <c:majorTickMark val="out"/>
        <c:minorTickMark val="none"/>
        <c:tickLblPos val="nextTo"/>
        <c:txPr>
          <a:bodyPr/>
          <a:lstStyle/>
          <a:p>
            <a:pPr>
              <a:defRPr b="1"/>
            </a:pPr>
            <a:endParaRPr lang="es-MX"/>
          </a:p>
        </c:txPr>
        <c:crossAx val="143787904"/>
        <c:crosses val="autoZero"/>
        <c:crossBetween val="between"/>
      </c:valAx>
    </c:plotArea>
    <c:legend>
      <c:legendPos val="b"/>
      <c:overlay val="0"/>
      <c:txPr>
        <a:bodyPr/>
        <a:lstStyle/>
        <a:p>
          <a:pPr rtl="0">
            <a:defRPr/>
          </a:pPr>
          <a:endParaRPr lang="es-MX"/>
        </a:p>
      </c:txPr>
    </c:legend>
    <c:plotVisOnly val="1"/>
    <c:dispBlanksAs val="gap"/>
    <c:showDLblsOverMax val="0"/>
  </c:chart>
  <c:spPr>
    <a:gradFill>
      <a:gsLst>
        <a:gs pos="0">
          <a:srgbClr val="5E9EFF"/>
        </a:gs>
        <a:gs pos="0">
          <a:srgbClr val="85C2FF"/>
        </a:gs>
        <a:gs pos="0">
          <a:srgbClr val="C4D6EB"/>
        </a:gs>
        <a:gs pos="0">
          <a:srgbClr val="FFEBFA"/>
        </a:gs>
      </a:gsLst>
      <a:lin ang="2700000" scaled="0"/>
    </a:gradFill>
  </c:spPr>
  <c:printSettings>
    <c:headerFooter/>
    <c:pageMargins b="0.75" l="0.7" r="0.7" t="0.75" header="0.3" footer="0.3"/>
    <c:pageSetup/>
  </c:printSettings>
  <c:userShapes r:id="rId1"/>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plotArea>
      <c:layout>
        <c:manualLayout>
          <c:layoutTarget val="inner"/>
          <c:xMode val="edge"/>
          <c:yMode val="edge"/>
          <c:x val="4.0520341570448586E-2"/>
          <c:y val="9.8813248136523826E-2"/>
          <c:w val="0.94643516979019682"/>
          <c:h val="0.81264311782363474"/>
        </c:manualLayout>
      </c:layout>
      <c:barChart>
        <c:barDir val="col"/>
        <c:grouping val="clustered"/>
        <c:varyColors val="0"/>
        <c:ser>
          <c:idx val="0"/>
          <c:order val="0"/>
          <c:tx>
            <c:strRef>
              <c:f>'TE5'!$D$25</c:f>
              <c:strCache>
                <c:ptCount val="1"/>
                <c:pt idx="0">
                  <c:v>CIERRE MENSUAL</c:v>
                </c:pt>
              </c:strCache>
            </c:strRef>
          </c:tx>
          <c:spPr>
            <a:solidFill>
              <a:srgbClr val="00B050"/>
            </a:solidFill>
            <a:scene3d>
              <a:camera prst="orthographicFront"/>
              <a:lightRig rig="threePt" dir="t"/>
            </a:scene3d>
            <a:sp3d>
              <a:bevelT w="165100" prst="coolSlant"/>
            </a:sp3d>
          </c:spPr>
          <c:invertIfNegative val="0"/>
          <c:dPt>
            <c:idx val="12"/>
            <c:invertIfNegative val="0"/>
            <c:bubble3D val="0"/>
            <c:spPr>
              <a:solidFill>
                <a:schemeClr val="bg1">
                  <a:lumMod val="85000"/>
                </a:schemeClr>
              </a:solidFill>
              <a:scene3d>
                <a:camera prst="orthographicFront"/>
                <a:lightRig rig="threePt" dir="t"/>
              </a:scene3d>
              <a:sp3d>
                <a:bevelT w="165100" prst="coolSlant"/>
              </a:sp3d>
            </c:spPr>
          </c:dPt>
          <c:dPt>
            <c:idx val="14"/>
            <c:invertIfNegative val="0"/>
            <c:bubble3D val="0"/>
            <c:spPr>
              <a:solidFill>
                <a:schemeClr val="bg1">
                  <a:lumMod val="75000"/>
                </a:schemeClr>
              </a:solidFill>
              <a:scene3d>
                <a:camera prst="orthographicFront"/>
                <a:lightRig rig="threePt" dir="t"/>
              </a:scene3d>
              <a:sp3d>
                <a:bevelT w="165100" prst="coolSlant"/>
              </a:sp3d>
            </c:spPr>
          </c:dPt>
          <c:dPt>
            <c:idx val="15"/>
            <c:invertIfNegative val="0"/>
            <c:bubble3D val="0"/>
            <c:spPr>
              <a:solidFill>
                <a:schemeClr val="bg1">
                  <a:lumMod val="75000"/>
                </a:schemeClr>
              </a:solidFill>
              <a:scene3d>
                <a:camera prst="orthographicFront"/>
                <a:lightRig rig="threePt" dir="t"/>
              </a:scene3d>
              <a:sp3d>
                <a:bevelT w="165100" prst="coolSlant"/>
              </a:sp3d>
            </c:spPr>
          </c:dPt>
          <c:dPt>
            <c:idx val="23"/>
            <c:invertIfNegative val="0"/>
            <c:bubble3D val="0"/>
            <c:spPr>
              <a:solidFill>
                <a:srgbClr val="FF0000"/>
              </a:solidFill>
              <a:scene3d>
                <a:camera prst="orthographicFront"/>
                <a:lightRig rig="threePt" dir="t"/>
              </a:scene3d>
              <a:sp3d>
                <a:bevelT w="165100" prst="coolSlant"/>
              </a:sp3d>
            </c:spPr>
          </c:dPt>
          <c:cat>
            <c:numRef>
              <c:f>'TE5'!$C$26:$C$61</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'TE5'!$D$26:$D$61</c:f>
              <c:numCache>
                <c:formatCode>0%</c:formatCode>
                <c:ptCount val="24"/>
                <c:pt idx="0">
                  <c:v>0.01</c:v>
                </c:pt>
                <c:pt idx="1">
                  <c:v>1</c:v>
                </c:pt>
                <c:pt idx="2">
                  <c:v>0.12</c:v>
                </c:pt>
                <c:pt idx="3">
                  <c:v>0.06</c:v>
                </c:pt>
                <c:pt idx="4">
                  <c:v>1</c:v>
                </c:pt>
                <c:pt idx="5">
                  <c:v>1</c:v>
                </c:pt>
                <c:pt idx="6">
                  <c:v>1</c:v>
                </c:pt>
                <c:pt idx="7">
                  <c:v>1</c:v>
                </c:pt>
                <c:pt idx="8">
                  <c:v>1</c:v>
                </c:pt>
                <c:pt idx="9">
                  <c:v>1</c:v>
                </c:pt>
                <c:pt idx="10">
                  <c:v>1</c:v>
                </c:pt>
                <c:pt idx="11">
                  <c:v>0.125</c:v>
                </c:pt>
                <c:pt idx="12">
                  <c:v>1</c:v>
                </c:pt>
                <c:pt idx="13">
                  <c:v>1</c:v>
                </c:pt>
                <c:pt idx="14">
                  <c:v>1</c:v>
                </c:pt>
                <c:pt idx="15">
                  <c:v>1</c:v>
                </c:pt>
              </c:numCache>
            </c:numRef>
          </c:val>
        </c:ser>
        <c:dLbls>
          <c:showLegendKey val="0"/>
          <c:showVal val="0"/>
          <c:showCatName val="0"/>
          <c:showSerName val="0"/>
          <c:showPercent val="0"/>
          <c:showBubbleSize val="0"/>
        </c:dLbls>
        <c:gapWidth val="150"/>
        <c:axId val="143842688"/>
        <c:axId val="144118912"/>
      </c:barChart>
      <c:dateAx>
        <c:axId val="143842688"/>
        <c:scaling>
          <c:orientation val="minMax"/>
        </c:scaling>
        <c:delete val="0"/>
        <c:axPos val="b"/>
        <c:numFmt formatCode="mmm\-yy" sourceLinked="1"/>
        <c:majorTickMark val="out"/>
        <c:minorTickMark val="none"/>
        <c:tickLblPos val="nextTo"/>
        <c:txPr>
          <a:bodyPr/>
          <a:lstStyle/>
          <a:p>
            <a:pPr>
              <a:defRPr b="1"/>
            </a:pPr>
            <a:endParaRPr lang="es-MX"/>
          </a:p>
        </c:txPr>
        <c:crossAx val="144118912"/>
        <c:crosses val="autoZero"/>
        <c:auto val="1"/>
        <c:lblOffset val="100"/>
        <c:baseTimeUnit val="months"/>
      </c:dateAx>
      <c:valAx>
        <c:axId val="144118912"/>
        <c:scaling>
          <c:orientation val="minMax"/>
        </c:scaling>
        <c:delete val="0"/>
        <c:axPos val="l"/>
        <c:majorGridlines/>
        <c:numFmt formatCode="0%" sourceLinked="1"/>
        <c:majorTickMark val="out"/>
        <c:minorTickMark val="none"/>
        <c:tickLblPos val="nextTo"/>
        <c:txPr>
          <a:bodyPr/>
          <a:lstStyle/>
          <a:p>
            <a:pPr>
              <a:defRPr b="1"/>
            </a:pPr>
            <a:endParaRPr lang="es-MX"/>
          </a:p>
        </c:txPr>
        <c:crossAx val="143842688"/>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'TE6'!$C$25</c:f>
              <c:strCache>
                <c:ptCount val="1"/>
                <c:pt idx="0">
                  <c:v>CIERRE MENSUAL</c:v>
                </c:pt>
              </c:strCache>
            </c:strRef>
          </c:tx>
          <c:spPr>
            <a:solidFill>
              <a:srgbClr val="00B050"/>
            </a:solidFill>
          </c:spPr>
          <c:invertIfNegative val="0"/>
          <c:dPt>
            <c:idx val="11"/>
            <c:invertIfNegative val="0"/>
            <c:bubble3D val="0"/>
            <c:spPr>
              <a:solidFill>
                <a:srgbClr val="FF0000"/>
              </a:solidFill>
            </c:spPr>
          </c:dPt>
          <c:cat>
            <c:numRef>
              <c:f>'TE6'!$B$26:$B$61</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'TE6'!$C$26:$C$61</c:f>
              <c:numCache>
                <c:formatCode>0.00%</c:formatCode>
                <c:ptCount val="24"/>
                <c:pt idx="0">
                  <c:v>0.99029999999999996</c:v>
                </c:pt>
                <c:pt idx="1">
                  <c:v>0.97209999999999996</c:v>
                </c:pt>
                <c:pt idx="2">
                  <c:v>0.97289999999999999</c:v>
                </c:pt>
                <c:pt idx="3">
                  <c:v>0.96740000000000004</c:v>
                </c:pt>
                <c:pt idx="4">
                  <c:v>0.96609999999999996</c:v>
                </c:pt>
                <c:pt idx="5">
                  <c:v>0.96330000000000005</c:v>
                </c:pt>
                <c:pt idx="6">
                  <c:v>0.96199999999999997</c:v>
                </c:pt>
                <c:pt idx="7">
                  <c:v>0.96460000000000001</c:v>
                </c:pt>
                <c:pt idx="8">
                  <c:v>0.97699999999999998</c:v>
                </c:pt>
                <c:pt idx="9">
                  <c:v>0.96160000000000001</c:v>
                </c:pt>
                <c:pt idx="10">
                  <c:v>0.95599999999999996</c:v>
                </c:pt>
                <c:pt idx="11">
                  <c:v>0</c:v>
                </c:pt>
                <c:pt idx="12">
                  <c:v>0.99039999999999995</c:v>
                </c:pt>
                <c:pt idx="13">
                  <c:v>0.98760000000000003</c:v>
                </c:pt>
                <c:pt idx="14">
                  <c:v>0.98380000000000001</c:v>
                </c:pt>
                <c:pt idx="15">
                  <c:v>0.98029999999999995</c:v>
                </c:pt>
              </c:numCache>
            </c:numRef>
          </c:val>
        </c:ser>
        <c:ser>
          <c:idx val="1"/>
          <c:order val="1"/>
          <c:tx>
            <c:strRef>
              <c:f>'TE6'!$D$25</c:f>
              <c:strCache>
                <c:ptCount val="1"/>
                <c:pt idx="0">
                  <c:v>META</c:v>
                </c:pt>
              </c:strCache>
            </c:strRef>
          </c:tx>
          <c:invertIfNegative val="0"/>
          <c:cat>
            <c:numRef>
              <c:f>'TE6'!$B$26:$B$61</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'TE6'!$D$26:$D$61</c:f>
              <c:numCache>
                <c:formatCode>0%</c:formatCode>
                <c:ptCount val="24"/>
                <c:pt idx="0">
                  <c:v>0.96</c:v>
                </c:pt>
                <c:pt idx="1">
                  <c:v>0.96</c:v>
                </c:pt>
                <c:pt idx="2">
                  <c:v>0.96</c:v>
                </c:pt>
                <c:pt idx="3">
                  <c:v>0.96</c:v>
                </c:pt>
                <c:pt idx="4">
                  <c:v>0.96</c:v>
                </c:pt>
                <c:pt idx="5">
                  <c:v>0.96</c:v>
                </c:pt>
                <c:pt idx="6">
                  <c:v>0.96</c:v>
                </c:pt>
                <c:pt idx="7">
                  <c:v>0.96</c:v>
                </c:pt>
                <c:pt idx="8">
                  <c:v>0.96</c:v>
                </c:pt>
                <c:pt idx="9">
                  <c:v>0.96</c:v>
                </c:pt>
                <c:pt idx="10">
                  <c:v>0.96</c:v>
                </c:pt>
                <c:pt idx="11">
                  <c:v>0.96</c:v>
                </c:pt>
                <c:pt idx="12">
                  <c:v>0.96</c:v>
                </c:pt>
                <c:pt idx="13">
                  <c:v>0.96</c:v>
                </c:pt>
                <c:pt idx="14">
                  <c:v>0.96</c:v>
                </c:pt>
                <c:pt idx="15">
                  <c:v>0.96</c:v>
                </c:pt>
              </c:numCache>
            </c:numRef>
          </c:val>
        </c:ser>
        <c:dLbls>
          <c:showLegendKey val="0"/>
          <c:showVal val="0"/>
          <c:showCatName val="0"/>
          <c:showSerName val="0"/>
          <c:showPercent val="0"/>
          <c:showBubbleSize val="0"/>
        </c:dLbls>
        <c:gapWidth val="150"/>
        <c:axId val="144798080"/>
        <c:axId val="144799616"/>
      </c:barChart>
      <c:dateAx>
        <c:axId val="144798080"/>
        <c:scaling>
          <c:orientation val="minMax"/>
        </c:scaling>
        <c:delete val="0"/>
        <c:axPos val="b"/>
        <c:numFmt formatCode="mmm\-yy" sourceLinked="1"/>
        <c:majorTickMark val="out"/>
        <c:minorTickMark val="none"/>
        <c:tickLblPos val="nextTo"/>
        <c:crossAx val="144799616"/>
        <c:crosses val="autoZero"/>
        <c:auto val="1"/>
        <c:lblOffset val="100"/>
        <c:baseTimeUnit val="months"/>
      </c:dateAx>
      <c:valAx>
        <c:axId val="144799616"/>
        <c:scaling>
          <c:orientation val="minMax"/>
          <c:max val="1"/>
        </c:scaling>
        <c:delete val="0"/>
        <c:axPos val="l"/>
        <c:majorGridlines/>
        <c:numFmt formatCode="0%" sourceLinked="0"/>
        <c:majorTickMark val="out"/>
        <c:minorTickMark val="none"/>
        <c:tickLblPos val="nextTo"/>
        <c:crossAx val="1447980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plotArea>
      <c:layout>
        <c:manualLayout>
          <c:layoutTarget val="inner"/>
          <c:xMode val="edge"/>
          <c:yMode val="edge"/>
          <c:x val="7.7370311973328346E-2"/>
          <c:y val="0.14161972684611407"/>
          <c:w val="0.90031278804695969"/>
          <c:h val="0.6048050544106115"/>
        </c:manualLayout>
      </c:layout>
      <c:barChart>
        <c:barDir val="col"/>
        <c:grouping val="clustered"/>
        <c:varyColors val="0"/>
        <c:ser>
          <c:idx val="0"/>
          <c:order val="0"/>
          <c:tx>
            <c:strRef>
              <c:f>'TE7'!$E$25</c:f>
              <c:strCache>
                <c:ptCount val="1"/>
                <c:pt idx="0">
                  <c:v>CONCILIACION BANCARIA</c:v>
                </c:pt>
              </c:strCache>
            </c:strRef>
          </c:tx>
          <c:spPr>
            <a:solidFill>
              <a:srgbClr val="00B050"/>
            </a:solidFill>
            <a:scene3d>
              <a:camera prst="orthographicFront"/>
              <a:lightRig rig="threePt" dir="t"/>
            </a:scene3d>
            <a:sp3d>
              <a:bevelT w="165100" prst="coolSlant"/>
            </a:sp3d>
          </c:spPr>
          <c:invertIfNegative val="0"/>
          <c:dPt>
            <c:idx val="12"/>
            <c:invertIfNegative val="0"/>
            <c:bubble3D val="0"/>
            <c:spPr>
              <a:solidFill>
                <a:schemeClr val="bg1">
                  <a:lumMod val="85000"/>
                </a:schemeClr>
              </a:solidFill>
              <a:scene3d>
                <a:camera prst="orthographicFront"/>
                <a:lightRig rig="threePt" dir="t"/>
              </a:scene3d>
              <a:sp3d>
                <a:bevelT w="165100" prst="coolSlant"/>
              </a:sp3d>
            </c:spPr>
          </c:dPt>
          <c:dLbls>
            <c:txPr>
              <a:bodyPr/>
              <a:lstStyle/>
              <a:p>
                <a:pPr>
                  <a:defRPr b="1"/>
                </a:pPr>
                <a:endParaRPr lang="es-MX"/>
              </a:p>
            </c:txPr>
            <c:showLegendKey val="0"/>
            <c:showVal val="1"/>
            <c:showCatName val="0"/>
            <c:showSerName val="0"/>
            <c:showPercent val="0"/>
            <c:showBubbleSize val="0"/>
            <c:showLeaderLines val="0"/>
          </c:dLbls>
          <c:cat>
            <c:numRef>
              <c:f>'TE7'!$D$26:$D$61</c:f>
              <c:numCache>
                <c:formatCode>mmm\-yy</c:formatCode>
                <c:ptCount val="2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numCache>
            </c:numRef>
          </c:cat>
          <c:val>
            <c:numRef>
              <c:f>'TE7'!$E$26:$E$61</c:f>
              <c:numCache>
                <c:formatCode>0%</c:formatCode>
                <c:ptCount val="24"/>
                <c:pt idx="0">
                  <c:v>0.08</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extLst xmlns:c16r2="http://schemas.microsoft.com/office/drawing/2015/06/chart">
            <c:ext xmlns:c16="http://schemas.microsoft.com/office/drawing/2014/chart" uri="{C3380CC4-5D6E-409C-BE32-E72D297353CC}">
              <c16:uniqueId val="{00000000-D00A-4F44-94CF-4560C804391B}"/>
            </c:ext>
          </c:extLst>
        </c:ser>
        <c:dLbls>
          <c:showLegendKey val="0"/>
          <c:showVal val="0"/>
          <c:showCatName val="0"/>
          <c:showSerName val="0"/>
          <c:showPercent val="0"/>
          <c:showBubbleSize val="0"/>
        </c:dLbls>
        <c:gapWidth val="150"/>
        <c:axId val="144858112"/>
        <c:axId val="144864000"/>
      </c:barChart>
      <c:dateAx>
        <c:axId val="144858112"/>
        <c:scaling>
          <c:orientation val="minMax"/>
        </c:scaling>
        <c:delete val="0"/>
        <c:axPos val="b"/>
        <c:numFmt formatCode="mmm\-yy" sourceLinked="1"/>
        <c:majorTickMark val="out"/>
        <c:minorTickMark val="none"/>
        <c:tickLblPos val="nextTo"/>
        <c:crossAx val="144864000"/>
        <c:crosses val="autoZero"/>
        <c:auto val="1"/>
        <c:lblOffset val="100"/>
        <c:baseTimeUnit val="months"/>
      </c:dateAx>
      <c:valAx>
        <c:axId val="144864000"/>
        <c:scaling>
          <c:orientation val="minMax"/>
        </c:scaling>
        <c:delete val="0"/>
        <c:axPos val="l"/>
        <c:majorGridlines/>
        <c:numFmt formatCode="0%" sourceLinked="1"/>
        <c:majorTickMark val="out"/>
        <c:minorTickMark val="none"/>
        <c:tickLblPos val="nextTo"/>
        <c:crossAx val="144858112"/>
        <c:crosses val="autoZero"/>
        <c:crossBetween val="between"/>
      </c:valAx>
    </c:plotArea>
    <c:plotVisOnly val="1"/>
    <c:dispBlanksAs val="gap"/>
    <c:showDLblsOverMax val="0"/>
  </c:chart>
  <c:spPr>
    <a:pattFill prst="pct25">
      <a:fgClr>
        <a:srgbClr val="00B050"/>
      </a:fgClr>
      <a:bgClr>
        <a:schemeClr val="bg1"/>
      </a:bgClr>
    </a:pattFill>
  </c:spPr>
  <c:txPr>
    <a:bodyPr/>
    <a:lstStyle/>
    <a:p>
      <a:pPr>
        <a:defRPr b="1"/>
      </a:pPr>
      <a:endParaRPr lang="es-MX"/>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7993-4686-AB33-25931113B84A}"/>
            </c:ext>
          </c:extLst>
        </c:ser>
        <c:dLbls>
          <c:showLegendKey val="0"/>
          <c:showVal val="0"/>
          <c:showCatName val="0"/>
          <c:showSerName val="0"/>
          <c:showPercent val="0"/>
          <c:showBubbleSize val="0"/>
        </c:dLbls>
        <c:gapWidth val="150"/>
        <c:axId val="144380672"/>
        <c:axId val="144382208"/>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7993-4686-AB33-25931113B84A}"/>
            </c:ext>
          </c:extLst>
        </c:ser>
        <c:dLbls>
          <c:showLegendKey val="0"/>
          <c:showVal val="0"/>
          <c:showCatName val="0"/>
          <c:showSerName val="0"/>
          <c:showPercent val="0"/>
          <c:showBubbleSize val="0"/>
        </c:dLbls>
        <c:marker val="1"/>
        <c:smooth val="0"/>
        <c:axId val="144392192"/>
        <c:axId val="144393728"/>
      </c:lineChart>
      <c:catAx>
        <c:axId val="1443806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4382208"/>
        <c:crosses val="autoZero"/>
        <c:auto val="0"/>
        <c:lblAlgn val="ctr"/>
        <c:lblOffset val="100"/>
        <c:tickLblSkip val="1"/>
        <c:tickMarkSkip val="1"/>
        <c:noMultiLvlLbl val="0"/>
      </c:catAx>
      <c:valAx>
        <c:axId val="1443822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4380672"/>
        <c:crosses val="autoZero"/>
        <c:crossBetween val="between"/>
      </c:valAx>
      <c:catAx>
        <c:axId val="144392192"/>
        <c:scaling>
          <c:orientation val="minMax"/>
        </c:scaling>
        <c:delete val="1"/>
        <c:axPos val="b"/>
        <c:numFmt formatCode="General" sourceLinked="1"/>
        <c:majorTickMark val="out"/>
        <c:minorTickMark val="none"/>
        <c:tickLblPos val="nextTo"/>
        <c:crossAx val="144393728"/>
        <c:crosses val="autoZero"/>
        <c:auto val="0"/>
        <c:lblAlgn val="ctr"/>
        <c:lblOffset val="100"/>
        <c:noMultiLvlLbl val="0"/>
      </c:catAx>
      <c:valAx>
        <c:axId val="144393728"/>
        <c:scaling>
          <c:orientation val="minMax"/>
        </c:scaling>
        <c:delete val="1"/>
        <c:axPos val="l"/>
        <c:numFmt formatCode="General" sourceLinked="1"/>
        <c:majorTickMark val="out"/>
        <c:minorTickMark val="none"/>
        <c:tickLblPos val="nextTo"/>
        <c:crossAx val="144392192"/>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92D0-4FAE-B5E1-C6FEBD4A407E}"/>
            </c:ext>
          </c:extLst>
        </c:ser>
        <c:dLbls>
          <c:showLegendKey val="0"/>
          <c:showVal val="0"/>
          <c:showCatName val="0"/>
          <c:showSerName val="0"/>
          <c:showPercent val="0"/>
          <c:showBubbleSize val="0"/>
        </c:dLbls>
        <c:gapWidth val="150"/>
        <c:axId val="145495168"/>
        <c:axId val="14549670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92D0-4FAE-B5E1-C6FEBD4A407E}"/>
            </c:ext>
          </c:extLst>
        </c:ser>
        <c:dLbls>
          <c:showLegendKey val="0"/>
          <c:showVal val="0"/>
          <c:showCatName val="0"/>
          <c:showSerName val="0"/>
          <c:showPercent val="0"/>
          <c:showBubbleSize val="0"/>
        </c:dLbls>
        <c:marker val="1"/>
        <c:smooth val="0"/>
        <c:axId val="145510784"/>
        <c:axId val="145512320"/>
      </c:lineChart>
      <c:catAx>
        <c:axId val="1454951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496704"/>
        <c:crosses val="autoZero"/>
        <c:auto val="0"/>
        <c:lblAlgn val="ctr"/>
        <c:lblOffset val="100"/>
        <c:tickLblSkip val="1"/>
        <c:tickMarkSkip val="1"/>
        <c:noMultiLvlLbl val="0"/>
      </c:catAx>
      <c:valAx>
        <c:axId val="1454967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495168"/>
        <c:crosses val="autoZero"/>
        <c:crossBetween val="between"/>
      </c:valAx>
      <c:catAx>
        <c:axId val="145510784"/>
        <c:scaling>
          <c:orientation val="minMax"/>
        </c:scaling>
        <c:delete val="1"/>
        <c:axPos val="b"/>
        <c:numFmt formatCode="General" sourceLinked="1"/>
        <c:majorTickMark val="out"/>
        <c:minorTickMark val="none"/>
        <c:tickLblPos val="nextTo"/>
        <c:crossAx val="145512320"/>
        <c:crosses val="autoZero"/>
        <c:auto val="0"/>
        <c:lblAlgn val="ctr"/>
        <c:lblOffset val="100"/>
        <c:noMultiLvlLbl val="0"/>
      </c:catAx>
      <c:valAx>
        <c:axId val="145512320"/>
        <c:scaling>
          <c:orientation val="minMax"/>
        </c:scaling>
        <c:delete val="1"/>
        <c:axPos val="l"/>
        <c:numFmt formatCode="General" sourceLinked="1"/>
        <c:majorTickMark val="out"/>
        <c:minorTickMark val="none"/>
        <c:tickLblPos val="nextTo"/>
        <c:crossAx val="145510784"/>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A198-4BEF-B0F2-1B35963CB940}"/>
            </c:ext>
          </c:extLst>
        </c:ser>
        <c:dLbls>
          <c:showLegendKey val="0"/>
          <c:showVal val="0"/>
          <c:showCatName val="0"/>
          <c:showSerName val="0"/>
          <c:showPercent val="0"/>
          <c:showBubbleSize val="0"/>
        </c:dLbls>
        <c:gapWidth val="150"/>
        <c:axId val="145688064"/>
        <c:axId val="145689600"/>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A198-4BEF-B0F2-1B35963CB940}"/>
            </c:ext>
          </c:extLst>
        </c:ser>
        <c:dLbls>
          <c:showLegendKey val="0"/>
          <c:showVal val="0"/>
          <c:showCatName val="0"/>
          <c:showSerName val="0"/>
          <c:showPercent val="0"/>
          <c:showBubbleSize val="0"/>
        </c:dLbls>
        <c:marker val="1"/>
        <c:smooth val="0"/>
        <c:axId val="145695488"/>
        <c:axId val="145697024"/>
      </c:lineChart>
      <c:catAx>
        <c:axId val="14568806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689600"/>
        <c:crosses val="autoZero"/>
        <c:auto val="0"/>
        <c:lblAlgn val="ctr"/>
        <c:lblOffset val="100"/>
        <c:tickLblSkip val="1"/>
        <c:tickMarkSkip val="1"/>
        <c:noMultiLvlLbl val="0"/>
      </c:catAx>
      <c:valAx>
        <c:axId val="1456896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688064"/>
        <c:crosses val="autoZero"/>
        <c:crossBetween val="between"/>
      </c:valAx>
      <c:catAx>
        <c:axId val="145695488"/>
        <c:scaling>
          <c:orientation val="minMax"/>
        </c:scaling>
        <c:delete val="1"/>
        <c:axPos val="b"/>
        <c:numFmt formatCode="General" sourceLinked="1"/>
        <c:majorTickMark val="out"/>
        <c:minorTickMark val="none"/>
        <c:tickLblPos val="nextTo"/>
        <c:crossAx val="145697024"/>
        <c:crosses val="autoZero"/>
        <c:auto val="0"/>
        <c:lblAlgn val="ctr"/>
        <c:lblOffset val="100"/>
        <c:noMultiLvlLbl val="0"/>
      </c:catAx>
      <c:valAx>
        <c:axId val="145697024"/>
        <c:scaling>
          <c:orientation val="minMax"/>
        </c:scaling>
        <c:delete val="1"/>
        <c:axPos val="l"/>
        <c:numFmt formatCode="General" sourceLinked="1"/>
        <c:majorTickMark val="out"/>
        <c:minorTickMark val="none"/>
        <c:tickLblPos val="nextTo"/>
        <c:crossAx val="145695488"/>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sng" strike="noStrike" baseline="0">
                <a:solidFill>
                  <a:sysClr val="windowText" lastClr="000000"/>
                </a:solidFill>
                <a:latin typeface="Arial"/>
                <a:ea typeface="Arial"/>
                <a:cs typeface="Arial"/>
              </a:defRPr>
            </a:pPr>
            <a:r>
              <a:rPr lang="es-MX" u="sng">
                <a:solidFill>
                  <a:sysClr val="windowText" lastClr="000000"/>
                </a:solidFill>
              </a:rPr>
              <a:t>% Alcanzado</a:t>
            </a:r>
            <a:r>
              <a:rPr lang="es-MX" u="sng" baseline="0">
                <a:solidFill>
                  <a:sysClr val="windowText" lastClr="000000"/>
                </a:solidFill>
              </a:rPr>
              <a:t> de importes revisados </a:t>
            </a:r>
            <a:endParaRPr lang="es-MX" u="sng">
              <a:solidFill>
                <a:sysClr val="windowText" lastClr="000000"/>
              </a:solidFill>
            </a:endParaRPr>
          </a:p>
        </c:rich>
      </c:tx>
      <c:layout>
        <c:manualLayout>
          <c:xMode val="edge"/>
          <c:yMode val="edge"/>
          <c:x val="0.19294112253435566"/>
          <c:y val="3.3163297335924616E-2"/>
        </c:manualLayout>
      </c:layout>
      <c:overlay val="0"/>
      <c:spPr>
        <a:noFill/>
        <a:ln w="25400">
          <a:noFill/>
        </a:ln>
      </c:spPr>
    </c:title>
    <c:autoTitleDeleted val="0"/>
    <c:plotArea>
      <c:layout>
        <c:manualLayout>
          <c:layoutTarget val="inner"/>
          <c:xMode val="edge"/>
          <c:yMode val="edge"/>
          <c:x val="0.13343946635491524"/>
          <c:y val="0.2321428142092925"/>
          <c:w val="0.84235294117647064"/>
          <c:h val="0.58163265306122447"/>
        </c:manualLayout>
      </c:layout>
      <c:barChart>
        <c:barDir val="col"/>
        <c:grouping val="clustered"/>
        <c:varyColors val="0"/>
        <c:ser>
          <c:idx val="1"/>
          <c:order val="0"/>
          <c:tx>
            <c:strRef>
              <c:f>'AI-6'!$J$26</c:f>
              <c:strCache>
                <c:ptCount val="1"/>
                <c:pt idx="0">
                  <c:v>% Alcanzado de Importes Revisados</c:v>
                </c:pt>
              </c:strCache>
            </c:strRef>
          </c:tx>
          <c:spPr>
            <a:solidFill>
              <a:schemeClr val="bg1">
                <a:lumMod val="75000"/>
              </a:schemeClr>
            </a:solidFill>
            <a:ln w="12700">
              <a:solidFill>
                <a:srgbClr val="000000"/>
              </a:solidFill>
              <a:prstDash val="solid"/>
            </a:ln>
          </c:spPr>
          <c:invertIfNegative val="0"/>
          <c:dPt>
            <c:idx val="0"/>
            <c:invertIfNegative val="0"/>
            <c:bubble3D val="0"/>
          </c:dPt>
          <c:dLbls>
            <c:dLbl>
              <c:idx val="0"/>
              <c:layout>
                <c:manualLayout>
                  <c:x val="-1.8159520452956481E-3"/>
                  <c:y val="-2.6742700327926634E-3"/>
                </c:manualLayout>
              </c:layout>
              <c:tx>
                <c:rich>
                  <a:bodyPr/>
                  <a:lstStyle/>
                  <a:p>
                    <a:r>
                      <a:rPr lang="es-MX" b="1">
                        <a:solidFill>
                          <a:schemeClr val="tx1"/>
                        </a:solidFill>
                      </a:rPr>
                      <a:t>66%</a:t>
                    </a:r>
                    <a:endParaRPr lang="es-MX">
                      <a:solidFill>
                        <a:sysClr val="windowText" lastClr="000000"/>
                      </a:solidFill>
                    </a:endParaRPr>
                  </a:p>
                </c:rich>
              </c:tx>
              <c:dLblPos val="outEnd"/>
              <c:showLegendKey val="0"/>
              <c:showVal val="0"/>
              <c:showCatName val="0"/>
              <c:showSerName val="0"/>
              <c:showPercent val="0"/>
              <c:showBubbleSize val="0"/>
            </c:dLbl>
            <c:dLbl>
              <c:idx val="1"/>
              <c:layout>
                <c:manualLayout>
                  <c:x val="-5.3371532889516127E-17"/>
                  <c:y val="5.1158795990195884E-2"/>
                </c:manualLayout>
              </c:layout>
              <c:dLblPos val="outEnd"/>
              <c:showLegendKey val="0"/>
              <c:showVal val="1"/>
              <c:showCatName val="0"/>
              <c:showSerName val="0"/>
              <c:showPercent val="0"/>
              <c:showBubbleSize val="0"/>
            </c:dLbl>
            <c:dLbl>
              <c:idx val="2"/>
              <c:layout>
                <c:manualLayout>
                  <c:x val="0"/>
                  <c:y val="5.1072241923957977E-2"/>
                </c:manualLayout>
              </c:layout>
              <c:dLblPos val="outEnd"/>
              <c:showLegendKey val="0"/>
              <c:showVal val="1"/>
              <c:showCatName val="0"/>
              <c:showSerName val="0"/>
              <c:showPercent val="0"/>
              <c:showBubbleSize val="0"/>
            </c:dLbl>
            <c:dLbl>
              <c:idx val="3"/>
              <c:layout>
                <c:manualLayout>
                  <c:x val="3.1372279338445141E-3"/>
                  <c:y val="6.4677793138453177E-2"/>
                </c:manualLayout>
              </c:layout>
              <c:dLblPos val="outEnd"/>
              <c:showLegendKey val="0"/>
              <c:showVal val="1"/>
              <c:showCatName val="0"/>
              <c:showSerName val="0"/>
              <c:showPercent val="0"/>
              <c:showBubbleSize val="0"/>
            </c:dLbl>
            <c:dLbl>
              <c:idx val="4"/>
              <c:layout>
                <c:manualLayout>
                  <c:x val="-2.2922898819111708E-7"/>
                  <c:y val="5.4470023308155181E-2"/>
                </c:manualLayout>
              </c:layout>
              <c:dLblPos val="outEnd"/>
              <c:showLegendKey val="0"/>
              <c:showVal val="1"/>
              <c:showCatName val="0"/>
              <c:showSerName val="0"/>
              <c:showPercent val="0"/>
              <c:showBubbleSize val="0"/>
            </c:dLbl>
            <c:spPr>
              <a:noFill/>
              <a:ln w="25400">
                <a:noFill/>
              </a:ln>
            </c:spPr>
            <c:txPr>
              <a:bodyPr/>
              <a:lstStyle/>
              <a:p>
                <a:pPr>
                  <a:defRPr sz="900" b="1" i="0" u="none" strike="noStrike" baseline="0">
                    <a:solidFill>
                      <a:schemeClr val="tx1"/>
                    </a:solidFill>
                    <a:latin typeface="Arial"/>
                    <a:ea typeface="Arial"/>
                    <a:cs typeface="Arial"/>
                  </a:defRPr>
                </a:pPr>
                <a:endParaRPr lang="es-MX"/>
              </a:p>
            </c:txPr>
            <c:showLegendKey val="0"/>
            <c:showVal val="1"/>
            <c:showCatName val="0"/>
            <c:showSerName val="0"/>
            <c:showPercent val="0"/>
            <c:showBubbleSize val="0"/>
            <c:showLeaderLines val="0"/>
          </c:dLbls>
          <c:cat>
            <c:strRef>
              <c:f>'AI-6'!$I$27:$I$28</c:f>
              <c:strCache>
                <c:ptCount val="2"/>
                <c:pt idx="0">
                  <c:v>2017</c:v>
                </c:pt>
                <c:pt idx="1">
                  <c:v>2018</c:v>
                </c:pt>
              </c:strCache>
            </c:strRef>
          </c:cat>
          <c:val>
            <c:numRef>
              <c:f>'AI-6'!$J$27:$J$28</c:f>
              <c:numCache>
                <c:formatCode>0%</c:formatCode>
                <c:ptCount val="2"/>
                <c:pt idx="0">
                  <c:v>0.66</c:v>
                </c:pt>
                <c:pt idx="1">
                  <c:v>0.82</c:v>
                </c:pt>
              </c:numCache>
            </c:numRef>
          </c:val>
        </c:ser>
        <c:ser>
          <c:idx val="0"/>
          <c:order val="1"/>
          <c:tx>
            <c:strRef>
              <c:f>'AI-6'!$K$26</c:f>
              <c:strCache>
                <c:ptCount val="1"/>
                <c:pt idx="0">
                  <c:v>META</c:v>
                </c:pt>
              </c:strCache>
            </c:strRef>
          </c:tx>
          <c:invertIfNegative val="0"/>
          <c:dPt>
            <c:idx val="0"/>
            <c:invertIfNegative val="0"/>
            <c:bubble3D val="0"/>
            <c:spPr>
              <a:solidFill>
                <a:srgbClr val="FF0000"/>
              </a:solidFill>
            </c:spPr>
          </c:dPt>
          <c:dPt>
            <c:idx val="1"/>
            <c:invertIfNegative val="0"/>
            <c:bubble3D val="0"/>
            <c:spPr>
              <a:solidFill>
                <a:srgbClr val="FF0000"/>
              </a:solidFill>
            </c:spPr>
          </c:dPt>
          <c:cat>
            <c:strRef>
              <c:f>'AI-6'!$I$27:$I$28</c:f>
              <c:strCache>
                <c:ptCount val="2"/>
                <c:pt idx="0">
                  <c:v>2017</c:v>
                </c:pt>
                <c:pt idx="1">
                  <c:v>2018</c:v>
                </c:pt>
              </c:strCache>
            </c:strRef>
          </c:cat>
          <c:val>
            <c:numRef>
              <c:f>'AI-6'!$K$27:$K$28</c:f>
              <c:numCache>
                <c:formatCode>0%</c:formatCode>
                <c:ptCount val="2"/>
                <c:pt idx="0">
                  <c:v>0.98</c:v>
                </c:pt>
                <c:pt idx="1">
                  <c:v>0.98</c:v>
                </c:pt>
              </c:numCache>
            </c:numRef>
          </c:val>
        </c:ser>
        <c:dLbls>
          <c:showLegendKey val="0"/>
          <c:showVal val="0"/>
          <c:showCatName val="0"/>
          <c:showSerName val="0"/>
          <c:showPercent val="0"/>
          <c:showBubbleSize val="0"/>
        </c:dLbls>
        <c:gapWidth val="150"/>
        <c:axId val="130575360"/>
        <c:axId val="130585344"/>
      </c:barChart>
      <c:catAx>
        <c:axId val="130575360"/>
        <c:scaling>
          <c:orientation val="minMax"/>
        </c:scaling>
        <c:delete val="0"/>
        <c:axPos val="b"/>
        <c:numFmt formatCode="@"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ysClr val="windowText" lastClr="000000"/>
                </a:solidFill>
                <a:latin typeface="Arial"/>
                <a:ea typeface="Arial"/>
                <a:cs typeface="Arial"/>
              </a:defRPr>
            </a:pPr>
            <a:endParaRPr lang="es-MX"/>
          </a:p>
        </c:txPr>
        <c:crossAx val="130585344"/>
        <c:crosses val="autoZero"/>
        <c:auto val="0"/>
        <c:lblAlgn val="ctr"/>
        <c:lblOffset val="100"/>
        <c:tickLblSkip val="1"/>
        <c:tickMarkSkip val="1"/>
        <c:noMultiLvlLbl val="0"/>
      </c:catAx>
      <c:valAx>
        <c:axId val="130585344"/>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ysClr val="windowText" lastClr="000000"/>
                </a:solidFill>
                <a:latin typeface="Arial"/>
                <a:ea typeface="Arial"/>
                <a:cs typeface="Arial"/>
              </a:defRPr>
            </a:pPr>
            <a:endParaRPr lang="es-MX"/>
          </a:p>
        </c:txPr>
        <c:crossAx val="130575360"/>
        <c:crosses val="autoZero"/>
        <c:crossBetween val="between"/>
      </c:valAx>
      <c:spPr>
        <a:solidFill>
          <a:schemeClr val="bg1"/>
        </a:solidFill>
        <a:ln w="12700">
          <a:solidFill>
            <a:srgbClr val="808080"/>
          </a:solidFill>
          <a:prstDash val="solid"/>
        </a:ln>
      </c:spPr>
    </c:plotArea>
    <c:legend>
      <c:legendPos val="r"/>
      <c:legendEntry>
        <c:idx val="0"/>
        <c:txPr>
          <a:bodyPr/>
          <a:lstStyle/>
          <a:p>
            <a:pPr>
              <a:defRPr sz="800" b="1" i="0" u="none" strike="noStrike" baseline="0">
                <a:solidFill>
                  <a:srgbClr val="000000"/>
                </a:solidFill>
                <a:latin typeface="Arial"/>
                <a:ea typeface="Arial"/>
                <a:cs typeface="Arial"/>
              </a:defRPr>
            </a:pPr>
            <a:endParaRPr lang="es-MX"/>
          </a:p>
        </c:txPr>
      </c:legendEntry>
      <c:layout>
        <c:manualLayout>
          <c:xMode val="edge"/>
          <c:yMode val="edge"/>
          <c:x val="0.10995633187772927"/>
          <c:y val="0.88577780295448683"/>
          <c:w val="0.32303384566012217"/>
          <c:h val="0.1142221970455132"/>
        </c:manualLayout>
      </c:layout>
      <c:overlay val="0"/>
      <c:spPr>
        <a:solidFill>
          <a:srgbClr val="FFFFFF"/>
        </a:solidFill>
        <a:ln w="3175">
          <a:solidFill>
            <a:srgbClr val="000000"/>
          </a:solidFill>
          <a:prstDash val="solid"/>
        </a:ln>
      </c:spPr>
      <c:txPr>
        <a:bodyPr/>
        <a:lstStyle/>
        <a:p>
          <a:pPr>
            <a:defRPr sz="595" b="1" i="0" u="none" strike="noStrike" baseline="0">
              <a:solidFill>
                <a:srgbClr val="000000"/>
              </a:solidFill>
              <a:latin typeface="Arial"/>
              <a:ea typeface="Arial"/>
              <a:cs typeface="Arial"/>
            </a:defRPr>
          </a:pPr>
          <a:endParaRPr lang="es-MX"/>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63500">
        <a:schemeClr val="accent2">
          <a:lumMod val="40000"/>
          <a:lumOff val="60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userShapes r:id="rId2"/>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0F7E-4DF3-9F6B-2C6748F2AF3E}"/>
            </c:ext>
          </c:extLst>
        </c:ser>
        <c:dLbls>
          <c:showLegendKey val="0"/>
          <c:showVal val="0"/>
          <c:showCatName val="0"/>
          <c:showSerName val="0"/>
          <c:showPercent val="0"/>
          <c:showBubbleSize val="0"/>
        </c:dLbls>
        <c:gapWidth val="150"/>
        <c:axId val="145741696"/>
        <c:axId val="145743232"/>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0F7E-4DF3-9F6B-2C6748F2AF3E}"/>
            </c:ext>
          </c:extLst>
        </c:ser>
        <c:dLbls>
          <c:showLegendKey val="0"/>
          <c:showVal val="0"/>
          <c:showCatName val="0"/>
          <c:showSerName val="0"/>
          <c:showPercent val="0"/>
          <c:showBubbleSize val="0"/>
        </c:dLbls>
        <c:marker val="1"/>
        <c:smooth val="0"/>
        <c:axId val="145765504"/>
        <c:axId val="145767040"/>
      </c:lineChart>
      <c:catAx>
        <c:axId val="14574169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743232"/>
        <c:crosses val="autoZero"/>
        <c:auto val="0"/>
        <c:lblAlgn val="ctr"/>
        <c:lblOffset val="100"/>
        <c:tickLblSkip val="1"/>
        <c:tickMarkSkip val="1"/>
        <c:noMultiLvlLbl val="0"/>
      </c:catAx>
      <c:valAx>
        <c:axId val="1457432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741696"/>
        <c:crosses val="autoZero"/>
        <c:crossBetween val="between"/>
      </c:valAx>
      <c:catAx>
        <c:axId val="145765504"/>
        <c:scaling>
          <c:orientation val="minMax"/>
        </c:scaling>
        <c:delete val="1"/>
        <c:axPos val="b"/>
        <c:numFmt formatCode="General" sourceLinked="1"/>
        <c:majorTickMark val="out"/>
        <c:minorTickMark val="none"/>
        <c:tickLblPos val="nextTo"/>
        <c:crossAx val="145767040"/>
        <c:crosses val="autoZero"/>
        <c:auto val="0"/>
        <c:lblAlgn val="ctr"/>
        <c:lblOffset val="100"/>
        <c:noMultiLvlLbl val="0"/>
      </c:catAx>
      <c:valAx>
        <c:axId val="145767040"/>
        <c:scaling>
          <c:orientation val="minMax"/>
        </c:scaling>
        <c:delete val="1"/>
        <c:axPos val="l"/>
        <c:numFmt formatCode="General" sourceLinked="1"/>
        <c:majorTickMark val="out"/>
        <c:minorTickMark val="none"/>
        <c:tickLblPos val="nextTo"/>
        <c:crossAx val="145765504"/>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275D-40E7-AC7B-A3BCDBAF629A}"/>
            </c:ext>
          </c:extLst>
        </c:ser>
        <c:dLbls>
          <c:showLegendKey val="0"/>
          <c:showVal val="0"/>
          <c:showCatName val="0"/>
          <c:showSerName val="0"/>
          <c:showPercent val="0"/>
          <c:showBubbleSize val="0"/>
        </c:dLbls>
        <c:gapWidth val="150"/>
        <c:axId val="145807616"/>
        <c:axId val="14588313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275D-40E7-AC7B-A3BCDBAF629A}"/>
            </c:ext>
          </c:extLst>
        </c:ser>
        <c:dLbls>
          <c:showLegendKey val="0"/>
          <c:showVal val="0"/>
          <c:showCatName val="0"/>
          <c:showSerName val="0"/>
          <c:showPercent val="0"/>
          <c:showBubbleSize val="0"/>
        </c:dLbls>
        <c:marker val="1"/>
        <c:smooth val="0"/>
        <c:axId val="145884672"/>
        <c:axId val="145886208"/>
      </c:lineChart>
      <c:catAx>
        <c:axId val="1458076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883136"/>
        <c:crosses val="autoZero"/>
        <c:auto val="0"/>
        <c:lblAlgn val="ctr"/>
        <c:lblOffset val="100"/>
        <c:tickLblSkip val="1"/>
        <c:tickMarkSkip val="1"/>
        <c:noMultiLvlLbl val="0"/>
      </c:catAx>
      <c:valAx>
        <c:axId val="1458831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807616"/>
        <c:crosses val="autoZero"/>
        <c:crossBetween val="between"/>
      </c:valAx>
      <c:catAx>
        <c:axId val="145884672"/>
        <c:scaling>
          <c:orientation val="minMax"/>
        </c:scaling>
        <c:delete val="1"/>
        <c:axPos val="b"/>
        <c:numFmt formatCode="General" sourceLinked="1"/>
        <c:majorTickMark val="out"/>
        <c:minorTickMark val="none"/>
        <c:tickLblPos val="nextTo"/>
        <c:crossAx val="145886208"/>
        <c:crosses val="autoZero"/>
        <c:auto val="0"/>
        <c:lblAlgn val="ctr"/>
        <c:lblOffset val="100"/>
        <c:noMultiLvlLbl val="0"/>
      </c:catAx>
      <c:valAx>
        <c:axId val="145886208"/>
        <c:scaling>
          <c:orientation val="minMax"/>
        </c:scaling>
        <c:delete val="1"/>
        <c:axPos val="l"/>
        <c:numFmt formatCode="General" sourceLinked="1"/>
        <c:majorTickMark val="out"/>
        <c:minorTickMark val="none"/>
        <c:tickLblPos val="nextTo"/>
        <c:crossAx val="145884672"/>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D97E-4CC4-A149-6B88CEBE8840}"/>
            </c:ext>
          </c:extLst>
        </c:ser>
        <c:dLbls>
          <c:showLegendKey val="0"/>
          <c:showVal val="0"/>
          <c:showCatName val="0"/>
          <c:showSerName val="0"/>
          <c:showPercent val="0"/>
          <c:showBubbleSize val="0"/>
        </c:dLbls>
        <c:gapWidth val="150"/>
        <c:axId val="145926784"/>
        <c:axId val="145936768"/>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D97E-4CC4-A149-6B88CEBE8840}"/>
            </c:ext>
          </c:extLst>
        </c:ser>
        <c:dLbls>
          <c:showLegendKey val="0"/>
          <c:showVal val="0"/>
          <c:showCatName val="0"/>
          <c:showSerName val="0"/>
          <c:showPercent val="0"/>
          <c:showBubbleSize val="0"/>
        </c:dLbls>
        <c:marker val="1"/>
        <c:smooth val="0"/>
        <c:axId val="145938304"/>
        <c:axId val="145939840"/>
      </c:lineChart>
      <c:catAx>
        <c:axId val="1459267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936768"/>
        <c:crosses val="autoZero"/>
        <c:auto val="0"/>
        <c:lblAlgn val="ctr"/>
        <c:lblOffset val="100"/>
        <c:tickLblSkip val="1"/>
        <c:tickMarkSkip val="1"/>
        <c:noMultiLvlLbl val="0"/>
      </c:catAx>
      <c:valAx>
        <c:axId val="14593676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5926784"/>
        <c:crosses val="autoZero"/>
        <c:crossBetween val="between"/>
      </c:valAx>
      <c:catAx>
        <c:axId val="145938304"/>
        <c:scaling>
          <c:orientation val="minMax"/>
        </c:scaling>
        <c:delete val="1"/>
        <c:axPos val="b"/>
        <c:numFmt formatCode="General" sourceLinked="1"/>
        <c:majorTickMark val="out"/>
        <c:minorTickMark val="none"/>
        <c:tickLblPos val="nextTo"/>
        <c:crossAx val="145939840"/>
        <c:crosses val="autoZero"/>
        <c:auto val="0"/>
        <c:lblAlgn val="ctr"/>
        <c:lblOffset val="100"/>
        <c:noMultiLvlLbl val="0"/>
      </c:catAx>
      <c:valAx>
        <c:axId val="145939840"/>
        <c:scaling>
          <c:orientation val="minMax"/>
        </c:scaling>
        <c:delete val="1"/>
        <c:axPos val="l"/>
        <c:numFmt formatCode="General" sourceLinked="1"/>
        <c:majorTickMark val="out"/>
        <c:minorTickMark val="none"/>
        <c:tickLblPos val="nextTo"/>
        <c:crossAx val="145938304"/>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solidFill>
                <a:schemeClr val="tx1"/>
              </a:solidFill>
            </a:defRPr>
          </a:pPr>
          <a:endParaRPr lang="es-MX"/>
        </a:p>
      </c:txPr>
    </c:title>
    <c:autoTitleDeleted val="0"/>
    <c:view3D>
      <c:rotX val="15"/>
      <c:rotY val="20"/>
      <c:rAngAx val="1"/>
    </c:view3D>
    <c:floor>
      <c:thickness val="0"/>
    </c:floor>
    <c:sideWall>
      <c:thickness val="0"/>
      <c:spPr>
        <a:solidFill>
          <a:schemeClr val="bg1"/>
        </a:solidFill>
      </c:spPr>
    </c:sideWall>
    <c:backWall>
      <c:thickness val="0"/>
      <c:spPr>
        <a:solidFill>
          <a:schemeClr val="bg1"/>
        </a:solidFill>
      </c:spPr>
    </c:backWall>
    <c:plotArea>
      <c:layout/>
      <c:bar3DChart>
        <c:barDir val="col"/>
        <c:grouping val="clustered"/>
        <c:varyColors val="0"/>
        <c:ser>
          <c:idx val="0"/>
          <c:order val="0"/>
          <c:tx>
            <c:strRef>
              <c:f>'TE8'!$D$26</c:f>
              <c:strCache>
                <c:ptCount val="1"/>
                <c:pt idx="0">
                  <c:v>ATENCIÓN TRÁMITES</c:v>
                </c:pt>
              </c:strCache>
            </c:strRef>
          </c:tx>
          <c:spPr>
            <a:solidFill>
              <a:srgbClr val="00B050"/>
            </a:solidFill>
          </c:spPr>
          <c:invertIfNegative val="0"/>
          <c:dLbls>
            <c:numFmt formatCode="0%" sourceLinked="0"/>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'TE8'!$C$27:$C$38</c:f>
              <c:strCache>
                <c:ptCount val="12"/>
                <c:pt idx="0">
                  <c:v>Ene-Mzo 17</c:v>
                </c:pt>
                <c:pt idx="1">
                  <c:v>Abr-Jun 17</c:v>
                </c:pt>
                <c:pt idx="2">
                  <c:v>Jul-Sep 17</c:v>
                </c:pt>
                <c:pt idx="3">
                  <c:v>Oct.-Dic. 17</c:v>
                </c:pt>
                <c:pt idx="4">
                  <c:v>Ene-Mzo 18</c:v>
                </c:pt>
                <c:pt idx="5">
                  <c:v>Abr-Jun 18</c:v>
                </c:pt>
                <c:pt idx="6">
                  <c:v>Jul-Sep 18</c:v>
                </c:pt>
                <c:pt idx="7">
                  <c:v>Oct.-Dic. 18</c:v>
                </c:pt>
                <c:pt idx="8">
                  <c:v>Ene-Mzo 19</c:v>
                </c:pt>
                <c:pt idx="9">
                  <c:v>Abr-Jun-19</c:v>
                </c:pt>
                <c:pt idx="10">
                  <c:v>Jul-Sept-19</c:v>
                </c:pt>
                <c:pt idx="11">
                  <c:v>Oct-Dic-19</c:v>
                </c:pt>
              </c:strCache>
            </c:strRef>
          </c:cat>
          <c:val>
            <c:numRef>
              <c:f>'TE8'!$D$27:$D$38</c:f>
              <c:numCache>
                <c:formatCode>0.00%</c:formatCode>
                <c:ptCount val="12"/>
                <c:pt idx="0">
                  <c:v>1</c:v>
                </c:pt>
                <c:pt idx="1">
                  <c:v>1</c:v>
                </c:pt>
                <c:pt idx="2">
                  <c:v>1</c:v>
                </c:pt>
                <c:pt idx="3">
                  <c:v>1</c:v>
                </c:pt>
                <c:pt idx="4">
                  <c:v>1</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00-F9EF-4450-A9FE-16FC9794CFBD}"/>
            </c:ext>
          </c:extLst>
        </c:ser>
        <c:dLbls>
          <c:showLegendKey val="0"/>
          <c:showVal val="0"/>
          <c:showCatName val="0"/>
          <c:showSerName val="0"/>
          <c:showPercent val="0"/>
          <c:showBubbleSize val="0"/>
        </c:dLbls>
        <c:gapWidth val="150"/>
        <c:shape val="cylinder"/>
        <c:axId val="145974016"/>
        <c:axId val="145975552"/>
        <c:axId val="0"/>
      </c:bar3DChart>
      <c:catAx>
        <c:axId val="145974016"/>
        <c:scaling>
          <c:orientation val="minMax"/>
        </c:scaling>
        <c:delete val="0"/>
        <c:axPos val="b"/>
        <c:numFmt formatCode="General" sourceLinked="0"/>
        <c:majorTickMark val="out"/>
        <c:minorTickMark val="none"/>
        <c:tickLblPos val="nextTo"/>
        <c:txPr>
          <a:bodyPr/>
          <a:lstStyle/>
          <a:p>
            <a:pPr>
              <a:defRPr b="1"/>
            </a:pPr>
            <a:endParaRPr lang="es-MX"/>
          </a:p>
        </c:txPr>
        <c:crossAx val="145975552"/>
        <c:crosses val="autoZero"/>
        <c:auto val="1"/>
        <c:lblAlgn val="ctr"/>
        <c:lblOffset val="100"/>
        <c:noMultiLvlLbl val="0"/>
      </c:catAx>
      <c:valAx>
        <c:axId val="145975552"/>
        <c:scaling>
          <c:orientation val="minMax"/>
        </c:scaling>
        <c:delete val="0"/>
        <c:axPos val="l"/>
        <c:majorGridlines/>
        <c:numFmt formatCode="0%" sourceLinked="0"/>
        <c:majorTickMark val="out"/>
        <c:minorTickMark val="none"/>
        <c:tickLblPos val="nextTo"/>
        <c:txPr>
          <a:bodyPr/>
          <a:lstStyle/>
          <a:p>
            <a:pPr>
              <a:defRPr b="1"/>
            </a:pPr>
            <a:endParaRPr lang="es-MX"/>
          </a:p>
        </c:txPr>
        <c:crossAx val="145974016"/>
        <c:crosses val="autoZero"/>
        <c:crossBetween val="between"/>
      </c:valAx>
    </c:plotArea>
    <c:legend>
      <c:legendPos val="b"/>
      <c:overlay val="0"/>
      <c:txPr>
        <a:bodyPr/>
        <a:lstStyle/>
        <a:p>
          <a:pPr>
            <a:defRPr b="1"/>
          </a:pPr>
          <a:endParaRPr lang="es-MX"/>
        </a:p>
      </c:txPr>
    </c:legend>
    <c:plotVisOnly val="1"/>
    <c:dispBlanksAs val="gap"/>
    <c:showDLblsOverMax val="0"/>
  </c:chart>
  <c:spPr>
    <a:pattFill prst="pct10">
      <a:fgClr>
        <a:srgbClr val="D2CC5A"/>
      </a:fgClr>
      <a:bgClr>
        <a:schemeClr val="bg1"/>
      </a:bgClr>
    </a:pattFill>
    <a:effectLst>
      <a:glow rad="63500">
        <a:schemeClr val="accent3">
          <a:satMod val="175000"/>
          <a:alpha val="40000"/>
        </a:schemeClr>
      </a:glow>
    </a:effectLst>
  </c:sp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'TE9'!$C$23</c:f>
              <c:strCache>
                <c:ptCount val="1"/>
                <c:pt idx="0">
                  <c:v>CHEQUES ATENDIDOS</c:v>
                </c:pt>
              </c:strCache>
            </c:strRef>
          </c:tx>
          <c:spPr>
            <a:solidFill>
              <a:srgbClr val="00B050"/>
            </a:solidFill>
          </c:spPr>
          <c:invertIfNegative val="0"/>
          <c:cat>
            <c:numRef>
              <c:f>'TE9'!$B$24:$B$45</c:f>
              <c:numCache>
                <c:formatCode>mmm\-yy</c:formatCode>
                <c:ptCount val="2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numCache>
            </c:numRef>
          </c:cat>
          <c:val>
            <c:numRef>
              <c:f>'TE9'!$C$24:$C$45</c:f>
              <c:numCache>
                <c:formatCode>0%</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numCache>
            </c:numRef>
          </c:val>
          <c:extLst xmlns:c16r2="http://schemas.microsoft.com/office/drawing/2015/06/chart">
            <c:ext xmlns:c16="http://schemas.microsoft.com/office/drawing/2014/chart" uri="{C3380CC4-5D6E-409C-BE32-E72D297353CC}">
              <c16:uniqueId val="{00000000-DF8F-4A3C-ADE1-BA880E01C085}"/>
            </c:ext>
          </c:extLst>
        </c:ser>
        <c:dLbls>
          <c:showLegendKey val="0"/>
          <c:showVal val="0"/>
          <c:showCatName val="0"/>
          <c:showSerName val="0"/>
          <c:showPercent val="0"/>
          <c:showBubbleSize val="0"/>
        </c:dLbls>
        <c:gapWidth val="150"/>
        <c:shape val="cylinder"/>
        <c:axId val="141526528"/>
        <c:axId val="141528064"/>
        <c:axId val="0"/>
      </c:bar3DChart>
      <c:dateAx>
        <c:axId val="141526528"/>
        <c:scaling>
          <c:orientation val="minMax"/>
        </c:scaling>
        <c:delete val="0"/>
        <c:axPos val="b"/>
        <c:numFmt formatCode="mmm\-yy" sourceLinked="1"/>
        <c:majorTickMark val="out"/>
        <c:minorTickMark val="none"/>
        <c:tickLblPos val="nextTo"/>
        <c:crossAx val="141528064"/>
        <c:crosses val="autoZero"/>
        <c:auto val="1"/>
        <c:lblOffset val="100"/>
        <c:baseTimeUnit val="months"/>
      </c:dateAx>
      <c:valAx>
        <c:axId val="141528064"/>
        <c:scaling>
          <c:orientation val="minMax"/>
        </c:scaling>
        <c:delete val="0"/>
        <c:axPos val="l"/>
        <c:majorGridlines/>
        <c:numFmt formatCode="0%" sourceLinked="1"/>
        <c:majorTickMark val="out"/>
        <c:minorTickMark val="none"/>
        <c:tickLblPos val="nextTo"/>
        <c:crossAx val="141526528"/>
        <c:crosses val="autoZero"/>
        <c:crossBetween val="between"/>
      </c:valAx>
    </c:plotArea>
    <c:legend>
      <c:legendPos val="b"/>
      <c:overlay val="0"/>
    </c:legend>
    <c:plotVisOnly val="1"/>
    <c:dispBlanksAs val="gap"/>
    <c:showDLblsOverMax val="0"/>
  </c:chart>
  <c:spPr>
    <a:solidFill>
      <a:schemeClr val="bg1"/>
    </a:solidFill>
    <a:effectLst/>
  </c:spPr>
  <c:txPr>
    <a:bodyPr/>
    <a:lstStyle/>
    <a:p>
      <a:pPr>
        <a:defRPr b="1"/>
      </a:pPr>
      <a:endParaRPr lang="es-MX"/>
    </a:p>
  </c:txPr>
  <c:printSettings>
    <c:headerFooter/>
    <c:pageMargins b="0.75" l="0.7" r="0.7" t="0.75" header="0.3" footer="0.3"/>
    <c:pageSetup/>
  </c:printSettings>
  <c:userShapes r:id="rId1"/>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'TE9'!$C$105</c:f>
              <c:strCache>
                <c:ptCount val="1"/>
                <c:pt idx="0">
                  <c:v>CHEQUES ATENDIDOS</c:v>
                </c:pt>
              </c:strCache>
            </c:strRef>
          </c:tx>
          <c:spPr>
            <a:solidFill>
              <a:srgbClr val="00B050"/>
            </a:solidFill>
          </c:spPr>
          <c:invertIfNegative val="0"/>
          <c:cat>
            <c:numRef>
              <c:f>'TE9'!$B$106:$B$117</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'TE9'!$C$106:$C$117</c:f>
              <c:numCache>
                <c:formatCode>0%</c:formatCode>
                <c:ptCount val="12"/>
                <c:pt idx="0">
                  <c:v>1</c:v>
                </c:pt>
                <c:pt idx="1">
                  <c:v>1</c:v>
                </c:pt>
                <c:pt idx="2">
                  <c:v>1</c:v>
                </c:pt>
                <c:pt idx="3">
                  <c:v>1</c:v>
                </c:pt>
              </c:numCache>
            </c:numRef>
          </c:val>
        </c:ser>
        <c:dLbls>
          <c:showLegendKey val="0"/>
          <c:showVal val="0"/>
          <c:showCatName val="0"/>
          <c:showSerName val="0"/>
          <c:showPercent val="0"/>
          <c:showBubbleSize val="0"/>
        </c:dLbls>
        <c:gapWidth val="150"/>
        <c:axId val="141535872"/>
        <c:axId val="141549952"/>
      </c:barChart>
      <c:dateAx>
        <c:axId val="141535872"/>
        <c:scaling>
          <c:orientation val="minMax"/>
        </c:scaling>
        <c:delete val="0"/>
        <c:axPos val="b"/>
        <c:numFmt formatCode="mmm\-yy" sourceLinked="1"/>
        <c:majorTickMark val="out"/>
        <c:minorTickMark val="none"/>
        <c:tickLblPos val="nextTo"/>
        <c:crossAx val="141549952"/>
        <c:crosses val="autoZero"/>
        <c:auto val="1"/>
        <c:lblOffset val="100"/>
        <c:baseTimeUnit val="months"/>
      </c:dateAx>
      <c:valAx>
        <c:axId val="141549952"/>
        <c:scaling>
          <c:orientation val="minMax"/>
        </c:scaling>
        <c:delete val="0"/>
        <c:axPos val="l"/>
        <c:majorGridlines/>
        <c:numFmt formatCode="0%" sourceLinked="1"/>
        <c:majorTickMark val="out"/>
        <c:minorTickMark val="none"/>
        <c:tickLblPos val="nextTo"/>
        <c:crossAx val="141535872"/>
        <c:crosses val="autoZero"/>
        <c:crossBetween val="between"/>
      </c:valAx>
    </c:plotArea>
    <c:plotVisOnly val="1"/>
    <c:dispBlanksAs val="gap"/>
    <c:showDLblsOverMax val="0"/>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'TE10'!$C$26</c:f>
              <c:strCache>
                <c:ptCount val="1"/>
                <c:pt idx="0">
                  <c:v>Registro ingresos</c:v>
                </c:pt>
              </c:strCache>
            </c:strRef>
          </c:tx>
          <c:spPr>
            <a:solidFill>
              <a:srgbClr val="00B050"/>
            </a:solidFill>
          </c:spPr>
          <c:invertIfNegative val="0"/>
          <c:dPt>
            <c:idx val="12"/>
            <c:invertIfNegative val="0"/>
            <c:bubble3D val="0"/>
            <c:spPr>
              <a:solidFill>
                <a:schemeClr val="bg1">
                  <a:lumMod val="75000"/>
                </a:schemeClr>
              </a:solidFill>
            </c:spPr>
          </c:dPt>
          <c:dPt>
            <c:idx val="13"/>
            <c:invertIfNegative val="0"/>
            <c:bubble3D val="0"/>
            <c:spPr>
              <a:solidFill>
                <a:schemeClr val="bg1">
                  <a:lumMod val="75000"/>
                </a:schemeClr>
              </a:solidFill>
            </c:spPr>
          </c:dPt>
          <c:dPt>
            <c:idx val="14"/>
            <c:invertIfNegative val="0"/>
            <c:bubble3D val="0"/>
            <c:spPr>
              <a:solidFill>
                <a:schemeClr val="bg1">
                  <a:lumMod val="75000"/>
                </a:schemeClr>
              </a:solidFill>
            </c:spPr>
          </c:dPt>
          <c:dPt>
            <c:idx val="15"/>
            <c:invertIfNegative val="0"/>
            <c:bubble3D val="0"/>
            <c:spPr>
              <a:solidFill>
                <a:schemeClr val="bg1">
                  <a:lumMod val="75000"/>
                </a:schemeClr>
              </a:solidFill>
            </c:spPr>
          </c:dPt>
          <c:dPt>
            <c:idx val="16"/>
            <c:invertIfNegative val="0"/>
            <c:bubble3D val="0"/>
            <c:spPr>
              <a:solidFill>
                <a:schemeClr val="bg1">
                  <a:lumMod val="75000"/>
                </a:schemeClr>
              </a:solidFill>
            </c:spPr>
          </c:dPt>
          <c:dPt>
            <c:idx val="17"/>
            <c:invertIfNegative val="0"/>
            <c:bubble3D val="0"/>
            <c:spPr>
              <a:solidFill>
                <a:schemeClr val="bg1">
                  <a:lumMod val="75000"/>
                </a:schemeClr>
              </a:solidFill>
            </c:spPr>
          </c:dPt>
          <c:dPt>
            <c:idx val="19"/>
            <c:invertIfNegative val="0"/>
            <c:bubble3D val="0"/>
            <c:spPr>
              <a:solidFill>
                <a:schemeClr val="bg1">
                  <a:lumMod val="75000"/>
                </a:schemeClr>
              </a:solidFill>
            </c:spPr>
          </c:dPt>
          <c:dPt>
            <c:idx val="20"/>
            <c:invertIfNegative val="0"/>
            <c:bubble3D val="0"/>
            <c:spPr>
              <a:solidFill>
                <a:schemeClr val="bg1">
                  <a:lumMod val="75000"/>
                </a:schemeClr>
              </a:solidFill>
            </c:spPr>
          </c:dPt>
          <c:dPt>
            <c:idx val="21"/>
            <c:invertIfNegative val="0"/>
            <c:bubble3D val="0"/>
            <c:spPr>
              <a:solidFill>
                <a:schemeClr val="bg1">
                  <a:lumMod val="75000"/>
                </a:schemeClr>
              </a:solidFill>
            </c:spPr>
          </c:dPt>
          <c:dPt>
            <c:idx val="24"/>
            <c:invertIfNegative val="0"/>
            <c:bubble3D val="0"/>
            <c:spPr>
              <a:solidFill>
                <a:schemeClr val="bg1">
                  <a:lumMod val="75000"/>
                </a:schemeClr>
              </a:solidFill>
            </c:spPr>
          </c:dPt>
          <c:dPt>
            <c:idx val="25"/>
            <c:invertIfNegative val="0"/>
            <c:bubble3D val="0"/>
            <c:spPr>
              <a:solidFill>
                <a:schemeClr val="bg1">
                  <a:lumMod val="75000"/>
                </a:schemeClr>
              </a:solidFill>
            </c:spPr>
          </c:dPt>
          <c:cat>
            <c:numRef>
              <c:f>'TE10'!$B$27:$B$54</c:f>
              <c:numCache>
                <c:formatCode>mmm\-yy</c:formatCode>
                <c:ptCount val="2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numCache>
            </c:numRef>
          </c:cat>
          <c:val>
            <c:numRef>
              <c:f>'TE10'!$C$27:$C$54</c:f>
              <c:numCache>
                <c:formatCode>0%</c:formatCode>
                <c:ptCount val="28"/>
                <c:pt idx="0">
                  <c:v>1</c:v>
                </c:pt>
                <c:pt idx="1">
                  <c:v>1</c:v>
                </c:pt>
                <c:pt idx="2">
                  <c:v>1</c:v>
                </c:pt>
                <c:pt idx="3">
                  <c:v>1</c:v>
                </c:pt>
                <c:pt idx="4">
                  <c:v>1</c:v>
                </c:pt>
                <c:pt idx="5">
                  <c:v>1</c:v>
                </c:pt>
                <c:pt idx="6">
                  <c:v>1</c:v>
                </c:pt>
                <c:pt idx="7">
                  <c:v>0.98</c:v>
                </c:pt>
                <c:pt idx="8">
                  <c:v>1</c:v>
                </c:pt>
                <c:pt idx="9">
                  <c:v>0.99</c:v>
                </c:pt>
                <c:pt idx="10">
                  <c:v>1</c:v>
                </c:pt>
                <c:pt idx="11">
                  <c:v>1</c:v>
                </c:pt>
                <c:pt idx="12">
                  <c:v>0.87</c:v>
                </c:pt>
                <c:pt idx="13">
                  <c:v>0.91</c:v>
                </c:pt>
                <c:pt idx="14">
                  <c:v>0.89</c:v>
                </c:pt>
                <c:pt idx="15">
                  <c:v>0.75</c:v>
                </c:pt>
                <c:pt idx="16">
                  <c:v>0.67</c:v>
                </c:pt>
                <c:pt idx="17">
                  <c:v>0.92</c:v>
                </c:pt>
                <c:pt idx="18">
                  <c:v>0.99</c:v>
                </c:pt>
                <c:pt idx="19">
                  <c:v>0.92</c:v>
                </c:pt>
                <c:pt idx="20">
                  <c:v>0.8</c:v>
                </c:pt>
                <c:pt idx="21">
                  <c:v>0.75</c:v>
                </c:pt>
                <c:pt idx="22">
                  <c:v>0.86</c:v>
                </c:pt>
                <c:pt idx="23">
                  <c:v>0.99</c:v>
                </c:pt>
                <c:pt idx="24">
                  <c:v>0.86</c:v>
                </c:pt>
                <c:pt idx="25">
                  <c:v>0.94</c:v>
                </c:pt>
                <c:pt idx="26">
                  <c:v>0.99</c:v>
                </c:pt>
                <c:pt idx="27">
                  <c:v>1</c:v>
                </c:pt>
              </c:numCache>
            </c:numRef>
          </c:val>
          <c:extLst xmlns:c16r2="http://schemas.microsoft.com/office/drawing/2015/06/chart">
            <c:ext xmlns:c16="http://schemas.microsoft.com/office/drawing/2014/chart" uri="{C3380CC4-5D6E-409C-BE32-E72D297353CC}">
              <c16:uniqueId val="{00000000-D326-40AE-A701-9324255074B2}"/>
            </c:ext>
          </c:extLst>
        </c:ser>
        <c:dLbls>
          <c:showLegendKey val="0"/>
          <c:showVal val="0"/>
          <c:showCatName val="0"/>
          <c:showSerName val="0"/>
          <c:showPercent val="0"/>
          <c:showBubbleSize val="0"/>
        </c:dLbls>
        <c:gapWidth val="150"/>
        <c:shape val="cylinder"/>
        <c:axId val="145435264"/>
        <c:axId val="145445248"/>
        <c:axId val="0"/>
      </c:bar3DChart>
      <c:dateAx>
        <c:axId val="145435264"/>
        <c:scaling>
          <c:orientation val="minMax"/>
        </c:scaling>
        <c:delete val="0"/>
        <c:axPos val="b"/>
        <c:numFmt formatCode="mmm\-yy" sourceLinked="1"/>
        <c:majorTickMark val="out"/>
        <c:minorTickMark val="none"/>
        <c:tickLblPos val="nextTo"/>
        <c:crossAx val="145445248"/>
        <c:crosses val="autoZero"/>
        <c:auto val="1"/>
        <c:lblOffset val="100"/>
        <c:baseTimeUnit val="months"/>
      </c:dateAx>
      <c:valAx>
        <c:axId val="145445248"/>
        <c:scaling>
          <c:orientation val="minMax"/>
          <c:min val="0.5"/>
        </c:scaling>
        <c:delete val="0"/>
        <c:axPos val="l"/>
        <c:majorGridlines/>
        <c:numFmt formatCode="0%" sourceLinked="1"/>
        <c:majorTickMark val="out"/>
        <c:minorTickMark val="none"/>
        <c:tickLblPos val="nextTo"/>
        <c:crossAx val="145435264"/>
        <c:crosses val="autoZero"/>
        <c:crossBetween val="between"/>
      </c:valAx>
    </c:plotArea>
    <c:plotVisOnly val="1"/>
    <c:dispBlanksAs val="gap"/>
    <c:showDLblsOverMax val="0"/>
  </c:chart>
  <c:spPr>
    <a:solidFill>
      <a:schemeClr val="bg1"/>
    </a:solidFill>
  </c:spPr>
  <c:txPr>
    <a:bodyPr/>
    <a:lstStyle/>
    <a:p>
      <a:pPr>
        <a:defRPr b="1"/>
      </a:pPr>
      <a:endParaRPr lang="es-MX"/>
    </a:p>
  </c:txPr>
  <c:printSettings>
    <c:headerFooter/>
    <c:pageMargins b="0.75" l="0.7" r="0.7" t="0.75" header="0.3" footer="0.3"/>
    <c:pageSetup/>
  </c:printSettings>
  <c:userShapes r:id="rId1"/>
</c:chartSpace>
</file>

<file path=xl/charts/chart15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7.6302174413072313E-2"/>
          <c:y val="2.332767463700065E-2"/>
          <c:w val="0.77983097290503667"/>
          <c:h val="0.84858142102514267"/>
        </c:manualLayout>
      </c:layout>
      <c:barChart>
        <c:barDir val="col"/>
        <c:grouping val="clustered"/>
        <c:varyColors val="0"/>
        <c:ser>
          <c:idx val="0"/>
          <c:order val="0"/>
          <c:spPr>
            <a:solidFill>
              <a:srgbClr val="00B050"/>
            </a:solidFill>
            <a:ln>
              <a:noFill/>
            </a:ln>
            <a:scene3d>
              <a:camera prst="orthographicFront"/>
              <a:lightRig rig="threePt" dir="t"/>
            </a:scene3d>
            <a:sp3d>
              <a:bevelT w="114300" prst="artDeco"/>
            </a:sp3d>
          </c:spPr>
          <c:invertIfNegative val="0"/>
          <c:dLbls>
            <c:numFmt formatCode="0.0%" sourceLinked="0"/>
            <c:showLegendKey val="0"/>
            <c:showVal val="1"/>
            <c:showCatName val="0"/>
            <c:showSerName val="0"/>
            <c:showPercent val="0"/>
            <c:showBubbleSize val="0"/>
            <c:showLeaderLines val="0"/>
          </c:dLbls>
          <c:cat>
            <c:strRef>
              <c:f>'TM2'!$A$30:$A$35</c:f>
              <c:strCache>
                <c:ptCount val="6"/>
                <c:pt idx="0">
                  <c:v>ene-jun 17</c:v>
                </c:pt>
                <c:pt idx="1">
                  <c:v>jul-dic 17</c:v>
                </c:pt>
                <c:pt idx="2">
                  <c:v>ene-jun 18</c:v>
                </c:pt>
                <c:pt idx="3">
                  <c:v>jul-dic 18</c:v>
                </c:pt>
                <c:pt idx="4">
                  <c:v>ene-jun 19</c:v>
                </c:pt>
                <c:pt idx="5">
                  <c:v>jul-dic 19</c:v>
                </c:pt>
              </c:strCache>
            </c:strRef>
          </c:cat>
          <c:val>
            <c:numRef>
              <c:f>'TM2'!$B$30:$B$35</c:f>
              <c:numCache>
                <c:formatCode>0.00%</c:formatCode>
                <c:ptCount val="6"/>
                <c:pt idx="0">
                  <c:v>0.97440000000000004</c:v>
                </c:pt>
                <c:pt idx="1">
                  <c:v>0.97</c:v>
                </c:pt>
                <c:pt idx="2">
                  <c:v>0.93589999999999995</c:v>
                </c:pt>
                <c:pt idx="3">
                  <c:v>0.92249999999999999</c:v>
                </c:pt>
              </c:numCache>
            </c:numRef>
          </c:val>
        </c:ser>
        <c:dLbls>
          <c:showLegendKey val="0"/>
          <c:showVal val="0"/>
          <c:showCatName val="0"/>
          <c:showSerName val="0"/>
          <c:showPercent val="0"/>
          <c:showBubbleSize val="0"/>
        </c:dLbls>
        <c:gapWidth val="75"/>
        <c:axId val="146379520"/>
        <c:axId val="146381056"/>
      </c:barChart>
      <c:catAx>
        <c:axId val="146379520"/>
        <c:scaling>
          <c:orientation val="minMax"/>
        </c:scaling>
        <c:delete val="0"/>
        <c:axPos val="b"/>
        <c:numFmt formatCode="General" sourceLinked="1"/>
        <c:majorTickMark val="none"/>
        <c:minorTickMark val="none"/>
        <c:tickLblPos val="nextTo"/>
        <c:txPr>
          <a:bodyPr rot="0" vert="horz"/>
          <a:lstStyle/>
          <a:p>
            <a:pPr>
              <a:defRPr/>
            </a:pPr>
            <a:endParaRPr lang="es-MX"/>
          </a:p>
        </c:txPr>
        <c:crossAx val="146381056"/>
        <c:crosses val="autoZero"/>
        <c:auto val="1"/>
        <c:lblAlgn val="ctr"/>
        <c:lblOffset val="100"/>
        <c:noMultiLvlLbl val="0"/>
      </c:catAx>
      <c:valAx>
        <c:axId val="146381056"/>
        <c:scaling>
          <c:orientation val="minMax"/>
        </c:scaling>
        <c:delete val="0"/>
        <c:axPos val="l"/>
        <c:majorGridlines>
          <c:spPr>
            <a:ln w="9525" cmpd="sng">
              <a:solidFill>
                <a:srgbClr val="808080"/>
              </a:solidFill>
              <a:prstDash val="dash"/>
            </a:ln>
          </c:spPr>
        </c:majorGridlines>
        <c:numFmt formatCode="0%" sourceLinked="0"/>
        <c:majorTickMark val="none"/>
        <c:minorTickMark val="none"/>
        <c:tickLblPos val="nextTo"/>
        <c:txPr>
          <a:bodyPr rot="0" vert="horz"/>
          <a:lstStyle/>
          <a:p>
            <a:pPr>
              <a:defRPr/>
            </a:pPr>
            <a:endParaRPr lang="es-MX"/>
          </a:p>
        </c:txPr>
        <c:crossAx val="146379520"/>
        <c:crosses val="autoZero"/>
        <c:crossBetween val="between"/>
      </c:valAx>
      <c:spPr>
        <a:solidFill>
          <a:schemeClr val="bg1"/>
        </a:solidFill>
      </c:spPr>
    </c:plotArea>
    <c:plotVisOnly val="1"/>
    <c:dispBlanksAs val="gap"/>
    <c:showDLblsOverMax val="0"/>
  </c:chart>
  <c:spPr>
    <a:blipFill>
      <a:blip xmlns:r="http://schemas.openxmlformats.org/officeDocument/2006/relationships" r:embed="rId1"/>
      <a:tile tx="0" ty="0" sx="100000" sy="100000" flip="none" algn="tl"/>
    </a:blipFill>
  </c:spPr>
  <c:txPr>
    <a:bodyPr/>
    <a:lstStyle/>
    <a:p>
      <a:pPr>
        <a:defRPr sz="1000" b="1" i="0" u="none" strike="noStrike" baseline="0">
          <a:solidFill>
            <a:srgbClr val="000000"/>
          </a:solidFill>
          <a:latin typeface="Calibri"/>
          <a:ea typeface="Calibri"/>
          <a:cs typeface="Calibri"/>
        </a:defRPr>
      </a:pPr>
      <a:endParaRPr lang="es-MX"/>
    </a:p>
  </c:txPr>
  <c:printSettings>
    <c:headerFooter/>
    <c:pageMargins b="0.75" l="0.7" r="0.7" t="0.75" header="0.3" footer="0.3"/>
    <c:pageSetup orientation="landscape"/>
  </c:printSettings>
</c:chartSpace>
</file>

<file path=xl/charts/chart15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sng" strike="noStrike" baseline="0">
                <a:solidFill>
                  <a:srgbClr val="000000"/>
                </a:solidFill>
                <a:latin typeface="Arial"/>
                <a:ea typeface="Arial"/>
                <a:cs typeface="Arial"/>
              </a:defRPr>
            </a:pPr>
            <a:r>
              <a:rPr lang="es-MX" u="sng"/>
              <a:t>INDICADOR DE QUEJAS 2018
</a:t>
            </a:r>
          </a:p>
        </c:rich>
      </c:tx>
      <c:layout>
        <c:manualLayout>
          <c:xMode val="edge"/>
          <c:yMode val="edge"/>
          <c:x val="0.14062508738919052"/>
          <c:y val="5.7522059245576407E-2"/>
        </c:manualLayout>
      </c:layout>
      <c:overlay val="0"/>
      <c:spPr>
        <a:noFill/>
        <a:ln w="25400">
          <a:noFill/>
        </a:ln>
      </c:spPr>
    </c:title>
    <c:autoTitleDeleted val="0"/>
    <c:plotArea>
      <c:layout>
        <c:manualLayout>
          <c:layoutTarget val="inner"/>
          <c:xMode val="edge"/>
          <c:yMode val="edge"/>
          <c:x val="0.103515625"/>
          <c:y val="0.16452442159383032"/>
          <c:w val="0.84013785753061698"/>
          <c:h val="0.65809768637532129"/>
        </c:manualLayout>
      </c:layout>
      <c:barChart>
        <c:barDir val="col"/>
        <c:grouping val="clustered"/>
        <c:varyColors val="0"/>
        <c:ser>
          <c:idx val="1"/>
          <c:order val="0"/>
          <c:tx>
            <c:strRef>
              <c:f>'TM3'!$D$25</c:f>
              <c:strCache>
                <c:ptCount val="1"/>
                <c:pt idx="0">
                  <c:v>QUEJAS RECIBIDAS</c:v>
                </c:pt>
              </c:strCache>
            </c:strRef>
          </c:tx>
          <c:spPr>
            <a:solidFill>
              <a:srgbClr val="00B050"/>
            </a:solidFill>
            <a:ln w="12700">
              <a:solidFill>
                <a:srgbClr val="000000"/>
              </a:solidFill>
              <a:prstDash val="solid"/>
            </a:ln>
            <a:scene3d>
              <a:camera prst="orthographicFront"/>
              <a:lightRig rig="threePt" dir="t"/>
            </a:scene3d>
            <a:sp3d>
              <a:bevelT prst="angle"/>
            </a:sp3d>
          </c:spPr>
          <c:invertIfNegative val="0"/>
          <c:dPt>
            <c:idx val="11"/>
            <c:invertIfNegative val="0"/>
            <c:bubble3D val="0"/>
            <c:spPr>
              <a:solidFill>
                <a:srgbClr val="FF0000"/>
              </a:solidFill>
              <a:ln w="12700">
                <a:solidFill>
                  <a:srgbClr val="000000"/>
                </a:solidFill>
                <a:prstDash val="solid"/>
              </a:ln>
              <a:scene3d>
                <a:camera prst="orthographicFront"/>
                <a:lightRig rig="threePt" dir="t"/>
              </a:scene3d>
              <a:sp3d>
                <a:bevelT prst="angle"/>
              </a:sp3d>
            </c:spPr>
          </c:dPt>
          <c:cat>
            <c:numRef>
              <c:f>'TM3'!$C$26:$C$37</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'TM3'!$D$26:$D$37</c:f>
              <c:numCache>
                <c:formatCode>General</c:formatCode>
                <c:ptCount val="12"/>
                <c:pt idx="0">
                  <c:v>0</c:v>
                </c:pt>
                <c:pt idx="1">
                  <c:v>0</c:v>
                </c:pt>
                <c:pt idx="2">
                  <c:v>0</c:v>
                </c:pt>
                <c:pt idx="3">
                  <c:v>1</c:v>
                </c:pt>
                <c:pt idx="4">
                  <c:v>5</c:v>
                </c:pt>
                <c:pt idx="5">
                  <c:v>3</c:v>
                </c:pt>
                <c:pt idx="6">
                  <c:v>0</c:v>
                </c:pt>
                <c:pt idx="7">
                  <c:v>1</c:v>
                </c:pt>
                <c:pt idx="8">
                  <c:v>5</c:v>
                </c:pt>
                <c:pt idx="9">
                  <c:v>2</c:v>
                </c:pt>
                <c:pt idx="10">
                  <c:v>2</c:v>
                </c:pt>
                <c:pt idx="11">
                  <c:v>7</c:v>
                </c:pt>
              </c:numCache>
            </c:numRef>
          </c:val>
        </c:ser>
        <c:dLbls>
          <c:showLegendKey val="0"/>
          <c:showVal val="0"/>
          <c:showCatName val="0"/>
          <c:showSerName val="0"/>
          <c:showPercent val="0"/>
          <c:showBubbleSize val="0"/>
        </c:dLbls>
        <c:gapWidth val="150"/>
        <c:axId val="149505536"/>
        <c:axId val="149507456"/>
      </c:barChart>
      <c:lineChart>
        <c:grouping val="standard"/>
        <c:varyColors val="0"/>
        <c:ser>
          <c:idx val="0"/>
          <c:order val="1"/>
          <c:tx>
            <c:strRef>
              <c:f>'TM3'!$E$25</c:f>
              <c:strCache>
                <c:ptCount val="1"/>
                <c:pt idx="0">
                  <c:v>META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'TM3'!$C$26:$C$37</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'TM3'!$E$26:$E$37</c:f>
              <c:numCache>
                <c:formatCode>General</c:formatCode>
                <c:ptCount val="12"/>
                <c:pt idx="0">
                  <c:v>5</c:v>
                </c:pt>
                <c:pt idx="1">
                  <c:v>5</c:v>
                </c:pt>
                <c:pt idx="2">
                  <c:v>5</c:v>
                </c:pt>
                <c:pt idx="3">
                  <c:v>5</c:v>
                </c:pt>
                <c:pt idx="4">
                  <c:v>5</c:v>
                </c:pt>
                <c:pt idx="5">
                  <c:v>5</c:v>
                </c:pt>
                <c:pt idx="6">
                  <c:v>5</c:v>
                </c:pt>
                <c:pt idx="7">
                  <c:v>5</c:v>
                </c:pt>
                <c:pt idx="8">
                  <c:v>5</c:v>
                </c:pt>
                <c:pt idx="9">
                  <c:v>5</c:v>
                </c:pt>
                <c:pt idx="10">
                  <c:v>5</c:v>
                </c:pt>
                <c:pt idx="11">
                  <c:v>5</c:v>
                </c:pt>
              </c:numCache>
            </c:numRef>
          </c:val>
          <c:smooth val="0"/>
        </c:ser>
        <c:dLbls>
          <c:showLegendKey val="0"/>
          <c:showVal val="0"/>
          <c:showCatName val="0"/>
          <c:showSerName val="0"/>
          <c:showPercent val="0"/>
          <c:showBubbleSize val="0"/>
        </c:dLbls>
        <c:marker val="1"/>
        <c:smooth val="0"/>
        <c:axId val="149525632"/>
        <c:axId val="149527168"/>
      </c:lineChart>
      <c:catAx>
        <c:axId val="149505536"/>
        <c:scaling>
          <c:orientation val="minMax"/>
        </c:scaling>
        <c:delete val="0"/>
        <c:axPos val="b"/>
        <c:numFmt formatCode="[$-80A]d&quot; de &quot;mmmm&quot; de &quot;yyyy;@" sourceLinked="0"/>
        <c:majorTickMark val="cross"/>
        <c:minorTickMark val="none"/>
        <c:tickLblPos val="nextTo"/>
        <c:txPr>
          <a:bodyPr rot="-2700000" vert="horz"/>
          <a:lstStyle/>
          <a:p>
            <a:pPr>
              <a:defRPr sz="600"/>
            </a:pPr>
            <a:endParaRPr lang="es-MX"/>
          </a:p>
        </c:txPr>
        <c:crossAx val="149507456"/>
        <c:crosses val="autoZero"/>
        <c:auto val="0"/>
        <c:lblAlgn val="ctr"/>
        <c:lblOffset val="100"/>
        <c:tickLblSkip val="1"/>
        <c:tickMarkSkip val="1"/>
        <c:noMultiLvlLbl val="0"/>
      </c:catAx>
      <c:valAx>
        <c:axId val="1495074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9505536"/>
        <c:crosses val="autoZero"/>
        <c:crossBetween val="between"/>
      </c:valAx>
      <c:catAx>
        <c:axId val="149525632"/>
        <c:scaling>
          <c:orientation val="minMax"/>
        </c:scaling>
        <c:delete val="1"/>
        <c:axPos val="b"/>
        <c:numFmt formatCode="mmm\-yy" sourceLinked="1"/>
        <c:majorTickMark val="out"/>
        <c:minorTickMark val="none"/>
        <c:tickLblPos val="nextTo"/>
        <c:crossAx val="149527168"/>
        <c:crosses val="autoZero"/>
        <c:auto val="0"/>
        <c:lblAlgn val="ctr"/>
        <c:lblOffset val="100"/>
        <c:noMultiLvlLbl val="0"/>
      </c:catAx>
      <c:valAx>
        <c:axId val="149527168"/>
        <c:scaling>
          <c:orientation val="minMax"/>
        </c:scaling>
        <c:delete val="1"/>
        <c:axPos val="l"/>
        <c:numFmt formatCode="General" sourceLinked="1"/>
        <c:majorTickMark val="out"/>
        <c:minorTickMark val="none"/>
        <c:tickLblPos val="nextTo"/>
        <c:crossAx val="149525632"/>
        <c:crosses val="autoZero"/>
        <c:crossBetween val="between"/>
      </c:valAx>
      <c:spPr>
        <a:solidFill>
          <a:schemeClr val="bg1"/>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5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INDICADOR DE QUEJAS 2019
</a:t>
            </a:r>
          </a:p>
        </c:rich>
      </c:tx>
      <c:layout>
        <c:manualLayout>
          <c:xMode val="edge"/>
          <c:yMode val="edge"/>
          <c:x val="0.14062508738919052"/>
          <c:y val="5.7522059245576407E-2"/>
        </c:manualLayout>
      </c:layout>
      <c:overlay val="0"/>
      <c:spPr>
        <a:noFill/>
        <a:ln w="25400">
          <a:noFill/>
        </a:ln>
      </c:spPr>
    </c:title>
    <c:autoTitleDeleted val="0"/>
    <c:plotArea>
      <c:layout>
        <c:manualLayout>
          <c:layoutTarget val="inner"/>
          <c:xMode val="edge"/>
          <c:yMode val="edge"/>
          <c:x val="0.103515625"/>
          <c:y val="0.16452442159383032"/>
          <c:w val="0.5390625"/>
          <c:h val="0.65809768637532129"/>
        </c:manualLayout>
      </c:layout>
      <c:barChart>
        <c:barDir val="col"/>
        <c:grouping val="clustered"/>
        <c:varyColors val="0"/>
        <c:ser>
          <c:idx val="1"/>
          <c:order val="0"/>
          <c:tx>
            <c:strRef>
              <c:f>'[9]INDICADOR Y GRAFICA DE QUEJAS'!$D$25</c:f>
              <c:strCache>
                <c:ptCount val="1"/>
                <c:pt idx="0">
                  <c:v>QUEJAS RECIBIDAS</c:v>
                </c:pt>
              </c:strCache>
            </c:strRef>
          </c:tx>
          <c:spPr>
            <a:solidFill>
              <a:srgbClr val="993366"/>
            </a:solidFill>
            <a:ln w="12700">
              <a:solidFill>
                <a:srgbClr val="000000"/>
              </a:solidFill>
              <a:prstDash val="solid"/>
            </a:ln>
          </c:spPr>
          <c:invertIfNegative val="0"/>
          <c:cat>
            <c:strRef>
              <c:f>'[9]INDICADOR Y GRAFICA DE QUEJAS'!$C$26:$C$49</c:f>
              <c:strCache>
                <c:ptCount val="24"/>
                <c:pt idx="0">
                  <c:v> </c:v>
                </c:pt>
                <c:pt idx="1">
                  <c:v>43466</c:v>
                </c:pt>
                <c:pt idx="2">
                  <c:v> </c:v>
                </c:pt>
                <c:pt idx="3">
                  <c:v>43497</c:v>
                </c:pt>
                <c:pt idx="4">
                  <c:v> </c:v>
                </c:pt>
                <c:pt idx="5">
                  <c:v>43525</c:v>
                </c:pt>
                <c:pt idx="6">
                  <c:v> </c:v>
                </c:pt>
                <c:pt idx="7">
                  <c:v>43556</c:v>
                </c:pt>
                <c:pt idx="8">
                  <c:v> </c:v>
                </c:pt>
                <c:pt idx="9">
                  <c:v>43586</c:v>
                </c:pt>
                <c:pt idx="10">
                  <c:v> </c:v>
                </c:pt>
                <c:pt idx="11">
                  <c:v>43617</c:v>
                </c:pt>
                <c:pt idx="12">
                  <c:v> </c:v>
                </c:pt>
                <c:pt idx="13">
                  <c:v>43647</c:v>
                </c:pt>
                <c:pt idx="14">
                  <c:v> </c:v>
                </c:pt>
                <c:pt idx="15">
                  <c:v>43678</c:v>
                </c:pt>
                <c:pt idx="16">
                  <c:v> </c:v>
                </c:pt>
                <c:pt idx="17">
                  <c:v>43709</c:v>
                </c:pt>
                <c:pt idx="18">
                  <c:v> </c:v>
                </c:pt>
                <c:pt idx="19">
                  <c:v>43739</c:v>
                </c:pt>
                <c:pt idx="20">
                  <c:v> </c:v>
                </c:pt>
                <c:pt idx="21">
                  <c:v>43770</c:v>
                </c:pt>
                <c:pt idx="22">
                  <c:v> </c:v>
                </c:pt>
                <c:pt idx="23">
                  <c:v>43800</c:v>
                </c:pt>
              </c:strCache>
            </c:strRef>
          </c:cat>
          <c:val>
            <c:numRef>
              <c:f>'[9]INDICADOR Y GRAFICA DE QUEJAS'!$D$26:$D$49</c:f>
              <c:numCache>
                <c:formatCode>General</c:formatCode>
                <c:ptCount val="24"/>
                <c:pt idx="1">
                  <c:v>0</c:v>
                </c:pt>
                <c:pt idx="3">
                  <c:v>0</c:v>
                </c:pt>
                <c:pt idx="5">
                  <c:v>0</c:v>
                </c:pt>
              </c:numCache>
            </c:numRef>
          </c:val>
        </c:ser>
        <c:dLbls>
          <c:showLegendKey val="0"/>
          <c:showVal val="0"/>
          <c:showCatName val="0"/>
          <c:showSerName val="0"/>
          <c:showPercent val="0"/>
          <c:showBubbleSize val="0"/>
        </c:dLbls>
        <c:gapWidth val="150"/>
        <c:axId val="149570688"/>
        <c:axId val="149572608"/>
      </c:barChart>
      <c:lineChart>
        <c:grouping val="standard"/>
        <c:varyColors val="0"/>
        <c:ser>
          <c:idx val="0"/>
          <c:order val="1"/>
          <c:tx>
            <c:strRef>
              <c:f>'[9]INDICADOR Y GRAFICA DE QUEJAS'!$E$25</c:f>
              <c:strCache>
                <c:ptCount val="1"/>
                <c:pt idx="0">
                  <c:v>META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'[9]INDICADOR Y GRAFICA DE QUEJAS'!$C$26:$C$49</c:f>
              <c:strCache>
                <c:ptCount val="24"/>
                <c:pt idx="0">
                  <c:v> </c:v>
                </c:pt>
                <c:pt idx="1">
                  <c:v>43466</c:v>
                </c:pt>
                <c:pt idx="2">
                  <c:v> </c:v>
                </c:pt>
                <c:pt idx="3">
                  <c:v>43497</c:v>
                </c:pt>
                <c:pt idx="4">
                  <c:v> </c:v>
                </c:pt>
                <c:pt idx="5">
                  <c:v>43525</c:v>
                </c:pt>
                <c:pt idx="6">
                  <c:v> </c:v>
                </c:pt>
                <c:pt idx="7">
                  <c:v>43556</c:v>
                </c:pt>
                <c:pt idx="8">
                  <c:v> </c:v>
                </c:pt>
                <c:pt idx="9">
                  <c:v>43586</c:v>
                </c:pt>
                <c:pt idx="10">
                  <c:v> </c:v>
                </c:pt>
                <c:pt idx="11">
                  <c:v>43617</c:v>
                </c:pt>
                <c:pt idx="12">
                  <c:v> </c:v>
                </c:pt>
                <c:pt idx="13">
                  <c:v>43647</c:v>
                </c:pt>
                <c:pt idx="14">
                  <c:v> </c:v>
                </c:pt>
                <c:pt idx="15">
                  <c:v>43678</c:v>
                </c:pt>
                <c:pt idx="16">
                  <c:v> </c:v>
                </c:pt>
                <c:pt idx="17">
                  <c:v>43709</c:v>
                </c:pt>
                <c:pt idx="18">
                  <c:v> </c:v>
                </c:pt>
                <c:pt idx="19">
                  <c:v>43739</c:v>
                </c:pt>
                <c:pt idx="20">
                  <c:v> </c:v>
                </c:pt>
                <c:pt idx="21">
                  <c:v>43770</c:v>
                </c:pt>
                <c:pt idx="22">
                  <c:v> </c:v>
                </c:pt>
                <c:pt idx="23">
                  <c:v>43800</c:v>
                </c:pt>
              </c:strCache>
            </c:strRef>
          </c:cat>
          <c:val>
            <c:numRef>
              <c:f>'[9]INDICADOR Y GRAFICA DE QUEJAS'!$E$26:$E$49</c:f>
              <c:numCache>
                <c:formatCode>General</c:formatCode>
                <c:ptCount val="24"/>
                <c:pt idx="0">
                  <c:v>0</c:v>
                </c:pt>
                <c:pt idx="1">
                  <c:v>5</c:v>
                </c:pt>
                <c:pt idx="3">
                  <c:v>5</c:v>
                </c:pt>
                <c:pt idx="5">
                  <c:v>5</c:v>
                </c:pt>
                <c:pt idx="7">
                  <c:v>5</c:v>
                </c:pt>
                <c:pt idx="9">
                  <c:v>5</c:v>
                </c:pt>
                <c:pt idx="11">
                  <c:v>5</c:v>
                </c:pt>
                <c:pt idx="13">
                  <c:v>5</c:v>
                </c:pt>
                <c:pt idx="15">
                  <c:v>5</c:v>
                </c:pt>
                <c:pt idx="17">
                  <c:v>5</c:v>
                </c:pt>
                <c:pt idx="19">
                  <c:v>5</c:v>
                </c:pt>
                <c:pt idx="21">
                  <c:v>5</c:v>
                </c:pt>
                <c:pt idx="23">
                  <c:v>5</c:v>
                </c:pt>
              </c:numCache>
            </c:numRef>
          </c:val>
          <c:smooth val="0"/>
        </c:ser>
        <c:dLbls>
          <c:showLegendKey val="0"/>
          <c:showVal val="0"/>
          <c:showCatName val="0"/>
          <c:showSerName val="0"/>
          <c:showPercent val="0"/>
          <c:showBubbleSize val="0"/>
        </c:dLbls>
        <c:marker val="1"/>
        <c:smooth val="0"/>
        <c:axId val="149574400"/>
        <c:axId val="149575936"/>
      </c:lineChart>
      <c:catAx>
        <c:axId val="149570688"/>
        <c:scaling>
          <c:orientation val="minMax"/>
        </c:scaling>
        <c:delete val="0"/>
        <c:axPos val="b"/>
        <c:numFmt formatCode="mmm\-yy"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s-MX"/>
          </a:p>
        </c:txPr>
        <c:crossAx val="149572608"/>
        <c:crosses val="autoZero"/>
        <c:auto val="0"/>
        <c:lblAlgn val="ctr"/>
        <c:lblOffset val="100"/>
        <c:tickLblSkip val="1"/>
        <c:tickMarkSkip val="1"/>
        <c:noMultiLvlLbl val="0"/>
      </c:catAx>
      <c:valAx>
        <c:axId val="1495726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9570688"/>
        <c:crosses val="autoZero"/>
        <c:crossBetween val="between"/>
      </c:valAx>
      <c:catAx>
        <c:axId val="149574400"/>
        <c:scaling>
          <c:orientation val="minMax"/>
        </c:scaling>
        <c:delete val="1"/>
        <c:axPos val="b"/>
        <c:majorTickMark val="out"/>
        <c:minorTickMark val="none"/>
        <c:tickLblPos val="nextTo"/>
        <c:crossAx val="149575936"/>
        <c:crosses val="autoZero"/>
        <c:auto val="0"/>
        <c:lblAlgn val="ctr"/>
        <c:lblOffset val="100"/>
        <c:noMultiLvlLbl val="0"/>
      </c:catAx>
      <c:valAx>
        <c:axId val="149575936"/>
        <c:scaling>
          <c:orientation val="minMax"/>
        </c:scaling>
        <c:delete val="1"/>
        <c:axPos val="l"/>
        <c:numFmt formatCode="General" sourceLinked="1"/>
        <c:majorTickMark val="out"/>
        <c:minorTickMark val="none"/>
        <c:tickLblPos val="nextTo"/>
        <c:crossAx val="149574400"/>
        <c:crosses val="autoZero"/>
        <c:crossBetween val="between"/>
      </c:valAx>
      <c:spPr>
        <a:solidFill>
          <a:srgbClr val="C0C0C0"/>
        </a:solidFill>
        <a:ln w="12700">
          <a:solidFill>
            <a:srgbClr val="808080"/>
          </a:solidFill>
          <a:prstDash val="solid"/>
        </a:ln>
      </c:spPr>
    </c:plotArea>
    <c:legend>
      <c:legendPos val="r"/>
      <c:layout>
        <c:manualLayout>
          <c:xMode val="edge"/>
          <c:yMode val="edge"/>
          <c:x val="0.66408405926531233"/>
          <c:y val="0.45245761193756628"/>
          <c:w val="0.32032289917503304"/>
          <c:h val="9.5118929782329276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971470143772131"/>
          <c:y val="0"/>
        </c:manualLayout>
      </c:layout>
      <c:overlay val="0"/>
      <c:txPr>
        <a:bodyPr/>
        <a:lstStyle/>
        <a:p>
          <a:pPr>
            <a:defRPr u="sng"/>
          </a:pPr>
          <a:endParaRPr lang="es-MX"/>
        </a:p>
      </c:txPr>
    </c:title>
    <c:autoTitleDeleted val="0"/>
    <c:plotArea>
      <c:layout/>
      <c:barChart>
        <c:barDir val="col"/>
        <c:grouping val="clustered"/>
        <c:varyColors val="0"/>
        <c:ser>
          <c:idx val="0"/>
          <c:order val="0"/>
          <c:tx>
            <c:strRef>
              <c:f>'DC2'!$B$63</c:f>
              <c:strCache>
                <c:ptCount val="1"/>
                <c:pt idx="0">
                  <c:v>CIERRE MENSUAL</c:v>
                </c:pt>
              </c:strCache>
            </c:strRef>
          </c:tx>
          <c:spPr>
            <a:solidFill>
              <a:srgbClr val="FF0000"/>
            </a:solidFill>
            <a:scene3d>
              <a:camera prst="orthographicFront"/>
              <a:lightRig rig="threePt" dir="t"/>
            </a:scene3d>
            <a:sp3d>
              <a:bevelT w="165100" prst="coolSlant"/>
            </a:sp3d>
          </c:spPr>
          <c:invertIfNegative val="0"/>
          <c:dPt>
            <c:idx val="0"/>
            <c:invertIfNegative val="0"/>
            <c:bubble3D val="0"/>
            <c:spPr>
              <a:solidFill>
                <a:schemeClr val="bg1">
                  <a:lumMod val="75000"/>
                </a:schemeClr>
              </a:solidFill>
              <a:scene3d>
                <a:camera prst="orthographicFront"/>
                <a:lightRig rig="threePt" dir="t"/>
              </a:scene3d>
              <a:sp3d>
                <a:bevelT w="165100" prst="coolSlant"/>
              </a:sp3d>
            </c:spPr>
          </c:dPt>
          <c:dPt>
            <c:idx val="1"/>
            <c:invertIfNegative val="0"/>
            <c:bubble3D val="0"/>
            <c:spPr>
              <a:solidFill>
                <a:schemeClr val="bg1">
                  <a:lumMod val="75000"/>
                </a:schemeClr>
              </a:solidFill>
              <a:scene3d>
                <a:camera prst="orthographicFront"/>
                <a:lightRig rig="threePt" dir="t"/>
              </a:scene3d>
              <a:sp3d>
                <a:bevelT w="165100" prst="coolSlant"/>
              </a:sp3d>
            </c:spPr>
          </c:dPt>
          <c:dPt>
            <c:idx val="2"/>
            <c:invertIfNegative val="0"/>
            <c:bubble3D val="0"/>
            <c:spPr>
              <a:solidFill>
                <a:schemeClr val="bg1">
                  <a:lumMod val="75000"/>
                </a:schemeClr>
              </a:solidFill>
              <a:scene3d>
                <a:camera prst="orthographicFront"/>
                <a:lightRig rig="threePt" dir="t"/>
              </a:scene3d>
              <a:sp3d>
                <a:bevelT w="165100" prst="coolSlant"/>
              </a:sp3d>
            </c:spPr>
          </c:dPt>
          <c:dPt>
            <c:idx val="3"/>
            <c:invertIfNegative val="0"/>
            <c:bubble3D val="0"/>
            <c:spPr>
              <a:solidFill>
                <a:srgbClr val="00B050"/>
              </a:solidFill>
              <a:scene3d>
                <a:camera prst="orthographicFront"/>
                <a:lightRig rig="threePt" dir="t"/>
              </a:scene3d>
              <a:sp3d>
                <a:bevelT w="165100" prst="coolSlant"/>
              </a:sp3d>
            </c:spPr>
          </c:dPt>
          <c:dPt>
            <c:idx val="4"/>
            <c:invertIfNegative val="0"/>
            <c:bubble3D val="0"/>
            <c:spPr>
              <a:solidFill>
                <a:srgbClr val="00B050"/>
              </a:solidFill>
              <a:scene3d>
                <a:camera prst="orthographicFront"/>
                <a:lightRig rig="threePt" dir="t"/>
              </a:scene3d>
              <a:sp3d>
                <a:bevelT w="165100" prst="coolSlant"/>
              </a:sp3d>
            </c:spPr>
          </c:dPt>
          <c:dPt>
            <c:idx val="5"/>
            <c:invertIfNegative val="0"/>
            <c:bubble3D val="0"/>
            <c:spPr>
              <a:solidFill>
                <a:srgbClr val="00B050"/>
              </a:solidFill>
              <a:scene3d>
                <a:camera prst="orthographicFront"/>
                <a:lightRig rig="threePt" dir="t"/>
              </a:scene3d>
              <a:sp3d>
                <a:bevelT w="165100" prst="coolSlant"/>
              </a:sp3d>
            </c:spPr>
          </c:dPt>
          <c:dPt>
            <c:idx val="6"/>
            <c:invertIfNegative val="0"/>
            <c:bubble3D val="0"/>
            <c:spPr>
              <a:solidFill>
                <a:srgbClr val="00B050"/>
              </a:solidFill>
              <a:scene3d>
                <a:camera prst="orthographicFront"/>
                <a:lightRig rig="threePt" dir="t"/>
              </a:scene3d>
              <a:sp3d>
                <a:bevelT w="165100" prst="coolSlant"/>
              </a:sp3d>
            </c:spPr>
          </c:dPt>
          <c:dPt>
            <c:idx val="7"/>
            <c:invertIfNegative val="0"/>
            <c:bubble3D val="0"/>
            <c:spPr>
              <a:solidFill>
                <a:schemeClr val="bg1">
                  <a:lumMod val="75000"/>
                </a:schemeClr>
              </a:solidFill>
              <a:scene3d>
                <a:camera prst="orthographicFront"/>
                <a:lightRig rig="threePt" dir="t"/>
              </a:scene3d>
              <a:sp3d>
                <a:bevelT w="165100" prst="coolSlant"/>
              </a:sp3d>
            </c:spPr>
          </c:dPt>
          <c:dPt>
            <c:idx val="8"/>
            <c:invertIfNegative val="0"/>
            <c:bubble3D val="0"/>
            <c:spPr>
              <a:solidFill>
                <a:srgbClr val="00B050"/>
              </a:solidFill>
              <a:scene3d>
                <a:camera prst="orthographicFront"/>
                <a:lightRig rig="threePt" dir="t"/>
              </a:scene3d>
              <a:sp3d>
                <a:bevelT w="165100" prst="coolSlant"/>
              </a:sp3d>
            </c:spPr>
          </c:dPt>
          <c:dPt>
            <c:idx val="9"/>
            <c:invertIfNegative val="0"/>
            <c:bubble3D val="0"/>
            <c:spPr>
              <a:solidFill>
                <a:srgbClr val="00B050"/>
              </a:solidFill>
              <a:scene3d>
                <a:camera prst="orthographicFront"/>
                <a:lightRig rig="threePt" dir="t"/>
              </a:scene3d>
              <a:sp3d>
                <a:bevelT w="165100" prst="coolSlant"/>
              </a:sp3d>
            </c:spPr>
          </c:dPt>
          <c:dPt>
            <c:idx val="10"/>
            <c:invertIfNegative val="0"/>
            <c:bubble3D val="0"/>
            <c:spPr>
              <a:solidFill>
                <a:srgbClr val="00B050"/>
              </a:solidFill>
              <a:scene3d>
                <a:camera prst="orthographicFront"/>
                <a:lightRig rig="threePt" dir="t"/>
              </a:scene3d>
              <a:sp3d>
                <a:bevelT w="165100" prst="coolSlant"/>
              </a:sp3d>
            </c:spPr>
          </c:dPt>
          <c:dLbls>
            <c:numFmt formatCode="0.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'DC2'!$A$64:$A$75</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'DC2'!$B$64:$B$75</c:f>
              <c:numCache>
                <c:formatCode>0.00%</c:formatCode>
                <c:ptCount val="12"/>
                <c:pt idx="0">
                  <c:v>0.25</c:v>
                </c:pt>
                <c:pt idx="1">
                  <c:v>0.2</c:v>
                </c:pt>
                <c:pt idx="2">
                  <c:v>0.375</c:v>
                </c:pt>
                <c:pt idx="3">
                  <c:v>0.6</c:v>
                </c:pt>
                <c:pt idx="4">
                  <c:v>1</c:v>
                </c:pt>
                <c:pt idx="5">
                  <c:v>1</c:v>
                </c:pt>
                <c:pt idx="6">
                  <c:v>1</c:v>
                </c:pt>
                <c:pt idx="7">
                  <c:v>1</c:v>
                </c:pt>
                <c:pt idx="8">
                  <c:v>0.75</c:v>
                </c:pt>
                <c:pt idx="9">
                  <c:v>1</c:v>
                </c:pt>
                <c:pt idx="10">
                  <c:v>1</c:v>
                </c:pt>
                <c:pt idx="11">
                  <c:v>1</c:v>
                </c:pt>
              </c:numCache>
            </c:numRef>
          </c:val>
          <c:extLst xmlns:c16r2="http://schemas.microsoft.com/office/drawing/2015/06/chart">
            <c:ext xmlns:c16="http://schemas.microsoft.com/office/drawing/2014/chart" uri="{C3380CC4-5D6E-409C-BE32-E72D297353CC}">
              <c16:uniqueId val="{00000000-E825-41B8-B45C-70BCA982A1E7}"/>
            </c:ext>
          </c:extLst>
        </c:ser>
        <c:dLbls>
          <c:showLegendKey val="0"/>
          <c:showVal val="0"/>
          <c:showCatName val="0"/>
          <c:showSerName val="0"/>
          <c:showPercent val="0"/>
          <c:showBubbleSize val="0"/>
        </c:dLbls>
        <c:gapWidth val="150"/>
        <c:axId val="130278912"/>
        <c:axId val="130280448"/>
      </c:barChart>
      <c:dateAx>
        <c:axId val="130278912"/>
        <c:scaling>
          <c:orientation val="minMax"/>
        </c:scaling>
        <c:delete val="0"/>
        <c:axPos val="b"/>
        <c:numFmt formatCode="mmm\-yy" sourceLinked="1"/>
        <c:majorTickMark val="out"/>
        <c:minorTickMark val="none"/>
        <c:tickLblPos val="nextTo"/>
        <c:crossAx val="130280448"/>
        <c:crosses val="autoZero"/>
        <c:auto val="1"/>
        <c:lblOffset val="100"/>
        <c:baseTimeUnit val="months"/>
      </c:dateAx>
      <c:valAx>
        <c:axId val="130280448"/>
        <c:scaling>
          <c:orientation val="minMax"/>
          <c:max val="1"/>
        </c:scaling>
        <c:delete val="0"/>
        <c:axPos val="l"/>
        <c:majorGridlines/>
        <c:numFmt formatCode="0%" sourceLinked="0"/>
        <c:majorTickMark val="out"/>
        <c:minorTickMark val="none"/>
        <c:tickLblPos val="nextTo"/>
        <c:crossAx val="130278912"/>
        <c:crosses val="autoZero"/>
        <c:crossBetween val="between"/>
      </c:valAx>
    </c:plotArea>
    <c:plotVisOnly val="1"/>
    <c:dispBlanksAs val="gap"/>
    <c:showDLblsOverMax val="0"/>
  </c:chart>
  <c:spPr>
    <a:effectLst>
      <a:glow rad="63500">
        <a:schemeClr val="accent1">
          <a:satMod val="175000"/>
          <a:alpha val="40000"/>
        </a:schemeClr>
      </a:glow>
    </a:effectLst>
  </c:spPr>
  <c:txPr>
    <a:bodyPr/>
    <a:lstStyle/>
    <a:p>
      <a:pPr>
        <a:defRPr b="1"/>
      </a:pPr>
      <a:endParaRPr lang="es-MX"/>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sz="1600"/>
            </a:pPr>
            <a:r>
              <a:rPr lang="es-MX" sz="1600"/>
              <a:t>TIEMPO DE ASIGNACION PRESUPUESTAL</a:t>
            </a:r>
          </a:p>
          <a:p>
            <a:pPr>
              <a:defRPr sz="1600"/>
            </a:pPr>
            <a:r>
              <a:rPr lang="es-MX" sz="1600"/>
              <a:t>DEPARTAMENTO DE TESORERIA CAMPUS Mexicali</a:t>
            </a:r>
          </a:p>
          <a:p>
            <a:pPr>
              <a:defRPr sz="1600"/>
            </a:pPr>
            <a:r>
              <a:rPr lang="es-MX" sz="1600"/>
              <a:t>2018</a:t>
            </a:r>
          </a:p>
        </c:rich>
      </c:tx>
      <c:layout>
        <c:manualLayout>
          <c:xMode val="edge"/>
          <c:yMode val="edge"/>
          <c:x val="0.28005170995416612"/>
          <c:y val="1.7438559640998582E-3"/>
        </c:manualLayout>
      </c:layout>
      <c:overlay val="0"/>
    </c:title>
    <c:autoTitleDeleted val="0"/>
    <c:plotArea>
      <c:layout>
        <c:manualLayout>
          <c:layoutTarget val="inner"/>
          <c:xMode val="edge"/>
          <c:yMode val="edge"/>
          <c:x val="5.0150475915282919E-2"/>
          <c:y val="0.37971121974416822"/>
          <c:w val="0.93380186154256795"/>
          <c:h val="0.3855083376028578"/>
        </c:manualLayout>
      </c:layout>
      <c:barChart>
        <c:barDir val="col"/>
        <c:grouping val="clustered"/>
        <c:varyColors val="0"/>
        <c:ser>
          <c:idx val="0"/>
          <c:order val="0"/>
          <c:tx>
            <c:strRef>
              <c:f>'TM4'!$D$39</c:f>
              <c:strCache>
                <c:ptCount val="1"/>
                <c:pt idx="0">
                  <c:v>ATENCIÓN TRÁMITES</c:v>
                </c:pt>
              </c:strCache>
            </c:strRef>
          </c:tx>
          <c:spPr>
            <a:solidFill>
              <a:srgbClr val="00B050"/>
            </a:solidFill>
          </c:spPr>
          <c:invertIfNegative val="0"/>
          <c:cat>
            <c:numRef>
              <c:f>'TM4'!$C$40:$C$51</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'TM4'!$D$40:$D$51</c:f>
              <c:numCache>
                <c:formatCode>0%</c:formatCode>
                <c:ptCount val="12"/>
                <c:pt idx="0">
                  <c:v>1</c:v>
                </c:pt>
                <c:pt idx="1">
                  <c:v>1</c:v>
                </c:pt>
                <c:pt idx="2">
                  <c:v>0.99999999999999989</c:v>
                </c:pt>
                <c:pt idx="3">
                  <c:v>1</c:v>
                </c:pt>
                <c:pt idx="4">
                  <c:v>1</c:v>
                </c:pt>
                <c:pt idx="5">
                  <c:v>1</c:v>
                </c:pt>
                <c:pt idx="6">
                  <c:v>1</c:v>
                </c:pt>
                <c:pt idx="7">
                  <c:v>1</c:v>
                </c:pt>
                <c:pt idx="8">
                  <c:v>0.999</c:v>
                </c:pt>
                <c:pt idx="9">
                  <c:v>1</c:v>
                </c:pt>
                <c:pt idx="10">
                  <c:v>1</c:v>
                </c:pt>
                <c:pt idx="11">
                  <c:v>0.999</c:v>
                </c:pt>
              </c:numCache>
            </c:numRef>
          </c:val>
        </c:ser>
        <c:dLbls>
          <c:showLegendKey val="0"/>
          <c:showVal val="0"/>
          <c:showCatName val="0"/>
          <c:showSerName val="0"/>
          <c:showPercent val="0"/>
          <c:showBubbleSize val="0"/>
        </c:dLbls>
        <c:gapWidth val="150"/>
        <c:axId val="149362944"/>
        <c:axId val="149368832"/>
      </c:barChart>
      <c:catAx>
        <c:axId val="149362944"/>
        <c:scaling>
          <c:orientation val="minMax"/>
        </c:scaling>
        <c:delete val="0"/>
        <c:axPos val="b"/>
        <c:numFmt formatCode="mmm\-yy" sourceLinked="1"/>
        <c:majorTickMark val="cross"/>
        <c:minorTickMark val="none"/>
        <c:tickLblPos val="nextTo"/>
        <c:txPr>
          <a:bodyPr rot="0" vert="horz"/>
          <a:lstStyle/>
          <a:p>
            <a:pPr>
              <a:defRPr/>
            </a:pPr>
            <a:endParaRPr lang="es-MX"/>
          </a:p>
        </c:txPr>
        <c:crossAx val="149368832"/>
        <c:crosses val="autoZero"/>
        <c:auto val="0"/>
        <c:lblAlgn val="ctr"/>
        <c:lblOffset val="100"/>
        <c:noMultiLvlLbl val="0"/>
      </c:catAx>
      <c:valAx>
        <c:axId val="149368832"/>
        <c:scaling>
          <c:orientation val="minMax"/>
          <c:min val="0"/>
        </c:scaling>
        <c:delete val="0"/>
        <c:axPos val="l"/>
        <c:numFmt formatCode="0%" sourceLinked="0"/>
        <c:majorTickMark val="cross"/>
        <c:minorTickMark val="none"/>
        <c:tickLblPos val="nextTo"/>
        <c:txPr>
          <a:bodyPr rot="0" vert="horz"/>
          <a:lstStyle/>
          <a:p>
            <a:pPr>
              <a:defRPr/>
            </a:pPr>
            <a:endParaRPr lang="es-MX"/>
          </a:p>
        </c:txPr>
        <c:crossAx val="149362944"/>
        <c:crosses val="autoZero"/>
        <c:crossBetween val="between"/>
      </c:valAx>
    </c:plotArea>
    <c:legend>
      <c:legendPos val="r"/>
      <c:layout>
        <c:manualLayout>
          <c:xMode val="edge"/>
          <c:yMode val="edge"/>
          <c:x val="0.39720425976551343"/>
          <c:y val="0.89278121092302398"/>
          <c:w val="0.18758006673860475"/>
          <c:h val="8.3312201731521637E-2"/>
        </c:manualLayout>
      </c:layout>
      <c:overlay val="0"/>
    </c:legend>
    <c:plotVisOnly val="1"/>
    <c:dispBlanksAs val="gap"/>
    <c:showDLblsOverMax val="0"/>
  </c:chart>
  <c:printSettings>
    <c:headerFooter alignWithMargins="0"/>
    <c:pageMargins b="1" l="0.75000000000000022" r="0.75000000000000022" t="1" header="0" footer="0"/>
    <c:pageSetup orientation="landscape" horizontalDpi="-3"/>
  </c:printSettings>
  <c:userShapes r:id="rId1"/>
</c:chartSpace>
</file>

<file path=xl/charts/chart16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DEPARTAMENTO TESORERIA CAMPUS MEXICALITIEMPO DE ASIGNACION PRESUPUESTAL
2018</a:t>
            </a:r>
          </a:p>
        </c:rich>
      </c:tx>
      <c:layout>
        <c:manualLayout>
          <c:xMode val="edge"/>
          <c:yMode val="edge"/>
          <c:x val="0.145261291491106"/>
          <c:y val="5.3650285584220678E-2"/>
        </c:manualLayout>
      </c:layout>
      <c:overlay val="0"/>
      <c:spPr>
        <a:noFill/>
        <a:ln w="25400">
          <a:noFill/>
        </a:ln>
      </c:spPr>
    </c:title>
    <c:autoTitleDeleted val="0"/>
    <c:plotArea>
      <c:layout>
        <c:manualLayout>
          <c:layoutTarget val="inner"/>
          <c:xMode val="edge"/>
          <c:yMode val="edge"/>
          <c:x val="4.5854225848887528E-2"/>
          <c:y val="0.17793084807488496"/>
          <c:w val="0.95264688740893178"/>
          <c:h val="0.74182702771909614"/>
        </c:manualLayout>
      </c:layout>
      <c:barChart>
        <c:barDir val="col"/>
        <c:grouping val="clustered"/>
        <c:varyColors val="0"/>
        <c:ser>
          <c:idx val="1"/>
          <c:order val="0"/>
          <c:tx>
            <c:strRef>
              <c:f>'TM4'!$D$105</c:f>
              <c:strCache>
                <c:ptCount val="1"/>
                <c:pt idx="0">
                  <c:v>DIAS PROM.</c:v>
                </c:pt>
              </c:strCache>
            </c:strRef>
          </c:tx>
          <c:spPr>
            <a:solidFill>
              <a:srgbClr val="993366"/>
            </a:solidFill>
            <a:ln w="12700">
              <a:solidFill>
                <a:srgbClr val="000000"/>
              </a:solidFill>
              <a:prstDash val="solid"/>
            </a:ln>
          </c:spPr>
          <c:invertIfNegative val="0"/>
          <c:dLbls>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'TM4'!$C$106:$C$117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'TM4'!$D$106:$D$117</c:f>
              <c:numCache>
                <c:formatCode>_(* #,##0.00_);_(* \(#,##0.00\);_(* "-"??_);_(@_)</c:formatCode>
                <c:ptCount val="12"/>
                <c:pt idx="0">
                  <c:v>1.19</c:v>
                </c:pt>
                <c:pt idx="1">
                  <c:v>1.01</c:v>
                </c:pt>
                <c:pt idx="2">
                  <c:v>1.05</c:v>
                </c:pt>
                <c:pt idx="3">
                  <c:v>1</c:v>
                </c:pt>
                <c:pt idx="4" formatCode="0.00">
                  <c:v>1.01</c:v>
                </c:pt>
                <c:pt idx="5" formatCode="0.00">
                  <c:v>1</c:v>
                </c:pt>
                <c:pt idx="6" formatCode="0.00">
                  <c:v>1.0048543689320388</c:v>
                </c:pt>
                <c:pt idx="7" formatCode="0.00">
                  <c:v>1</c:v>
                </c:pt>
                <c:pt idx="8" formatCode="0.00">
                  <c:v>1.02</c:v>
                </c:pt>
                <c:pt idx="9" formatCode="0.00">
                  <c:v>1.015625</c:v>
                </c:pt>
                <c:pt idx="10" formatCode="0.00">
                  <c:v>1.0035087719298246</c:v>
                </c:pt>
                <c:pt idx="11" formatCode="0.00">
                  <c:v>1.037084398976982</c:v>
                </c:pt>
              </c:numCache>
            </c:numRef>
          </c:val>
        </c:ser>
        <c:dLbls>
          <c:showLegendKey val="0"/>
          <c:showVal val="0"/>
          <c:showCatName val="0"/>
          <c:showSerName val="0"/>
          <c:showPercent val="0"/>
          <c:showBubbleSize val="0"/>
        </c:dLbls>
        <c:gapWidth val="150"/>
        <c:axId val="149422848"/>
        <c:axId val="149424384"/>
      </c:barChart>
      <c:catAx>
        <c:axId val="149422848"/>
        <c:scaling>
          <c:orientation val="minMax"/>
        </c:scaling>
        <c:delete val="0"/>
        <c:axPos val="b"/>
        <c:numFmt formatCode="mmm\-yy"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424384"/>
        <c:crosses val="autoZero"/>
        <c:auto val="0"/>
        <c:lblAlgn val="ctr"/>
        <c:lblOffset val="100"/>
        <c:tickLblSkip val="1"/>
        <c:tickMarkSkip val="1"/>
        <c:noMultiLvlLbl val="0"/>
      </c:catAx>
      <c:valAx>
        <c:axId val="149424384"/>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422848"/>
        <c:crosses val="autoZero"/>
        <c:crossBetween val="between"/>
        <c:majorUnit val="1"/>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legend>
      <c:legendPos val="r"/>
      <c:layout>
        <c:manualLayout>
          <c:xMode val="edge"/>
          <c:yMode val="edge"/>
          <c:x val="0.39950506186726659"/>
          <c:y val="0.90464687848978231"/>
          <c:w val="8.934205258241025E-2"/>
          <c:h val="4.274910080684359E-2"/>
        </c:manualLayout>
      </c:layout>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blipFill dpi="0" rotWithShape="0">
      <a:blip xmlns:r="http://schemas.openxmlformats.org/officeDocument/2006/relationships" r:embed="rId2"/>
      <a:srcRect/>
      <a:tile tx="0" ty="0" sx="100000" sy="100000" flip="none" algn="tl"/>
    </a:blip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000000000000022" r="0.75000000000000022" t="1" header="0.5" footer="0.5"/>
    <c:pageSetup orientation="landscape"/>
  </c:printSettings>
  <c:userShapes r:id="rId3"/>
</c:chartSpace>
</file>

<file path=xl/charts/chart16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5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TIEMPO DE ASIGNACION PRESUPUESTAL EN 0,1, 2, 3 Y 4 DIAS</a:t>
            </a:r>
          </a:p>
          <a:p>
            <a:pPr>
              <a:defRPr sz="215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DEPARTAMENTO TESORERIA MEXICALI   </a:t>
            </a:r>
          </a:p>
          <a:p>
            <a:pPr>
              <a:defRPr sz="215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2018</a:t>
            </a:r>
          </a:p>
          <a:p>
            <a:pPr>
              <a:defRPr sz="2150" b="0" i="0" u="none" strike="noStrike" baseline="0">
                <a:solidFill>
                  <a:srgbClr val="000000"/>
                </a:solidFill>
                <a:latin typeface="Arial"/>
                <a:ea typeface="Arial"/>
                <a:cs typeface="Arial"/>
              </a:defRPr>
            </a:pPr>
            <a:r>
              <a:rPr lang="es-MX" sz="1775" b="1" i="0" u="none" strike="noStrike" baseline="0">
                <a:solidFill>
                  <a:srgbClr val="000000"/>
                </a:solidFill>
                <a:latin typeface="Arial"/>
                <a:cs typeface="Arial"/>
              </a:rPr>
              <a:t>  </a:t>
            </a:r>
          </a:p>
          <a:p>
            <a:pPr>
              <a:defRPr sz="2150" b="0" i="0" u="none" strike="noStrike" baseline="0">
                <a:solidFill>
                  <a:srgbClr val="000000"/>
                </a:solidFill>
                <a:latin typeface="Arial"/>
                <a:ea typeface="Arial"/>
                <a:cs typeface="Arial"/>
              </a:defRPr>
            </a:pPr>
            <a:endParaRPr lang="es-MX" sz="1775" b="1" i="0" u="none" strike="noStrike" baseline="0">
              <a:solidFill>
                <a:srgbClr val="000000"/>
              </a:solidFill>
              <a:latin typeface="Arial"/>
              <a:cs typeface="Arial"/>
            </a:endParaRPr>
          </a:p>
        </c:rich>
      </c:tx>
      <c:layout>
        <c:manualLayout>
          <c:xMode val="edge"/>
          <c:yMode val="edge"/>
          <c:x val="9.0314250520974158E-3"/>
          <c:y val="1.3295342214454598E-2"/>
        </c:manualLayout>
      </c:layout>
      <c:overlay val="0"/>
      <c:spPr>
        <a:noFill/>
        <a:ln w="25400">
          <a:noFill/>
        </a:ln>
      </c:spPr>
    </c:title>
    <c:autoTitleDeleted val="0"/>
    <c:plotArea>
      <c:layout>
        <c:manualLayout>
          <c:layoutTarget val="inner"/>
          <c:xMode val="edge"/>
          <c:yMode val="edge"/>
          <c:x val="7.3339976026298478E-2"/>
          <c:y val="0.26418174228093882"/>
          <c:w val="0.89296376215803963"/>
          <c:h val="0.5982048306322616"/>
        </c:manualLayout>
      </c:layout>
      <c:barChart>
        <c:barDir val="col"/>
        <c:grouping val="percentStacked"/>
        <c:varyColors val="0"/>
        <c:ser>
          <c:idx val="0"/>
          <c:order val="0"/>
          <c:tx>
            <c:strRef>
              <c:f>'[10] INDICADOR EN DIAS  PRESUPUEST.'!$D$50</c:f>
              <c:strCache>
                <c:ptCount val="1"/>
                <c:pt idx="0">
                  <c:v>0 DIAS</c:v>
                </c:pt>
              </c:strCache>
            </c:strRef>
          </c:tx>
          <c:spPr>
            <a:solidFill>
              <a:srgbClr val="FFFF99"/>
            </a:solidFill>
            <a:ln w="12700">
              <a:solidFill>
                <a:srgbClr val="000000"/>
              </a:solidFill>
              <a:prstDash val="solid"/>
            </a:ln>
          </c:spPr>
          <c:invertIfNegative val="0"/>
          <c:cat>
            <c:strRef>
              <c:f>'[10] INDICADOR EN DIAS  PRESUPUEST.'!$C$51:$C$62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'[10] INDICADOR EN DIAS  PRESUPUEST.'!$D$51:$D$62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'[10] INDICADOR EN DIAS  PRESUPUEST.'!$E$50</c:f>
              <c:strCache>
                <c:ptCount val="1"/>
                <c:pt idx="0">
                  <c:v>1 DIA</c:v>
                </c:pt>
              </c:strCache>
            </c:strRef>
          </c:tx>
          <c:spPr>
            <a:solidFill>
              <a:srgbClr val="FFFF00"/>
            </a:solidFill>
            <a:ln w="12700">
              <a:solidFill>
                <a:srgbClr val="000000"/>
              </a:solidFill>
              <a:prstDash val="solid"/>
            </a:ln>
          </c:spPr>
          <c:invertIfNegative val="0"/>
          <c:cat>
            <c:strRef>
              <c:f>'[10] INDICADOR EN DIAS  PRESUPUEST.'!$C$51:$C$62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'[10] INDICADOR EN DIAS  PRESUPUEST.'!$E$51:$E$62</c:f>
              <c:numCache>
                <c:formatCode>General</c:formatCode>
                <c:ptCount val="12"/>
                <c:pt idx="0">
                  <c:v>0.89005235602094246</c:v>
                </c:pt>
                <c:pt idx="1">
                  <c:v>0.99025578562728378</c:v>
                </c:pt>
                <c:pt idx="2">
                  <c:v>0.97241379310344822</c:v>
                </c:pt>
                <c:pt idx="3">
                  <c:v>0.99705014749262533</c:v>
                </c:pt>
                <c:pt idx="4">
                  <c:v>0.98170731707317072</c:v>
                </c:pt>
                <c:pt idx="5">
                  <c:v>0.99514563106796117</c:v>
                </c:pt>
                <c:pt idx="6">
                  <c:v>1</c:v>
                </c:pt>
                <c:pt idx="7">
                  <c:v>0</c:v>
                </c:pt>
                <c:pt idx="8">
                  <c:v>0</c:v>
                </c:pt>
                <c:pt idx="9">
                  <c:v>0</c:v>
                </c:pt>
                <c:pt idx="10">
                  <c:v>0</c:v>
                </c:pt>
                <c:pt idx="11">
                  <c:v>0</c:v>
                </c:pt>
              </c:numCache>
            </c:numRef>
          </c:val>
        </c:ser>
        <c:ser>
          <c:idx val="2"/>
          <c:order val="2"/>
          <c:tx>
            <c:strRef>
              <c:f>'[10] INDICADOR EN DIAS  PRESUPUEST.'!$F$50</c:f>
              <c:strCache>
                <c:ptCount val="1"/>
                <c:pt idx="0">
                  <c:v>2 DIAS</c:v>
                </c:pt>
              </c:strCache>
            </c:strRef>
          </c:tx>
          <c:spPr>
            <a:solidFill>
              <a:srgbClr val="CCFFFF"/>
            </a:solidFill>
            <a:ln w="12700">
              <a:solidFill>
                <a:srgbClr val="000000"/>
              </a:solidFill>
              <a:prstDash val="solid"/>
            </a:ln>
          </c:spPr>
          <c:invertIfNegative val="0"/>
          <c:cat>
            <c:strRef>
              <c:f>'[10] INDICADOR EN DIAS  PRESUPUEST.'!$C$51:$C$62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'[10] INDICADOR EN DIAS  PRESUPUEST.'!$F$51:$F$62</c:f>
              <c:numCache>
                <c:formatCode>General</c:formatCode>
                <c:ptCount val="12"/>
                <c:pt idx="0">
                  <c:v>2.8795811518324606E-2</c:v>
                </c:pt>
                <c:pt idx="1">
                  <c:v>9.7442143727161992E-3</c:v>
                </c:pt>
                <c:pt idx="2">
                  <c:v>9.1954022988505746E-3</c:v>
                </c:pt>
                <c:pt idx="3">
                  <c:v>2.9498525073746312E-3</c:v>
                </c:pt>
                <c:pt idx="4">
                  <c:v>1.8292682926829267E-2</c:v>
                </c:pt>
                <c:pt idx="5">
                  <c:v>4.8543689320388345E-3</c:v>
                </c:pt>
                <c:pt idx="6">
                  <c:v>0</c:v>
                </c:pt>
                <c:pt idx="7">
                  <c:v>0</c:v>
                </c:pt>
                <c:pt idx="8">
                  <c:v>0</c:v>
                </c:pt>
                <c:pt idx="9">
                  <c:v>0</c:v>
                </c:pt>
                <c:pt idx="10">
                  <c:v>0</c:v>
                </c:pt>
                <c:pt idx="11">
                  <c:v>0</c:v>
                </c:pt>
              </c:numCache>
            </c:numRef>
          </c:val>
        </c:ser>
        <c:ser>
          <c:idx val="3"/>
          <c:order val="3"/>
          <c:tx>
            <c:strRef>
              <c:f>'[10] INDICADOR EN DIAS  PRESUPUEST.'!$G$50</c:f>
              <c:strCache>
                <c:ptCount val="1"/>
                <c:pt idx="0">
                  <c:v>3 DIAS</c:v>
                </c:pt>
              </c:strCache>
            </c:strRef>
          </c:tx>
          <c:spPr>
            <a:solidFill>
              <a:srgbClr val="7030A0"/>
            </a:solidFill>
            <a:ln w="12700">
              <a:solidFill>
                <a:srgbClr val="000000"/>
              </a:solidFill>
              <a:prstDash val="solid"/>
            </a:ln>
          </c:spPr>
          <c:invertIfNegative val="0"/>
          <c:cat>
            <c:strRef>
              <c:f>'[10] INDICADOR EN DIAS  PRESUPUEST.'!$C$51:$C$62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'[10] INDICADOR EN DIAS  PRESUPUEST.'!$G$51:$G$62</c:f>
              <c:numCache>
                <c:formatCode>General</c:formatCode>
                <c:ptCount val="12"/>
                <c:pt idx="0">
                  <c:v>8.1151832460732987E-2</c:v>
                </c:pt>
                <c:pt idx="1">
                  <c:v>0</c:v>
                </c:pt>
                <c:pt idx="2">
                  <c:v>1.8390804597701149E-2</c:v>
                </c:pt>
                <c:pt idx="3">
                  <c:v>0</c:v>
                </c:pt>
                <c:pt idx="4">
                  <c:v>0</c:v>
                </c:pt>
                <c:pt idx="5">
                  <c:v>0</c:v>
                </c:pt>
                <c:pt idx="6">
                  <c:v>0</c:v>
                </c:pt>
                <c:pt idx="7">
                  <c:v>0</c:v>
                </c:pt>
                <c:pt idx="8">
                  <c:v>0</c:v>
                </c:pt>
                <c:pt idx="9">
                  <c:v>0</c:v>
                </c:pt>
                <c:pt idx="10">
                  <c:v>0</c:v>
                </c:pt>
                <c:pt idx="11">
                  <c:v>0</c:v>
                </c:pt>
              </c:numCache>
            </c:numRef>
          </c:val>
        </c:ser>
        <c:ser>
          <c:idx val="4"/>
          <c:order val="4"/>
          <c:tx>
            <c:strRef>
              <c:f>'[10] INDICADOR EN DIAS  PRESUPUEST.'!$H$50</c:f>
              <c:strCache>
                <c:ptCount val="1"/>
                <c:pt idx="0">
                  <c:v>4 DIAS +</c:v>
                </c:pt>
              </c:strCache>
            </c:strRef>
          </c:tx>
          <c:spPr>
            <a:solidFill>
              <a:srgbClr val="660066"/>
            </a:solidFill>
            <a:ln w="12700">
              <a:solidFill>
                <a:srgbClr val="000000"/>
              </a:solidFill>
              <a:prstDash val="solid"/>
            </a:ln>
          </c:spPr>
          <c:invertIfNegative val="0"/>
          <c:cat>
            <c:strRef>
              <c:f>'[10] INDICADOR EN DIAS  PRESUPUEST.'!$C$51:$C$62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'[10] INDICADOR EN DIAS  PRESUPUEST.'!$H$51:$H$62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149456768"/>
        <c:axId val="149458304"/>
      </c:barChart>
      <c:catAx>
        <c:axId val="149456768"/>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s-MX"/>
          </a:p>
        </c:txPr>
        <c:crossAx val="149458304"/>
        <c:crosses val="autoZero"/>
        <c:auto val="1"/>
        <c:lblAlgn val="ctr"/>
        <c:lblOffset val="100"/>
        <c:tickLblSkip val="1"/>
        <c:tickMarkSkip val="1"/>
        <c:noMultiLvlLbl val="0"/>
      </c:catAx>
      <c:valAx>
        <c:axId val="14945830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s-MX"/>
          </a:p>
        </c:txPr>
        <c:crossAx val="149456768"/>
        <c:crossesAt val="-1288"/>
        <c:crossBetween val="between"/>
      </c:valAx>
      <c:spPr>
        <a:solidFill>
          <a:srgbClr val="C0C0C0"/>
        </a:solidFill>
        <a:ln w="12700">
          <a:solidFill>
            <a:srgbClr val="808080"/>
          </a:solidFill>
          <a:prstDash val="solid"/>
        </a:ln>
      </c:spPr>
    </c:plotArea>
    <c:legend>
      <c:legendPos val="r"/>
      <c:layout>
        <c:manualLayout>
          <c:xMode val="edge"/>
          <c:yMode val="edge"/>
          <c:x val="0.86514004815887113"/>
          <c:y val="2.4285179864396121E-2"/>
          <c:w val="0.12233067687119382"/>
          <c:h val="0.21103349177291583"/>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150" b="0" i="0" u="none" strike="noStrike" baseline="0">
          <a:solidFill>
            <a:srgbClr val="000000"/>
          </a:solidFill>
          <a:latin typeface="Arial"/>
          <a:ea typeface="Arial"/>
          <a:cs typeface="Arial"/>
        </a:defRPr>
      </a:pPr>
      <a:endParaRPr lang="es-MX"/>
    </a:p>
  </c:txPr>
  <c:printSettings>
    <c:headerFooter alignWithMargins="0"/>
    <c:pageMargins b="1" l="0.75000000000000022" r="0.75000000000000022" t="1" header="0" footer="0"/>
    <c:pageSetup orientation="landscape" horizontalDpi="-3"/>
  </c:printSettings>
</c:chartSpace>
</file>

<file path=xl/charts/chart16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u="sng"/>
              <a:t>TIEMPO ASIGNACION PRESUPUESTAL</a:t>
            </a:r>
            <a:r>
              <a:rPr lang="es-MX" u="sng" baseline="0"/>
              <a:t> </a:t>
            </a:r>
            <a:r>
              <a:rPr lang="es-MX" u="sng"/>
              <a:t> 2017</a:t>
            </a:r>
          </a:p>
          <a:p>
            <a:pPr>
              <a:defRPr/>
            </a:pPr>
            <a:r>
              <a:rPr lang="es-MX" u="sng"/>
              <a:t>Depto.</a:t>
            </a:r>
            <a:r>
              <a:rPr lang="es-MX" u="sng" baseline="0"/>
              <a:t> Tesoreria Campus Mexicali</a:t>
            </a:r>
            <a:endParaRPr lang="es-MX" u="sng"/>
          </a:p>
        </c:rich>
      </c:tx>
      <c:overlay val="0"/>
    </c:title>
    <c:autoTitleDeleted val="0"/>
    <c:plotArea>
      <c:layout/>
      <c:barChart>
        <c:barDir val="col"/>
        <c:grouping val="clustered"/>
        <c:varyColors val="0"/>
        <c:ser>
          <c:idx val="0"/>
          <c:order val="0"/>
          <c:tx>
            <c:strRef>
              <c:f>'TM4'!$D$22</c:f>
              <c:strCache>
                <c:ptCount val="1"/>
                <c:pt idx="0">
                  <c:v>ATENCIÓN TRÁMITES</c:v>
                </c:pt>
              </c:strCache>
            </c:strRef>
          </c:tx>
          <c:spPr>
            <a:solidFill>
              <a:srgbClr val="00B050"/>
            </a:solidFill>
            <a:scene3d>
              <a:camera prst="orthographicFront"/>
              <a:lightRig rig="threePt" dir="t"/>
            </a:scene3d>
            <a:sp3d>
              <a:bevelT w="165100" prst="coolSlant"/>
            </a:sp3d>
          </c:spPr>
          <c:invertIfNegative val="0"/>
          <c:cat>
            <c:numRef>
              <c:f>'TM4'!$C$23:$C$34</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'TM4'!$D$23:$D$34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er>
        <c:dLbls>
          <c:showLegendKey val="0"/>
          <c:showVal val="0"/>
          <c:showCatName val="0"/>
          <c:showSerName val="0"/>
          <c:showPercent val="0"/>
          <c:showBubbleSize val="0"/>
        </c:dLbls>
        <c:gapWidth val="150"/>
        <c:axId val="149482880"/>
        <c:axId val="149951616"/>
      </c:barChart>
      <c:dateAx>
        <c:axId val="149482880"/>
        <c:scaling>
          <c:orientation val="minMax"/>
        </c:scaling>
        <c:delete val="0"/>
        <c:axPos val="b"/>
        <c:numFmt formatCode="mmm\-yy" sourceLinked="1"/>
        <c:majorTickMark val="out"/>
        <c:minorTickMark val="none"/>
        <c:tickLblPos val="nextTo"/>
        <c:txPr>
          <a:bodyPr/>
          <a:lstStyle/>
          <a:p>
            <a:pPr>
              <a:defRPr b="1"/>
            </a:pPr>
            <a:endParaRPr lang="es-MX"/>
          </a:p>
        </c:txPr>
        <c:crossAx val="149951616"/>
        <c:crosses val="autoZero"/>
        <c:auto val="1"/>
        <c:lblOffset val="100"/>
        <c:baseTimeUnit val="months"/>
      </c:dateAx>
      <c:valAx>
        <c:axId val="149951616"/>
        <c:scaling>
          <c:orientation val="minMax"/>
        </c:scaling>
        <c:delete val="0"/>
        <c:axPos val="l"/>
        <c:majorGridlines/>
        <c:numFmt formatCode="0%" sourceLinked="1"/>
        <c:majorTickMark val="out"/>
        <c:minorTickMark val="none"/>
        <c:tickLblPos val="nextTo"/>
        <c:txPr>
          <a:bodyPr/>
          <a:lstStyle/>
          <a:p>
            <a:pPr>
              <a:defRPr b="1"/>
            </a:pPr>
            <a:endParaRPr lang="es-MX"/>
          </a:p>
        </c:txPr>
        <c:crossAx val="149482880"/>
        <c:crosses val="autoZero"/>
        <c:crossBetween val="between"/>
      </c:valAx>
    </c:plotArea>
    <c:plotVisOnly val="1"/>
    <c:dispBlanksAs val="gap"/>
    <c:showDLblsOverMax val="0"/>
  </c:chart>
  <c:spPr>
    <a:pattFill prst="pct10">
      <a:fgClr>
        <a:schemeClr val="accent1"/>
      </a:fgClr>
      <a:bgClr>
        <a:schemeClr val="bg1"/>
      </a:bgClr>
    </a:pattFill>
    <a:effectLst/>
  </c:sp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TIEMPO DE ASIGNACION PRESUPUESTAL</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DEPARTAMENTO DE TESORERIA CAMPUS Mexicali</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2019</a:t>
            </a: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c:rich>
      </c:tx>
      <c:layout>
        <c:manualLayout>
          <c:xMode val="edge"/>
          <c:yMode val="edge"/>
          <c:x val="0.29814302922846136"/>
          <c:y val="3.3994503489754364E-2"/>
        </c:manualLayout>
      </c:layout>
      <c:overlay val="0"/>
      <c:spPr>
        <a:noFill/>
        <a:ln w="25400">
          <a:noFill/>
        </a:ln>
      </c:spPr>
    </c:title>
    <c:autoTitleDeleted val="0"/>
    <c:plotArea>
      <c:layout>
        <c:manualLayout>
          <c:layoutTarget val="inner"/>
          <c:xMode val="edge"/>
          <c:yMode val="edge"/>
          <c:x val="5.0150475915282919E-2"/>
          <c:y val="0.37971121974416822"/>
          <c:w val="0.93380186154256795"/>
          <c:h val="0.3855083376028578"/>
        </c:manualLayout>
      </c:layout>
      <c:lineChart>
        <c:grouping val="standard"/>
        <c:varyColors val="0"/>
        <c:ser>
          <c:idx val="0"/>
          <c:order val="0"/>
          <c:tx>
            <c:strRef>
              <c:f>'[9] INDICADOR EN DIAS  PRESUPUEST.'!$C$27:$C$38</c:f>
              <c:strCache>
                <c:ptCount val="1"/>
                <c:pt idx="0">
                  <c:v>43466 43497 43525 43556 43586 43617 43647 43678 43709 43739 43770 43800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'[9] INDICADOR EN DIAS  PRESUPUEST.'!$C$27:$C$38</c:f>
              <c:numCache>
                <c:formatCode>General</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'[9] INDICADOR EN DIAS  PRESUPUEST.'!$D$27:$D$38</c:f>
              <c:numCache>
                <c:formatCode>General</c:formatCode>
                <c:ptCount val="12"/>
                <c:pt idx="0">
                  <c:v>1</c:v>
                </c:pt>
                <c:pt idx="1">
                  <c:v>1</c:v>
                </c:pt>
                <c:pt idx="2">
                  <c:v>1</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49995904"/>
        <c:axId val="149997824"/>
      </c:lineChart>
      <c:catAx>
        <c:axId val="149995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9997824"/>
        <c:crosses val="autoZero"/>
        <c:auto val="0"/>
        <c:lblAlgn val="ctr"/>
        <c:lblOffset val="100"/>
        <c:tickLblSkip val="1"/>
        <c:tickMarkSkip val="1"/>
        <c:noMultiLvlLbl val="0"/>
      </c:catAx>
      <c:valAx>
        <c:axId val="149997824"/>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9995904"/>
        <c:crosses val="autoZero"/>
        <c:crossBetween val="between"/>
      </c:valAx>
      <c:spPr>
        <a:solidFill>
          <a:srgbClr val="FFFFCC"/>
        </a:solidFill>
        <a:ln w="12700">
          <a:solidFill>
            <a:srgbClr val="808080"/>
          </a:solidFill>
          <a:prstDash val="solid"/>
        </a:ln>
      </c:spPr>
    </c:plotArea>
    <c:legend>
      <c:legendPos val="r"/>
      <c:layout>
        <c:manualLayout>
          <c:xMode val="edge"/>
          <c:yMode val="edge"/>
          <c:x val="0.39720425976551343"/>
          <c:y val="0.89278121092302398"/>
          <c:w val="0.28185453786391229"/>
          <c:h val="6.9567367084910958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CC99"/>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000000000000022" r="0.75000000000000022" t="1" header="0" footer="0"/>
    <c:pageSetup orientation="landscape" horizontalDpi="-3"/>
  </c:printSettings>
  <c:userShapes r:id="rId1"/>
</c:chartSpace>
</file>

<file path=xl/charts/chart16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 DE EFICIENCIA DE CIERRE DE LIBROS CONTABLES</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DEPARTAMENTO DE TESORERIA MEXICALI</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Area de Contabilidad  2019</a:t>
            </a: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c:rich>
      </c:tx>
      <c:layout>
        <c:manualLayout>
          <c:xMode val="edge"/>
          <c:yMode val="edge"/>
          <c:x val="0.17830615661231322"/>
          <c:y val="1.428558985436555E-2"/>
        </c:manualLayout>
      </c:layout>
      <c:overlay val="0"/>
      <c:spPr>
        <a:noFill/>
        <a:ln w="25400">
          <a:noFill/>
        </a:ln>
      </c:spPr>
    </c:title>
    <c:autoTitleDeleted val="0"/>
    <c:plotArea>
      <c:layout>
        <c:manualLayout>
          <c:layoutTarget val="inner"/>
          <c:xMode val="edge"/>
          <c:yMode val="edge"/>
          <c:x val="0.11572700296735905"/>
          <c:y val="0.31714285714285712"/>
          <c:w val="0.86350148367952517"/>
          <c:h val="0.40285714285714286"/>
        </c:manualLayout>
      </c:layout>
      <c:barChart>
        <c:barDir val="col"/>
        <c:grouping val="clustered"/>
        <c:varyColors val="0"/>
        <c:ser>
          <c:idx val="1"/>
          <c:order val="0"/>
          <c:spPr>
            <a:solidFill>
              <a:srgbClr val="99CC00"/>
            </a:solidFill>
            <a:ln w="12700">
              <a:solidFill>
                <a:srgbClr val="000000"/>
              </a:solidFill>
              <a:prstDash val="solid"/>
            </a:ln>
          </c:spPr>
          <c:invertIfNegative val="0"/>
          <c:dLbls>
            <c:dLbl>
              <c:idx val="9"/>
              <c:layout>
                <c:manualLayout>
                  <c:x val="-3.2982429622467331E-3"/>
                  <c:y val="0.22988586426696667"/>
                </c:manualLayout>
              </c:layout>
              <c:dLblPos val="outEnd"/>
              <c:showLegendKey val="0"/>
              <c:showVal val="1"/>
              <c:showCatName val="0"/>
              <c:showSerName val="0"/>
              <c:showPercent val="0"/>
              <c:showBubbleSize val="0"/>
            </c:dLbl>
            <c:spPr>
              <a:noFill/>
              <a:ln w="25400">
                <a:noFill/>
              </a:ln>
            </c:spPr>
            <c:txPr>
              <a:bodyPr rot="-5400000" vert="horz"/>
              <a:lstStyle/>
              <a:p>
                <a:pPr algn="ctr">
                  <a:defRPr sz="10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strRef>
              <c:f>'[9]GRAFICAS CIERRES CONTABLE'!$B$24:$B$35</c:f>
              <c:strCache>
                <c:ptCount val="12"/>
                <c:pt idx="0">
                  <c:v>Ene</c:v>
                </c:pt>
                <c:pt idx="1">
                  <c:v>Feb</c:v>
                </c:pt>
                <c:pt idx="2">
                  <c:v>Mzo</c:v>
                </c:pt>
                <c:pt idx="3">
                  <c:v>Abril</c:v>
                </c:pt>
                <c:pt idx="4">
                  <c:v>Mayo</c:v>
                </c:pt>
                <c:pt idx="5">
                  <c:v>Junio</c:v>
                </c:pt>
                <c:pt idx="6">
                  <c:v>Julio</c:v>
                </c:pt>
                <c:pt idx="7">
                  <c:v>Agosto</c:v>
                </c:pt>
                <c:pt idx="8">
                  <c:v>Sept.</c:v>
                </c:pt>
                <c:pt idx="9">
                  <c:v>Oct.</c:v>
                </c:pt>
                <c:pt idx="10">
                  <c:v>Nov.</c:v>
                </c:pt>
                <c:pt idx="11">
                  <c:v>Dic.</c:v>
                </c:pt>
              </c:strCache>
            </c:strRef>
          </c:cat>
          <c:val>
            <c:numRef>
              <c:f>'[9]GRAFICAS CIERRES CONTABLE'!$C$24:$C$35</c:f>
              <c:numCache>
                <c:formatCode>General</c:formatCode>
                <c:ptCount val="12"/>
                <c:pt idx="0">
                  <c:v>0.2757</c:v>
                </c:pt>
                <c:pt idx="1">
                  <c:v>1</c:v>
                </c:pt>
              </c:numCache>
            </c:numRef>
          </c:val>
        </c:ser>
        <c:dLbls>
          <c:showLegendKey val="0"/>
          <c:showVal val="0"/>
          <c:showCatName val="0"/>
          <c:showSerName val="0"/>
          <c:showPercent val="0"/>
          <c:showBubbleSize val="0"/>
        </c:dLbls>
        <c:gapWidth val="150"/>
        <c:axId val="142336768"/>
        <c:axId val="142338304"/>
      </c:barChart>
      <c:lineChart>
        <c:grouping val="standard"/>
        <c:varyColors val="0"/>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5.51533436128301E-4"/>
                  <c:y val="-3.8571278590176269E-2"/>
                </c:manualLayout>
              </c:layout>
              <c:tx>
                <c:rich>
                  <a:bodyPr/>
                  <a:lstStyle/>
                  <a:p>
                    <a:r>
                      <a:rPr lang="es-MX"/>
                      <a:t>Meta = 100%</a:t>
                    </a:r>
                  </a:p>
                </c:rich>
              </c:tx>
              <c:dLblPos val="r"/>
              <c:showLegendKey val="0"/>
              <c:showVal val="0"/>
              <c:showCatName val="0"/>
              <c:showSerName val="0"/>
              <c:showPercent val="0"/>
              <c:showBubbleSize val="0"/>
            </c:dLbl>
            <c:dLbl>
              <c:idx val="11"/>
              <c:delete val="1"/>
            </c:dLbl>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'[9]GRAFICAS CIERRES CONTABLE'!$B$24:$B$35</c:f>
              <c:strCache>
                <c:ptCount val="12"/>
                <c:pt idx="0">
                  <c:v>Ene</c:v>
                </c:pt>
                <c:pt idx="1">
                  <c:v>Feb</c:v>
                </c:pt>
                <c:pt idx="2">
                  <c:v>Mzo</c:v>
                </c:pt>
                <c:pt idx="3">
                  <c:v>Abril</c:v>
                </c:pt>
                <c:pt idx="4">
                  <c:v>Mayo</c:v>
                </c:pt>
                <c:pt idx="5">
                  <c:v>Junio</c:v>
                </c:pt>
                <c:pt idx="6">
                  <c:v>Julio</c:v>
                </c:pt>
                <c:pt idx="7">
                  <c:v>Agosto</c:v>
                </c:pt>
                <c:pt idx="8">
                  <c:v>Sept.</c:v>
                </c:pt>
                <c:pt idx="9">
                  <c:v>Oct.</c:v>
                </c:pt>
                <c:pt idx="10">
                  <c:v>Nov.</c:v>
                </c:pt>
                <c:pt idx="11">
                  <c:v>Dic.</c:v>
                </c:pt>
              </c:strCache>
            </c:strRef>
          </c:cat>
          <c:val>
            <c:numRef>
              <c:f>'[9]GRAFICAS CIERRES CONTABLE'!$D$24:$D$35</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ser>
        <c:dLbls>
          <c:showLegendKey val="0"/>
          <c:showVal val="0"/>
          <c:showCatName val="0"/>
          <c:showSerName val="0"/>
          <c:showPercent val="0"/>
          <c:showBubbleSize val="0"/>
        </c:dLbls>
        <c:marker val="1"/>
        <c:smooth val="0"/>
        <c:axId val="149188608"/>
        <c:axId val="149190144"/>
      </c:lineChart>
      <c:catAx>
        <c:axId val="142336768"/>
        <c:scaling>
          <c:orientation val="minMax"/>
        </c:scaling>
        <c:delete val="0"/>
        <c:axPos val="b"/>
        <c:numFmt formatCode="mmm\-yy"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s-MX"/>
          </a:p>
        </c:txPr>
        <c:crossAx val="142338304"/>
        <c:crosses val="autoZero"/>
        <c:auto val="0"/>
        <c:lblAlgn val="ctr"/>
        <c:lblOffset val="100"/>
        <c:tickLblSkip val="1"/>
        <c:tickMarkSkip val="1"/>
        <c:noMultiLvlLbl val="0"/>
      </c:catAx>
      <c:valAx>
        <c:axId val="1423383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42336768"/>
        <c:crosses val="autoZero"/>
        <c:crossBetween val="between"/>
      </c:valAx>
      <c:catAx>
        <c:axId val="149188608"/>
        <c:scaling>
          <c:orientation val="minMax"/>
        </c:scaling>
        <c:delete val="1"/>
        <c:axPos val="b"/>
        <c:majorTickMark val="out"/>
        <c:minorTickMark val="none"/>
        <c:tickLblPos val="nextTo"/>
        <c:crossAx val="149190144"/>
        <c:crosses val="autoZero"/>
        <c:auto val="0"/>
        <c:lblAlgn val="ctr"/>
        <c:lblOffset val="100"/>
        <c:noMultiLvlLbl val="0"/>
      </c:catAx>
      <c:valAx>
        <c:axId val="149190144"/>
        <c:scaling>
          <c:orientation val="minMax"/>
        </c:scaling>
        <c:delete val="1"/>
        <c:axPos val="l"/>
        <c:numFmt formatCode="General" sourceLinked="1"/>
        <c:majorTickMark val="out"/>
        <c:minorTickMark val="none"/>
        <c:tickLblPos val="nextTo"/>
        <c:crossAx val="149188608"/>
        <c:crosses val="autoZero"/>
        <c:crossBetween val="between"/>
      </c:valAx>
      <c:spPr>
        <a:solidFill>
          <a:srgbClr val="FFFFCC"/>
        </a:solidFill>
        <a:ln w="12700">
          <a:solidFill>
            <a:srgbClr val="808080"/>
          </a:solidFill>
          <a:prstDash val="solid"/>
        </a:ln>
      </c:spPr>
    </c:plotArea>
    <c:legend>
      <c:legendPos val="r"/>
      <c:layout>
        <c:manualLayout>
          <c:xMode val="edge"/>
          <c:yMode val="edge"/>
          <c:x val="0.42569883565386285"/>
          <c:y val="0.90860058288700674"/>
          <c:w val="0.24387492618814516"/>
          <c:h val="6.8573628897132574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c:printSettings>
</c:chartSpace>
</file>

<file path=xl/charts/chart16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CIERRE MENSUAL 2018,</a:t>
            </a:r>
            <a:r>
              <a:rPr lang="en-US" baseline="0"/>
              <a:t> 2019</a:t>
            </a:r>
            <a:endParaRPr lang="en-US"/>
          </a:p>
        </c:rich>
      </c:tx>
      <c:overlay val="0"/>
    </c:title>
    <c:autoTitleDeleted val="0"/>
    <c:plotArea>
      <c:layout/>
      <c:barChart>
        <c:barDir val="col"/>
        <c:grouping val="clustered"/>
        <c:varyColors val="0"/>
        <c:ser>
          <c:idx val="0"/>
          <c:order val="0"/>
          <c:tx>
            <c:strRef>
              <c:f>'TM5'!$C$23</c:f>
              <c:strCache>
                <c:ptCount val="1"/>
                <c:pt idx="0">
                  <c:v>CIERRE MENSUAL</c:v>
                </c:pt>
              </c:strCache>
            </c:strRef>
          </c:tx>
          <c:spPr>
            <a:solidFill>
              <a:schemeClr val="bg1">
                <a:lumMod val="85000"/>
              </a:schemeClr>
            </a:solidFill>
          </c:spPr>
          <c:invertIfNegative val="0"/>
          <c:dPt>
            <c:idx val="3"/>
            <c:invertIfNegative val="0"/>
            <c:bubble3D val="0"/>
            <c:spPr>
              <a:solidFill>
                <a:srgbClr val="00B050"/>
              </a:solidFill>
            </c:spPr>
          </c:dPt>
          <c:dPt>
            <c:idx val="4"/>
            <c:invertIfNegative val="0"/>
            <c:bubble3D val="0"/>
            <c:spPr>
              <a:solidFill>
                <a:srgbClr val="00B050"/>
              </a:solidFill>
            </c:spPr>
          </c:dPt>
          <c:dPt>
            <c:idx val="7"/>
            <c:invertIfNegative val="0"/>
            <c:bubble3D val="0"/>
            <c:spPr>
              <a:solidFill>
                <a:srgbClr val="00B050"/>
              </a:solidFill>
            </c:spPr>
          </c:dPt>
          <c:dPt>
            <c:idx val="8"/>
            <c:invertIfNegative val="0"/>
            <c:bubble3D val="0"/>
            <c:spPr>
              <a:solidFill>
                <a:srgbClr val="00B050"/>
              </a:solidFill>
            </c:spPr>
          </c:dPt>
          <c:dPt>
            <c:idx val="9"/>
            <c:invertIfNegative val="0"/>
            <c:bubble3D val="0"/>
            <c:spPr>
              <a:solidFill>
                <a:srgbClr val="00B050"/>
              </a:solidFill>
            </c:spPr>
          </c:dPt>
          <c:dPt>
            <c:idx val="10"/>
            <c:invertIfNegative val="0"/>
            <c:bubble3D val="0"/>
            <c:spPr>
              <a:solidFill>
                <a:srgbClr val="00B050"/>
              </a:solidFill>
            </c:spPr>
          </c:dPt>
          <c:dPt>
            <c:idx val="13"/>
            <c:invertIfNegative val="0"/>
            <c:bubble3D val="0"/>
            <c:spPr>
              <a:solidFill>
                <a:srgbClr val="00B050"/>
              </a:solidFill>
            </c:spPr>
          </c:dPt>
          <c:dPt>
            <c:idx val="14"/>
            <c:invertIfNegative val="0"/>
            <c:bubble3D val="0"/>
            <c:spPr>
              <a:solidFill>
                <a:srgbClr val="FF0000"/>
              </a:solidFill>
            </c:spPr>
          </c:dPt>
          <c:dLbls>
            <c:dLbl>
              <c:idx val="2"/>
              <c:numFmt formatCode="0%" sourceLinked="0"/>
              <c:spPr/>
              <c:txPr>
                <a:bodyPr/>
                <a:lstStyle/>
                <a:p>
                  <a:pPr>
                    <a:defRPr/>
                  </a:pPr>
                  <a:endParaRPr lang="es-MX"/>
                </a:p>
              </c:txPr>
              <c:showLegendKey val="0"/>
              <c:showVal val="1"/>
              <c:showCatName val="0"/>
              <c:showSerName val="0"/>
              <c:showPercent val="0"/>
              <c:showBubbleSize val="0"/>
            </c:dLbl>
            <c:dLbl>
              <c:idx val="3"/>
              <c:numFmt formatCode="0%" sourceLinked="0"/>
              <c:spPr/>
              <c:txPr>
                <a:bodyPr/>
                <a:lstStyle/>
                <a:p>
                  <a:pPr>
                    <a:defRPr/>
                  </a:pPr>
                  <a:endParaRPr lang="es-MX"/>
                </a:p>
              </c:txPr>
              <c:showLegendKey val="0"/>
              <c:showVal val="1"/>
              <c:showCatName val="0"/>
              <c:showSerName val="0"/>
              <c:showPercent val="0"/>
              <c:showBubbleSize val="0"/>
            </c:dLbl>
            <c:dLbl>
              <c:idx val="4"/>
              <c:numFmt formatCode="0%" sourceLinked="0"/>
              <c:spPr/>
              <c:txPr>
                <a:bodyPr/>
                <a:lstStyle/>
                <a:p>
                  <a:pPr>
                    <a:defRPr/>
                  </a:pPr>
                  <a:endParaRPr lang="es-MX"/>
                </a:p>
              </c:txPr>
              <c:showLegendKey val="0"/>
              <c:showVal val="1"/>
              <c:showCatName val="0"/>
              <c:showSerName val="0"/>
              <c:showPercent val="0"/>
              <c:showBubbleSize val="0"/>
            </c:dLbl>
            <c:dLbl>
              <c:idx val="5"/>
              <c:numFmt formatCode="0%" sourceLinked="0"/>
              <c:spPr/>
              <c:txPr>
                <a:bodyPr/>
                <a:lstStyle/>
                <a:p>
                  <a:pPr>
                    <a:defRPr/>
                  </a:pPr>
                  <a:endParaRPr lang="es-MX"/>
                </a:p>
              </c:txPr>
              <c:showLegendKey val="0"/>
              <c:showVal val="1"/>
              <c:showCatName val="0"/>
              <c:showSerName val="0"/>
              <c:showPercent val="0"/>
              <c:showBubbleSize val="0"/>
            </c:dLbl>
            <c:dLbl>
              <c:idx val="6"/>
              <c:numFmt formatCode="0%" sourceLinked="0"/>
              <c:spPr/>
              <c:txPr>
                <a:bodyPr/>
                <a:lstStyle/>
                <a:p>
                  <a:pPr>
                    <a:defRPr/>
                  </a:pPr>
                  <a:endParaRPr lang="es-MX"/>
                </a:p>
              </c:txPr>
              <c:showLegendKey val="0"/>
              <c:showVal val="1"/>
              <c:showCatName val="0"/>
              <c:showSerName val="0"/>
              <c:showPercent val="0"/>
              <c:showBubbleSize val="0"/>
            </c:dLbl>
            <c:dLbl>
              <c:idx val="7"/>
              <c:numFmt formatCode="0%" sourceLinked="0"/>
              <c:spPr/>
              <c:txPr>
                <a:bodyPr/>
                <a:lstStyle/>
                <a:p>
                  <a:pPr>
                    <a:defRPr/>
                  </a:pPr>
                  <a:endParaRPr lang="es-MX"/>
                </a:p>
              </c:txPr>
              <c:showLegendKey val="0"/>
              <c:showVal val="1"/>
              <c:showCatName val="0"/>
              <c:showSerName val="0"/>
              <c:showPercent val="0"/>
              <c:showBubbleSize val="0"/>
            </c:dLbl>
            <c:dLbl>
              <c:idx val="8"/>
              <c:numFmt formatCode="0%" sourceLinked="0"/>
              <c:spPr/>
              <c:txPr>
                <a:bodyPr/>
                <a:lstStyle/>
                <a:p>
                  <a:pPr>
                    <a:defRPr/>
                  </a:pPr>
                  <a:endParaRPr lang="es-MX"/>
                </a:p>
              </c:txPr>
              <c:showLegendKey val="0"/>
              <c:showVal val="1"/>
              <c:showCatName val="0"/>
              <c:showSerName val="0"/>
              <c:showPercent val="0"/>
              <c:showBubbleSize val="0"/>
            </c:dLbl>
            <c:dLbl>
              <c:idx val="9"/>
              <c:numFmt formatCode="0%" sourceLinked="0"/>
              <c:spPr/>
              <c:txPr>
                <a:bodyPr/>
                <a:lstStyle/>
                <a:p>
                  <a:pPr>
                    <a:defRPr/>
                  </a:pPr>
                  <a:endParaRPr lang="es-MX"/>
                </a:p>
              </c:txPr>
              <c:showLegendKey val="0"/>
              <c:showVal val="1"/>
              <c:showCatName val="0"/>
              <c:showSerName val="0"/>
              <c:showPercent val="0"/>
              <c:showBubbleSize val="0"/>
            </c:dLbl>
            <c:dLbl>
              <c:idx val="10"/>
              <c:numFmt formatCode="0%" sourceLinked="0"/>
              <c:spPr/>
              <c:txPr>
                <a:bodyPr/>
                <a:lstStyle/>
                <a:p>
                  <a:pPr>
                    <a:defRPr/>
                  </a:pPr>
                  <a:endParaRPr lang="es-MX"/>
                </a:p>
              </c:txPr>
              <c:showLegendKey val="0"/>
              <c:showVal val="1"/>
              <c:showCatName val="0"/>
              <c:showSerName val="0"/>
              <c:showPercent val="0"/>
              <c:showBubbleSize val="0"/>
            </c:dLbl>
            <c:dLbl>
              <c:idx val="13"/>
              <c:numFmt formatCode="0%" sourceLinked="0"/>
              <c:spPr/>
              <c:txPr>
                <a:bodyPr/>
                <a:lstStyle/>
                <a:p>
                  <a:pPr>
                    <a:defRPr/>
                  </a:pPr>
                  <a:endParaRPr lang="es-MX"/>
                </a:p>
              </c:txPr>
              <c:showLegendKey val="0"/>
              <c:showVal val="1"/>
              <c:showCatName val="0"/>
              <c:showSerName val="0"/>
              <c:showPercent val="0"/>
              <c:showBubbleSize val="0"/>
            </c:dLbl>
            <c:dLbl>
              <c:idx val="14"/>
              <c:numFmt formatCode="0%" sourceLinked="0"/>
              <c:spPr/>
              <c:txPr>
                <a:bodyPr/>
                <a:lstStyle/>
                <a:p>
                  <a:pPr>
                    <a:defRPr/>
                  </a:pPr>
                  <a:endParaRPr lang="es-MX"/>
                </a:p>
              </c:txPr>
              <c:showLegendKey val="0"/>
              <c:showVal val="1"/>
              <c:showCatName val="0"/>
              <c:showSerName val="0"/>
              <c:showPercent val="0"/>
              <c:showBubbleSize val="0"/>
            </c:dLbl>
            <c:showLegendKey val="0"/>
            <c:showVal val="1"/>
            <c:showCatName val="0"/>
            <c:showSerName val="0"/>
            <c:showPercent val="0"/>
            <c:showBubbleSize val="0"/>
            <c:showLeaderLines val="0"/>
          </c:dLbls>
          <c:cat>
            <c:strRef>
              <c:f>'TM5'!$B$24:$B$47</c:f>
              <c:strCache>
                <c:ptCount val="24"/>
                <c:pt idx="0">
                  <c:v>ene-18</c:v>
                </c:pt>
                <c:pt idx="1">
                  <c:v>feb-18</c:v>
                </c:pt>
                <c:pt idx="2">
                  <c:v>Mzo 18</c:v>
                </c:pt>
                <c:pt idx="3">
                  <c:v>abr-18</c:v>
                </c:pt>
                <c:pt idx="4">
                  <c:v>may-18</c:v>
                </c:pt>
                <c:pt idx="5">
                  <c:v>jun-18</c:v>
                </c:pt>
                <c:pt idx="6">
                  <c:v>jul-18</c:v>
                </c:pt>
                <c:pt idx="7">
                  <c:v>ago-18</c:v>
                </c:pt>
                <c:pt idx="8">
                  <c:v>Sept. 18</c:v>
                </c:pt>
                <c:pt idx="9">
                  <c:v>Oct. 18</c:v>
                </c:pt>
                <c:pt idx="10">
                  <c:v>Nov. 18</c:v>
                </c:pt>
                <c:pt idx="11">
                  <c:v>Dic. 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'TM5'!$C$24:$C$47</c:f>
              <c:numCache>
                <c:formatCode>0.00%</c:formatCode>
                <c:ptCount val="24"/>
                <c:pt idx="0">
                  <c:v>0.2757</c:v>
                </c:pt>
                <c:pt idx="1">
                  <c:v>0.16669999999999999</c:v>
                </c:pt>
                <c:pt idx="2">
                  <c:v>0.5</c:v>
                </c:pt>
                <c:pt idx="3">
                  <c:v>1</c:v>
                </c:pt>
                <c:pt idx="4">
                  <c:v>1</c:v>
                </c:pt>
                <c:pt idx="5">
                  <c:v>0.25</c:v>
                </c:pt>
                <c:pt idx="6">
                  <c:v>0.5</c:v>
                </c:pt>
                <c:pt idx="7">
                  <c:v>1</c:v>
                </c:pt>
                <c:pt idx="8">
                  <c:v>1</c:v>
                </c:pt>
                <c:pt idx="9">
                  <c:v>1</c:v>
                </c:pt>
                <c:pt idx="10">
                  <c:v>1</c:v>
                </c:pt>
                <c:pt idx="11">
                  <c:v>0.77780000000000005</c:v>
                </c:pt>
                <c:pt idx="12">
                  <c:v>0.71430000000000005</c:v>
                </c:pt>
                <c:pt idx="13">
                  <c:v>1</c:v>
                </c:pt>
                <c:pt idx="14">
                  <c:v>0.5</c:v>
                </c:pt>
              </c:numCache>
            </c:numRef>
          </c:val>
        </c:ser>
        <c:dLbls>
          <c:showLegendKey val="0"/>
          <c:showVal val="0"/>
          <c:showCatName val="0"/>
          <c:showSerName val="0"/>
          <c:showPercent val="0"/>
          <c:showBubbleSize val="0"/>
        </c:dLbls>
        <c:gapWidth val="150"/>
        <c:axId val="142382976"/>
        <c:axId val="142384512"/>
      </c:barChart>
      <c:catAx>
        <c:axId val="142382976"/>
        <c:scaling>
          <c:orientation val="minMax"/>
        </c:scaling>
        <c:delete val="0"/>
        <c:axPos val="b"/>
        <c:majorTickMark val="out"/>
        <c:minorTickMark val="none"/>
        <c:tickLblPos val="nextTo"/>
        <c:crossAx val="142384512"/>
        <c:crosses val="autoZero"/>
        <c:auto val="1"/>
        <c:lblAlgn val="ctr"/>
        <c:lblOffset val="100"/>
        <c:noMultiLvlLbl val="0"/>
      </c:catAx>
      <c:valAx>
        <c:axId val="142384512"/>
        <c:scaling>
          <c:orientation val="minMax"/>
        </c:scaling>
        <c:delete val="0"/>
        <c:axPos val="l"/>
        <c:majorGridlines/>
        <c:numFmt formatCode="0.00%" sourceLinked="1"/>
        <c:majorTickMark val="out"/>
        <c:minorTickMark val="none"/>
        <c:tickLblPos val="nextTo"/>
        <c:crossAx val="142382976"/>
        <c:crosses val="autoZero"/>
        <c:crossBetween val="between"/>
      </c:valAx>
    </c:plotArea>
    <c:plotVisOnly val="1"/>
    <c:dispBlanksAs val="gap"/>
    <c:showDLblsOverMax val="0"/>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AREA DE CONTABILIDAD MEXICALI</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DEPURACION DE SALDOS DE NATURALEZA CONTRARIA </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 2017</a:t>
            </a: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c:rich>
      </c:tx>
      <c:layout>
        <c:manualLayout>
          <c:xMode val="edge"/>
          <c:yMode val="edge"/>
          <c:x val="0.2655602985206631"/>
          <c:y val="2.4827942661013527E-2"/>
        </c:manualLayout>
      </c:layout>
      <c:overlay val="0"/>
      <c:spPr>
        <a:noFill/>
        <a:ln w="25400">
          <a:noFill/>
        </a:ln>
      </c:spPr>
    </c:title>
    <c:autoTitleDeleted val="0"/>
    <c:plotArea>
      <c:layout>
        <c:manualLayout>
          <c:layoutTarget val="inner"/>
          <c:xMode val="edge"/>
          <c:yMode val="edge"/>
          <c:x val="8.0912904054205328E-2"/>
          <c:y val="0.38438551164106971"/>
          <c:w val="0.90456477352906461"/>
          <c:h val="0.39339454707015725"/>
        </c:manualLayout>
      </c:layout>
      <c:barChart>
        <c:barDir val="col"/>
        <c:grouping val="clustered"/>
        <c:varyColors val="0"/>
        <c:ser>
          <c:idx val="1"/>
          <c:order val="0"/>
          <c:tx>
            <c:strRef>
              <c:f>'TM6'!$B$26:$C$26</c:f>
              <c:strCache>
                <c:ptCount val="1"/>
                <c:pt idx="0">
                  <c:v>CIERRE MENSUAL META</c:v>
                </c:pt>
              </c:strCache>
            </c:strRef>
          </c:tx>
          <c:spPr>
            <a:solidFill>
              <a:srgbClr val="00B050"/>
            </a:solidFill>
            <a:ln w="12700">
              <a:solidFill>
                <a:srgbClr val="000000"/>
              </a:solidFill>
              <a:prstDash val="solid"/>
            </a:ln>
          </c:spPr>
          <c:invertIfNegative val="0"/>
          <c:dLbls>
            <c:dLbl>
              <c:idx val="1"/>
              <c:layout>
                <c:manualLayout>
                  <c:x val="-1.9821605550049554E-2"/>
                  <c:y val="4.4798707853825961E-3"/>
                </c:manualLayout>
              </c:layout>
              <c:dLblPos val="outEnd"/>
              <c:showLegendKey val="0"/>
              <c:showVal val="1"/>
              <c:showCatName val="0"/>
              <c:showSerName val="0"/>
              <c:showPercent val="0"/>
              <c:showBubbleSize val="0"/>
            </c:dLbl>
            <c:dLbl>
              <c:idx val="2"/>
              <c:layout>
                <c:manualLayout>
                  <c:x val="-7.9286422200198214E-3"/>
                  <c:y val="1.2389743589743589E-2"/>
                </c:manualLayout>
              </c:layout>
              <c:dLblPos val="outEnd"/>
              <c:showLegendKey val="0"/>
              <c:showVal val="1"/>
              <c:showCatName val="0"/>
              <c:showSerName val="0"/>
              <c:showPercent val="0"/>
              <c:showBubbleSize val="0"/>
            </c:dLbl>
            <c:dLbl>
              <c:idx val="3"/>
              <c:layout>
                <c:manualLayout>
                  <c:x val="-5.285761480013214E-3"/>
                  <c:y val="1.6476155865132243E-2"/>
                </c:manualLayout>
              </c:layout>
              <c:dLblPos val="outEnd"/>
              <c:showLegendKey val="0"/>
              <c:showVal val="1"/>
              <c:showCatName val="0"/>
              <c:showSerName val="0"/>
              <c:showPercent val="0"/>
              <c:showBubbleSize val="0"/>
            </c:dLbl>
            <c:dLbl>
              <c:idx val="4"/>
              <c:layout>
                <c:manualLayout>
                  <c:x val="-9.250082590023077E-3"/>
                  <c:y val="1.6672885120129214E-2"/>
                </c:manualLayout>
              </c:layout>
              <c:dLblPos val="outEnd"/>
              <c:showLegendKey val="0"/>
              <c:showVal val="1"/>
              <c:showCatName val="0"/>
              <c:showSerName val="0"/>
              <c:showPercent val="0"/>
              <c:showBubbleSize val="0"/>
            </c:dLbl>
            <c:dLbl>
              <c:idx val="5"/>
              <c:layout>
                <c:manualLayout>
                  <c:x val="-7.9286422200198214E-3"/>
                  <c:y val="1.6508782556026724E-2"/>
                </c:manualLayout>
              </c:layout>
              <c:dLblPos val="outEnd"/>
              <c:showLegendKey val="0"/>
              <c:showVal val="1"/>
              <c:showCatName val="0"/>
              <c:showSerName val="0"/>
              <c:showPercent val="0"/>
              <c:showBubbleSize val="0"/>
            </c:dLbl>
            <c:dLbl>
              <c:idx val="6"/>
              <c:layout>
                <c:manualLayout>
                  <c:x val="-1.0571522960026428E-2"/>
                  <c:y val="1.2111286089238844E-2"/>
                </c:manualLayout>
              </c:layout>
              <c:dLblPos val="outEnd"/>
              <c:showLegendKey val="0"/>
              <c:showVal val="1"/>
              <c:showCatName val="0"/>
              <c:showSerName val="0"/>
              <c:showPercent val="0"/>
              <c:showBubbleSize val="0"/>
            </c:dLbl>
            <c:dLbl>
              <c:idx val="7"/>
              <c:layout>
                <c:manualLayout>
                  <c:x val="-9.2500825900231256E-3"/>
                  <c:y val="8.1069250959014735E-3"/>
                </c:manualLayout>
              </c:layout>
              <c:dLblPos val="outEnd"/>
              <c:showLegendKey val="0"/>
              <c:showVal val="1"/>
              <c:showCatName val="0"/>
              <c:showSerName val="0"/>
              <c:showPercent val="0"/>
              <c:showBubbleSize val="0"/>
            </c:dLbl>
            <c:dLbl>
              <c:idx val="8"/>
              <c:layout>
                <c:manualLayout>
                  <c:x val="-7.9286422200198214E-3"/>
                  <c:y val="1.6115324046032633E-2"/>
                </c:manualLayout>
              </c:layout>
              <c:dLblPos val="outEnd"/>
              <c:showLegendKey val="0"/>
              <c:showVal val="1"/>
              <c:showCatName val="0"/>
              <c:showSerName val="0"/>
              <c:showPercent val="0"/>
              <c:showBubbleSize val="0"/>
            </c:dLbl>
            <c:dLbl>
              <c:idx val="9"/>
              <c:layout>
                <c:manualLayout>
                  <c:x val="-7.9286422200198214E-3"/>
                  <c:y val="7.6808398950131236E-3"/>
                </c:manualLayout>
              </c:layout>
              <c:dLblPos val="outEnd"/>
              <c:showLegendKey val="0"/>
              <c:showVal val="1"/>
              <c:showCatName val="0"/>
              <c:showSerName val="0"/>
              <c:showPercent val="0"/>
              <c:showBubbleSize val="0"/>
            </c:dLbl>
            <c:dLbl>
              <c:idx val="10"/>
              <c:layout>
                <c:manualLayout>
                  <c:x val="-1.1892963330029829E-2"/>
                  <c:y val="7.5005855037351852E-3"/>
                </c:manualLayout>
              </c:layout>
              <c:dLblPos val="outEnd"/>
              <c:showLegendKey val="0"/>
              <c:showVal val="1"/>
              <c:showCatName val="0"/>
              <c:showSerName val="0"/>
              <c:showPercent val="0"/>
              <c:showBubbleSize val="0"/>
            </c:dLbl>
            <c:dLbl>
              <c:idx val="11"/>
              <c:layout>
                <c:manualLayout>
                  <c:x val="-9.2500825900232227E-3"/>
                  <c:y val="3.0536644457904299E-3"/>
                </c:manualLayout>
              </c:layout>
              <c:dLblPos val="outEnd"/>
              <c:showLegendKey val="0"/>
              <c:showVal val="1"/>
              <c:showCatName val="0"/>
              <c:showSerName val="0"/>
              <c:showPercent val="0"/>
              <c:showBubbleSize val="0"/>
            </c:dLbl>
            <c:dLbl>
              <c:idx val="12"/>
              <c:layout>
                <c:manualLayout>
                  <c:x val="-5.285761480013214E-3"/>
                  <c:y val="1.9556632344033919E-3"/>
                </c:manualLayout>
              </c:layout>
              <c:dLblPos val="outEnd"/>
              <c:showLegendKey val="0"/>
              <c:showVal val="1"/>
              <c:showCatName val="0"/>
              <c:showSerName val="0"/>
              <c:showPercent val="0"/>
              <c:showBubbleSize val="0"/>
            </c:dLbl>
            <c:numFmt formatCode="0.00%" sourceLinked="0"/>
            <c:spPr>
              <a:noFill/>
              <a:ln w="25400">
                <a:noFill/>
              </a:ln>
            </c:spPr>
            <c:txPr>
              <a:bodyPr rot="60000" vert="horz"/>
              <a:lstStyle/>
              <a:p>
                <a:pPr algn="ctr">
                  <a:defRPr sz="9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multiLvlStrRef>
              <c:f>'TM6'!$A$27:$A$39</c:f>
            </c:multiLvlStrRef>
          </c:cat>
          <c:val>
            <c:numRef>
              <c:f>'TM6'!$B$27:$B$39</c:f>
            </c:numRef>
          </c:val>
          <c:extLst xmlns:c16r2="http://schemas.microsoft.com/office/drawing/2015/06/chart">
            <c:ext xmlns:c16="http://schemas.microsoft.com/office/drawing/2014/chart" uri="{C3380CC4-5D6E-409C-BE32-E72D297353CC}">
              <c16:uniqueId val="{00000000-70A8-4DC4-83C6-487A8DC03D24}"/>
            </c:ext>
          </c:extLst>
        </c:ser>
        <c:dLbls>
          <c:showLegendKey val="0"/>
          <c:showVal val="0"/>
          <c:showCatName val="0"/>
          <c:showSerName val="0"/>
          <c:showPercent val="0"/>
          <c:showBubbleSize val="0"/>
        </c:dLbls>
        <c:gapWidth val="150"/>
        <c:axId val="149034112"/>
        <c:axId val="149035648"/>
      </c:barChart>
      <c:catAx>
        <c:axId val="149034112"/>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035648"/>
        <c:crosses val="autoZero"/>
        <c:auto val="0"/>
        <c:lblAlgn val="ctr"/>
        <c:lblOffset val="100"/>
        <c:tickLblSkip val="1"/>
        <c:tickMarkSkip val="1"/>
        <c:noMultiLvlLbl val="0"/>
      </c:catAx>
      <c:valAx>
        <c:axId val="149035648"/>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034112"/>
        <c:crosses val="autoZero"/>
        <c:crossBetween val="between"/>
      </c:valAx>
      <c:spPr>
        <a:blipFill dpi="0" rotWithShape="0">
          <a:blip xmlns:r="http://schemas.openxmlformats.org/officeDocument/2006/relationships" r:embed="rId1"/>
          <a:srcRect/>
          <a:tile tx="0" ty="0" sx="100000" sy="100000" flip="none" algn="tl"/>
        </a:blip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c:printSettings>
</c:chartSpace>
</file>

<file path=xl/charts/chart16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Depuración</a:t>
            </a:r>
            <a:r>
              <a:rPr lang="en-US" baseline="0"/>
              <a:t> Saldos 2018</a:t>
            </a:r>
            <a:endParaRPr lang="en-US"/>
          </a:p>
        </c:rich>
      </c:tx>
      <c:overlay val="0"/>
    </c:title>
    <c:autoTitleDeleted val="0"/>
    <c:plotArea>
      <c:layout/>
      <c:barChart>
        <c:barDir val="col"/>
        <c:grouping val="clustered"/>
        <c:varyColors val="0"/>
        <c:ser>
          <c:idx val="0"/>
          <c:order val="0"/>
          <c:tx>
            <c:strRef>
              <c:f>'TM6'!$B$85</c:f>
              <c:strCache>
                <c:ptCount val="1"/>
                <c:pt idx="0">
                  <c:v>% Depurac</c:v>
                </c:pt>
              </c:strCache>
            </c:strRef>
          </c:tx>
          <c:spPr>
            <a:solidFill>
              <a:srgbClr val="00B050"/>
            </a:solidFill>
          </c:spPr>
          <c:invertIfNegative val="0"/>
          <c:dLbls>
            <c:showLegendKey val="0"/>
            <c:showVal val="1"/>
            <c:showCatName val="0"/>
            <c:showSerName val="0"/>
            <c:showPercent val="0"/>
            <c:showBubbleSize val="0"/>
            <c:showLeaderLines val="0"/>
          </c:dLbls>
          <c:cat>
            <c:numRef>
              <c:f>'TM6'!$A$86:$A$97</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'TM6'!$B$86:$B$97</c:f>
              <c:numCache>
                <c:formatCode>0.00%</c:formatCode>
                <c:ptCount val="12"/>
                <c:pt idx="0">
                  <c:v>0.98950000000000005</c:v>
                </c:pt>
                <c:pt idx="1">
                  <c:v>0.9849</c:v>
                </c:pt>
                <c:pt idx="2">
                  <c:v>0.98260000000000003</c:v>
                </c:pt>
                <c:pt idx="3">
                  <c:v>0.97870000000000001</c:v>
                </c:pt>
                <c:pt idx="4">
                  <c:v>0.97670000000000001</c:v>
                </c:pt>
                <c:pt idx="5">
                  <c:v>0.97509999999999997</c:v>
                </c:pt>
                <c:pt idx="6">
                  <c:v>0.97419999999999995</c:v>
                </c:pt>
                <c:pt idx="7">
                  <c:v>0.97399999999999998</c:v>
                </c:pt>
                <c:pt idx="8">
                  <c:v>0.97589999999999999</c:v>
                </c:pt>
                <c:pt idx="9">
                  <c:v>0.97060000000000002</c:v>
                </c:pt>
                <c:pt idx="10">
                  <c:v>0.9667</c:v>
                </c:pt>
                <c:pt idx="11">
                  <c:v>0.96379999999999999</c:v>
                </c:pt>
              </c:numCache>
            </c:numRef>
          </c:val>
        </c:ser>
        <c:dLbls>
          <c:showLegendKey val="0"/>
          <c:showVal val="0"/>
          <c:showCatName val="0"/>
          <c:showSerName val="0"/>
          <c:showPercent val="0"/>
          <c:showBubbleSize val="0"/>
        </c:dLbls>
        <c:gapWidth val="150"/>
        <c:axId val="149056128"/>
        <c:axId val="149078400"/>
      </c:barChart>
      <c:dateAx>
        <c:axId val="149056128"/>
        <c:scaling>
          <c:orientation val="minMax"/>
        </c:scaling>
        <c:delete val="0"/>
        <c:axPos val="b"/>
        <c:numFmt formatCode="mmm\-yy" sourceLinked="1"/>
        <c:majorTickMark val="out"/>
        <c:minorTickMark val="none"/>
        <c:tickLblPos val="nextTo"/>
        <c:crossAx val="149078400"/>
        <c:crosses val="autoZero"/>
        <c:auto val="1"/>
        <c:lblOffset val="100"/>
        <c:baseTimeUnit val="months"/>
      </c:dateAx>
      <c:valAx>
        <c:axId val="149078400"/>
        <c:scaling>
          <c:orientation val="minMax"/>
          <c:min val="0.9"/>
        </c:scaling>
        <c:delete val="0"/>
        <c:axPos val="l"/>
        <c:majorGridlines/>
        <c:numFmt formatCode="0%" sourceLinked="0"/>
        <c:majorTickMark val="out"/>
        <c:minorTickMark val="none"/>
        <c:tickLblPos val="nextTo"/>
        <c:crossAx val="149056128"/>
        <c:crosses val="autoZero"/>
        <c:crossBetween val="between"/>
      </c:valAx>
    </c:plotArea>
    <c:legend>
      <c:legendPos val="b"/>
      <c:overlay val="0"/>
    </c:legend>
    <c:plotVisOnly val="1"/>
    <c:dispBlanksAs val="gap"/>
    <c:showDLblsOverMax val="0"/>
  </c:chart>
  <c:txPr>
    <a:bodyPr/>
    <a:lstStyle/>
    <a:p>
      <a:pPr>
        <a:defRPr b="1"/>
      </a:pPr>
      <a:endParaRPr lang="es-MX"/>
    </a:p>
  </c:txPr>
  <c:printSettings>
    <c:headerFooter/>
    <c:pageMargins b="0.75" l="0.7" r="0.7" t="0.75" header="0.3" footer="0.3"/>
    <c:pageSetup/>
  </c:printSettings>
  <c:userShapes r:id="rId1"/>
</c:chartSpace>
</file>

<file path=xl/charts/chart16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Depuración</a:t>
            </a:r>
            <a:r>
              <a:rPr lang="en-US" baseline="0"/>
              <a:t> Saldos 2019</a:t>
            </a:r>
            <a:endParaRPr lang="en-US"/>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'TM6'!$B$144</c:f>
              <c:strCache>
                <c:ptCount val="1"/>
                <c:pt idx="0">
                  <c:v>% Depurac</c:v>
                </c:pt>
              </c:strCache>
            </c:strRef>
          </c:tx>
          <c:invertIfNegative val="0"/>
          <c:dLbls>
            <c:dLbl>
              <c:idx val="0"/>
              <c:layout>
                <c:manualLayout>
                  <c:x val="0"/>
                  <c:y val="-4.6296296296296294E-2"/>
                </c:manualLayout>
              </c:layout>
              <c:showLegendKey val="0"/>
              <c:showVal val="1"/>
              <c:showCatName val="0"/>
              <c:showSerName val="0"/>
              <c:showPercent val="0"/>
              <c:showBubbleSize val="0"/>
            </c:dLbl>
            <c:dLbl>
              <c:idx val="1"/>
              <c:layout>
                <c:manualLayout>
                  <c:x val="-5.0925337632079971E-17"/>
                  <c:y val="-4.6296296296296294E-2"/>
                </c:manualLayout>
              </c:layout>
              <c:showLegendKey val="0"/>
              <c:showVal val="1"/>
              <c:showCatName val="0"/>
              <c:showSerName val="0"/>
              <c:showPercent val="0"/>
              <c:showBubbleSize val="0"/>
            </c:dLbl>
            <c:dLbl>
              <c:idx val="2"/>
              <c:layout>
                <c:manualLayout>
                  <c:x val="8.3333333333333332E-3"/>
                  <c:y val="-5.5555555555555552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'TM6'!$A$145:$A$147</c:f>
              <c:strCache>
                <c:ptCount val="3"/>
                <c:pt idx="0">
                  <c:v>enero</c:v>
                </c:pt>
                <c:pt idx="1">
                  <c:v>febr</c:v>
                </c:pt>
                <c:pt idx="2">
                  <c:v>mar</c:v>
                </c:pt>
              </c:strCache>
            </c:strRef>
          </c:cat>
          <c:val>
            <c:numRef>
              <c:f>'TM6'!$B$145:$B$147</c:f>
              <c:numCache>
                <c:formatCode>0.00%</c:formatCode>
                <c:ptCount val="3"/>
                <c:pt idx="0">
                  <c:v>0.98928988705699084</c:v>
                </c:pt>
                <c:pt idx="1">
                  <c:v>0.98595232303575775</c:v>
                </c:pt>
                <c:pt idx="2">
                  <c:v>0.98280000000000001</c:v>
                </c:pt>
              </c:numCache>
            </c:numRef>
          </c:val>
        </c:ser>
        <c:dLbls>
          <c:showLegendKey val="0"/>
          <c:showVal val="0"/>
          <c:showCatName val="0"/>
          <c:showSerName val="0"/>
          <c:showPercent val="0"/>
          <c:showBubbleSize val="0"/>
        </c:dLbls>
        <c:gapWidth val="150"/>
        <c:shape val="box"/>
        <c:axId val="149903232"/>
        <c:axId val="149904768"/>
        <c:axId val="0"/>
      </c:bar3DChart>
      <c:catAx>
        <c:axId val="149903232"/>
        <c:scaling>
          <c:orientation val="minMax"/>
        </c:scaling>
        <c:delete val="0"/>
        <c:axPos val="b"/>
        <c:majorTickMark val="out"/>
        <c:minorTickMark val="none"/>
        <c:tickLblPos val="nextTo"/>
        <c:crossAx val="149904768"/>
        <c:crosses val="autoZero"/>
        <c:auto val="1"/>
        <c:lblAlgn val="ctr"/>
        <c:lblOffset val="100"/>
        <c:noMultiLvlLbl val="0"/>
      </c:catAx>
      <c:valAx>
        <c:axId val="149904768"/>
        <c:scaling>
          <c:orientation val="minMax"/>
          <c:min val="0.75000000000000011"/>
        </c:scaling>
        <c:delete val="0"/>
        <c:axPos val="l"/>
        <c:majorGridlines/>
        <c:numFmt formatCode="0.00%" sourceLinked="1"/>
        <c:majorTickMark val="out"/>
        <c:minorTickMark val="none"/>
        <c:tickLblPos val="nextTo"/>
        <c:crossAx val="1499032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CIERRE MENSUAL 2017</a:t>
            </a:r>
          </a:p>
        </c:rich>
      </c:tx>
      <c:overlay val="0"/>
    </c:title>
    <c:autoTitleDeleted val="0"/>
    <c:plotArea>
      <c:layout/>
      <c:barChart>
        <c:barDir val="col"/>
        <c:grouping val="clustered"/>
        <c:varyColors val="0"/>
        <c:ser>
          <c:idx val="0"/>
          <c:order val="0"/>
          <c:tx>
            <c:strRef>
              <c:f>'DC2'!$B$24</c:f>
              <c:strCache>
                <c:ptCount val="1"/>
                <c:pt idx="0">
                  <c:v>CIERRE MENSUAL</c:v>
                </c:pt>
              </c:strCache>
            </c:strRef>
          </c:tx>
          <c:invertIfNegative val="0"/>
          <c:dPt>
            <c:idx val="6"/>
            <c:invertIfNegative val="0"/>
            <c:bubble3D val="0"/>
            <c:spPr>
              <a:solidFill>
                <a:srgbClr val="FF0000"/>
              </a:solidFill>
            </c:spPr>
          </c:dPt>
          <c:dPt>
            <c:idx val="11"/>
            <c:invertIfNegative val="0"/>
            <c:bubble3D val="0"/>
            <c:spPr>
              <a:solidFill>
                <a:srgbClr val="FF0000"/>
              </a:solidFill>
            </c:spPr>
          </c:dPt>
          <c:cat>
            <c:numRef>
              <c:f>'DC2'!$A$25:$A$36</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'DC2'!$B$25:$B$36</c:f>
              <c:numCache>
                <c:formatCode>0.00%</c:formatCode>
                <c:ptCount val="12"/>
                <c:pt idx="0">
                  <c:v>1</c:v>
                </c:pt>
                <c:pt idx="1">
                  <c:v>1</c:v>
                </c:pt>
                <c:pt idx="2">
                  <c:v>1</c:v>
                </c:pt>
                <c:pt idx="3">
                  <c:v>1</c:v>
                </c:pt>
                <c:pt idx="4">
                  <c:v>1</c:v>
                </c:pt>
                <c:pt idx="5">
                  <c:v>1</c:v>
                </c:pt>
                <c:pt idx="6">
                  <c:v>0.33333333333333331</c:v>
                </c:pt>
                <c:pt idx="7">
                  <c:v>1</c:v>
                </c:pt>
                <c:pt idx="8">
                  <c:v>1</c:v>
                </c:pt>
                <c:pt idx="9">
                  <c:v>1</c:v>
                </c:pt>
                <c:pt idx="10">
                  <c:v>1</c:v>
                </c:pt>
                <c:pt idx="11">
                  <c:v>0.58540000000000003</c:v>
                </c:pt>
              </c:numCache>
            </c:numRef>
          </c:val>
        </c:ser>
        <c:dLbls>
          <c:showLegendKey val="0"/>
          <c:showVal val="0"/>
          <c:showCatName val="0"/>
          <c:showSerName val="0"/>
          <c:showPercent val="0"/>
          <c:showBubbleSize val="0"/>
        </c:dLbls>
        <c:gapWidth val="150"/>
        <c:axId val="130657664"/>
        <c:axId val="131138688"/>
      </c:barChart>
      <c:dateAx>
        <c:axId val="130657664"/>
        <c:scaling>
          <c:orientation val="minMax"/>
        </c:scaling>
        <c:delete val="0"/>
        <c:axPos val="b"/>
        <c:numFmt formatCode="mmm\-yy" sourceLinked="1"/>
        <c:majorTickMark val="out"/>
        <c:minorTickMark val="none"/>
        <c:tickLblPos val="nextTo"/>
        <c:crossAx val="131138688"/>
        <c:crosses val="autoZero"/>
        <c:auto val="1"/>
        <c:lblOffset val="100"/>
        <c:baseTimeUnit val="months"/>
      </c:dateAx>
      <c:valAx>
        <c:axId val="131138688"/>
        <c:scaling>
          <c:orientation val="minMax"/>
          <c:max val="1"/>
        </c:scaling>
        <c:delete val="0"/>
        <c:axPos val="l"/>
        <c:majorGridlines/>
        <c:numFmt formatCode="0%" sourceLinked="0"/>
        <c:majorTickMark val="out"/>
        <c:minorTickMark val="none"/>
        <c:tickLblPos val="nextTo"/>
        <c:crossAx val="130657664"/>
        <c:crosses val="autoZero"/>
        <c:crossBetween val="between"/>
      </c:valAx>
    </c:plotArea>
    <c:plotVisOnly val="1"/>
    <c:dispBlanksAs val="gap"/>
    <c:showDLblsOverMax val="0"/>
  </c:chart>
  <c:txPr>
    <a:bodyPr/>
    <a:lstStyle/>
    <a:p>
      <a:pPr>
        <a:defRPr b="1"/>
      </a:pPr>
      <a:endParaRPr lang="es-MX"/>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INDICADOR CONCILIACIONES</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2017</a:t>
            </a: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c:rich>
      </c:tx>
      <c:layout>
        <c:manualLayout>
          <c:xMode val="edge"/>
          <c:yMode val="edge"/>
          <c:x val="0.25510228624958858"/>
          <c:y val="3.7037127325028639E-2"/>
        </c:manualLayout>
      </c:layout>
      <c:overlay val="0"/>
      <c:spPr>
        <a:noFill/>
        <a:ln w="25400">
          <a:noFill/>
        </a:ln>
      </c:spPr>
    </c:title>
    <c:autoTitleDeleted val="0"/>
    <c:plotArea>
      <c:layout>
        <c:manualLayout>
          <c:layoutTarget val="inner"/>
          <c:xMode val="edge"/>
          <c:yMode val="edge"/>
          <c:x val="0.1591838320948582"/>
          <c:y val="0.30740851927271151"/>
          <c:w val="0.61836796313771836"/>
          <c:h val="0.52592782815331363"/>
        </c:manualLayout>
      </c:layout>
      <c:barChart>
        <c:barDir val="col"/>
        <c:grouping val="clustered"/>
        <c:varyColors val="0"/>
        <c:ser>
          <c:idx val="1"/>
          <c:order val="0"/>
          <c:tx>
            <c:strRef>
              <c:f>'TM7'!$B$24:$B$25</c:f>
              <c:strCache>
                <c:ptCount val="1"/>
                <c:pt idx="0">
                  <c:v>ATENCIÓN CONCILIACIONES  </c:v>
                </c:pt>
              </c:strCache>
            </c:strRef>
          </c:tx>
          <c:spPr>
            <a:solidFill>
              <a:srgbClr val="00B050"/>
            </a:solidFill>
            <a:ln w="12700">
              <a:solidFill>
                <a:srgbClr val="000000"/>
              </a:solidFill>
              <a:prstDash val="solid"/>
            </a:ln>
            <a:scene3d>
              <a:camera prst="orthographicFront"/>
              <a:lightRig rig="threePt" dir="t"/>
            </a:scene3d>
            <a:sp3d>
              <a:bevelT w="165100" prst="coolSlant"/>
            </a:sp3d>
          </c:spPr>
          <c:invertIfNegative val="0"/>
          <c:cat>
            <c:multiLvlStrRef>
              <c:f>'TM7'!$A$26:$A$37</c:f>
            </c:multiLvlStrRef>
          </c:cat>
          <c:val>
            <c:numRef>
              <c:f>'TM7'!$B$26:$B$37</c:f>
            </c:numRef>
          </c:val>
          <c:extLst xmlns:c16r2="http://schemas.microsoft.com/office/drawing/2015/06/chart">
            <c:ext xmlns:c16="http://schemas.microsoft.com/office/drawing/2014/chart" uri="{C3380CC4-5D6E-409C-BE32-E72D297353CC}">
              <c16:uniqueId val="{00000000-8A39-40C3-A687-F0928423F3D4}"/>
            </c:ext>
          </c:extLst>
        </c:ser>
        <c:dLbls>
          <c:showLegendKey val="0"/>
          <c:showVal val="0"/>
          <c:showCatName val="0"/>
          <c:showSerName val="0"/>
          <c:showPercent val="0"/>
          <c:showBubbleSize val="0"/>
        </c:dLbls>
        <c:gapWidth val="150"/>
        <c:axId val="150632704"/>
        <c:axId val="150642688"/>
      </c:barChart>
      <c:catAx>
        <c:axId val="150632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642688"/>
        <c:crosses val="autoZero"/>
        <c:auto val="0"/>
        <c:lblAlgn val="ctr"/>
        <c:lblOffset val="100"/>
        <c:tickLblSkip val="1"/>
        <c:tickMarkSkip val="1"/>
        <c:noMultiLvlLbl val="0"/>
      </c:catAx>
      <c:valAx>
        <c:axId val="15064268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632704"/>
        <c:crosses val="autoZero"/>
        <c:crossBetween val="between"/>
      </c:valAx>
      <c:spPr>
        <a:solidFill>
          <a:schemeClr val="bg1"/>
        </a:solidFill>
        <a:ln w="12700">
          <a:solidFill>
            <a:srgbClr val="808080"/>
          </a:solidFill>
          <a:prstDash val="solid"/>
        </a:ln>
      </c:spPr>
    </c:plotArea>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a:ln w="3175">
      <a:solidFill>
        <a:srgbClr val="000000"/>
      </a:solidFill>
      <a:prstDash val="solid"/>
    </a:ln>
    <a:effectLst>
      <a:glow rad="63500">
        <a:schemeClr val="accent2">
          <a:lumMod val="20000"/>
          <a:lumOff val="80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7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Lit>
              <c:formatCode>General</c:formatCode>
              <c:ptCount val="1"/>
              <c:pt idx="0">
                <c:v>0</c:v>
              </c:pt>
            </c:numLit>
          </c:cat>
          <c:val>
            <c:numLit>
              <c:formatCode>General</c:formatCode>
              <c:ptCount val="1"/>
              <c:pt idx="0">
                <c:v>0</c:v>
              </c:pt>
            </c:numLit>
          </c:val>
        </c:ser>
        <c:dLbls>
          <c:showLegendKey val="0"/>
          <c:showVal val="0"/>
          <c:showCatName val="0"/>
          <c:showSerName val="0"/>
          <c:showPercent val="0"/>
          <c:showBubbleSize val="0"/>
        </c:dLbls>
        <c:gapWidth val="150"/>
        <c:axId val="150665472"/>
        <c:axId val="150355968"/>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Lit>
              <c:formatCode>General</c:formatCode>
              <c:ptCount val="1"/>
              <c:pt idx="0">
                <c:v>0</c:v>
              </c:pt>
            </c:numLit>
          </c:cat>
          <c:val>
            <c:numLit>
              <c:formatCode>General</c:formatCode>
              <c:ptCount val="1"/>
              <c:pt idx="0">
                <c:v>0</c:v>
              </c:pt>
            </c:numLit>
          </c:val>
          <c:smooth val="0"/>
        </c:ser>
        <c:dLbls>
          <c:showLegendKey val="0"/>
          <c:showVal val="0"/>
          <c:showCatName val="0"/>
          <c:showSerName val="0"/>
          <c:showPercent val="0"/>
          <c:showBubbleSize val="0"/>
        </c:dLbls>
        <c:marker val="1"/>
        <c:smooth val="0"/>
        <c:axId val="150357504"/>
        <c:axId val="150359040"/>
      </c:lineChart>
      <c:catAx>
        <c:axId val="1506654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355968"/>
        <c:crosses val="autoZero"/>
        <c:auto val="0"/>
        <c:lblAlgn val="ctr"/>
        <c:lblOffset val="100"/>
        <c:tickLblSkip val="1"/>
        <c:tickMarkSkip val="1"/>
        <c:noMultiLvlLbl val="0"/>
      </c:catAx>
      <c:valAx>
        <c:axId val="15035596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665472"/>
        <c:crosses val="autoZero"/>
        <c:crossBetween val="between"/>
      </c:valAx>
      <c:catAx>
        <c:axId val="150357504"/>
        <c:scaling>
          <c:orientation val="minMax"/>
        </c:scaling>
        <c:delete val="1"/>
        <c:axPos val="b"/>
        <c:numFmt formatCode="General" sourceLinked="1"/>
        <c:majorTickMark val="out"/>
        <c:minorTickMark val="none"/>
        <c:tickLblPos val="nextTo"/>
        <c:crossAx val="150359040"/>
        <c:crosses val="autoZero"/>
        <c:auto val="0"/>
        <c:lblAlgn val="ctr"/>
        <c:lblOffset val="100"/>
        <c:noMultiLvlLbl val="0"/>
      </c:catAx>
      <c:valAx>
        <c:axId val="150359040"/>
        <c:scaling>
          <c:orientation val="minMax"/>
        </c:scaling>
        <c:delete val="1"/>
        <c:axPos val="l"/>
        <c:numFmt formatCode="General" sourceLinked="1"/>
        <c:majorTickMark val="out"/>
        <c:minorTickMark val="none"/>
        <c:tickLblPos val="nextTo"/>
        <c:crossAx val="150357504"/>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7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INDICADOR CONCILIACIONES</a:t>
            </a:r>
          </a:p>
          <a:p>
            <a:pPr>
              <a:defRPr/>
            </a:pPr>
            <a:r>
              <a:rPr lang="es-MX"/>
              <a:t>2018</a:t>
            </a:r>
          </a:p>
          <a:p>
            <a:pPr>
              <a:defRPr/>
            </a:pPr>
            <a:endParaRPr lang="es-MX"/>
          </a:p>
          <a:p>
            <a:pPr>
              <a:defRPr/>
            </a:pPr>
            <a:endParaRPr lang="es-MX"/>
          </a:p>
          <a:p>
            <a:pPr>
              <a:defRPr/>
            </a:pPr>
            <a:endParaRPr lang="es-MX"/>
          </a:p>
        </c:rich>
      </c:tx>
      <c:layout>
        <c:manualLayout>
          <c:xMode val="edge"/>
          <c:yMode val="edge"/>
          <c:x val="0.25510228624958858"/>
          <c:y val="3.7037127325028639E-2"/>
        </c:manualLayout>
      </c:layout>
      <c:overlay val="0"/>
      <c:spPr>
        <a:noFill/>
        <a:ln w="25400">
          <a:noFill/>
        </a:ln>
      </c:spPr>
    </c:title>
    <c:autoTitleDeleted val="0"/>
    <c:plotArea>
      <c:layout>
        <c:manualLayout>
          <c:layoutTarget val="inner"/>
          <c:xMode val="edge"/>
          <c:yMode val="edge"/>
          <c:x val="0.10711816371001164"/>
          <c:y val="0.2143853384605994"/>
          <c:w val="0.80625696830341032"/>
          <c:h val="0.61507507782457427"/>
        </c:manualLayout>
      </c:layout>
      <c:barChart>
        <c:barDir val="col"/>
        <c:grouping val="clustered"/>
        <c:varyColors val="0"/>
        <c:ser>
          <c:idx val="1"/>
          <c:order val="0"/>
          <c:tx>
            <c:strRef>
              <c:f>'TM7'!$B$56:$B$57</c:f>
              <c:strCache>
                <c:ptCount val="1"/>
                <c:pt idx="0">
                  <c:v> CONCILIACIÓN  </c:v>
                </c:pt>
              </c:strCache>
            </c:strRef>
          </c:tx>
          <c:spPr>
            <a:solidFill>
              <a:srgbClr val="00B050"/>
            </a:solidFill>
            <a:ln w="12700">
              <a:solidFill>
                <a:srgbClr val="000000"/>
              </a:solidFill>
              <a:prstDash val="solid"/>
            </a:ln>
          </c:spPr>
          <c:invertIfNegative val="0"/>
          <c:dPt>
            <c:idx val="0"/>
            <c:invertIfNegative val="0"/>
            <c:bubble3D val="0"/>
            <c:spPr>
              <a:solidFill>
                <a:srgbClr val="FF0000"/>
              </a:solidFill>
              <a:ln w="12700">
                <a:solidFill>
                  <a:srgbClr val="000000"/>
                </a:solidFill>
                <a:prstDash val="solid"/>
              </a:ln>
            </c:spPr>
          </c:dPt>
          <c:dLbls>
            <c:dLbl>
              <c:idx val="1"/>
              <c:numFmt formatCode="0%" sourceLinked="0"/>
              <c:spPr/>
              <c:txPr>
                <a:bodyPr/>
                <a:lstStyle/>
                <a:p>
                  <a:pPr>
                    <a:defRPr/>
                  </a:pPr>
                  <a:endParaRPr lang="es-MX"/>
                </a:p>
              </c:txPr>
              <c:showLegendKey val="0"/>
              <c:showVal val="1"/>
              <c:showCatName val="0"/>
              <c:showSerName val="0"/>
              <c:showPercent val="0"/>
              <c:showBubbleSize val="0"/>
            </c:dLbl>
            <c:dLbl>
              <c:idx val="2"/>
              <c:numFmt formatCode="0%" sourceLinked="0"/>
              <c:spPr/>
              <c:txPr>
                <a:bodyPr/>
                <a:lstStyle/>
                <a:p>
                  <a:pPr>
                    <a:defRPr/>
                  </a:pPr>
                  <a:endParaRPr lang="es-MX"/>
                </a:p>
              </c:txPr>
              <c:showLegendKey val="0"/>
              <c:showVal val="1"/>
              <c:showCatName val="0"/>
              <c:showSerName val="0"/>
              <c:showPercent val="0"/>
              <c:showBubbleSize val="0"/>
            </c:dLbl>
            <c:dLbl>
              <c:idx val="3"/>
              <c:numFmt formatCode="0%" sourceLinked="0"/>
              <c:spPr/>
              <c:txPr>
                <a:bodyPr/>
                <a:lstStyle/>
                <a:p>
                  <a:pPr>
                    <a:defRPr/>
                  </a:pPr>
                  <a:endParaRPr lang="es-MX"/>
                </a:p>
              </c:txPr>
              <c:showLegendKey val="0"/>
              <c:showVal val="1"/>
              <c:showCatName val="0"/>
              <c:showSerName val="0"/>
              <c:showPercent val="0"/>
              <c:showBubbleSize val="0"/>
            </c:dLbl>
            <c:dLbl>
              <c:idx val="4"/>
              <c:numFmt formatCode="0%" sourceLinked="0"/>
              <c:spPr/>
              <c:txPr>
                <a:bodyPr/>
                <a:lstStyle/>
                <a:p>
                  <a:pPr>
                    <a:defRPr/>
                  </a:pPr>
                  <a:endParaRPr lang="es-MX"/>
                </a:p>
              </c:txPr>
              <c:showLegendKey val="0"/>
              <c:showVal val="1"/>
              <c:showCatName val="0"/>
              <c:showSerName val="0"/>
              <c:showPercent val="0"/>
              <c:showBubbleSize val="0"/>
            </c:dLbl>
            <c:dLbl>
              <c:idx val="5"/>
              <c:numFmt formatCode="0%" sourceLinked="0"/>
              <c:spPr/>
              <c:txPr>
                <a:bodyPr/>
                <a:lstStyle/>
                <a:p>
                  <a:pPr>
                    <a:defRPr/>
                  </a:pPr>
                  <a:endParaRPr lang="es-MX"/>
                </a:p>
              </c:txPr>
              <c:showLegendKey val="0"/>
              <c:showVal val="1"/>
              <c:showCatName val="0"/>
              <c:showSerName val="0"/>
              <c:showPercent val="0"/>
              <c:showBubbleSize val="0"/>
            </c:dLbl>
            <c:dLbl>
              <c:idx val="6"/>
              <c:numFmt formatCode="0%" sourceLinked="0"/>
              <c:spPr/>
              <c:txPr>
                <a:bodyPr/>
                <a:lstStyle/>
                <a:p>
                  <a:pPr>
                    <a:defRPr/>
                  </a:pPr>
                  <a:endParaRPr lang="es-MX"/>
                </a:p>
              </c:txPr>
              <c:showLegendKey val="0"/>
              <c:showVal val="1"/>
              <c:showCatName val="0"/>
              <c:showSerName val="0"/>
              <c:showPercent val="0"/>
              <c:showBubbleSize val="0"/>
            </c:dLbl>
            <c:dLbl>
              <c:idx val="7"/>
              <c:numFmt formatCode="0%" sourceLinked="0"/>
              <c:spPr/>
              <c:txPr>
                <a:bodyPr/>
                <a:lstStyle/>
                <a:p>
                  <a:pPr>
                    <a:defRPr/>
                  </a:pPr>
                  <a:endParaRPr lang="es-MX"/>
                </a:p>
              </c:txPr>
              <c:showLegendKey val="0"/>
              <c:showVal val="1"/>
              <c:showCatName val="0"/>
              <c:showSerName val="0"/>
              <c:showPercent val="0"/>
              <c:showBubbleSize val="0"/>
            </c:dLbl>
            <c:numFmt formatCode="0.00%" sourceLinked="0"/>
            <c:showLegendKey val="0"/>
            <c:showVal val="1"/>
            <c:showCatName val="0"/>
            <c:showSerName val="0"/>
            <c:showPercent val="0"/>
            <c:showBubbleSize val="0"/>
            <c:showLeaderLines val="0"/>
          </c:dLbls>
          <c:cat>
            <c:strRef>
              <c:f>'TM7'!$A$58:$A$69</c:f>
              <c:strCache>
                <c:ptCount val="12"/>
                <c:pt idx="0">
                  <c:v>ene-18</c:v>
                </c:pt>
                <c:pt idx="1">
                  <c:v>feb-18</c:v>
                </c:pt>
                <c:pt idx="2">
                  <c:v>mzo-18</c:v>
                </c:pt>
                <c:pt idx="3">
                  <c:v>abr-18</c:v>
                </c:pt>
                <c:pt idx="4">
                  <c:v>may-18</c:v>
                </c:pt>
                <c:pt idx="5">
                  <c:v>jun-18</c:v>
                </c:pt>
                <c:pt idx="6">
                  <c:v>jul-18</c:v>
                </c:pt>
                <c:pt idx="7">
                  <c:v>ago-18</c:v>
                </c:pt>
                <c:pt idx="8">
                  <c:v>sep-18</c:v>
                </c:pt>
                <c:pt idx="9">
                  <c:v>oct-18</c:v>
                </c:pt>
                <c:pt idx="10">
                  <c:v>nov-18</c:v>
                </c:pt>
                <c:pt idx="11">
                  <c:v>dic-18</c:v>
                </c:pt>
              </c:strCache>
            </c:strRef>
          </c:cat>
          <c:val>
            <c:numRef>
              <c:f>'TM7'!$B$58:$B$69</c:f>
              <c:numCache>
                <c:formatCode>0.00%</c:formatCode>
                <c:ptCount val="12"/>
                <c:pt idx="0">
                  <c:v>0.75760000000000005</c:v>
                </c:pt>
                <c:pt idx="1">
                  <c:v>1</c:v>
                </c:pt>
                <c:pt idx="2">
                  <c:v>1</c:v>
                </c:pt>
                <c:pt idx="3">
                  <c:v>1</c:v>
                </c:pt>
                <c:pt idx="4">
                  <c:v>1</c:v>
                </c:pt>
                <c:pt idx="5">
                  <c:v>1</c:v>
                </c:pt>
                <c:pt idx="6">
                  <c:v>1</c:v>
                </c:pt>
                <c:pt idx="7">
                  <c:v>1</c:v>
                </c:pt>
                <c:pt idx="8">
                  <c:v>1</c:v>
                </c:pt>
                <c:pt idx="9">
                  <c:v>1</c:v>
                </c:pt>
                <c:pt idx="10">
                  <c:v>1</c:v>
                </c:pt>
                <c:pt idx="11">
                  <c:v>1</c:v>
                </c:pt>
              </c:numCache>
            </c:numRef>
          </c:val>
        </c:ser>
        <c:dLbls>
          <c:showLegendKey val="0"/>
          <c:showVal val="0"/>
          <c:showCatName val="0"/>
          <c:showSerName val="0"/>
          <c:showPercent val="0"/>
          <c:showBubbleSize val="0"/>
        </c:dLbls>
        <c:gapWidth val="150"/>
        <c:axId val="150403712"/>
        <c:axId val="150421888"/>
      </c:barChart>
      <c:catAx>
        <c:axId val="15040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s-MX"/>
          </a:p>
        </c:txPr>
        <c:crossAx val="150421888"/>
        <c:crosses val="autoZero"/>
        <c:auto val="0"/>
        <c:lblAlgn val="ctr"/>
        <c:lblOffset val="100"/>
        <c:tickLblSkip val="1"/>
        <c:tickMarkSkip val="1"/>
        <c:noMultiLvlLbl val="0"/>
      </c:catAx>
      <c:valAx>
        <c:axId val="15042188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a:pPr>
            <a:endParaRPr lang="es-MX"/>
          </a:p>
        </c:txPr>
        <c:crossAx val="1504037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00" verticalDpi="300"/>
  </c:printSettings>
  <c:userShapes r:id="rId1"/>
</c:chartSpace>
</file>

<file path=xl/charts/chart17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ATENCIÓN DE CONCILIACIONES</a:t>
            </a:r>
            <a:endParaRPr lang="es-MX" sz="1575" b="1" i="0" u="none" strike="noStrike" baseline="0">
              <a:solidFill>
                <a:srgbClr val="000000"/>
              </a:solidFill>
              <a:latin typeface="Arial"/>
              <a:cs typeface="Arial"/>
            </a:endParaRPr>
          </a:p>
          <a:p>
            <a:pPr>
              <a:defRPr sz="1200" b="0" i="0" u="none" strike="noStrike" baseline="0">
                <a:solidFill>
                  <a:srgbClr val="000000"/>
                </a:solidFill>
                <a:latin typeface="Arial"/>
                <a:ea typeface="Arial"/>
                <a:cs typeface="Arial"/>
              </a:defRPr>
            </a:pPr>
            <a:r>
              <a:rPr lang="es-MX" sz="1575" b="1" i="0" u="none" strike="noStrike" baseline="0">
                <a:solidFill>
                  <a:srgbClr val="000000"/>
                </a:solidFill>
                <a:latin typeface="Arial"/>
                <a:cs typeface="Arial"/>
              </a:rPr>
              <a:t> Meses de </a:t>
            </a:r>
          </a:p>
          <a:p>
            <a:pPr>
              <a:defRPr sz="1200" b="0" i="0" u="none" strike="noStrike" baseline="0">
                <a:solidFill>
                  <a:srgbClr val="000000"/>
                </a:solidFill>
                <a:latin typeface="Arial"/>
                <a:ea typeface="Arial"/>
                <a:cs typeface="Arial"/>
              </a:defRPr>
            </a:pPr>
            <a:r>
              <a:rPr lang="es-MX" sz="1575" b="1" i="0" u="none" strike="noStrike" baseline="0">
                <a:solidFill>
                  <a:srgbClr val="000000"/>
                </a:solidFill>
                <a:latin typeface="Arial"/>
                <a:cs typeface="Arial"/>
              </a:rPr>
              <a:t>2019</a:t>
            </a:r>
          </a:p>
          <a:p>
            <a:pPr>
              <a:defRPr sz="1200" b="0" i="0" u="none" strike="noStrike" baseline="0">
                <a:solidFill>
                  <a:srgbClr val="000000"/>
                </a:solidFill>
                <a:latin typeface="Arial"/>
                <a:ea typeface="Arial"/>
                <a:cs typeface="Arial"/>
              </a:defRPr>
            </a:pPr>
            <a:endParaRPr lang="es-MX" sz="1575" b="1" i="0" u="none" strike="noStrike" baseline="0">
              <a:solidFill>
                <a:srgbClr val="000000"/>
              </a:solidFill>
              <a:latin typeface="Arial"/>
              <a:cs typeface="Arial"/>
            </a:endParaRPr>
          </a:p>
        </c:rich>
      </c:tx>
      <c:layout>
        <c:manualLayout>
          <c:xMode val="edge"/>
          <c:yMode val="edge"/>
          <c:x val="0.37288185511464533"/>
          <c:y val="1.621625323974378E-2"/>
        </c:manualLayout>
      </c:layout>
      <c:overlay val="0"/>
      <c:spPr>
        <a:noFill/>
        <a:ln w="25400">
          <a:noFill/>
        </a:ln>
      </c:spPr>
    </c:title>
    <c:autoTitleDeleted val="0"/>
    <c:plotArea>
      <c:layout>
        <c:manualLayout>
          <c:layoutTarget val="inner"/>
          <c:xMode val="edge"/>
          <c:yMode val="edge"/>
          <c:x val="9.0395604910957522E-2"/>
          <c:y val="0.29189227709601601"/>
          <c:w val="0.88841930451550433"/>
          <c:h val="0.48648712849336001"/>
        </c:manualLayout>
      </c:layout>
      <c:barChart>
        <c:barDir val="col"/>
        <c:grouping val="clustered"/>
        <c:varyColors val="0"/>
        <c:ser>
          <c:idx val="0"/>
          <c:order val="0"/>
          <c:tx>
            <c:strRef>
              <c:f>'[9]INDICADOR-GRAFICA-CONCILIACION'!$B$66</c:f>
              <c:strCache>
                <c:ptCount val="1"/>
                <c:pt idx="0">
                  <c:v> </c:v>
                </c:pt>
              </c:strCache>
            </c:strRef>
          </c:tx>
          <c:spPr>
            <a:solidFill>
              <a:srgbClr val="FFCC00"/>
            </a:solidFill>
            <a:ln w="12700">
              <a:solidFill>
                <a:srgbClr val="000000"/>
              </a:solidFill>
              <a:prstDash val="solid"/>
            </a:ln>
          </c:spPr>
          <c:invertIfNegative val="0"/>
          <c:dLbls>
            <c:dLbl>
              <c:idx val="0"/>
              <c:layout>
                <c:manualLayout>
                  <c:x val="-1.7295525920531609E-3"/>
                  <c:y val="2.0612896360927856E-2"/>
                </c:manualLayout>
              </c:layout>
              <c:dLblPos val="outEnd"/>
              <c:showLegendKey val="0"/>
              <c:showVal val="1"/>
              <c:showCatName val="0"/>
              <c:showSerName val="0"/>
              <c:showPercent val="0"/>
              <c:showBubbleSize val="0"/>
            </c:dLbl>
            <c:dLbl>
              <c:idx val="1"/>
              <c:layout>
                <c:manualLayout>
                  <c:x val="9.831141049565336E-3"/>
                  <c:y val="2.4216499964531461E-2"/>
                </c:manualLayout>
              </c:layout>
              <c:dLblPos val="outEnd"/>
              <c:showLegendKey val="0"/>
              <c:showVal val="1"/>
              <c:showCatName val="0"/>
              <c:showSerName val="0"/>
              <c:showPercent val="0"/>
              <c:showBubbleSize val="0"/>
            </c:dLbl>
            <c:dLbl>
              <c:idx val="2"/>
              <c:layout>
                <c:manualLayout>
                  <c:x val="-1.2152382686268616E-3"/>
                  <c:y val="5.8450734198765696E-2"/>
                </c:manualLayout>
              </c:layout>
              <c:dLblPos val="outEnd"/>
              <c:showLegendKey val="0"/>
              <c:showVal val="1"/>
              <c:showCatName val="0"/>
              <c:showSerName val="0"/>
              <c:showPercent val="0"/>
              <c:showBubbleSize val="0"/>
            </c:dLbl>
            <c:dLbl>
              <c:idx val="3"/>
              <c:layout>
                <c:manualLayout>
                  <c:x val="-2.6276153842997056E-3"/>
                  <c:y val="5.754973303957002E-2"/>
                </c:manualLayout>
              </c:layout>
              <c:dLblPos val="outEnd"/>
              <c:showLegendKey val="0"/>
              <c:showVal val="1"/>
              <c:showCatName val="0"/>
              <c:showSerName val="0"/>
              <c:showPercent val="0"/>
              <c:showBubbleSize val="0"/>
            </c:dLbl>
            <c:dLbl>
              <c:idx val="4"/>
              <c:layout>
                <c:manualLayout>
                  <c:x val="-3.5467965348262103E-3"/>
                  <c:y val="5.7459885081932324E-2"/>
                </c:manualLayout>
              </c:layout>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5"/>
              <c:layout>
                <c:manualLayout>
                  <c:x val="-1.2152105899996418E-2"/>
                  <c:y val="6.2865196971893841E-2"/>
                </c:manualLayout>
              </c:layout>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6"/>
              <c:layout>
                <c:manualLayout>
                  <c:x val="4.8151351023318616E-3"/>
                  <c:y val="6.691948641554947E-2"/>
                </c:manualLayout>
              </c:layout>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7"/>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8"/>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9"/>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10"/>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dLbl>
              <c:idx val="11"/>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outEnd"/>
              <c:showLegendKey val="0"/>
              <c:showVal val="1"/>
              <c:showCatName val="0"/>
              <c:showSerName val="0"/>
              <c:showPercent val="0"/>
              <c:showBubbleSize val="0"/>
            </c:dLbl>
            <c:spPr>
              <a:noFill/>
              <a:ln w="25400">
                <a:noFill/>
              </a:ln>
            </c:spPr>
            <c:txPr>
              <a:bodyPr/>
              <a:lstStyle/>
              <a:p>
                <a:pPr>
                  <a:defRPr sz="9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strRef>
              <c:f>'[9]INDICADOR-GRAFICA-CONCILIACION'!$A$67:$A$78</c:f>
              <c:strCache>
                <c:ptCount val="12"/>
                <c:pt idx="0">
                  <c:v>Ene</c:v>
                </c:pt>
                <c:pt idx="1">
                  <c:v>Feb</c:v>
                </c:pt>
                <c:pt idx="2">
                  <c:v>Mzo</c:v>
                </c:pt>
                <c:pt idx="3">
                  <c:v>Abr</c:v>
                </c:pt>
                <c:pt idx="4">
                  <c:v>May</c:v>
                </c:pt>
                <c:pt idx="5">
                  <c:v>Jun</c:v>
                </c:pt>
                <c:pt idx="6">
                  <c:v>Jul</c:v>
                </c:pt>
                <c:pt idx="7">
                  <c:v>Ago</c:v>
                </c:pt>
                <c:pt idx="8">
                  <c:v>sept</c:v>
                </c:pt>
                <c:pt idx="9">
                  <c:v>oct</c:v>
                </c:pt>
                <c:pt idx="10">
                  <c:v>nov</c:v>
                </c:pt>
                <c:pt idx="11">
                  <c:v>dic</c:v>
                </c:pt>
              </c:strCache>
            </c:strRef>
          </c:cat>
          <c:val>
            <c:numRef>
              <c:f>'[9]INDICADOR-GRAFICA-CONCILIACION'!$E$67:$E$78</c:f>
              <c:numCache>
                <c:formatCode>General</c:formatCode>
                <c:ptCount val="12"/>
                <c:pt idx="0">
                  <c:v>1</c:v>
                </c:pt>
                <c:pt idx="1">
                  <c:v>1</c:v>
                </c:pt>
                <c:pt idx="2">
                  <c:v>1</c:v>
                </c:pt>
              </c:numCache>
            </c:numRef>
          </c:val>
        </c:ser>
        <c:dLbls>
          <c:showLegendKey val="0"/>
          <c:showVal val="0"/>
          <c:showCatName val="0"/>
          <c:showSerName val="0"/>
          <c:showPercent val="0"/>
          <c:showBubbleSize val="0"/>
        </c:dLbls>
        <c:gapWidth val="150"/>
        <c:axId val="150668032"/>
        <c:axId val="150669568"/>
      </c:barChart>
      <c:catAx>
        <c:axId val="150668032"/>
        <c:scaling>
          <c:orientation val="minMax"/>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50669568"/>
        <c:crosses val="autoZero"/>
        <c:auto val="1"/>
        <c:lblAlgn val="ctr"/>
        <c:lblOffset val="100"/>
        <c:tickLblSkip val="1"/>
        <c:tickMarkSkip val="1"/>
        <c:noMultiLvlLbl val="0"/>
      </c:catAx>
      <c:valAx>
        <c:axId val="150669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50668032"/>
        <c:crosses val="autoZero"/>
        <c:crossBetween val="between"/>
      </c:valAx>
      <c:spPr>
        <a:solidFill>
          <a:srgbClr val="FFFFCC"/>
        </a:solidFill>
        <a:ln w="12700">
          <a:solidFill>
            <a:srgbClr val="808080"/>
          </a:solidFill>
          <a:prstDash val="solid"/>
        </a:ln>
      </c:spPr>
    </c:plotArea>
    <c:legend>
      <c:legendPos val="r"/>
      <c:layout>
        <c:manualLayout>
          <c:xMode val="edge"/>
          <c:yMode val="edge"/>
          <c:x val="0.31074414288510793"/>
          <c:y val="0.9135432010152621"/>
          <c:w val="0.44775406042990551"/>
          <c:h val="7.567813499534716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c:printSettings>
</c:chartSpace>
</file>

<file path=xl/charts/chart17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INDICADOR CONCILIACIONES</a:t>
            </a:r>
          </a:p>
          <a:p>
            <a:pPr>
              <a:defRPr sz="10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2019</a:t>
            </a: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endParaRPr lang="es-MX" sz="1200" b="1" i="0" u="none" strike="noStrike" baseline="0">
              <a:solidFill>
                <a:srgbClr val="000000"/>
              </a:solidFill>
              <a:latin typeface="Arial"/>
              <a:cs typeface="Arial"/>
            </a:endParaRPr>
          </a:p>
        </c:rich>
      </c:tx>
      <c:layout>
        <c:manualLayout>
          <c:xMode val="edge"/>
          <c:yMode val="edge"/>
          <c:x val="0.37055216145520009"/>
          <c:y val="2.9285234694500398E-2"/>
        </c:manualLayout>
      </c:layout>
      <c:overlay val="0"/>
      <c:spPr>
        <a:noFill/>
        <a:ln w="25400">
          <a:noFill/>
        </a:ln>
      </c:spPr>
    </c:title>
    <c:autoTitleDeleted val="0"/>
    <c:plotArea>
      <c:layout>
        <c:manualLayout>
          <c:layoutTarget val="inner"/>
          <c:xMode val="edge"/>
          <c:yMode val="edge"/>
          <c:x val="0.1591838320948582"/>
          <c:y val="0.19888146249160715"/>
          <c:w val="0.80625696830341032"/>
          <c:h val="0.63445492278581461"/>
        </c:manualLayout>
      </c:layout>
      <c:barChart>
        <c:barDir val="col"/>
        <c:grouping val="clustered"/>
        <c:varyColors val="0"/>
        <c:ser>
          <c:idx val="1"/>
          <c:order val="0"/>
          <c:tx>
            <c:strRef>
              <c:f>'[9]INDICADOR-GRAFICA-CONCILIACION'!$B$24:$B$25</c:f>
              <c:strCache>
                <c:ptCount val="1"/>
                <c:pt idx="0">
                  <c:v> CONCILIACIÓN  </c:v>
                </c:pt>
              </c:strCache>
            </c:strRef>
          </c:tx>
          <c:spPr>
            <a:solidFill>
              <a:srgbClr val="993366"/>
            </a:solidFill>
            <a:ln w="12700">
              <a:solidFill>
                <a:srgbClr val="000000"/>
              </a:solidFill>
              <a:prstDash val="solid"/>
            </a:ln>
          </c:spPr>
          <c:invertIfNegative val="0"/>
          <c:dLbls>
            <c:dLbl>
              <c:idx val="0"/>
              <c:tx>
                <c:rich>
                  <a:bodyPr/>
                  <a:lstStyle/>
                  <a:p>
                    <a:r>
                      <a:rPr lang="en-US"/>
                      <a:t>100%</a:t>
                    </a:r>
                  </a:p>
                </c:rich>
              </c:tx>
              <c:showLegendKey val="0"/>
              <c:showVal val="1"/>
              <c:showCatName val="0"/>
              <c:showSerName val="0"/>
              <c:showPercent val="0"/>
              <c:showBubbleSize val="0"/>
            </c:dLbl>
            <c:dLbl>
              <c:idx val="1"/>
              <c:tx>
                <c:rich>
                  <a:bodyPr/>
                  <a:lstStyle/>
                  <a:p>
                    <a:r>
                      <a:rPr lang="en-US"/>
                      <a:t>100%</a:t>
                    </a:r>
                  </a:p>
                </c:rich>
              </c:tx>
              <c:showLegendKey val="0"/>
              <c:showVal val="1"/>
              <c:showCatName val="0"/>
              <c:showSerName val="0"/>
              <c:showPercent val="0"/>
              <c:showBubbleSize val="0"/>
            </c:dLbl>
            <c:dLbl>
              <c:idx val="2"/>
              <c:tx>
                <c:rich>
                  <a:bodyPr/>
                  <a:lstStyle/>
                  <a:p>
                    <a:r>
                      <a:rPr lang="en-US"/>
                      <a:t>100%</a:t>
                    </a:r>
                  </a:p>
                </c:rich>
              </c:tx>
              <c:showLegendKey val="0"/>
              <c:showVal val="1"/>
              <c:showCatName val="0"/>
              <c:showSerName val="0"/>
              <c:showPercent val="0"/>
              <c:showBubbleSize val="0"/>
            </c:dLbl>
            <c:txPr>
              <a:bodyPr/>
              <a:lstStyle/>
              <a:p>
                <a:pPr>
                  <a:defRPr sz="800"/>
                </a:pPr>
                <a:endParaRPr lang="es-MX"/>
              </a:p>
            </c:txPr>
            <c:showLegendKey val="0"/>
            <c:showVal val="1"/>
            <c:showCatName val="0"/>
            <c:showSerName val="0"/>
            <c:showPercent val="0"/>
            <c:showBubbleSize val="0"/>
            <c:showLeaderLines val="0"/>
          </c:dLbls>
          <c:cat>
            <c:strRef>
              <c:f>'[9]INDICADOR-GRAFICA-CONCILIACION'!$A$26:$A$37</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'[9]INDICADOR-GRAFICA-CONCILIACION'!$B$26:$B$37</c:f>
              <c:numCache>
                <c:formatCode>General</c:formatCode>
                <c:ptCount val="12"/>
                <c:pt idx="0">
                  <c:v>1</c:v>
                </c:pt>
                <c:pt idx="1">
                  <c:v>1</c:v>
                </c:pt>
                <c:pt idx="2">
                  <c:v>1</c:v>
                </c:pt>
              </c:numCache>
            </c:numRef>
          </c:val>
        </c:ser>
        <c:dLbls>
          <c:showLegendKey val="0"/>
          <c:showVal val="0"/>
          <c:showCatName val="0"/>
          <c:showSerName val="0"/>
          <c:showPercent val="0"/>
          <c:showBubbleSize val="0"/>
        </c:dLbls>
        <c:gapWidth val="150"/>
        <c:axId val="150715008"/>
        <c:axId val="150724992"/>
      </c:barChart>
      <c:catAx>
        <c:axId val="150715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50724992"/>
        <c:crosses val="autoZero"/>
        <c:auto val="0"/>
        <c:lblAlgn val="ctr"/>
        <c:lblOffset val="100"/>
        <c:tickLblSkip val="1"/>
        <c:tickMarkSkip val="1"/>
        <c:noMultiLvlLbl val="0"/>
      </c:catAx>
      <c:valAx>
        <c:axId val="15072499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507150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7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xmlns:c16r2="http://schemas.microsoft.com/office/drawing/2015/06/chart">
            <c:ext xmlns:c16="http://schemas.microsoft.com/office/drawing/2014/chart" uri="{C3380CC4-5D6E-409C-BE32-E72D297353CC}">
              <c16:uniqueId val="{00000000-7761-4858-BD9C-6963ADBC2F2E}"/>
            </c:ext>
          </c:extLst>
        </c:ser>
        <c:dLbls>
          <c:showLegendKey val="0"/>
          <c:showVal val="0"/>
          <c:showCatName val="0"/>
          <c:showSerName val="0"/>
          <c:showPercent val="0"/>
          <c:showBubbleSize val="0"/>
        </c:dLbls>
        <c:gapWidth val="150"/>
        <c:axId val="150803968"/>
        <c:axId val="15080550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smooth val="0"/>
          <c:extLst xmlns:c16r2="http://schemas.microsoft.com/office/drawing/2015/06/chart">
            <c:ext xmlns:c16="http://schemas.microsoft.com/office/drawing/2014/chart" uri="{C3380CC4-5D6E-409C-BE32-E72D297353CC}">
              <c16:uniqueId val="{00000001-7761-4858-BD9C-6963ADBC2F2E}"/>
            </c:ext>
          </c:extLst>
        </c:ser>
        <c:dLbls>
          <c:showLegendKey val="0"/>
          <c:showVal val="0"/>
          <c:showCatName val="0"/>
          <c:showSerName val="0"/>
          <c:showPercent val="0"/>
          <c:showBubbleSize val="0"/>
        </c:dLbls>
        <c:marker val="1"/>
        <c:smooth val="0"/>
        <c:axId val="150811392"/>
        <c:axId val="150812928"/>
      </c:lineChart>
      <c:catAx>
        <c:axId val="1508039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805504"/>
        <c:crosses val="autoZero"/>
        <c:auto val="0"/>
        <c:lblAlgn val="ctr"/>
        <c:lblOffset val="100"/>
        <c:tickLblSkip val="1"/>
        <c:tickMarkSkip val="1"/>
        <c:noMultiLvlLbl val="0"/>
      </c:catAx>
      <c:valAx>
        <c:axId val="1508055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803968"/>
        <c:crosses val="autoZero"/>
        <c:crossBetween val="between"/>
      </c:valAx>
      <c:catAx>
        <c:axId val="150811392"/>
        <c:scaling>
          <c:orientation val="minMax"/>
        </c:scaling>
        <c:delete val="1"/>
        <c:axPos val="b"/>
        <c:numFmt formatCode="General" sourceLinked="1"/>
        <c:majorTickMark val="out"/>
        <c:minorTickMark val="none"/>
        <c:tickLblPos val="nextTo"/>
        <c:crossAx val="150812928"/>
        <c:crosses val="autoZero"/>
        <c:auto val="0"/>
        <c:lblAlgn val="ctr"/>
        <c:lblOffset val="100"/>
        <c:noMultiLvlLbl val="0"/>
      </c:catAx>
      <c:valAx>
        <c:axId val="150812928"/>
        <c:scaling>
          <c:orientation val="minMax"/>
        </c:scaling>
        <c:delete val="1"/>
        <c:axPos val="l"/>
        <c:numFmt formatCode="General" sourceLinked="1"/>
        <c:majorTickMark val="out"/>
        <c:minorTickMark val="none"/>
        <c:tickLblPos val="nextTo"/>
        <c:crossAx val="150811392"/>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7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u="none"/>
              <a:t>ATENCIÓN TRÁMITES CONTROL PATRIMONIAL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'TM8'!$C$24</c:f>
              <c:strCache>
                <c:ptCount val="1"/>
                <c:pt idx="0">
                  <c:v>ATENCIÓN TRÁMITES</c:v>
                </c:pt>
              </c:strCache>
            </c:strRef>
          </c:tx>
          <c:spPr>
            <a:solidFill>
              <a:srgbClr val="00B050"/>
            </a:solidFill>
          </c:spPr>
          <c:invertIfNegative val="0"/>
          <c:cat>
            <c:strRef>
              <c:f>'TM8'!$B$25:$B$31</c:f>
              <c:strCache>
                <c:ptCount val="7"/>
                <c:pt idx="0">
                  <c:v>Ene-Mzo 17</c:v>
                </c:pt>
                <c:pt idx="1">
                  <c:v>Abr-Jun 17</c:v>
                </c:pt>
                <c:pt idx="2">
                  <c:v>Jul-Sep 17</c:v>
                </c:pt>
                <c:pt idx="3">
                  <c:v>oct-dic/17</c:v>
                </c:pt>
                <c:pt idx="4">
                  <c:v>Ene-Mzo 18</c:v>
                </c:pt>
                <c:pt idx="5">
                  <c:v>Abr-Jun 18</c:v>
                </c:pt>
                <c:pt idx="6">
                  <c:v>Jul-Sep 18</c:v>
                </c:pt>
              </c:strCache>
            </c:strRef>
          </c:cat>
          <c:val>
            <c:numRef>
              <c:f>'TM8'!$C$25:$C$31</c:f>
              <c:numCache>
                <c:formatCode>0.00%</c:formatCode>
                <c:ptCount val="7"/>
                <c:pt idx="0">
                  <c:v>1</c:v>
                </c:pt>
                <c:pt idx="1">
                  <c:v>1</c:v>
                </c:pt>
                <c:pt idx="2">
                  <c:v>1</c:v>
                </c:pt>
                <c:pt idx="3">
                  <c:v>1</c:v>
                </c:pt>
                <c:pt idx="4">
                  <c:v>1</c:v>
                </c:pt>
                <c:pt idx="5">
                  <c:v>1</c:v>
                </c:pt>
                <c:pt idx="6">
                  <c:v>1</c:v>
                </c:pt>
              </c:numCache>
            </c:numRef>
          </c:val>
          <c:extLst xmlns:c16r2="http://schemas.microsoft.com/office/drawing/2015/06/chart">
            <c:ext xmlns:c16="http://schemas.microsoft.com/office/drawing/2014/chart" uri="{C3380CC4-5D6E-409C-BE32-E72D297353CC}">
              <c16:uniqueId val="{00000000-1702-46E6-9DA8-8B54299F2731}"/>
            </c:ext>
          </c:extLst>
        </c:ser>
        <c:dLbls>
          <c:showLegendKey val="0"/>
          <c:showVal val="0"/>
          <c:showCatName val="0"/>
          <c:showSerName val="0"/>
          <c:showPercent val="0"/>
          <c:showBubbleSize val="0"/>
        </c:dLbls>
        <c:gapWidth val="164"/>
        <c:gapDepth val="143"/>
        <c:shape val="cylinder"/>
        <c:axId val="150846464"/>
        <c:axId val="150848256"/>
        <c:axId val="0"/>
      </c:bar3DChart>
      <c:catAx>
        <c:axId val="150846464"/>
        <c:scaling>
          <c:orientation val="minMax"/>
        </c:scaling>
        <c:delete val="0"/>
        <c:axPos val="b"/>
        <c:numFmt formatCode="General" sourceLinked="1"/>
        <c:majorTickMark val="none"/>
        <c:minorTickMark val="none"/>
        <c:tickLblPos val="nextTo"/>
        <c:txPr>
          <a:bodyPr/>
          <a:lstStyle/>
          <a:p>
            <a:pPr>
              <a:defRPr b="1"/>
            </a:pPr>
            <a:endParaRPr lang="es-MX"/>
          </a:p>
        </c:txPr>
        <c:crossAx val="150848256"/>
        <c:crosses val="autoZero"/>
        <c:auto val="1"/>
        <c:lblAlgn val="ctr"/>
        <c:lblOffset val="100"/>
        <c:noMultiLvlLbl val="0"/>
      </c:catAx>
      <c:valAx>
        <c:axId val="150848256"/>
        <c:scaling>
          <c:orientation val="minMax"/>
        </c:scaling>
        <c:delete val="0"/>
        <c:axPos val="l"/>
        <c:numFmt formatCode="0%" sourceLinked="0"/>
        <c:majorTickMark val="out"/>
        <c:minorTickMark val="none"/>
        <c:tickLblPos val="nextTo"/>
        <c:txPr>
          <a:bodyPr/>
          <a:lstStyle/>
          <a:p>
            <a:pPr>
              <a:defRPr b="1"/>
            </a:pPr>
            <a:endParaRPr lang="es-MX"/>
          </a:p>
        </c:txPr>
        <c:crossAx val="150846464"/>
        <c:crosses val="autoZero"/>
        <c:crossBetween val="between"/>
      </c:valAx>
      <c:spPr>
        <a:noFill/>
        <a:ln w="25400">
          <a:noFill/>
        </a:ln>
      </c:spPr>
    </c:plotArea>
    <c:plotVisOnly val="1"/>
    <c:dispBlanksAs val="gap"/>
    <c:showDLblsOverMax val="0"/>
  </c:chart>
  <c:spPr>
    <a:pattFill prst="pct10">
      <a:fgClr>
        <a:schemeClr val="accent1">
          <a:lumMod val="75000"/>
        </a:schemeClr>
      </a:fgClr>
      <a:bgClr>
        <a:schemeClr val="bg1"/>
      </a:bgClr>
    </a:pattFill>
    <a:effectLst>
      <a:glow rad="63500">
        <a:schemeClr val="accent3">
          <a:satMod val="175000"/>
          <a:alpha val="40000"/>
        </a:schemeClr>
      </a:glow>
    </a:effectLst>
  </c:sp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Lit>
              <c:formatCode>General</c:formatCode>
              <c:ptCount val="1"/>
              <c:pt idx="0">
                <c:v>0</c:v>
              </c:pt>
            </c:numLit>
          </c:cat>
          <c:val>
            <c:numLit>
              <c:formatCode>General</c:formatCode>
              <c:ptCount val="1"/>
              <c:pt idx="0">
                <c:v>0</c:v>
              </c:pt>
            </c:numLit>
          </c:val>
        </c:ser>
        <c:dLbls>
          <c:showLegendKey val="0"/>
          <c:showVal val="0"/>
          <c:showCatName val="0"/>
          <c:showSerName val="0"/>
          <c:showPercent val="0"/>
          <c:showBubbleSize val="0"/>
        </c:dLbls>
        <c:gapWidth val="150"/>
        <c:axId val="150883328"/>
        <c:axId val="15090969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Lit>
              <c:formatCode>General</c:formatCode>
              <c:ptCount val="1"/>
              <c:pt idx="0">
                <c:v>0</c:v>
              </c:pt>
            </c:numLit>
          </c:cat>
          <c:val>
            <c:numLit>
              <c:formatCode>General</c:formatCode>
              <c:ptCount val="1"/>
              <c:pt idx="0">
                <c:v>0</c:v>
              </c:pt>
            </c:numLit>
          </c:val>
          <c:smooth val="0"/>
        </c:ser>
        <c:dLbls>
          <c:showLegendKey val="0"/>
          <c:showVal val="0"/>
          <c:showCatName val="0"/>
          <c:showSerName val="0"/>
          <c:showPercent val="0"/>
          <c:showBubbleSize val="0"/>
        </c:dLbls>
        <c:marker val="1"/>
        <c:smooth val="0"/>
        <c:axId val="150911232"/>
        <c:axId val="150913024"/>
      </c:lineChart>
      <c:catAx>
        <c:axId val="1508833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909696"/>
        <c:crosses val="autoZero"/>
        <c:auto val="0"/>
        <c:lblAlgn val="ctr"/>
        <c:lblOffset val="100"/>
        <c:tickLblSkip val="1"/>
        <c:tickMarkSkip val="1"/>
        <c:noMultiLvlLbl val="0"/>
      </c:catAx>
      <c:valAx>
        <c:axId val="1509096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883328"/>
        <c:crosses val="autoZero"/>
        <c:crossBetween val="between"/>
      </c:valAx>
      <c:catAx>
        <c:axId val="150911232"/>
        <c:scaling>
          <c:orientation val="minMax"/>
        </c:scaling>
        <c:delete val="1"/>
        <c:axPos val="b"/>
        <c:numFmt formatCode="General" sourceLinked="1"/>
        <c:majorTickMark val="out"/>
        <c:minorTickMark val="none"/>
        <c:tickLblPos val="nextTo"/>
        <c:crossAx val="150913024"/>
        <c:crosses val="autoZero"/>
        <c:auto val="0"/>
        <c:lblAlgn val="ctr"/>
        <c:lblOffset val="100"/>
        <c:noMultiLvlLbl val="0"/>
      </c:catAx>
      <c:valAx>
        <c:axId val="150913024"/>
        <c:scaling>
          <c:orientation val="minMax"/>
        </c:scaling>
        <c:delete val="1"/>
        <c:axPos val="l"/>
        <c:numFmt formatCode="General" sourceLinked="1"/>
        <c:majorTickMark val="out"/>
        <c:minorTickMark val="none"/>
        <c:tickLblPos val="nextTo"/>
        <c:crossAx val="150911232"/>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0"/>
  </c:printSettings>
</c:chartSpace>
</file>

<file path=xl/charts/chart17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ATENCIÓN TRÁMITES CONTROL PATRIMONIAL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'[9]INDICADOR Y GRAFICA CTRL PAT.'!$C$24</c:f>
              <c:strCache>
                <c:ptCount val="1"/>
                <c:pt idx="0">
                  <c:v>ATENCIÓN TRÁMITES</c:v>
                </c:pt>
              </c:strCache>
            </c:strRef>
          </c:tx>
          <c:invertIfNegative val="0"/>
          <c:cat>
            <c:strRef>
              <c:f>'[9]INDICADOR Y GRAFICA CTRL PAT.'!$B$25:$B$28</c:f>
              <c:strCache>
                <c:ptCount val="4"/>
                <c:pt idx="0">
                  <c:v>Ene-Mzo 19</c:v>
                </c:pt>
                <c:pt idx="1">
                  <c:v>Abr-Jun 19</c:v>
                </c:pt>
                <c:pt idx="2">
                  <c:v>Jul-Sep 19</c:v>
                </c:pt>
                <c:pt idx="3">
                  <c:v>oct-dic/19</c:v>
                </c:pt>
              </c:strCache>
            </c:strRef>
          </c:cat>
          <c:val>
            <c:numRef>
              <c:f>'[9]INDICADOR Y GRAFICA CTRL PAT.'!$C$25:$C$28</c:f>
              <c:numCache>
                <c:formatCode>General</c:formatCode>
                <c:ptCount val="4"/>
                <c:pt idx="0">
                  <c:v>1</c:v>
                </c:pt>
              </c:numCache>
            </c:numRef>
          </c:val>
        </c:ser>
        <c:dLbls>
          <c:showLegendKey val="0"/>
          <c:showVal val="0"/>
          <c:showCatName val="0"/>
          <c:showSerName val="0"/>
          <c:showPercent val="0"/>
          <c:showBubbleSize val="0"/>
        </c:dLbls>
        <c:gapWidth val="164"/>
        <c:gapDepth val="143"/>
        <c:shape val="cylinder"/>
        <c:axId val="150933888"/>
        <c:axId val="150935424"/>
        <c:axId val="0"/>
      </c:bar3DChart>
      <c:catAx>
        <c:axId val="150933888"/>
        <c:scaling>
          <c:orientation val="minMax"/>
        </c:scaling>
        <c:delete val="0"/>
        <c:axPos val="b"/>
        <c:numFmt formatCode="mmm\-yy" sourceLinked="1"/>
        <c:majorTickMark val="none"/>
        <c:minorTickMark val="none"/>
        <c:tickLblPos val="nextTo"/>
        <c:crossAx val="150935424"/>
        <c:crosses val="autoZero"/>
        <c:auto val="1"/>
        <c:lblAlgn val="ctr"/>
        <c:lblOffset val="100"/>
        <c:noMultiLvlLbl val="0"/>
      </c:catAx>
      <c:valAx>
        <c:axId val="150935424"/>
        <c:scaling>
          <c:orientation val="minMax"/>
        </c:scaling>
        <c:delete val="0"/>
        <c:axPos val="l"/>
        <c:numFmt formatCode="General" sourceLinked="1"/>
        <c:majorTickMark val="out"/>
        <c:minorTickMark val="none"/>
        <c:tickLblPos val="nextTo"/>
        <c:crossAx val="15093388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sz="1400" u="none"/>
              <a:t>PROMEDIO DIAS ATENCIÓN SOLICITUDES</a:t>
            </a:r>
          </a:p>
        </c:rich>
      </c:tx>
      <c:layout>
        <c:manualLayout>
          <c:xMode val="edge"/>
          <c:yMode val="edge"/>
          <c:x val="0.35109750249408056"/>
          <c:y val="1.5337537784080308E-2"/>
        </c:manualLayout>
      </c:layout>
      <c:overlay val="0"/>
      <c:spPr>
        <a:noFill/>
        <a:ln w="25400">
          <a:noFill/>
        </a:ln>
      </c:spPr>
    </c:title>
    <c:autoTitleDeleted val="0"/>
    <c:plotArea>
      <c:layout>
        <c:manualLayout>
          <c:layoutTarget val="inner"/>
          <c:xMode val="edge"/>
          <c:yMode val="edge"/>
          <c:x val="5.6685234094954434E-2"/>
          <c:y val="0.12269938650306748"/>
          <c:w val="0.84221611544062203"/>
          <c:h val="0.66871165644171782"/>
        </c:manualLayout>
      </c:layout>
      <c:barChart>
        <c:barDir val="col"/>
        <c:grouping val="clustered"/>
        <c:varyColors val="0"/>
        <c:ser>
          <c:idx val="1"/>
          <c:order val="0"/>
          <c:tx>
            <c:strRef>
              <c:f>'TM9'!$C$85</c:f>
              <c:strCache>
                <c:ptCount val="1"/>
                <c:pt idx="0">
                  <c:v>DIAS PROM.</c:v>
                </c:pt>
              </c:strCache>
            </c:strRef>
          </c:tx>
          <c:spPr>
            <a:solidFill>
              <a:srgbClr val="00B050"/>
            </a:solidFill>
            <a:ln w="12700">
              <a:solidFill>
                <a:srgbClr val="000000"/>
              </a:solidFill>
              <a:prstDash val="solid"/>
            </a:ln>
            <a:scene3d>
              <a:camera prst="orthographicFront"/>
              <a:lightRig rig="threePt" dir="t"/>
            </a:scene3d>
            <a:sp3d>
              <a:bevelT w="165100" prst="coolSlant"/>
            </a:sp3d>
          </c:spPr>
          <c:invertIfNegative val="0"/>
          <c:dPt>
            <c:idx val="0"/>
            <c:invertIfNegative val="0"/>
            <c:bubble3D val="0"/>
            <c:spPr>
              <a:solidFill>
                <a:schemeClr val="bg1">
                  <a:lumMod val="75000"/>
                </a:schemeClr>
              </a:solidFill>
              <a:ln w="12700">
                <a:solidFill>
                  <a:srgbClr val="000000"/>
                </a:solidFill>
                <a:prstDash val="solid"/>
              </a:ln>
              <a:scene3d>
                <a:camera prst="orthographicFront"/>
                <a:lightRig rig="threePt" dir="t"/>
              </a:scene3d>
              <a:sp3d>
                <a:bevelT w="165100" prst="coolSlant"/>
              </a:sp3d>
            </c:spPr>
          </c:dPt>
          <c:dPt>
            <c:idx val="7"/>
            <c:invertIfNegative val="0"/>
            <c:bubble3D val="0"/>
            <c:spPr>
              <a:solidFill>
                <a:schemeClr val="bg1">
                  <a:lumMod val="75000"/>
                </a:schemeClr>
              </a:solidFill>
              <a:ln w="12700">
                <a:solidFill>
                  <a:srgbClr val="000000"/>
                </a:solidFill>
                <a:prstDash val="solid"/>
              </a:ln>
              <a:scene3d>
                <a:camera prst="orthographicFront"/>
                <a:lightRig rig="threePt" dir="t"/>
              </a:scene3d>
              <a:sp3d>
                <a:bevelT w="165100" prst="coolSlant"/>
              </a:sp3d>
            </c:spPr>
          </c:dPt>
          <c:dPt>
            <c:idx val="8"/>
            <c:invertIfNegative val="0"/>
            <c:bubble3D val="0"/>
            <c:spPr>
              <a:solidFill>
                <a:schemeClr val="bg1">
                  <a:lumMod val="75000"/>
                </a:schemeClr>
              </a:solidFill>
              <a:ln w="12700">
                <a:solidFill>
                  <a:srgbClr val="000000"/>
                </a:solidFill>
                <a:prstDash val="solid"/>
              </a:ln>
              <a:scene3d>
                <a:camera prst="orthographicFront"/>
                <a:lightRig rig="threePt" dir="t"/>
              </a:scene3d>
              <a:sp3d>
                <a:bevelT w="165100" prst="coolSlant"/>
              </a:sp3d>
            </c:spPr>
          </c:dPt>
          <c:dPt>
            <c:idx val="9"/>
            <c:invertIfNegative val="0"/>
            <c:bubble3D val="0"/>
            <c:spPr>
              <a:solidFill>
                <a:schemeClr val="bg1">
                  <a:lumMod val="75000"/>
                </a:schemeClr>
              </a:solidFill>
              <a:ln w="12700">
                <a:solidFill>
                  <a:srgbClr val="000000"/>
                </a:solidFill>
                <a:prstDash val="solid"/>
              </a:ln>
              <a:scene3d>
                <a:camera prst="orthographicFront"/>
                <a:lightRig rig="threePt" dir="t"/>
              </a:scene3d>
              <a:sp3d>
                <a:bevelT w="165100" prst="coolSlant"/>
              </a:sp3d>
            </c:spPr>
          </c:dPt>
          <c:dLbls>
            <c:numFmt formatCode="_(* #,##0.00_);_(* \(#,##0.00\);_(* &quot;-&quot;??_);_(@_)" sourceLinked="0"/>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inEnd"/>
            <c:showLegendKey val="0"/>
            <c:showVal val="1"/>
            <c:showCatName val="0"/>
            <c:showSerName val="0"/>
            <c:showPercent val="0"/>
            <c:showBubbleSize val="0"/>
            <c:showLeaderLines val="0"/>
          </c:dLbls>
          <c:cat>
            <c:numRef>
              <c:f>'TM9'!$B$86:$B$95</c:f>
              <c:numCache>
                <c:formatCode>mmm\-yy</c:formatCode>
                <c:ptCount val="10"/>
                <c:pt idx="0">
                  <c:v>43101</c:v>
                </c:pt>
                <c:pt idx="1">
                  <c:v>43132</c:v>
                </c:pt>
                <c:pt idx="2">
                  <c:v>43160</c:v>
                </c:pt>
                <c:pt idx="3">
                  <c:v>43191</c:v>
                </c:pt>
                <c:pt idx="4">
                  <c:v>43221</c:v>
                </c:pt>
                <c:pt idx="5">
                  <c:v>43252</c:v>
                </c:pt>
                <c:pt idx="6">
                  <c:v>43282</c:v>
                </c:pt>
                <c:pt idx="7">
                  <c:v>43313</c:v>
                </c:pt>
                <c:pt idx="8">
                  <c:v>43344</c:v>
                </c:pt>
                <c:pt idx="9">
                  <c:v>43374</c:v>
                </c:pt>
              </c:numCache>
            </c:numRef>
          </c:cat>
          <c:val>
            <c:numRef>
              <c:f>'TM9'!$C$86:$C$95</c:f>
              <c:numCache>
                <c:formatCode>0.00</c:formatCode>
                <c:ptCount val="10"/>
                <c:pt idx="0">
                  <c:v>2.2727272727272729</c:v>
                </c:pt>
                <c:pt idx="1">
                  <c:v>4.2121212121212119</c:v>
                </c:pt>
                <c:pt idx="2">
                  <c:v>4.1230769230769235</c:v>
                </c:pt>
                <c:pt idx="3">
                  <c:v>3.1692307692307695</c:v>
                </c:pt>
                <c:pt idx="4">
                  <c:v>4.3076923076923075</c:v>
                </c:pt>
                <c:pt idx="5">
                  <c:v>3.7596899224806202</c:v>
                </c:pt>
                <c:pt idx="6">
                  <c:v>4.2727272727272725</c:v>
                </c:pt>
                <c:pt idx="7">
                  <c:v>2.2461538461538462</c:v>
                </c:pt>
                <c:pt idx="8">
                  <c:v>2.2461538461538462</c:v>
                </c:pt>
                <c:pt idx="9">
                  <c:v>2.25</c:v>
                </c:pt>
              </c:numCache>
            </c:numRef>
          </c:val>
        </c:ser>
        <c:dLbls>
          <c:showLegendKey val="0"/>
          <c:showVal val="0"/>
          <c:showCatName val="0"/>
          <c:showSerName val="0"/>
          <c:showPercent val="0"/>
          <c:showBubbleSize val="0"/>
        </c:dLbls>
        <c:gapWidth val="150"/>
        <c:axId val="149799296"/>
        <c:axId val="149800832"/>
      </c:barChart>
      <c:lineChart>
        <c:grouping val="standard"/>
        <c:varyColors val="0"/>
        <c:ser>
          <c:idx val="0"/>
          <c:order val="1"/>
          <c:tx>
            <c:strRef>
              <c:f>'TM9'!$D$85</c:f>
              <c:strCache>
                <c:ptCount val="1"/>
                <c:pt idx="0">
                  <c:v>META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Ref>
              <c:f>'TM9'!$B$86:$B$95</c:f>
              <c:numCache>
                <c:formatCode>mmm\-yy</c:formatCode>
                <c:ptCount val="10"/>
                <c:pt idx="0">
                  <c:v>43101</c:v>
                </c:pt>
                <c:pt idx="1">
                  <c:v>43132</c:v>
                </c:pt>
                <c:pt idx="2">
                  <c:v>43160</c:v>
                </c:pt>
                <c:pt idx="3">
                  <c:v>43191</c:v>
                </c:pt>
                <c:pt idx="4">
                  <c:v>43221</c:v>
                </c:pt>
                <c:pt idx="5">
                  <c:v>43252</c:v>
                </c:pt>
                <c:pt idx="6">
                  <c:v>43282</c:v>
                </c:pt>
                <c:pt idx="7">
                  <c:v>43313</c:v>
                </c:pt>
                <c:pt idx="8">
                  <c:v>43344</c:v>
                </c:pt>
                <c:pt idx="9">
                  <c:v>43374</c:v>
                </c:pt>
              </c:numCache>
            </c:numRef>
          </c:cat>
          <c:val>
            <c:numRef>
              <c:f>'TM9'!$D$86:$D$95</c:f>
              <c:numCache>
                <c:formatCode>General</c:formatCode>
                <c:ptCount val="10"/>
                <c:pt idx="0">
                  <c:v>3</c:v>
                </c:pt>
                <c:pt idx="1">
                  <c:v>3</c:v>
                </c:pt>
                <c:pt idx="2">
                  <c:v>3</c:v>
                </c:pt>
                <c:pt idx="3">
                  <c:v>3</c:v>
                </c:pt>
                <c:pt idx="4">
                  <c:v>3</c:v>
                </c:pt>
                <c:pt idx="5">
                  <c:v>3</c:v>
                </c:pt>
                <c:pt idx="6">
                  <c:v>3</c:v>
                </c:pt>
                <c:pt idx="7">
                  <c:v>3</c:v>
                </c:pt>
                <c:pt idx="8">
                  <c:v>3</c:v>
                </c:pt>
                <c:pt idx="9">
                  <c:v>3</c:v>
                </c:pt>
              </c:numCache>
            </c:numRef>
          </c:val>
          <c:smooth val="0"/>
        </c:ser>
        <c:dLbls>
          <c:showLegendKey val="0"/>
          <c:showVal val="0"/>
          <c:showCatName val="0"/>
          <c:showSerName val="0"/>
          <c:showPercent val="0"/>
          <c:showBubbleSize val="0"/>
        </c:dLbls>
        <c:marker val="1"/>
        <c:smooth val="0"/>
        <c:axId val="149802368"/>
        <c:axId val="150955136"/>
      </c:lineChart>
      <c:catAx>
        <c:axId val="149799296"/>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800832"/>
        <c:crosses val="autoZero"/>
        <c:auto val="0"/>
        <c:lblAlgn val="ctr"/>
        <c:lblOffset val="100"/>
        <c:tickLblSkip val="1"/>
        <c:tickMarkSkip val="1"/>
        <c:noMultiLvlLbl val="0"/>
      </c:catAx>
      <c:valAx>
        <c:axId val="149800832"/>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49799296"/>
        <c:crosses val="autoZero"/>
        <c:crossBetween val="between"/>
      </c:valAx>
      <c:catAx>
        <c:axId val="149802368"/>
        <c:scaling>
          <c:orientation val="minMax"/>
        </c:scaling>
        <c:delete val="1"/>
        <c:axPos val="b"/>
        <c:numFmt formatCode="mmm\-yy" sourceLinked="1"/>
        <c:majorTickMark val="out"/>
        <c:minorTickMark val="none"/>
        <c:tickLblPos val="nextTo"/>
        <c:crossAx val="150955136"/>
        <c:crosses val="autoZero"/>
        <c:auto val="0"/>
        <c:lblAlgn val="ctr"/>
        <c:lblOffset val="100"/>
        <c:noMultiLvlLbl val="0"/>
      </c:catAx>
      <c:valAx>
        <c:axId val="150955136"/>
        <c:scaling>
          <c:orientation val="minMax"/>
        </c:scaling>
        <c:delete val="1"/>
        <c:axPos val="l"/>
        <c:numFmt formatCode="General" sourceLinked="1"/>
        <c:majorTickMark val="out"/>
        <c:minorTickMark val="none"/>
        <c:tickLblPos val="nextTo"/>
        <c:crossAx val="149802368"/>
        <c:crosses val="autoZero"/>
        <c:crossBetween val="between"/>
      </c:valAx>
      <c:spPr>
        <a:solidFill>
          <a:schemeClr val="bg1"/>
        </a:solidFill>
        <a:ln w="12700">
          <a:solidFill>
            <a:srgbClr val="808080"/>
          </a:solidFill>
          <a:prstDash val="solid"/>
        </a:ln>
      </c:spPr>
    </c:plotArea>
    <c:legend>
      <c:legendPos val="r"/>
      <c:layout>
        <c:manualLayout>
          <c:xMode val="edge"/>
          <c:yMode val="edge"/>
          <c:x val="0.34901834784152902"/>
          <c:y val="0.90187054648506293"/>
          <c:w val="9.4857660033875094E-2"/>
          <c:h val="8.0468895636411464E-2"/>
        </c:manualLayout>
      </c:layout>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101600">
        <a:schemeClr val="bg2">
          <a:lumMod val="75000"/>
          <a:alpha val="40000"/>
        </a:schemeClr>
      </a:glow>
    </a:effectLst>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CIERRE MENSUAL</a:t>
            </a:r>
          </a:p>
        </c:rich>
      </c:tx>
      <c:layout>
        <c:manualLayout>
          <c:xMode val="edge"/>
          <c:yMode val="edge"/>
          <c:x val="0.40776384089077067"/>
          <c:y val="1.1035752883830697E-2"/>
        </c:manualLayout>
      </c:layout>
      <c:overlay val="0"/>
    </c:title>
    <c:autoTitleDeleted val="0"/>
    <c:plotArea>
      <c:layout>
        <c:manualLayout>
          <c:layoutTarget val="inner"/>
          <c:xMode val="edge"/>
          <c:yMode val="edge"/>
          <c:x val="8.2708003162485194E-2"/>
          <c:y val="0.12644241506272805"/>
          <c:w val="0.87170355636485919"/>
          <c:h val="0.75307644245851224"/>
        </c:manualLayout>
      </c:layout>
      <c:barChart>
        <c:barDir val="col"/>
        <c:grouping val="clustered"/>
        <c:varyColors val="0"/>
        <c:ser>
          <c:idx val="1"/>
          <c:order val="0"/>
          <c:tx>
            <c:strRef>
              <c:f>'DC2'!$B$113</c:f>
              <c:strCache>
                <c:ptCount val="1"/>
                <c:pt idx="0">
                  <c:v>CIERRE MENSUAL</c:v>
                </c:pt>
              </c:strCache>
            </c:strRef>
          </c:tx>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Pt>
            <c:idx val="10"/>
            <c:invertIfNegative val="0"/>
            <c:bubble3D val="0"/>
          </c:dPt>
          <c:dLbls>
            <c:dLbl>
              <c:idx val="2"/>
              <c:numFmt formatCode="0.00%" sourceLinked="0"/>
              <c:spPr/>
              <c:txPr>
                <a:bodyPr/>
                <a:lstStyle/>
                <a:p>
                  <a:pPr>
                    <a:defRPr/>
                  </a:pPr>
                  <a:endParaRPr lang="es-MX"/>
                </a:p>
              </c:txPr>
              <c:dLblPos val="outEnd"/>
              <c:showLegendKey val="0"/>
              <c:showVal val="1"/>
              <c:showCatName val="0"/>
              <c:showSerName val="0"/>
              <c:showPercent val="0"/>
              <c:showBubbleSize val="0"/>
            </c:dLbl>
            <c:numFmt formatCode="0%" sourceLinked="0"/>
            <c:dLblPos val="outEnd"/>
            <c:showLegendKey val="0"/>
            <c:showVal val="1"/>
            <c:showCatName val="0"/>
            <c:showSerName val="0"/>
            <c:showPercent val="0"/>
            <c:showBubbleSize val="0"/>
            <c:showLeaderLines val="0"/>
          </c:dLbls>
          <c:cat>
            <c:numRef>
              <c:f>'DC2'!$A$114:$A$125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'DC2'!$B$114:$B$125</c:f>
              <c:numCache>
                <c:formatCode>0.00%</c:formatCode>
                <c:ptCount val="12"/>
                <c:pt idx="0">
                  <c:v>1</c:v>
                </c:pt>
                <c:pt idx="1">
                  <c:v>1</c:v>
                </c:pt>
                <c:pt idx="2">
                  <c:v>1</c:v>
                </c:pt>
              </c:numCache>
            </c:numRef>
          </c:val>
        </c:ser>
        <c:dLbls>
          <c:showLegendKey val="0"/>
          <c:showVal val="0"/>
          <c:showCatName val="0"/>
          <c:showSerName val="0"/>
          <c:showPercent val="0"/>
          <c:showBubbleSize val="0"/>
        </c:dLbls>
        <c:gapWidth val="75"/>
        <c:axId val="131180032"/>
        <c:axId val="131181568"/>
      </c:barChart>
      <c:dateAx>
        <c:axId val="131180032"/>
        <c:scaling>
          <c:orientation val="minMax"/>
        </c:scaling>
        <c:delete val="0"/>
        <c:axPos val="b"/>
        <c:numFmt formatCode="mmm\-yy" sourceLinked="0"/>
        <c:majorTickMark val="none"/>
        <c:minorTickMark val="none"/>
        <c:tickLblPos val="nextTo"/>
        <c:txPr>
          <a:bodyPr rot="0" vert="horz"/>
          <a:lstStyle/>
          <a:p>
            <a:pPr>
              <a:defRPr/>
            </a:pPr>
            <a:endParaRPr lang="es-MX"/>
          </a:p>
        </c:txPr>
        <c:crossAx val="131181568"/>
        <c:crosses val="autoZero"/>
        <c:auto val="1"/>
        <c:lblOffset val="100"/>
        <c:baseTimeUnit val="months"/>
      </c:dateAx>
      <c:valAx>
        <c:axId val="131181568"/>
        <c:scaling>
          <c:orientation val="minMax"/>
        </c:scaling>
        <c:delete val="0"/>
        <c:axPos val="l"/>
        <c:majorGridlines/>
        <c:numFmt formatCode="0%" sourceLinked="0"/>
        <c:majorTickMark val="none"/>
        <c:minorTickMark val="none"/>
        <c:tickLblPos val="nextTo"/>
        <c:txPr>
          <a:bodyPr rot="0" vert="horz"/>
          <a:lstStyle/>
          <a:p>
            <a:pPr>
              <a:defRPr/>
            </a:pPr>
            <a:endParaRPr lang="es-MX"/>
          </a:p>
        </c:txPr>
        <c:crossAx val="13118003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orientation="portrait"/>
  </c:printSettings>
</c:chartSpace>
</file>

<file path=xl/charts/chart18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50" b="0" i="0" u="none" strike="noStrike" baseline="0">
                <a:solidFill>
                  <a:srgbClr val="000000"/>
                </a:solidFill>
                <a:latin typeface="Arial"/>
                <a:ea typeface="Arial"/>
                <a:cs typeface="Arial"/>
              </a:defRPr>
            </a:pPr>
            <a:r>
              <a:rPr lang="es-MX" sz="1775" b="1" i="0" u="none" strike="noStrike" baseline="0">
                <a:solidFill>
                  <a:srgbClr val="000000"/>
                </a:solidFill>
                <a:latin typeface="Arial"/>
                <a:cs typeface="Arial"/>
              </a:rPr>
              <a:t>TIEMPO DE ATENCIÓN SOLICITUDES DE PAGO: 0,1, 2, 3, 4, 5  y MÁS DE 6 DIAS</a:t>
            </a:r>
          </a:p>
          <a:p>
            <a:pPr>
              <a:defRPr sz="2350" b="0" i="0" u="none" strike="noStrike" baseline="0">
                <a:solidFill>
                  <a:srgbClr val="000000"/>
                </a:solidFill>
                <a:latin typeface="Arial"/>
                <a:ea typeface="Arial"/>
                <a:cs typeface="Arial"/>
              </a:defRPr>
            </a:pPr>
            <a:endParaRPr lang="es-MX" sz="1775" b="1" i="0" u="none" strike="noStrike" baseline="0">
              <a:solidFill>
                <a:srgbClr val="000000"/>
              </a:solidFill>
              <a:latin typeface="Arial"/>
              <a:cs typeface="Arial"/>
            </a:endParaRPr>
          </a:p>
          <a:p>
            <a:pPr>
              <a:defRPr sz="2350" b="0" i="0" u="none" strike="noStrike" baseline="0">
                <a:solidFill>
                  <a:srgbClr val="000000"/>
                </a:solidFill>
                <a:latin typeface="Arial"/>
                <a:ea typeface="Arial"/>
                <a:cs typeface="Arial"/>
              </a:defRPr>
            </a:pPr>
            <a:endParaRPr lang="es-MX" sz="1775" b="1" i="0" u="none" strike="noStrike" baseline="0">
              <a:solidFill>
                <a:srgbClr val="000000"/>
              </a:solidFill>
              <a:latin typeface="Arial"/>
              <a:cs typeface="Arial"/>
            </a:endParaRPr>
          </a:p>
        </c:rich>
      </c:tx>
      <c:layout>
        <c:manualLayout>
          <c:xMode val="edge"/>
          <c:yMode val="edge"/>
          <c:x val="0.1470222725602299"/>
          <c:y val="1.4271151885830785E-2"/>
        </c:manualLayout>
      </c:layout>
      <c:overlay val="0"/>
      <c:spPr>
        <a:noFill/>
        <a:ln w="25400">
          <a:noFill/>
        </a:ln>
      </c:spPr>
    </c:title>
    <c:autoTitleDeleted val="0"/>
    <c:plotArea>
      <c:layout>
        <c:manualLayout>
          <c:layoutTarget val="inner"/>
          <c:xMode val="edge"/>
          <c:yMode val="edge"/>
          <c:x val="5.4263606970390454E-2"/>
          <c:y val="0.17737029543299562"/>
          <c:w val="0.93488442866129839"/>
          <c:h val="0.64984806516399252"/>
        </c:manualLayout>
      </c:layout>
      <c:barChart>
        <c:barDir val="col"/>
        <c:grouping val="clustered"/>
        <c:varyColors val="0"/>
        <c:ser>
          <c:idx val="0"/>
          <c:order val="0"/>
          <c:tx>
            <c:strRef>
              <c:f>'[11]INDICADOR Y GRAFICAS DE CHEQUES'!$C$60</c:f>
              <c:strCache>
                <c:ptCount val="1"/>
                <c:pt idx="0">
                  <c:v>0 DIAS</c:v>
                </c:pt>
              </c:strCache>
            </c:strRef>
          </c:tx>
          <c:spPr>
            <a:solidFill>
              <a:srgbClr val="0070C0"/>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CHEQUES'!$C$61:$C$72</c:f>
              <c:numCache>
                <c:formatCode>General</c:formatCode>
                <c:ptCount val="12"/>
                <c:pt idx="0">
                  <c:v>0.54545454545454541</c:v>
                </c:pt>
                <c:pt idx="1">
                  <c:v>0.10606060606060606</c:v>
                </c:pt>
                <c:pt idx="2">
                  <c:v>6.1538461538461542E-2</c:v>
                </c:pt>
                <c:pt idx="3">
                  <c:v>2.3076923076923078E-2</c:v>
                </c:pt>
                <c:pt idx="4">
                  <c:v>7.6923076923076927E-3</c:v>
                </c:pt>
                <c:pt idx="5">
                  <c:v>1.5503875968992248E-2</c:v>
                </c:pt>
                <c:pt idx="6">
                  <c:v>0</c:v>
                </c:pt>
                <c:pt idx="7">
                  <c:v>0</c:v>
                </c:pt>
                <c:pt idx="8">
                  <c:v>0</c:v>
                </c:pt>
                <c:pt idx="9">
                  <c:v>0</c:v>
                </c:pt>
                <c:pt idx="10">
                  <c:v>0</c:v>
                </c:pt>
                <c:pt idx="11">
                  <c:v>0</c:v>
                </c:pt>
              </c:numCache>
            </c:numRef>
          </c:val>
        </c:ser>
        <c:ser>
          <c:idx val="1"/>
          <c:order val="1"/>
          <c:tx>
            <c:strRef>
              <c:f>'[11]INDICADOR Y GRAFICAS DE CHEQUES'!$D$60</c:f>
              <c:strCache>
                <c:ptCount val="1"/>
                <c:pt idx="0">
                  <c:v>1 DIA</c:v>
                </c:pt>
              </c:strCache>
            </c:strRef>
          </c:tx>
          <c:spPr>
            <a:solidFill>
              <a:srgbClr val="FF9900"/>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CHEQUES'!$D$61:$D$72</c:f>
              <c:numCache>
                <c:formatCode>General</c:formatCode>
                <c:ptCount val="12"/>
                <c:pt idx="0">
                  <c:v>0</c:v>
                </c:pt>
                <c:pt idx="1">
                  <c:v>0</c:v>
                </c:pt>
                <c:pt idx="2">
                  <c:v>0</c:v>
                </c:pt>
                <c:pt idx="3">
                  <c:v>1.5384615384615385E-2</c:v>
                </c:pt>
                <c:pt idx="4">
                  <c:v>8.461538461538462E-2</c:v>
                </c:pt>
                <c:pt idx="5">
                  <c:v>0</c:v>
                </c:pt>
                <c:pt idx="6">
                  <c:v>0.16363636363636364</c:v>
                </c:pt>
                <c:pt idx="7">
                  <c:v>0</c:v>
                </c:pt>
                <c:pt idx="8">
                  <c:v>0</c:v>
                </c:pt>
                <c:pt idx="9">
                  <c:v>0</c:v>
                </c:pt>
                <c:pt idx="10">
                  <c:v>0</c:v>
                </c:pt>
                <c:pt idx="11">
                  <c:v>0</c:v>
                </c:pt>
              </c:numCache>
            </c:numRef>
          </c:val>
        </c:ser>
        <c:ser>
          <c:idx val="2"/>
          <c:order val="2"/>
          <c:tx>
            <c:strRef>
              <c:f>'[11]INDICADOR Y GRAFICAS DE CHEQUES'!$E$60</c:f>
              <c:strCache>
                <c:ptCount val="1"/>
                <c:pt idx="0">
                  <c:v>2 DIAS</c:v>
                </c:pt>
              </c:strCache>
            </c:strRef>
          </c:tx>
          <c:spPr>
            <a:solidFill>
              <a:schemeClr val="accent3">
                <a:lumMod val="75000"/>
              </a:schemeClr>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CHEQUES'!$F$61:$F$72</c:f>
              <c:numCache>
                <c:formatCode>General</c:formatCode>
                <c:ptCount val="12"/>
                <c:pt idx="0">
                  <c:v>0</c:v>
                </c:pt>
                <c:pt idx="1">
                  <c:v>6.0606060606060608E-2</c:v>
                </c:pt>
                <c:pt idx="2">
                  <c:v>7.6923076923076927E-3</c:v>
                </c:pt>
                <c:pt idx="3">
                  <c:v>0.16153846153846155</c:v>
                </c:pt>
                <c:pt idx="4">
                  <c:v>7.6923076923076927E-2</c:v>
                </c:pt>
                <c:pt idx="5">
                  <c:v>0.27906976744186046</c:v>
                </c:pt>
                <c:pt idx="6">
                  <c:v>0</c:v>
                </c:pt>
                <c:pt idx="7">
                  <c:v>0</c:v>
                </c:pt>
                <c:pt idx="8">
                  <c:v>0</c:v>
                </c:pt>
                <c:pt idx="9">
                  <c:v>0</c:v>
                </c:pt>
                <c:pt idx="10">
                  <c:v>0</c:v>
                </c:pt>
                <c:pt idx="11">
                  <c:v>0</c:v>
                </c:pt>
              </c:numCache>
            </c:numRef>
          </c:val>
        </c:ser>
        <c:ser>
          <c:idx val="3"/>
          <c:order val="3"/>
          <c:tx>
            <c:strRef>
              <c:f>'[11]INDICADOR Y GRAFICAS DE CHEQUES'!$F$60</c:f>
              <c:strCache>
                <c:ptCount val="1"/>
                <c:pt idx="0">
                  <c:v>3 DIAS</c:v>
                </c:pt>
              </c:strCache>
            </c:strRef>
          </c:tx>
          <c:spPr>
            <a:solidFill>
              <a:srgbClr val="FFFF00"/>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CHEQUES'!$G$61:$G$72</c:f>
              <c:numCache>
                <c:formatCode>General</c:formatCode>
                <c:ptCount val="12"/>
                <c:pt idx="0">
                  <c:v>0</c:v>
                </c:pt>
                <c:pt idx="1">
                  <c:v>4.5454545454545456E-2</c:v>
                </c:pt>
                <c:pt idx="2">
                  <c:v>0.11538461538461539</c:v>
                </c:pt>
                <c:pt idx="3">
                  <c:v>1.5384615384615385E-2</c:v>
                </c:pt>
                <c:pt idx="4">
                  <c:v>0</c:v>
                </c:pt>
                <c:pt idx="5">
                  <c:v>0.13953488372093023</c:v>
                </c:pt>
                <c:pt idx="6">
                  <c:v>1.8181818181818181E-2</c:v>
                </c:pt>
                <c:pt idx="7">
                  <c:v>0</c:v>
                </c:pt>
                <c:pt idx="8">
                  <c:v>0</c:v>
                </c:pt>
                <c:pt idx="9">
                  <c:v>0</c:v>
                </c:pt>
                <c:pt idx="10">
                  <c:v>0</c:v>
                </c:pt>
                <c:pt idx="11">
                  <c:v>0</c:v>
                </c:pt>
              </c:numCache>
            </c:numRef>
          </c:val>
        </c:ser>
        <c:ser>
          <c:idx val="4"/>
          <c:order val="4"/>
          <c:tx>
            <c:strRef>
              <c:f>'[11]INDICADOR Y GRAFICAS DE CHEQUES'!$G$60</c:f>
              <c:strCache>
                <c:ptCount val="1"/>
                <c:pt idx="0">
                  <c:v>4 DIAS</c:v>
                </c:pt>
              </c:strCache>
            </c:strRef>
          </c:tx>
          <c:spPr>
            <a:solidFill>
              <a:schemeClr val="accent6"/>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CHEQUES'!$H$61:$H$72</c:f>
              <c:numCache>
                <c:formatCode>General</c:formatCode>
                <c:ptCount val="12"/>
                <c:pt idx="0">
                  <c:v>0.45454545454545453</c:v>
                </c:pt>
                <c:pt idx="1">
                  <c:v>0.75757575757575757</c:v>
                </c:pt>
                <c:pt idx="2">
                  <c:v>0.66923076923076918</c:v>
                </c:pt>
                <c:pt idx="3">
                  <c:v>0.34615384615384615</c:v>
                </c:pt>
                <c:pt idx="4">
                  <c:v>0.77692307692307694</c:v>
                </c:pt>
                <c:pt idx="5">
                  <c:v>0.41085271317829458</c:v>
                </c:pt>
                <c:pt idx="6">
                  <c:v>0.8</c:v>
                </c:pt>
                <c:pt idx="7">
                  <c:v>0</c:v>
                </c:pt>
                <c:pt idx="8">
                  <c:v>0</c:v>
                </c:pt>
                <c:pt idx="9">
                  <c:v>0</c:v>
                </c:pt>
                <c:pt idx="10">
                  <c:v>0</c:v>
                </c:pt>
                <c:pt idx="11">
                  <c:v>0</c:v>
                </c:pt>
              </c:numCache>
            </c:numRef>
          </c:val>
        </c:ser>
        <c:ser>
          <c:idx val="5"/>
          <c:order val="5"/>
          <c:tx>
            <c:strRef>
              <c:f>'[11]INDICADOR Y GRAFICAS DE CHEQUES'!$H$60</c:f>
              <c:strCache>
                <c:ptCount val="1"/>
                <c:pt idx="0">
                  <c:v>5 DIAS</c:v>
                </c:pt>
              </c:strCache>
            </c:strRef>
          </c:tx>
          <c:spPr>
            <a:solidFill>
              <a:srgbClr val="FF8080"/>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CHEQUES'!$I$61:$I$72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'[11]INDICADOR Y GRAFICAS DE CHEQUES'!$I$60</c:f>
              <c:strCache>
                <c:ptCount val="1"/>
                <c:pt idx="0">
                  <c:v>6 DIAS +</c:v>
                </c:pt>
              </c:strCache>
            </c:strRef>
          </c:tx>
          <c:spPr>
            <a:solidFill>
              <a:srgbClr val="FF0000"/>
            </a:solidFill>
            <a:ln w="12700">
              <a:solidFill>
                <a:srgbClr val="000000"/>
              </a:solidFill>
              <a:prstDash val="solid"/>
            </a:ln>
          </c:spPr>
          <c:invertIfNegative val="0"/>
          <c:cat>
            <c:strRef>
              <c:f>'[11]INDICADOR Y GRAFICAS DE CHEQUES'!$B$61:$B$72</c:f>
              <c:strCache>
                <c:ptCount val="12"/>
                <c:pt idx="0">
                  <c:v>ENE</c:v>
                </c:pt>
                <c:pt idx="1">
                  <c:v>FEB</c:v>
                </c:pt>
                <c:pt idx="2">
                  <c:v>MZO</c:v>
                </c:pt>
                <c:pt idx="3">
                  <c:v>ABR</c:v>
                </c:pt>
                <c:pt idx="4">
                  <c:v>MAYO</c:v>
                </c:pt>
                <c:pt idx="5">
                  <c:v>JUN</c:v>
                </c:pt>
                <c:pt idx="6">
                  <c:v>JUL</c:v>
                </c:pt>
                <c:pt idx="7">
                  <c:v>AGO</c:v>
                </c:pt>
                <c:pt idx="8">
                  <c:v>SEPT</c:v>
                </c:pt>
                <c:pt idx="9">
                  <c:v>OCT</c:v>
                </c:pt>
                <c:pt idx="10">
                  <c:v>NOV</c:v>
                </c:pt>
                <c:pt idx="11">
                  <c:v>DIC</c:v>
                </c:pt>
              </c:strCache>
            </c:strRef>
          </c:cat>
          <c:val>
            <c:numRef>
              <c:f>'[11]INDICADOR Y GRAFICAS DE CHEQUES'!$J$61:$J$72</c:f>
              <c:numCache>
                <c:formatCode>General</c:formatCode>
                <c:ptCount val="12"/>
                <c:pt idx="0">
                  <c:v>0.54545454545454541</c:v>
                </c:pt>
                <c:pt idx="1">
                  <c:v>0.19696969696969696</c:v>
                </c:pt>
                <c:pt idx="2">
                  <c:v>0.2153846153846154</c:v>
                </c:pt>
                <c:pt idx="3">
                  <c:v>0.63846153846153841</c:v>
                </c:pt>
                <c:pt idx="4">
                  <c:v>0.22307692307692309</c:v>
                </c:pt>
                <c:pt idx="5">
                  <c:v>0.44961240310077522</c:v>
                </c:pt>
                <c:pt idx="6">
                  <c:v>0.18181818181818182</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49845888"/>
        <c:axId val="149847424"/>
      </c:barChart>
      <c:catAx>
        <c:axId val="149845888"/>
        <c:scaling>
          <c:orientation val="minMax"/>
        </c:scaling>
        <c:delete val="0"/>
        <c:axPos val="b"/>
        <c:numFmt formatCode="_(* #,##0.00_);_(* \(#,##0.00\);_(* &quot;-&quot;??_);_(@_)"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49847424"/>
        <c:crosses val="autoZero"/>
        <c:auto val="1"/>
        <c:lblAlgn val="ctr"/>
        <c:lblOffset val="100"/>
        <c:tickLblSkip val="1"/>
        <c:tickMarkSkip val="1"/>
        <c:noMultiLvlLbl val="0"/>
      </c:catAx>
      <c:valAx>
        <c:axId val="149847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2760000" vert="horz"/>
          <a:lstStyle/>
          <a:p>
            <a:pPr>
              <a:defRPr sz="975" b="0" i="0" u="none" strike="noStrike" baseline="0">
                <a:solidFill>
                  <a:srgbClr val="000000"/>
                </a:solidFill>
                <a:latin typeface="Arial"/>
                <a:ea typeface="Arial"/>
                <a:cs typeface="Arial"/>
              </a:defRPr>
            </a:pPr>
            <a:endParaRPr lang="es-MX"/>
          </a:p>
        </c:txPr>
        <c:crossAx val="149845888"/>
        <c:crosses val="autoZero"/>
        <c:crossBetween val="between"/>
      </c:valAx>
      <c:spPr>
        <a:solidFill>
          <a:srgbClr val="C0C0C0"/>
        </a:solidFill>
        <a:ln w="12700">
          <a:solidFill>
            <a:srgbClr val="808080"/>
          </a:solidFill>
          <a:prstDash val="solid"/>
        </a:ln>
      </c:spPr>
    </c:plotArea>
    <c:legend>
      <c:legendPos val="r"/>
      <c:layout>
        <c:manualLayout>
          <c:xMode val="edge"/>
          <c:yMode val="edge"/>
          <c:x val="0.3671903668781214"/>
          <c:y val="0.90981548118357547"/>
          <c:w val="0.23174026444186641"/>
          <c:h val="8.562969234668944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verticalDpi="0"/>
  </c:printSettings>
</c:chartSpace>
</file>

<file path=xl/charts/chart18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PROMEDIO DIAS ATENCIÓN SOLICITUDES</a:t>
            </a:r>
          </a:p>
        </c:rich>
      </c:tx>
      <c:layout>
        <c:manualLayout>
          <c:xMode val="edge"/>
          <c:yMode val="edge"/>
          <c:x val="0.35109750249408056"/>
          <c:y val="1.5337537784080308E-2"/>
        </c:manualLayout>
      </c:layout>
      <c:overlay val="0"/>
      <c:spPr>
        <a:noFill/>
        <a:ln w="25400">
          <a:noFill/>
        </a:ln>
      </c:spPr>
    </c:title>
    <c:autoTitleDeleted val="0"/>
    <c:plotArea>
      <c:layout>
        <c:manualLayout>
          <c:layoutTarget val="inner"/>
          <c:xMode val="edge"/>
          <c:yMode val="edge"/>
          <c:x val="5.6685234094954434E-2"/>
          <c:y val="0.12269938650306748"/>
          <c:w val="0.84221611544062203"/>
          <c:h val="0.66871165644171782"/>
        </c:manualLayout>
      </c:layout>
      <c:barChart>
        <c:barDir val="col"/>
        <c:grouping val="clustered"/>
        <c:varyColors val="0"/>
        <c:ser>
          <c:idx val="1"/>
          <c:order val="0"/>
          <c:tx>
            <c:v>DIAS PROM.</c:v>
          </c:tx>
          <c:spPr>
            <a:solidFill>
              <a:srgbClr val="993366"/>
            </a:solidFill>
            <a:ln w="12700">
              <a:solidFill>
                <a:srgbClr val="000000"/>
              </a:solidFill>
              <a:prstDash val="solid"/>
            </a:ln>
          </c:spPr>
          <c:invertIfNegative val="0"/>
          <c:dLbls>
            <c:numFmt formatCode="_(* #,##0.00_);_(* \(#,##0.00\);_(* &quot;-&quot;??_);_(@_)" sourceLinked="0"/>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inEnd"/>
            <c:showLegendKey val="0"/>
            <c:showVal val="1"/>
            <c:showCatName val="0"/>
            <c:showSerName val="0"/>
            <c:showPercent val="0"/>
            <c:showBubbleSize val="0"/>
            <c:showLeaderLines val="0"/>
          </c:dLbls>
          <c:cat>
            <c:strRef>
              <c:f>'[12]INDICADOR Y GRAFICAS DE CHEQUES'!$T$50:$T$62</c:f>
              <c:strCache>
                <c:ptCount val="13"/>
                <c:pt idx="0">
                  <c:v>ENE</c:v>
                </c:pt>
                <c:pt idx="1">
                  <c:v>FEB</c:v>
                </c:pt>
                <c:pt idx="2">
                  <c:v>MZO</c:v>
                </c:pt>
                <c:pt idx="3">
                  <c:v>Mzo con Ajuste</c:v>
                </c:pt>
                <c:pt idx="4">
                  <c:v>ABR</c:v>
                </c:pt>
                <c:pt idx="5">
                  <c:v>MAYO</c:v>
                </c:pt>
                <c:pt idx="6">
                  <c:v>JUN</c:v>
                </c:pt>
                <c:pt idx="7">
                  <c:v>JUL</c:v>
                </c:pt>
                <c:pt idx="8">
                  <c:v>AGO</c:v>
                </c:pt>
                <c:pt idx="9">
                  <c:v>SEPT</c:v>
                </c:pt>
                <c:pt idx="10">
                  <c:v>OCT</c:v>
                </c:pt>
                <c:pt idx="11">
                  <c:v>NOV</c:v>
                </c:pt>
                <c:pt idx="12">
                  <c:v>DIC</c:v>
                </c:pt>
              </c:strCache>
            </c:strRef>
          </c:cat>
          <c:val>
            <c:numRef>
              <c:f>'[12]INDICADOR Y GRAFICAS DE CHEQUES'!$S$50:$S$62</c:f>
              <c:numCache>
                <c:formatCode>General</c:formatCode>
                <c:ptCount val="13"/>
                <c:pt idx="0">
                  <c:v>1.1599999999999999</c:v>
                </c:pt>
                <c:pt idx="1">
                  <c:v>1.5250320924261875</c:v>
                </c:pt>
                <c:pt idx="2">
                  <c:v>1.6753812636165577</c:v>
                </c:pt>
                <c:pt idx="3">
                  <c:v>1.4185483870967743</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150997248"/>
        <c:axId val="151011328"/>
      </c:barChart>
      <c:lineChart>
        <c:grouping val="standard"/>
        <c:varyColors val="0"/>
        <c:ser>
          <c:idx val="0"/>
          <c:order val="1"/>
          <c:tx>
            <c:v>META</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Ref>
              <c:f>'[12]INDICADOR Y GRAFICAS DE CHEQUES'!$U$50:$U$62</c:f>
              <c:numCache>
                <c:formatCode>General</c:formatCode>
                <c:ptCount val="13"/>
                <c:pt idx="0">
                  <c:v>3</c:v>
                </c:pt>
                <c:pt idx="1">
                  <c:v>3</c:v>
                </c:pt>
                <c:pt idx="2">
                  <c:v>3</c:v>
                </c:pt>
                <c:pt idx="4">
                  <c:v>3</c:v>
                </c:pt>
                <c:pt idx="5">
                  <c:v>3</c:v>
                </c:pt>
                <c:pt idx="6">
                  <c:v>3</c:v>
                </c:pt>
                <c:pt idx="7">
                  <c:v>3</c:v>
                </c:pt>
                <c:pt idx="8">
                  <c:v>3</c:v>
                </c:pt>
                <c:pt idx="9">
                  <c:v>3</c:v>
                </c:pt>
                <c:pt idx="10">
                  <c:v>3</c:v>
                </c:pt>
                <c:pt idx="11">
                  <c:v>3</c:v>
                </c:pt>
                <c:pt idx="12">
                  <c:v>3</c:v>
                </c:pt>
              </c:numCache>
            </c:numRef>
          </c:cat>
          <c:val>
            <c:numLit>
              <c:formatCode>General</c:formatCode>
              <c:ptCount val="12"/>
              <c:pt idx="0">
                <c:v>3</c:v>
              </c:pt>
              <c:pt idx="1">
                <c:v>3</c:v>
              </c:pt>
              <c:pt idx="2">
                <c:v>3</c:v>
              </c:pt>
              <c:pt idx="3">
                <c:v>3</c:v>
              </c:pt>
              <c:pt idx="4">
                <c:v>3</c:v>
              </c:pt>
              <c:pt idx="5">
                <c:v>3</c:v>
              </c:pt>
              <c:pt idx="6">
                <c:v>3</c:v>
              </c:pt>
              <c:pt idx="7">
                <c:v>3</c:v>
              </c:pt>
              <c:pt idx="8">
                <c:v>3</c:v>
              </c:pt>
              <c:pt idx="9">
                <c:v>3</c:v>
              </c:pt>
              <c:pt idx="10">
                <c:v>3</c:v>
              </c:pt>
              <c:pt idx="11">
                <c:v>3</c:v>
              </c:pt>
            </c:numLit>
          </c:val>
          <c:smooth val="0"/>
        </c:ser>
        <c:dLbls>
          <c:showLegendKey val="0"/>
          <c:showVal val="0"/>
          <c:showCatName val="0"/>
          <c:showSerName val="0"/>
          <c:showPercent val="0"/>
          <c:showBubbleSize val="0"/>
        </c:dLbls>
        <c:marker val="1"/>
        <c:smooth val="0"/>
        <c:axId val="151012864"/>
        <c:axId val="151014400"/>
      </c:lineChart>
      <c:catAx>
        <c:axId val="150997248"/>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1011328"/>
        <c:crosses val="autoZero"/>
        <c:auto val="0"/>
        <c:lblAlgn val="ctr"/>
        <c:lblOffset val="100"/>
        <c:tickLblSkip val="1"/>
        <c:tickMarkSkip val="1"/>
        <c:noMultiLvlLbl val="0"/>
      </c:catAx>
      <c:valAx>
        <c:axId val="151011328"/>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50997248"/>
        <c:crosses val="autoZero"/>
        <c:crossBetween val="between"/>
      </c:valAx>
      <c:catAx>
        <c:axId val="151012864"/>
        <c:scaling>
          <c:orientation val="minMax"/>
        </c:scaling>
        <c:delete val="1"/>
        <c:axPos val="b"/>
        <c:numFmt formatCode="General" sourceLinked="1"/>
        <c:majorTickMark val="out"/>
        <c:minorTickMark val="none"/>
        <c:tickLblPos val="nextTo"/>
        <c:crossAx val="151014400"/>
        <c:crosses val="autoZero"/>
        <c:auto val="0"/>
        <c:lblAlgn val="ctr"/>
        <c:lblOffset val="100"/>
        <c:noMultiLvlLbl val="0"/>
      </c:catAx>
      <c:valAx>
        <c:axId val="151014400"/>
        <c:scaling>
          <c:orientation val="minMax"/>
        </c:scaling>
        <c:delete val="1"/>
        <c:axPos val="l"/>
        <c:numFmt formatCode="General" sourceLinked="1"/>
        <c:majorTickMark val="out"/>
        <c:minorTickMark val="none"/>
        <c:tickLblPos val="nextTo"/>
        <c:crossAx val="151012864"/>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layout>
        <c:manualLayout>
          <c:xMode val="edge"/>
          <c:yMode val="edge"/>
          <c:x val="0.34901834784152902"/>
          <c:y val="0.90187054648506293"/>
          <c:w val="0.19958833663991629"/>
          <c:h val="7.3622085427352074E-2"/>
        </c:manualLayout>
      </c:layout>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50" b="0" i="0" u="none" strike="noStrike" baseline="0">
                <a:solidFill>
                  <a:srgbClr val="000000"/>
                </a:solidFill>
                <a:latin typeface="Arial"/>
                <a:ea typeface="Arial"/>
                <a:cs typeface="Arial"/>
              </a:defRPr>
            </a:pPr>
            <a:r>
              <a:rPr lang="es-MX" sz="1775" b="1" i="0" u="none" strike="noStrike" baseline="0">
                <a:solidFill>
                  <a:srgbClr val="000000"/>
                </a:solidFill>
                <a:latin typeface="Arial"/>
                <a:cs typeface="Arial"/>
              </a:rPr>
              <a:t>TIEMPO DE ATENCIÓN SOLICITUDES DE PAGO: 0,1, 2, 3, 4, 5  y MÁS DE 6 DIAS</a:t>
            </a:r>
          </a:p>
          <a:p>
            <a:pPr>
              <a:defRPr sz="2350" b="0" i="0" u="none" strike="noStrike" baseline="0">
                <a:solidFill>
                  <a:srgbClr val="000000"/>
                </a:solidFill>
                <a:latin typeface="Arial"/>
                <a:ea typeface="Arial"/>
                <a:cs typeface="Arial"/>
              </a:defRPr>
            </a:pPr>
            <a:endParaRPr lang="es-MX" sz="1775" b="1" i="0" u="none" strike="noStrike" baseline="0">
              <a:solidFill>
                <a:srgbClr val="000000"/>
              </a:solidFill>
              <a:latin typeface="Arial"/>
              <a:cs typeface="Arial"/>
            </a:endParaRPr>
          </a:p>
          <a:p>
            <a:pPr>
              <a:defRPr sz="2350" b="0" i="0" u="none" strike="noStrike" baseline="0">
                <a:solidFill>
                  <a:srgbClr val="000000"/>
                </a:solidFill>
                <a:latin typeface="Arial"/>
                <a:ea typeface="Arial"/>
                <a:cs typeface="Arial"/>
              </a:defRPr>
            </a:pPr>
            <a:endParaRPr lang="es-MX" sz="1775" b="1" i="0" u="none" strike="noStrike" baseline="0">
              <a:solidFill>
                <a:srgbClr val="000000"/>
              </a:solidFill>
              <a:latin typeface="Arial"/>
              <a:cs typeface="Arial"/>
            </a:endParaRPr>
          </a:p>
        </c:rich>
      </c:tx>
      <c:layout>
        <c:manualLayout>
          <c:xMode val="edge"/>
          <c:yMode val="edge"/>
          <c:x val="0.1470222725602299"/>
          <c:y val="1.4271151885830785E-2"/>
        </c:manualLayout>
      </c:layout>
      <c:overlay val="0"/>
      <c:spPr>
        <a:noFill/>
        <a:ln w="25400">
          <a:noFill/>
        </a:ln>
      </c:spPr>
    </c:title>
    <c:autoTitleDeleted val="0"/>
    <c:plotArea>
      <c:layout>
        <c:manualLayout>
          <c:layoutTarget val="inner"/>
          <c:xMode val="edge"/>
          <c:yMode val="edge"/>
          <c:x val="5.4263606970390454E-2"/>
          <c:y val="0.17737029543299562"/>
          <c:w val="0.93488442866129839"/>
          <c:h val="0.64984806516399252"/>
        </c:manualLayout>
      </c:layout>
      <c:barChart>
        <c:barDir val="col"/>
        <c:grouping val="clustered"/>
        <c:varyColors val="0"/>
        <c:ser>
          <c:idx val="0"/>
          <c:order val="0"/>
          <c:tx>
            <c:strRef>
              <c:f>'[12]INDICADOR Y GRAFICAS DE CHEQUES'!$C$49</c:f>
              <c:strCache>
                <c:ptCount val="1"/>
                <c:pt idx="0">
                  <c:v>0 DIAS</c:v>
                </c:pt>
              </c:strCache>
            </c:strRef>
          </c:tx>
          <c:spPr>
            <a:solidFill>
              <a:srgbClr val="0070C0"/>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CHEQUES'!$C$50:$C$62</c:f>
              <c:numCache>
                <c:formatCode>General</c:formatCode>
                <c:ptCount val="13"/>
                <c:pt idx="0">
                  <c:v>0</c:v>
                </c:pt>
                <c:pt idx="1">
                  <c:v>0</c:v>
                </c:pt>
                <c:pt idx="2">
                  <c:v>0</c:v>
                </c:pt>
                <c:pt idx="3">
                  <c:v>0</c:v>
                </c:pt>
                <c:pt idx="4">
                  <c:v>0</c:v>
                </c:pt>
                <c:pt idx="5">
                  <c:v>0</c:v>
                </c:pt>
                <c:pt idx="6">
                  <c:v>0</c:v>
                </c:pt>
                <c:pt idx="7">
                  <c:v>0</c:v>
                </c:pt>
                <c:pt idx="8">
                  <c:v>0</c:v>
                </c:pt>
                <c:pt idx="9">
                  <c:v>0</c:v>
                </c:pt>
              </c:numCache>
            </c:numRef>
          </c:val>
        </c:ser>
        <c:ser>
          <c:idx val="1"/>
          <c:order val="1"/>
          <c:tx>
            <c:strRef>
              <c:f>'[12]INDICADOR Y GRAFICAS DE CHEQUES'!$D$49</c:f>
              <c:strCache>
                <c:ptCount val="1"/>
                <c:pt idx="0">
                  <c:v>1 DIA</c:v>
                </c:pt>
              </c:strCache>
            </c:strRef>
          </c:tx>
          <c:spPr>
            <a:solidFill>
              <a:srgbClr val="FF9900"/>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CHEQUES'!$D$50:$D$62</c:f>
              <c:numCache>
                <c:formatCode>General</c:formatCode>
                <c:ptCount val="13"/>
                <c:pt idx="0">
                  <c:v>0.92</c:v>
                </c:pt>
                <c:pt idx="1">
                  <c:v>0.73170731707317072</c:v>
                </c:pt>
                <c:pt idx="2">
                  <c:v>0.67465504720406677</c:v>
                </c:pt>
                <c:pt idx="3">
                  <c:v>0.74919354838709673</c:v>
                </c:pt>
                <c:pt idx="4">
                  <c:v>0</c:v>
                </c:pt>
                <c:pt idx="5">
                  <c:v>0</c:v>
                </c:pt>
                <c:pt idx="6">
                  <c:v>0</c:v>
                </c:pt>
                <c:pt idx="7">
                  <c:v>0</c:v>
                </c:pt>
                <c:pt idx="8">
                  <c:v>0</c:v>
                </c:pt>
                <c:pt idx="9">
                  <c:v>0</c:v>
                </c:pt>
              </c:numCache>
            </c:numRef>
          </c:val>
        </c:ser>
        <c:ser>
          <c:idx val="2"/>
          <c:order val="2"/>
          <c:tx>
            <c:strRef>
              <c:f>'[12]INDICADOR Y GRAFICAS DE CHEQUES'!$E$49</c:f>
              <c:strCache>
                <c:ptCount val="1"/>
                <c:pt idx="0">
                  <c:v>2 DIAS</c:v>
                </c:pt>
              </c:strCache>
            </c:strRef>
          </c:tx>
          <c:spPr>
            <a:solidFill>
              <a:schemeClr val="accent3">
                <a:lumMod val="75000"/>
              </a:schemeClr>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CHEQUES'!$F$50:$F$62</c:f>
              <c:numCache>
                <c:formatCode>General</c:formatCode>
                <c:ptCount val="13"/>
                <c:pt idx="0">
                  <c:v>0.08</c:v>
                </c:pt>
                <c:pt idx="1">
                  <c:v>0.11424903722721438</c:v>
                </c:pt>
                <c:pt idx="2">
                  <c:v>0.11401597676107481</c:v>
                </c:pt>
                <c:pt idx="3">
                  <c:v>0.12661290322580646</c:v>
                </c:pt>
                <c:pt idx="4">
                  <c:v>0</c:v>
                </c:pt>
                <c:pt idx="5">
                  <c:v>0</c:v>
                </c:pt>
                <c:pt idx="6">
                  <c:v>0</c:v>
                </c:pt>
                <c:pt idx="7">
                  <c:v>0</c:v>
                </c:pt>
                <c:pt idx="8">
                  <c:v>0</c:v>
                </c:pt>
                <c:pt idx="9">
                  <c:v>0</c:v>
                </c:pt>
              </c:numCache>
            </c:numRef>
          </c:val>
        </c:ser>
        <c:ser>
          <c:idx val="3"/>
          <c:order val="3"/>
          <c:tx>
            <c:strRef>
              <c:f>'[12]INDICADOR Y GRAFICAS DE CHEQUES'!$F$49</c:f>
              <c:strCache>
                <c:ptCount val="1"/>
                <c:pt idx="0">
                  <c:v>3 DIAS</c:v>
                </c:pt>
              </c:strCache>
            </c:strRef>
          </c:tx>
          <c:spPr>
            <a:solidFill>
              <a:srgbClr val="FFFF00"/>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CHEQUES'!$G$50:$G$62</c:f>
              <c:numCache>
                <c:formatCode>General</c:formatCode>
                <c:ptCount val="13"/>
                <c:pt idx="0">
                  <c:v>0</c:v>
                </c:pt>
                <c:pt idx="1">
                  <c:v>2.6957637997432605E-2</c:v>
                </c:pt>
                <c:pt idx="2">
                  <c:v>0.11038489469862019</c:v>
                </c:pt>
                <c:pt idx="3">
                  <c:v>1.2096774193548387E-2</c:v>
                </c:pt>
                <c:pt idx="4">
                  <c:v>0</c:v>
                </c:pt>
                <c:pt idx="5">
                  <c:v>0</c:v>
                </c:pt>
                <c:pt idx="6">
                  <c:v>0</c:v>
                </c:pt>
                <c:pt idx="7">
                  <c:v>0</c:v>
                </c:pt>
                <c:pt idx="8">
                  <c:v>0</c:v>
                </c:pt>
                <c:pt idx="9">
                  <c:v>0</c:v>
                </c:pt>
              </c:numCache>
            </c:numRef>
          </c:val>
        </c:ser>
        <c:ser>
          <c:idx val="4"/>
          <c:order val="4"/>
          <c:tx>
            <c:strRef>
              <c:f>'[12]INDICADOR Y GRAFICAS DE CHEQUES'!$G$49</c:f>
              <c:strCache>
                <c:ptCount val="1"/>
                <c:pt idx="0">
                  <c:v>4 DIAS</c:v>
                </c:pt>
              </c:strCache>
            </c:strRef>
          </c:tx>
          <c:spPr>
            <a:solidFill>
              <a:schemeClr val="accent6"/>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CHEQUES'!$H$50:$H$62</c:f>
              <c:numCache>
                <c:formatCode>General</c:formatCode>
                <c:ptCount val="13"/>
                <c:pt idx="0">
                  <c:v>0</c:v>
                </c:pt>
                <c:pt idx="1">
                  <c:v>2.9525032092426188E-2</c:v>
                </c:pt>
                <c:pt idx="2">
                  <c:v>5.0835148874364558E-3</c:v>
                </c:pt>
                <c:pt idx="3">
                  <c:v>5.6451612903225803E-3</c:v>
                </c:pt>
                <c:pt idx="4">
                  <c:v>0</c:v>
                </c:pt>
                <c:pt idx="5">
                  <c:v>0</c:v>
                </c:pt>
                <c:pt idx="6">
                  <c:v>0</c:v>
                </c:pt>
                <c:pt idx="7">
                  <c:v>0</c:v>
                </c:pt>
                <c:pt idx="8">
                  <c:v>0</c:v>
                </c:pt>
                <c:pt idx="9">
                  <c:v>0</c:v>
                </c:pt>
              </c:numCache>
            </c:numRef>
          </c:val>
        </c:ser>
        <c:ser>
          <c:idx val="5"/>
          <c:order val="5"/>
          <c:tx>
            <c:strRef>
              <c:f>'[12]INDICADOR Y GRAFICAS DE CHEQUES'!$H$49</c:f>
              <c:strCache>
                <c:ptCount val="1"/>
                <c:pt idx="0">
                  <c:v>5 DIAS</c:v>
                </c:pt>
              </c:strCache>
            </c:strRef>
          </c:tx>
          <c:spPr>
            <a:solidFill>
              <a:srgbClr val="FF8080"/>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CHEQUES'!$I$50:$I$62</c:f>
              <c:numCache>
                <c:formatCode>General</c:formatCode>
                <c:ptCount val="13"/>
                <c:pt idx="0">
                  <c:v>0</c:v>
                </c:pt>
                <c:pt idx="1">
                  <c:v>0</c:v>
                </c:pt>
                <c:pt idx="2">
                  <c:v>0</c:v>
                </c:pt>
                <c:pt idx="3">
                  <c:v>0</c:v>
                </c:pt>
                <c:pt idx="4">
                  <c:v>0</c:v>
                </c:pt>
                <c:pt idx="5">
                  <c:v>0</c:v>
                </c:pt>
                <c:pt idx="6">
                  <c:v>0</c:v>
                </c:pt>
                <c:pt idx="7">
                  <c:v>0</c:v>
                </c:pt>
                <c:pt idx="8">
                  <c:v>0</c:v>
                </c:pt>
                <c:pt idx="9">
                  <c:v>0</c:v>
                </c:pt>
              </c:numCache>
            </c:numRef>
          </c:val>
        </c:ser>
        <c:ser>
          <c:idx val="6"/>
          <c:order val="6"/>
          <c:tx>
            <c:strRef>
              <c:f>'[12]INDICADOR Y GRAFICAS DE CHEQUES'!$I$49</c:f>
              <c:strCache>
                <c:ptCount val="1"/>
                <c:pt idx="0">
                  <c:v>6 DIAS +</c:v>
                </c:pt>
              </c:strCache>
            </c:strRef>
          </c:tx>
          <c:spPr>
            <a:solidFill>
              <a:srgbClr val="FF0000"/>
            </a:solidFill>
            <a:ln w="12700">
              <a:solidFill>
                <a:srgbClr val="000000"/>
              </a:solidFill>
              <a:prstDash val="solid"/>
            </a:ln>
          </c:spPr>
          <c:invertIfNegative val="0"/>
          <c:cat>
            <c:strRef>
              <c:f>'[12]INDICADOR Y GRAFICAS DE CHEQUES'!$B$50:$B$62</c:f>
              <c:strCache>
                <c:ptCount val="13"/>
                <c:pt idx="0">
                  <c:v>ENE</c:v>
                </c:pt>
                <c:pt idx="1">
                  <c:v>FEB</c:v>
                </c:pt>
                <c:pt idx="2">
                  <c:v>MZO</c:v>
                </c:pt>
                <c:pt idx="3">
                  <c:v>MZO (Nota1)</c:v>
                </c:pt>
                <c:pt idx="4">
                  <c:v>ABR</c:v>
                </c:pt>
                <c:pt idx="5">
                  <c:v>MAYO</c:v>
                </c:pt>
                <c:pt idx="6">
                  <c:v>JUN</c:v>
                </c:pt>
                <c:pt idx="7">
                  <c:v>JUL</c:v>
                </c:pt>
                <c:pt idx="8">
                  <c:v>AGO</c:v>
                </c:pt>
                <c:pt idx="9">
                  <c:v>SEPT</c:v>
                </c:pt>
                <c:pt idx="10">
                  <c:v>OCT</c:v>
                </c:pt>
                <c:pt idx="11">
                  <c:v>NOV</c:v>
                </c:pt>
                <c:pt idx="12">
                  <c:v>DIC</c:v>
                </c:pt>
              </c:strCache>
            </c:strRef>
          </c:cat>
          <c:val>
            <c:numRef>
              <c:f>'[12]INDICADOR Y GRAFICAS DE CHEQUES'!$J$50:$J$62</c:f>
              <c:numCache>
                <c:formatCode>General</c:formatCode>
                <c:ptCount val="13"/>
                <c:pt idx="0">
                  <c:v>1</c:v>
                </c:pt>
                <c:pt idx="1">
                  <c:v>0.99999999999999989</c:v>
                </c:pt>
                <c:pt idx="2">
                  <c:v>0.99999999999999989</c:v>
                </c:pt>
                <c:pt idx="3">
                  <c:v>0.99999999999999989</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151531520"/>
        <c:axId val="151533056"/>
      </c:barChart>
      <c:catAx>
        <c:axId val="151531520"/>
        <c:scaling>
          <c:orientation val="minMax"/>
        </c:scaling>
        <c:delete val="0"/>
        <c:axPos val="b"/>
        <c:numFmt formatCode="_(* #,##0.00_);_(* \(#,##0.00\);_(* &quot;-&quot;??_);_(@_)"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51533056"/>
        <c:crosses val="autoZero"/>
        <c:auto val="1"/>
        <c:lblAlgn val="ctr"/>
        <c:lblOffset val="100"/>
        <c:tickLblSkip val="1"/>
        <c:tickMarkSkip val="1"/>
        <c:noMultiLvlLbl val="0"/>
      </c:catAx>
      <c:valAx>
        <c:axId val="151533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2760000" vert="horz"/>
          <a:lstStyle/>
          <a:p>
            <a:pPr>
              <a:defRPr sz="975" b="0" i="0" u="none" strike="noStrike" baseline="0">
                <a:solidFill>
                  <a:srgbClr val="000000"/>
                </a:solidFill>
                <a:latin typeface="Arial"/>
                <a:ea typeface="Arial"/>
                <a:cs typeface="Arial"/>
              </a:defRPr>
            </a:pPr>
            <a:endParaRPr lang="es-MX"/>
          </a:p>
        </c:txPr>
        <c:crossAx val="151531520"/>
        <c:crosses val="autoZero"/>
        <c:crossBetween val="between"/>
      </c:valAx>
      <c:spPr>
        <a:solidFill>
          <a:srgbClr val="C0C0C0"/>
        </a:solidFill>
        <a:ln w="12700">
          <a:solidFill>
            <a:srgbClr val="808080"/>
          </a:solidFill>
          <a:prstDash val="solid"/>
        </a:ln>
      </c:spPr>
    </c:plotArea>
    <c:legend>
      <c:legendPos val="r"/>
      <c:layout>
        <c:manualLayout>
          <c:xMode val="edge"/>
          <c:yMode val="edge"/>
          <c:x val="0.3671903668781214"/>
          <c:y val="0.90981548118357547"/>
          <c:w val="0.23174026444186641"/>
          <c:h val="8.562969234668944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3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verticalDpi="0"/>
  </c:printSettings>
</c:chartSpace>
</file>

<file path=xl/charts/chart18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s-MX" u="sng"/>
              <a:t>INDICADOR DE INGRESOS </a:t>
            </a:r>
          </a:p>
          <a:p>
            <a:pPr>
              <a:defRPr u="sng"/>
            </a:pPr>
            <a:r>
              <a:rPr lang="es-MX" u="sng"/>
              <a:t>PORCENTAJE DE CORTES INCORPORADOS EN EL MES</a:t>
            </a:r>
          </a:p>
          <a:p>
            <a:pPr>
              <a:defRPr u="sng"/>
            </a:pPr>
            <a:endParaRPr lang="es-MX" u="sng"/>
          </a:p>
        </c:rich>
      </c:tx>
      <c:layout>
        <c:manualLayout>
          <c:xMode val="edge"/>
          <c:yMode val="edge"/>
          <c:x val="0.18923278593554185"/>
          <c:y val="3.9277135812568885E-2"/>
        </c:manualLayout>
      </c:layout>
      <c:overlay val="0"/>
      <c:spPr>
        <a:noFill/>
        <a:ln w="25400">
          <a:noFill/>
        </a:ln>
      </c:spPr>
    </c:title>
    <c:autoTitleDeleted val="0"/>
    <c:plotArea>
      <c:layout>
        <c:manualLayout>
          <c:layoutTarget val="inner"/>
          <c:xMode val="edge"/>
          <c:yMode val="edge"/>
          <c:x val="8.5674256934099455E-2"/>
          <c:y val="0.19900676537570211"/>
          <c:w val="0.83862184034428133"/>
          <c:h val="0.64433070776959644"/>
        </c:manualLayout>
      </c:layout>
      <c:barChart>
        <c:barDir val="col"/>
        <c:grouping val="clustered"/>
        <c:varyColors val="0"/>
        <c:ser>
          <c:idx val="1"/>
          <c:order val="0"/>
          <c:spPr>
            <a:solidFill>
              <a:srgbClr val="00B050"/>
            </a:solidFill>
            <a:ln w="12700">
              <a:solidFill>
                <a:srgbClr val="000000"/>
              </a:solidFill>
              <a:prstDash val="solid"/>
            </a:ln>
            <a:scene3d>
              <a:camera prst="orthographicFront"/>
              <a:lightRig rig="threePt" dir="t"/>
            </a:scene3d>
            <a:sp3d>
              <a:bevelT w="165100" prst="coolSlant"/>
            </a:sp3d>
          </c:spPr>
          <c:invertIfNegative val="0"/>
          <c:dPt>
            <c:idx val="5"/>
            <c:invertIfNegative val="0"/>
            <c:bubble3D val="0"/>
            <c:spPr>
              <a:solidFill>
                <a:schemeClr val="bg1">
                  <a:lumMod val="75000"/>
                </a:schemeClr>
              </a:solidFill>
              <a:ln w="12700">
                <a:solidFill>
                  <a:srgbClr val="000000"/>
                </a:solidFill>
                <a:prstDash val="solid"/>
              </a:ln>
              <a:scene3d>
                <a:camera prst="orthographicFront"/>
                <a:lightRig rig="threePt" dir="t"/>
              </a:scene3d>
              <a:sp3d>
                <a:bevelT w="165100" prst="coolSlant"/>
              </a:sp3d>
            </c:spPr>
          </c:dPt>
          <c:dLbls>
            <c:dLbl>
              <c:idx val="0"/>
              <c:layout>
                <c:manualLayout>
                  <c:x val="5.4824561403508769E-3"/>
                  <c:y val="-3.3430199758477005E-17"/>
                </c:manualLayout>
              </c:layout>
              <c:numFmt formatCode="0.00%" sourceLinked="0"/>
              <c:spPr/>
              <c:txPr>
                <a:bodyPr/>
                <a:lstStyle/>
                <a:p>
                  <a:pPr>
                    <a:defRPr/>
                  </a:pPr>
                  <a:endParaRPr lang="es-MX"/>
                </a:p>
              </c:txPr>
              <c:dLblPos val="outEnd"/>
              <c:showLegendKey val="0"/>
              <c:showVal val="1"/>
              <c:showCatName val="0"/>
              <c:showSerName val="0"/>
              <c:showPercent val="0"/>
              <c:showBubbleSize val="0"/>
            </c:dLbl>
            <c:dLbl>
              <c:idx val="6"/>
              <c:layout>
                <c:manualLayout>
                  <c:x val="0"/>
                  <c:y val="-1.9723865877712032E-2"/>
                </c:manualLayout>
              </c:layout>
              <c:numFmt formatCode="0.00%" sourceLinked="0"/>
              <c:spPr/>
              <c:txPr>
                <a:bodyPr/>
                <a:lstStyle/>
                <a:p>
                  <a:pPr>
                    <a:defRPr/>
                  </a:pPr>
                  <a:endParaRPr lang="es-MX"/>
                </a:p>
              </c:txPr>
              <c:dLblPos val="outEnd"/>
              <c:showLegendKey val="0"/>
              <c:showVal val="1"/>
              <c:showCatName val="0"/>
              <c:showSerName val="0"/>
              <c:showPercent val="0"/>
              <c:showBubbleSize val="0"/>
            </c:dLbl>
            <c:dLbl>
              <c:idx val="7"/>
              <c:layout>
                <c:manualLayout>
                  <c:x val="0"/>
                  <c:y val="-1.9723865877712032E-2"/>
                </c:manualLayout>
              </c:layout>
              <c:numFmt formatCode="0.00%" sourceLinked="0"/>
              <c:spPr/>
              <c:txPr>
                <a:bodyPr/>
                <a:lstStyle/>
                <a:p>
                  <a:pPr>
                    <a:defRPr/>
                  </a:pPr>
                  <a:endParaRPr lang="es-MX"/>
                </a:p>
              </c:txPr>
              <c:dLblPos val="outEnd"/>
              <c:showLegendKey val="0"/>
              <c:showVal val="1"/>
              <c:showCatName val="0"/>
              <c:showSerName val="0"/>
              <c:showPercent val="0"/>
              <c:showBubbleSize val="0"/>
            </c:dLbl>
            <c:dLbl>
              <c:idx val="9"/>
              <c:layout>
                <c:manualLayout>
                  <c:x val="0"/>
                  <c:y val="-1.9723865877712032E-2"/>
                </c:manualLayout>
              </c:layout>
              <c:numFmt formatCode="0.00%" sourceLinked="0"/>
              <c:spPr/>
              <c:txPr>
                <a:bodyPr/>
                <a:lstStyle/>
                <a:p>
                  <a:pPr>
                    <a:defRPr/>
                  </a:pPr>
                  <a:endParaRPr lang="es-MX"/>
                </a:p>
              </c:txPr>
              <c:dLblPos val="outEnd"/>
              <c:showLegendKey val="0"/>
              <c:showVal val="1"/>
              <c:showCatName val="0"/>
              <c:showSerName val="0"/>
              <c:showPercent val="0"/>
              <c:showBubbleSize val="0"/>
            </c:dLbl>
            <c:numFmt formatCode="0.00%" sourceLinked="0"/>
            <c:showLegendKey val="0"/>
            <c:showVal val="1"/>
            <c:showCatName val="0"/>
            <c:showSerName val="0"/>
            <c:showPercent val="0"/>
            <c:showBubbleSize val="0"/>
            <c:showLeaderLines val="0"/>
          </c:dLbls>
          <c:cat>
            <c:numRef>
              <c:f>'TM10'!$B$79:$B$87</c:f>
              <c:numCache>
                <c:formatCode>mmm\-yy</c:formatCode>
                <c:ptCount val="9"/>
                <c:pt idx="0">
                  <c:v>43101</c:v>
                </c:pt>
                <c:pt idx="1">
                  <c:v>43132</c:v>
                </c:pt>
                <c:pt idx="2">
                  <c:v>43160</c:v>
                </c:pt>
                <c:pt idx="3">
                  <c:v>43191</c:v>
                </c:pt>
                <c:pt idx="4">
                  <c:v>43221</c:v>
                </c:pt>
                <c:pt idx="5">
                  <c:v>43252</c:v>
                </c:pt>
                <c:pt idx="6">
                  <c:v>43282</c:v>
                </c:pt>
                <c:pt idx="7">
                  <c:v>43313</c:v>
                </c:pt>
                <c:pt idx="8">
                  <c:v>43344</c:v>
                </c:pt>
              </c:numCache>
            </c:numRef>
          </c:cat>
          <c:val>
            <c:numRef>
              <c:f>'TM10'!$C$79:$C$87</c:f>
              <c:numCache>
                <c:formatCode>0%</c:formatCode>
                <c:ptCount val="9"/>
                <c:pt idx="0">
                  <c:v>0.89250000000000007</c:v>
                </c:pt>
                <c:pt idx="1">
                  <c:v>0.92500000000000004</c:v>
                </c:pt>
                <c:pt idx="2">
                  <c:v>0.95</c:v>
                </c:pt>
                <c:pt idx="3">
                  <c:v>0.92861111111111105</c:v>
                </c:pt>
                <c:pt idx="4">
                  <c:v>0.94606321839080454</c:v>
                </c:pt>
                <c:pt idx="5">
                  <c:v>0.82166666666666666</c:v>
                </c:pt>
                <c:pt idx="6">
                  <c:v>0.99</c:v>
                </c:pt>
                <c:pt idx="7">
                  <c:v>0.94</c:v>
                </c:pt>
                <c:pt idx="8">
                  <c:v>0.93</c:v>
                </c:pt>
              </c:numCache>
            </c:numRef>
          </c:val>
        </c:ser>
        <c:dLbls>
          <c:showLegendKey val="0"/>
          <c:showVal val="0"/>
          <c:showCatName val="0"/>
          <c:showSerName val="0"/>
          <c:showPercent val="0"/>
          <c:showBubbleSize val="0"/>
        </c:dLbls>
        <c:gapWidth val="150"/>
        <c:axId val="150136320"/>
        <c:axId val="150137856"/>
      </c:barChart>
      <c:catAx>
        <c:axId val="150136320"/>
        <c:scaling>
          <c:orientation val="minMax"/>
        </c:scaling>
        <c:delete val="0"/>
        <c:axPos val="b"/>
        <c:numFmt formatCode="mmm\-yy" sourceLinked="1"/>
        <c:majorTickMark val="cross"/>
        <c:minorTickMark val="none"/>
        <c:tickLblPos val="nextTo"/>
        <c:spPr>
          <a:ln w="3175">
            <a:solidFill>
              <a:srgbClr val="000000"/>
            </a:solidFill>
            <a:prstDash val="solid"/>
          </a:ln>
        </c:spPr>
        <c:txPr>
          <a:bodyPr rot="-2700000" vert="horz"/>
          <a:lstStyle/>
          <a:p>
            <a:pPr>
              <a:defRPr/>
            </a:pPr>
            <a:endParaRPr lang="es-MX"/>
          </a:p>
        </c:txPr>
        <c:crossAx val="150137856"/>
        <c:crosses val="autoZero"/>
        <c:auto val="0"/>
        <c:lblAlgn val="ctr"/>
        <c:lblOffset val="100"/>
        <c:tickLblSkip val="1"/>
        <c:tickMarkSkip val="1"/>
        <c:noMultiLvlLbl val="0"/>
      </c:catAx>
      <c:valAx>
        <c:axId val="150137856"/>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a:pPr>
            <a:endParaRPr lang="es-MX"/>
          </a:p>
        </c:txPr>
        <c:crossAx val="150136320"/>
        <c:crosses val="autoZero"/>
        <c:crossBetween val="between"/>
      </c:valAx>
      <c:spPr>
        <a:solidFill>
          <a:schemeClr val="bg1"/>
        </a:solidFill>
        <a:ln w="12700">
          <a:solidFill>
            <a:srgbClr val="808080"/>
          </a:solidFill>
          <a:prstDash val="solid"/>
        </a:ln>
      </c:spPr>
    </c:plotArea>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63500">
        <a:schemeClr val="accent2">
          <a:lumMod val="20000"/>
          <a:lumOff val="80000"/>
          <a:alpha val="40000"/>
        </a:schemeClr>
      </a:glow>
    </a:effectLst>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sng"/>
          </a:pPr>
          <a:endParaRPr lang="es-MX"/>
        </a:p>
      </c:txPr>
    </c:title>
    <c:autoTitleDeleted val="0"/>
    <c:plotArea>
      <c:layout/>
      <c:barChart>
        <c:barDir val="col"/>
        <c:grouping val="clustered"/>
        <c:varyColors val="0"/>
        <c:ser>
          <c:idx val="0"/>
          <c:order val="0"/>
          <c:tx>
            <c:strRef>
              <c:f>'TM10'!$C$31</c:f>
              <c:strCache>
                <c:ptCount val="1"/>
                <c:pt idx="0">
                  <c:v>Registro de Ingresos Propios</c:v>
                </c:pt>
              </c:strCache>
            </c:strRef>
          </c:tx>
          <c:spPr>
            <a:solidFill>
              <a:srgbClr val="00B050"/>
            </a:solidFill>
          </c:spPr>
          <c:invertIfNegative val="0"/>
          <c:dPt>
            <c:idx val="5"/>
            <c:invertIfNegative val="0"/>
            <c:bubble3D val="0"/>
            <c:spPr>
              <a:solidFill>
                <a:srgbClr val="FFFF00"/>
              </a:solidFill>
            </c:spPr>
          </c:dPt>
          <c:dPt>
            <c:idx val="6"/>
            <c:invertIfNegative val="0"/>
            <c:bubble3D val="0"/>
            <c:spPr>
              <a:solidFill>
                <a:srgbClr val="FF0000"/>
              </a:solidFill>
            </c:spPr>
          </c:dPt>
          <c:dPt>
            <c:idx val="7"/>
            <c:invertIfNegative val="0"/>
            <c:bubble3D val="0"/>
            <c:spPr>
              <a:solidFill>
                <a:srgbClr val="FF0000"/>
              </a:solidFill>
            </c:spPr>
          </c:dPt>
          <c:dLbls>
            <c:txPr>
              <a:bodyPr/>
              <a:lstStyle/>
              <a:p>
                <a:pPr>
                  <a:defRPr b="1"/>
                </a:pPr>
                <a:endParaRPr lang="es-MX"/>
              </a:p>
            </c:txPr>
            <c:showLegendKey val="0"/>
            <c:showVal val="1"/>
            <c:showCatName val="0"/>
            <c:showSerName val="0"/>
            <c:showPercent val="0"/>
            <c:showBubbleSize val="0"/>
            <c:showLeaderLines val="0"/>
          </c:dLbls>
          <c:cat>
            <c:numRef>
              <c:f>'TM10'!$B$32:$B$42</c:f>
              <c:numCache>
                <c:formatCode>mmm\-yy</c:formatCode>
                <c:ptCount val="11"/>
                <c:pt idx="0">
                  <c:v>42736</c:v>
                </c:pt>
                <c:pt idx="1">
                  <c:v>42767</c:v>
                </c:pt>
                <c:pt idx="2">
                  <c:v>42795</c:v>
                </c:pt>
                <c:pt idx="3">
                  <c:v>42826</c:v>
                </c:pt>
                <c:pt idx="4">
                  <c:v>42856</c:v>
                </c:pt>
                <c:pt idx="5">
                  <c:v>42887</c:v>
                </c:pt>
                <c:pt idx="6">
                  <c:v>42917</c:v>
                </c:pt>
                <c:pt idx="7">
                  <c:v>42948</c:v>
                </c:pt>
                <c:pt idx="8">
                  <c:v>42979</c:v>
                </c:pt>
                <c:pt idx="9">
                  <c:v>43009</c:v>
                </c:pt>
                <c:pt idx="10">
                  <c:v>43040</c:v>
                </c:pt>
              </c:numCache>
            </c:numRef>
          </c:cat>
          <c:val>
            <c:numRef>
              <c:f>'TM10'!$C$32:$C$42</c:f>
              <c:numCache>
                <c:formatCode>0%</c:formatCode>
                <c:ptCount val="11"/>
                <c:pt idx="0">
                  <c:v>0.934640522875817</c:v>
                </c:pt>
                <c:pt idx="1">
                  <c:v>0.95238095238095233</c:v>
                </c:pt>
                <c:pt idx="2">
                  <c:v>0.95238095238095233</c:v>
                </c:pt>
                <c:pt idx="3">
                  <c:v>0.9578347578347578</c:v>
                </c:pt>
                <c:pt idx="4">
                  <c:v>0.96530214424951266</c:v>
                </c:pt>
                <c:pt idx="5">
                  <c:v>0.89666666666666672</c:v>
                </c:pt>
                <c:pt idx="6">
                  <c:v>0.85858585858585856</c:v>
                </c:pt>
                <c:pt idx="7">
                  <c:v>0.87962962962962954</c:v>
                </c:pt>
                <c:pt idx="8">
                  <c:v>0.93183099794941882</c:v>
                </c:pt>
                <c:pt idx="9">
                  <c:v>0.9737221842485001</c:v>
                </c:pt>
                <c:pt idx="10">
                  <c:v>0.92426706566050831</c:v>
                </c:pt>
              </c:numCache>
            </c:numRef>
          </c:val>
        </c:ser>
        <c:dLbls>
          <c:showLegendKey val="0"/>
          <c:showVal val="0"/>
          <c:showCatName val="0"/>
          <c:showSerName val="0"/>
          <c:showPercent val="0"/>
          <c:showBubbleSize val="0"/>
        </c:dLbls>
        <c:gapWidth val="150"/>
        <c:axId val="150311296"/>
        <c:axId val="150312832"/>
      </c:barChart>
      <c:dateAx>
        <c:axId val="150311296"/>
        <c:scaling>
          <c:orientation val="minMax"/>
        </c:scaling>
        <c:delete val="0"/>
        <c:axPos val="b"/>
        <c:numFmt formatCode="mmm\-yy" sourceLinked="1"/>
        <c:majorTickMark val="out"/>
        <c:minorTickMark val="none"/>
        <c:tickLblPos val="nextTo"/>
        <c:txPr>
          <a:bodyPr/>
          <a:lstStyle/>
          <a:p>
            <a:pPr>
              <a:defRPr b="1"/>
            </a:pPr>
            <a:endParaRPr lang="es-MX"/>
          </a:p>
        </c:txPr>
        <c:crossAx val="150312832"/>
        <c:crosses val="autoZero"/>
        <c:auto val="1"/>
        <c:lblOffset val="100"/>
        <c:baseTimeUnit val="months"/>
      </c:dateAx>
      <c:valAx>
        <c:axId val="150312832"/>
        <c:scaling>
          <c:orientation val="minMax"/>
        </c:scaling>
        <c:delete val="0"/>
        <c:axPos val="l"/>
        <c:majorGridlines/>
        <c:numFmt formatCode="0%" sourceLinked="1"/>
        <c:majorTickMark val="out"/>
        <c:minorTickMark val="none"/>
        <c:tickLblPos val="nextTo"/>
        <c:txPr>
          <a:bodyPr/>
          <a:lstStyle/>
          <a:p>
            <a:pPr>
              <a:defRPr b="1"/>
            </a:pPr>
            <a:endParaRPr lang="es-MX"/>
          </a:p>
        </c:txPr>
        <c:crossAx val="150311296"/>
        <c:crosses val="autoZero"/>
        <c:crossBetween val="between"/>
      </c:valAx>
    </c:plotArea>
    <c:legend>
      <c:legendPos val="b"/>
      <c:overlay val="0"/>
      <c:txPr>
        <a:bodyPr/>
        <a:lstStyle/>
        <a:p>
          <a:pPr rtl="0">
            <a:defRPr/>
          </a:pPr>
          <a:endParaRPr lang="es-MX"/>
        </a:p>
      </c:txPr>
    </c:legend>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a:effectLst>
      <a:glow rad="63500">
        <a:schemeClr val="accent2">
          <a:lumMod val="20000"/>
          <a:lumOff val="80000"/>
          <a:alpha val="40000"/>
        </a:schemeClr>
      </a:glow>
    </a:effectLst>
  </c:sp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INDICADOR DE INGRESOS </a:t>
            </a:r>
          </a:p>
          <a:p>
            <a:pPr>
              <a:defRPr sz="1200" b="1" i="0" u="none" strike="noStrike" baseline="0">
                <a:solidFill>
                  <a:srgbClr val="000000"/>
                </a:solidFill>
                <a:latin typeface="Arial"/>
                <a:ea typeface="Arial"/>
                <a:cs typeface="Arial"/>
              </a:defRPr>
            </a:pPr>
            <a:r>
              <a:rPr lang="es-MX"/>
              <a:t>PORCENTAJE DE CORTES</a:t>
            </a:r>
            <a:r>
              <a:rPr lang="es-MX" baseline="0"/>
              <a:t> INCORPORADOS EN EL MES</a:t>
            </a:r>
          </a:p>
          <a:p>
            <a:pPr>
              <a:defRPr sz="1200" b="1" i="0" u="none" strike="noStrike" baseline="0">
                <a:solidFill>
                  <a:srgbClr val="000000"/>
                </a:solidFill>
                <a:latin typeface="Arial"/>
                <a:ea typeface="Arial"/>
                <a:cs typeface="Arial"/>
              </a:defRPr>
            </a:pPr>
            <a:endParaRPr lang="es-MX"/>
          </a:p>
        </c:rich>
      </c:tx>
      <c:layout>
        <c:manualLayout>
          <c:xMode val="edge"/>
          <c:yMode val="edge"/>
          <c:x val="0.30935283994106"/>
          <c:y val="3.3505205340456701E-2"/>
        </c:manualLayout>
      </c:layout>
      <c:overlay val="0"/>
      <c:spPr>
        <a:noFill/>
        <a:ln w="25400">
          <a:noFill/>
        </a:ln>
      </c:spPr>
    </c:title>
    <c:autoTitleDeleted val="0"/>
    <c:plotArea>
      <c:layout>
        <c:manualLayout>
          <c:layoutTarget val="inner"/>
          <c:xMode val="edge"/>
          <c:yMode val="edge"/>
          <c:x val="0.13447300126809994"/>
          <c:y val="0.19900676537570211"/>
          <c:w val="0.71099413888335772"/>
          <c:h val="0.64433070776959644"/>
        </c:manualLayout>
      </c:layout>
      <c:barChart>
        <c:barDir val="col"/>
        <c:grouping val="clustered"/>
        <c:varyColors val="0"/>
        <c:ser>
          <c:idx val="1"/>
          <c:order val="0"/>
          <c:tx>
            <c:strRef>
              <c:f>'[9]INDICADOR Y GRAFICA DE INGRESOS'!$C$47</c:f>
              <c:strCache>
                <c:ptCount val="1"/>
                <c:pt idx="0">
                  <c:v>% AVANCE</c:v>
                </c:pt>
              </c:strCache>
            </c:strRef>
          </c:tx>
          <c:spPr>
            <a:solidFill>
              <a:srgbClr val="993366"/>
            </a:solidFill>
            <a:ln w="12700">
              <a:solidFill>
                <a:srgbClr val="000000"/>
              </a:solidFill>
              <a:prstDash val="solid"/>
            </a:ln>
          </c:spPr>
          <c:invertIfNegative val="0"/>
          <c:dLbls>
            <c:dLbl>
              <c:idx val="0"/>
              <c:layout>
                <c:manualLayout>
                  <c:x val="5.4824561403508769E-3"/>
                  <c:y val="-3.3430199758477005E-17"/>
                </c:manualLayout>
              </c:layout>
              <c:spPr/>
              <c:txPr>
                <a:bodyPr/>
                <a:lstStyle/>
                <a:p>
                  <a:pPr>
                    <a:defRPr/>
                  </a:pPr>
                  <a:endParaRPr lang="es-MX"/>
                </a:p>
              </c:txPr>
              <c:dLblPos val="outEnd"/>
              <c:showLegendKey val="0"/>
              <c:showVal val="1"/>
              <c:showCatName val="0"/>
              <c:showSerName val="0"/>
              <c:showPercent val="0"/>
              <c:showBubbleSize val="0"/>
            </c:dLbl>
            <c:dLbl>
              <c:idx val="6"/>
              <c:layout>
                <c:manualLayout>
                  <c:x val="0"/>
                  <c:y val="-1.9723865877712032E-2"/>
                </c:manualLayout>
              </c:layout>
              <c:spPr/>
              <c:txPr>
                <a:bodyPr/>
                <a:lstStyle/>
                <a:p>
                  <a:pPr>
                    <a:defRPr/>
                  </a:pPr>
                  <a:endParaRPr lang="es-MX"/>
                </a:p>
              </c:txPr>
              <c:dLblPos val="outEnd"/>
              <c:showLegendKey val="0"/>
              <c:showVal val="1"/>
              <c:showCatName val="0"/>
              <c:showSerName val="0"/>
              <c:showPercent val="0"/>
              <c:showBubbleSize val="0"/>
            </c:dLbl>
            <c:dLbl>
              <c:idx val="7"/>
              <c:layout>
                <c:manualLayout>
                  <c:x val="0"/>
                  <c:y val="-1.9723865877712032E-2"/>
                </c:manualLayout>
              </c:layout>
              <c:spPr/>
              <c:txPr>
                <a:bodyPr/>
                <a:lstStyle/>
                <a:p>
                  <a:pPr>
                    <a:defRPr/>
                  </a:pPr>
                  <a:endParaRPr lang="es-MX"/>
                </a:p>
              </c:txPr>
              <c:dLblPos val="outEnd"/>
              <c:showLegendKey val="0"/>
              <c:showVal val="1"/>
              <c:showCatName val="0"/>
              <c:showSerName val="0"/>
              <c:showPercent val="0"/>
              <c:showBubbleSize val="0"/>
            </c:dLbl>
            <c:dLbl>
              <c:idx val="9"/>
              <c:layout>
                <c:manualLayout>
                  <c:x val="0"/>
                  <c:y val="-1.9723865877712032E-2"/>
                </c:manualLayout>
              </c:layout>
              <c:spPr/>
              <c:txPr>
                <a:bodyPr/>
                <a:lstStyle/>
                <a:p>
                  <a:pPr>
                    <a:defRPr/>
                  </a:pPr>
                  <a:endParaRPr lang="es-MX"/>
                </a:p>
              </c:txPr>
              <c:dLblPos val="outEnd"/>
              <c:showLegendKey val="0"/>
              <c:showVal val="1"/>
              <c:showCatName val="0"/>
              <c:showSerName val="0"/>
              <c:showPercent val="0"/>
              <c:showBubbleSize val="0"/>
            </c:dLbl>
            <c:showLegendKey val="0"/>
            <c:showVal val="1"/>
            <c:showCatName val="0"/>
            <c:showSerName val="0"/>
            <c:showPercent val="0"/>
            <c:showBubbleSize val="0"/>
            <c:showLeaderLines val="0"/>
          </c:dLbls>
          <c:cat>
            <c:numRef>
              <c:f>'[9]INDICADOR Y GRAFICA DE INGRESOS'!$B$48:$B$59</c:f>
              <c:numCache>
                <c:formatCode>General</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'[9]INDICADOR Y GRAFICA DE INGRESOS'!$C$48:$C$59</c:f>
              <c:numCache>
                <c:formatCode>General</c:formatCode>
                <c:ptCount val="12"/>
                <c:pt idx="0">
                  <c:v>0.94293347873500544</c:v>
                </c:pt>
                <c:pt idx="1">
                  <c:v>0.95</c:v>
                </c:pt>
                <c:pt idx="2">
                  <c:v>0.94034482758620686</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51143936"/>
        <c:axId val="151145856"/>
      </c:barChart>
      <c:lineChart>
        <c:grouping val="standard"/>
        <c:varyColors val="0"/>
        <c:ser>
          <c:idx val="2"/>
          <c:order val="1"/>
          <c:tx>
            <c:strRef>
              <c:f>'[9]INDICADOR Y GRAFICA DE INGRESOS'!$E$47</c:f>
              <c:strCache>
                <c:ptCount val="1"/>
                <c:pt idx="0">
                  <c:v>META</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numRef>
              <c:f>'[9]INDICADOR Y GRAFICA DE INGRESOS'!$B$48:$B$59</c:f>
              <c:numCache>
                <c:formatCode>General</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'[9]INDICADOR Y GRAFICA DE INGRESOS'!$E$48:$E$59</c:f>
              <c:numCache>
                <c:formatCode>General</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ser>
        <c:dLbls>
          <c:showLegendKey val="0"/>
          <c:showVal val="0"/>
          <c:showCatName val="0"/>
          <c:showSerName val="0"/>
          <c:showPercent val="0"/>
          <c:showBubbleSize val="0"/>
        </c:dLbls>
        <c:marker val="1"/>
        <c:smooth val="0"/>
        <c:axId val="151155840"/>
        <c:axId val="151157376"/>
      </c:lineChart>
      <c:catAx>
        <c:axId val="1511439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s-MX"/>
          </a:p>
        </c:txPr>
        <c:crossAx val="151145856"/>
        <c:crosses val="autoZero"/>
        <c:auto val="0"/>
        <c:lblAlgn val="ctr"/>
        <c:lblOffset val="100"/>
        <c:tickLblSkip val="1"/>
        <c:tickMarkSkip val="1"/>
        <c:noMultiLvlLbl val="0"/>
      </c:catAx>
      <c:valAx>
        <c:axId val="1511458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51143936"/>
        <c:crosses val="autoZero"/>
        <c:crossBetween val="between"/>
      </c:valAx>
      <c:catAx>
        <c:axId val="151155840"/>
        <c:scaling>
          <c:orientation val="minMax"/>
        </c:scaling>
        <c:delete val="1"/>
        <c:axPos val="b"/>
        <c:numFmt formatCode="General" sourceLinked="1"/>
        <c:majorTickMark val="out"/>
        <c:minorTickMark val="none"/>
        <c:tickLblPos val="nextTo"/>
        <c:crossAx val="151157376"/>
        <c:crosses val="autoZero"/>
        <c:auto val="0"/>
        <c:lblAlgn val="ctr"/>
        <c:lblOffset val="100"/>
        <c:noMultiLvlLbl val="0"/>
      </c:catAx>
      <c:valAx>
        <c:axId val="151157376"/>
        <c:scaling>
          <c:orientation val="minMax"/>
        </c:scaling>
        <c:delete val="1"/>
        <c:axPos val="l"/>
        <c:numFmt formatCode="General" sourceLinked="1"/>
        <c:majorTickMark val="out"/>
        <c:minorTickMark val="none"/>
        <c:tickLblPos val="nextTo"/>
        <c:crossAx val="151155840"/>
        <c:crosses val="autoZero"/>
        <c:crossBetween val="between"/>
      </c:valAx>
      <c:spPr>
        <a:solidFill>
          <a:srgbClr val="C0C0C0"/>
        </a:solidFill>
        <a:ln w="12700">
          <a:solidFill>
            <a:srgbClr val="808080"/>
          </a:solidFill>
          <a:prstDash val="solid"/>
        </a:ln>
      </c:spPr>
    </c:plotArea>
    <c:legend>
      <c:legendPos val="r"/>
      <c:layout>
        <c:manualLayout>
          <c:xMode val="edge"/>
          <c:yMode val="edge"/>
          <c:x val="0.83710580075964369"/>
          <c:y val="0.28754121431526769"/>
          <c:w val="0.14185853335020809"/>
          <c:h val="0.290085826831332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9"/>
    </mc:Choice>
    <mc:Fallback>
      <c:style val="29"/>
    </mc:Fallback>
  </mc:AlternateContent>
  <c:chart>
    <c:autoTitleDeleted val="0"/>
    <c:plotArea>
      <c:layout>
        <c:manualLayout>
          <c:layoutTarget val="inner"/>
          <c:xMode val="edge"/>
          <c:yMode val="edge"/>
          <c:x val="0.19271744818605557"/>
          <c:y val="0.20633034939073677"/>
          <c:w val="0.77641953656072582"/>
          <c:h val="0.65112466152812698"/>
        </c:manualLayout>
      </c:layout>
      <c:barChart>
        <c:barDir val="col"/>
        <c:grouping val="clustered"/>
        <c:varyColors val="0"/>
        <c:ser>
          <c:idx val="0"/>
          <c:order val="0"/>
          <c:tx>
            <c:strRef>
              <c:f>'TT1'!$B$28</c:f>
              <c:strCache>
                <c:ptCount val="1"/>
                <c:pt idx="0">
                  <c:v>Ene-Jun 17</c:v>
                </c:pt>
              </c:strCache>
            </c:strRef>
          </c:tx>
          <c:invertIfNegative val="0"/>
          <c:dLbls>
            <c:numFmt formatCode="0.00%" sourceLinked="0"/>
            <c:txPr>
              <a:bodyPr/>
              <a:lstStyle/>
              <a:p>
                <a:pPr>
                  <a:defRPr sz="1800"/>
                </a:pPr>
                <a:endParaRPr lang="es-MX"/>
              </a:p>
            </c:txPr>
            <c:showLegendKey val="0"/>
            <c:showVal val="1"/>
            <c:showCatName val="0"/>
            <c:showSerName val="0"/>
            <c:showPercent val="0"/>
            <c:showBubbleSize val="0"/>
            <c:showLeaderLines val="0"/>
          </c:dLbls>
          <c:cat>
            <c:strRef>
              <c:f>'TT1'!$C$27</c:f>
              <c:strCache>
                <c:ptCount val="1"/>
                <c:pt idx="0">
                  <c:v>% Satisfaccion</c:v>
                </c:pt>
              </c:strCache>
            </c:strRef>
          </c:cat>
          <c:val>
            <c:numRef>
              <c:f>'TT1'!$C$28</c:f>
              <c:numCache>
                <c:formatCode>0.00%</c:formatCode>
                <c:ptCount val="1"/>
                <c:pt idx="0">
                  <c:v>0.98599999999999999</c:v>
                </c:pt>
              </c:numCache>
            </c:numRef>
          </c:val>
        </c:ser>
        <c:ser>
          <c:idx val="1"/>
          <c:order val="1"/>
          <c:tx>
            <c:strRef>
              <c:f>'TT1'!$B$29</c:f>
              <c:strCache>
                <c:ptCount val="1"/>
                <c:pt idx="0">
                  <c:v>Jul-Dic 17</c:v>
                </c:pt>
              </c:strCache>
            </c:strRef>
          </c:tx>
          <c:invertIfNegative val="0"/>
          <c:dLbls>
            <c:txPr>
              <a:bodyPr/>
              <a:lstStyle/>
              <a:p>
                <a:pPr>
                  <a:defRPr sz="1800"/>
                </a:pPr>
                <a:endParaRPr lang="es-MX"/>
              </a:p>
            </c:txPr>
            <c:showLegendKey val="0"/>
            <c:showVal val="1"/>
            <c:showCatName val="0"/>
            <c:showSerName val="0"/>
            <c:showPercent val="0"/>
            <c:showBubbleSize val="0"/>
            <c:showLeaderLines val="0"/>
          </c:dLbls>
          <c:cat>
            <c:strRef>
              <c:f>'TT1'!$C$27</c:f>
              <c:strCache>
                <c:ptCount val="1"/>
                <c:pt idx="0">
                  <c:v>% Satisfaccion</c:v>
                </c:pt>
              </c:strCache>
            </c:strRef>
          </c:cat>
          <c:val>
            <c:numRef>
              <c:f>'TT1'!$C$29</c:f>
              <c:numCache>
                <c:formatCode>0.00%</c:formatCode>
                <c:ptCount val="1"/>
                <c:pt idx="0">
                  <c:v>0.96399999999999997</c:v>
                </c:pt>
              </c:numCache>
            </c:numRef>
          </c:val>
        </c:ser>
        <c:ser>
          <c:idx val="2"/>
          <c:order val="2"/>
          <c:tx>
            <c:strRef>
              <c:f>'TT1'!$B$30</c:f>
              <c:strCache>
                <c:ptCount val="1"/>
                <c:pt idx="0">
                  <c:v>Ene-Jun 18</c:v>
                </c:pt>
              </c:strCache>
            </c:strRef>
          </c:tx>
          <c:invertIfNegative val="0"/>
          <c:dLbls>
            <c:numFmt formatCode="0%" sourceLinked="0"/>
            <c:txPr>
              <a:bodyPr/>
              <a:lstStyle/>
              <a:p>
                <a:pPr>
                  <a:defRPr sz="1800"/>
                </a:pPr>
                <a:endParaRPr lang="es-MX"/>
              </a:p>
            </c:txPr>
            <c:showLegendKey val="0"/>
            <c:showVal val="1"/>
            <c:showCatName val="0"/>
            <c:showSerName val="0"/>
            <c:showPercent val="0"/>
            <c:showBubbleSize val="0"/>
            <c:showLeaderLines val="0"/>
          </c:dLbls>
          <c:cat>
            <c:strRef>
              <c:f>'TT1'!$C$27</c:f>
              <c:strCache>
                <c:ptCount val="1"/>
                <c:pt idx="0">
                  <c:v>% Satisfaccion</c:v>
                </c:pt>
              </c:strCache>
            </c:strRef>
          </c:cat>
          <c:val>
            <c:numRef>
              <c:f>'TT1'!$C$30</c:f>
              <c:numCache>
                <c:formatCode>0.00%</c:formatCode>
                <c:ptCount val="1"/>
                <c:pt idx="0">
                  <c:v>0.97</c:v>
                </c:pt>
              </c:numCache>
            </c:numRef>
          </c:val>
        </c:ser>
        <c:ser>
          <c:idx val="3"/>
          <c:order val="3"/>
          <c:tx>
            <c:strRef>
              <c:f>'TT1'!$B$31</c:f>
              <c:strCache>
                <c:ptCount val="1"/>
                <c:pt idx="0">
                  <c:v>Jul-Dic- 18</c:v>
                </c:pt>
              </c:strCache>
            </c:strRef>
          </c:tx>
          <c:invertIfNegative val="0"/>
          <c:dLbls>
            <c:txPr>
              <a:bodyPr/>
              <a:lstStyle/>
              <a:p>
                <a:pPr>
                  <a:defRPr sz="1800"/>
                </a:pPr>
                <a:endParaRPr lang="es-MX"/>
              </a:p>
            </c:txPr>
            <c:showLegendKey val="0"/>
            <c:showVal val="1"/>
            <c:showCatName val="0"/>
            <c:showSerName val="0"/>
            <c:showPercent val="0"/>
            <c:showBubbleSize val="0"/>
            <c:showLeaderLines val="0"/>
          </c:dLbls>
          <c:cat>
            <c:strRef>
              <c:f>'TT1'!$C$27</c:f>
              <c:strCache>
                <c:ptCount val="1"/>
                <c:pt idx="0">
                  <c:v>% Satisfaccion</c:v>
                </c:pt>
              </c:strCache>
            </c:strRef>
          </c:cat>
          <c:val>
            <c:numRef>
              <c:f>'TT1'!$C$31</c:f>
              <c:numCache>
                <c:formatCode>0.00%</c:formatCode>
                <c:ptCount val="1"/>
                <c:pt idx="0">
                  <c:v>0.94899999999999995</c:v>
                </c:pt>
              </c:numCache>
            </c:numRef>
          </c:val>
        </c:ser>
        <c:ser>
          <c:idx val="4"/>
          <c:order val="4"/>
          <c:tx>
            <c:strRef>
              <c:f>'TT1'!$B$32</c:f>
              <c:strCache>
                <c:ptCount val="1"/>
                <c:pt idx="0">
                  <c:v>Ene-Jun 19</c:v>
                </c:pt>
              </c:strCache>
            </c:strRef>
          </c:tx>
          <c:invertIfNegative val="0"/>
          <c:cat>
            <c:strRef>
              <c:f>'TT1'!$C$27</c:f>
              <c:strCache>
                <c:ptCount val="1"/>
                <c:pt idx="0">
                  <c:v>% Satisfaccion</c:v>
                </c:pt>
              </c:strCache>
            </c:strRef>
          </c:cat>
          <c:val>
            <c:numRef>
              <c:f>'TT1'!$C$32</c:f>
              <c:numCache>
                <c:formatCode>0.00%</c:formatCode>
                <c:ptCount val="1"/>
              </c:numCache>
            </c:numRef>
          </c:val>
        </c:ser>
        <c:ser>
          <c:idx val="5"/>
          <c:order val="5"/>
          <c:tx>
            <c:strRef>
              <c:f>'TT1'!$B$33</c:f>
              <c:strCache>
                <c:ptCount val="1"/>
                <c:pt idx="0">
                  <c:v>Jul-Dic- 19</c:v>
                </c:pt>
              </c:strCache>
            </c:strRef>
          </c:tx>
          <c:invertIfNegative val="0"/>
          <c:cat>
            <c:strRef>
              <c:f>'TT1'!$C$27</c:f>
              <c:strCache>
                <c:ptCount val="1"/>
                <c:pt idx="0">
                  <c:v>% Satisfaccion</c:v>
                </c:pt>
              </c:strCache>
            </c:strRef>
          </c:cat>
          <c:val>
            <c:numRef>
              <c:f>'TT1'!$C$33</c:f>
              <c:numCache>
                <c:formatCode>0.00%</c:formatCode>
                <c:ptCount val="1"/>
              </c:numCache>
            </c:numRef>
          </c:val>
        </c:ser>
        <c:dLbls>
          <c:showLegendKey val="0"/>
          <c:showVal val="0"/>
          <c:showCatName val="0"/>
          <c:showSerName val="0"/>
          <c:showPercent val="0"/>
          <c:showBubbleSize val="0"/>
        </c:dLbls>
        <c:gapWidth val="306"/>
        <c:overlap val="-67"/>
        <c:axId val="151402368"/>
        <c:axId val="151403904"/>
      </c:barChart>
      <c:catAx>
        <c:axId val="151402368"/>
        <c:scaling>
          <c:orientation val="minMax"/>
        </c:scaling>
        <c:delete val="1"/>
        <c:axPos val="b"/>
        <c:numFmt formatCode="mmm\-yy" sourceLinked="1"/>
        <c:majorTickMark val="out"/>
        <c:minorTickMark val="none"/>
        <c:tickLblPos val="nextTo"/>
        <c:crossAx val="151403904"/>
        <c:crosses val="autoZero"/>
        <c:auto val="1"/>
        <c:lblAlgn val="ctr"/>
        <c:lblOffset val="100"/>
        <c:noMultiLvlLbl val="0"/>
      </c:catAx>
      <c:valAx>
        <c:axId val="151403904"/>
        <c:scaling>
          <c:orientation val="minMax"/>
          <c:min val="0.8"/>
        </c:scaling>
        <c:delete val="0"/>
        <c:axPos val="l"/>
        <c:majorGridlines/>
        <c:numFmt formatCode="0%" sourceLinked="0"/>
        <c:majorTickMark val="out"/>
        <c:minorTickMark val="none"/>
        <c:tickLblPos val="nextTo"/>
        <c:crossAx val="1514023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harts/chart18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depthPercent val="100"/>
      <c:rAngAx val="1"/>
    </c:view3D>
    <c:floor>
      <c:thickness val="0"/>
      <c:spPr>
        <a:solidFill>
          <a:schemeClr val="bg1"/>
        </a:solidFill>
      </c:spPr>
    </c:floor>
    <c:sideWall>
      <c:thickness val="0"/>
      <c:spPr>
        <a:solidFill>
          <a:schemeClr val="bg1"/>
        </a:solidFill>
      </c:spPr>
    </c:sideWall>
    <c:backWall>
      <c:thickness val="0"/>
      <c:spPr>
        <a:solidFill>
          <a:schemeClr val="bg1"/>
        </a:solidFill>
      </c:spPr>
    </c:backWall>
    <c:plotArea>
      <c:layout/>
      <c:bar3DChart>
        <c:barDir val="col"/>
        <c:grouping val="clustered"/>
        <c:varyColors val="0"/>
        <c:ser>
          <c:idx val="0"/>
          <c:order val="0"/>
          <c:tx>
            <c:strRef>
              <c:f>'TT2'!$C$27</c:f>
              <c:strCache>
                <c:ptCount val="1"/>
                <c:pt idx="0">
                  <c:v>% Satisfacción</c:v>
                </c:pt>
              </c:strCache>
            </c:strRef>
          </c:tx>
          <c:spPr>
            <a:solidFill>
              <a:srgbClr val="00B050"/>
            </a:solidFill>
          </c:spPr>
          <c:invertIfNegative val="0"/>
          <c:dLbls>
            <c:dLbl>
              <c:idx val="0"/>
              <c:layout>
                <c:manualLayout>
                  <c:x val="5.5555555555555558E-3"/>
                  <c:y val="-7.3784722222222224E-2"/>
                </c:manualLayout>
              </c:layout>
              <c:showLegendKey val="0"/>
              <c:showVal val="1"/>
              <c:showCatName val="0"/>
              <c:showSerName val="0"/>
              <c:showPercent val="0"/>
              <c:showBubbleSize val="0"/>
            </c:dLbl>
            <c:numFmt formatCode="0%" sourceLinked="0"/>
            <c:txPr>
              <a:bodyPr/>
              <a:lstStyle/>
              <a:p>
                <a:pPr>
                  <a:defRPr b="1"/>
                </a:pPr>
                <a:endParaRPr lang="es-MX"/>
              </a:p>
            </c:txPr>
            <c:showLegendKey val="0"/>
            <c:showVal val="1"/>
            <c:showCatName val="0"/>
            <c:showSerName val="0"/>
            <c:showPercent val="0"/>
            <c:showBubbleSize val="0"/>
            <c:showLeaderLines val="0"/>
          </c:dLbls>
          <c:cat>
            <c:strRef>
              <c:f>'TT2'!$B$28:$B$33</c:f>
              <c:strCache>
                <c:ptCount val="6"/>
                <c:pt idx="0">
                  <c:v>ENE-JUN-17</c:v>
                </c:pt>
                <c:pt idx="1">
                  <c:v>JUL-DIC  17</c:v>
                </c:pt>
                <c:pt idx="2">
                  <c:v>ENE-JUN-18</c:v>
                </c:pt>
                <c:pt idx="3">
                  <c:v>JUL-DIC  18</c:v>
                </c:pt>
                <c:pt idx="4">
                  <c:v>ENE-JUN-19</c:v>
                </c:pt>
                <c:pt idx="5">
                  <c:v>JUL-DIC  19</c:v>
                </c:pt>
              </c:strCache>
            </c:strRef>
          </c:cat>
          <c:val>
            <c:numRef>
              <c:f>'TT2'!$C$28:$C$33</c:f>
              <c:numCache>
                <c:formatCode>0.00%</c:formatCode>
                <c:ptCount val="6"/>
                <c:pt idx="0">
                  <c:v>0.96399999999999997</c:v>
                </c:pt>
                <c:pt idx="1">
                  <c:v>0.96599999999999997</c:v>
                </c:pt>
                <c:pt idx="2">
                  <c:v>0.98399999999999999</c:v>
                </c:pt>
                <c:pt idx="3">
                  <c:v>0.97</c:v>
                </c:pt>
              </c:numCache>
            </c:numRef>
          </c:val>
        </c:ser>
        <c:dLbls>
          <c:showLegendKey val="0"/>
          <c:showVal val="0"/>
          <c:showCatName val="0"/>
          <c:showSerName val="0"/>
          <c:showPercent val="0"/>
          <c:showBubbleSize val="0"/>
        </c:dLbls>
        <c:gapWidth val="161"/>
        <c:gapDepth val="155"/>
        <c:shape val="cylinder"/>
        <c:axId val="145238272"/>
        <c:axId val="145248256"/>
        <c:axId val="0"/>
      </c:bar3DChart>
      <c:catAx>
        <c:axId val="145238272"/>
        <c:scaling>
          <c:orientation val="minMax"/>
        </c:scaling>
        <c:delete val="0"/>
        <c:axPos val="b"/>
        <c:numFmt formatCode="mmm\-yy" sourceLinked="1"/>
        <c:majorTickMark val="out"/>
        <c:minorTickMark val="none"/>
        <c:tickLblPos val="nextTo"/>
        <c:txPr>
          <a:bodyPr/>
          <a:lstStyle/>
          <a:p>
            <a:pPr>
              <a:defRPr b="1"/>
            </a:pPr>
            <a:endParaRPr lang="es-MX"/>
          </a:p>
        </c:txPr>
        <c:crossAx val="145248256"/>
        <c:crosses val="autoZero"/>
        <c:auto val="1"/>
        <c:lblAlgn val="ctr"/>
        <c:lblOffset val="100"/>
        <c:noMultiLvlLbl val="0"/>
      </c:catAx>
      <c:valAx>
        <c:axId val="145248256"/>
        <c:scaling>
          <c:orientation val="minMax"/>
          <c:min val="0.75000000000000011"/>
        </c:scaling>
        <c:delete val="0"/>
        <c:axPos val="l"/>
        <c:majorGridlines/>
        <c:numFmt formatCode="0%" sourceLinked="0"/>
        <c:majorTickMark val="out"/>
        <c:minorTickMark val="none"/>
        <c:tickLblPos val="nextTo"/>
        <c:txPr>
          <a:bodyPr/>
          <a:lstStyle/>
          <a:p>
            <a:pPr>
              <a:defRPr b="1"/>
            </a:pPr>
            <a:endParaRPr lang="es-MX"/>
          </a:p>
        </c:txPr>
        <c:crossAx val="145238272"/>
        <c:crosses val="autoZero"/>
        <c:crossBetween val="between"/>
      </c:valAx>
      <c:spPr>
        <a:noFill/>
        <a:ln w="25400">
          <a:noFill/>
        </a:ln>
      </c:spPr>
    </c:plotArea>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a:effectLst>
      <a:glow rad="101600">
        <a:schemeClr val="accent2">
          <a:lumMod val="60000"/>
          <a:lumOff val="40000"/>
          <a:alpha val="40000"/>
        </a:schemeClr>
      </a:glow>
    </a:effectLst>
  </c:sp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'TT3'!$D$25</c:f>
              <c:strCache>
                <c:ptCount val="1"/>
                <c:pt idx="0">
                  <c:v>QUEJAS RECIBIDAS</c:v>
                </c:pt>
              </c:strCache>
            </c:strRef>
          </c:tx>
          <c:invertIfNegative val="0"/>
          <c:cat>
            <c:numRef>
              <c:f>'TT3'!$C$26:$C$52</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'TT3'!$D$26:$D$52</c:f>
              <c:numCache>
                <c:formatCode>General</c:formatCode>
                <c:ptCount val="15"/>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E4BE-4656-B4FD-9BCE96EFA5F2}"/>
            </c:ext>
          </c:extLst>
        </c:ser>
        <c:dLbls>
          <c:showLegendKey val="0"/>
          <c:showVal val="0"/>
          <c:showCatName val="0"/>
          <c:showSerName val="0"/>
          <c:showPercent val="0"/>
          <c:showBubbleSize val="0"/>
        </c:dLbls>
        <c:gapWidth val="150"/>
        <c:axId val="145315712"/>
        <c:axId val="145317248"/>
      </c:barChart>
      <c:dateAx>
        <c:axId val="145315712"/>
        <c:scaling>
          <c:orientation val="minMax"/>
        </c:scaling>
        <c:delete val="0"/>
        <c:axPos val="b"/>
        <c:numFmt formatCode="mmm\-yy" sourceLinked="0"/>
        <c:majorTickMark val="out"/>
        <c:minorTickMark val="none"/>
        <c:tickLblPos val="nextTo"/>
        <c:txPr>
          <a:bodyPr/>
          <a:lstStyle/>
          <a:p>
            <a:pPr>
              <a:defRPr b="1"/>
            </a:pPr>
            <a:endParaRPr lang="es-MX"/>
          </a:p>
        </c:txPr>
        <c:crossAx val="145317248"/>
        <c:crosses val="autoZero"/>
        <c:auto val="1"/>
        <c:lblOffset val="100"/>
        <c:baseTimeUnit val="months"/>
      </c:dateAx>
      <c:valAx>
        <c:axId val="145317248"/>
        <c:scaling>
          <c:orientation val="minMax"/>
          <c:max val="5"/>
        </c:scaling>
        <c:delete val="0"/>
        <c:axPos val="l"/>
        <c:majorGridlines/>
        <c:numFmt formatCode="General" sourceLinked="1"/>
        <c:majorTickMark val="out"/>
        <c:minorTickMark val="none"/>
        <c:tickLblPos val="nextTo"/>
        <c:txPr>
          <a:bodyPr/>
          <a:lstStyle/>
          <a:p>
            <a:pPr>
              <a:defRPr b="1"/>
            </a:pPr>
            <a:endParaRPr lang="es-MX"/>
          </a:p>
        </c:txPr>
        <c:crossAx val="145315712"/>
        <c:crosses val="autoZero"/>
        <c:crossBetween val="between"/>
        <c:majorUnit val="1"/>
      </c:valAx>
    </c:plotArea>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c:sp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'TT4'!$C$26</c:f>
              <c:strCache>
                <c:ptCount val="1"/>
                <c:pt idx="0">
                  <c:v>ATENCIÓN TRÁMITES</c:v>
                </c:pt>
              </c:strCache>
            </c:strRef>
          </c:tx>
          <c:spPr>
            <a:solidFill>
              <a:srgbClr val="00B050"/>
            </a:solidFill>
            <a:scene3d>
              <a:camera prst="orthographicFront"/>
              <a:lightRig rig="threePt" dir="t"/>
            </a:scene3d>
            <a:sp3d>
              <a:bevelT w="165100" prst="coolSlant"/>
            </a:sp3d>
          </c:spPr>
          <c:invertIfNegative val="0"/>
          <c:dPt>
            <c:idx val="4"/>
            <c:invertIfNegative val="0"/>
            <c:bubble3D val="0"/>
            <c:spPr>
              <a:solidFill>
                <a:srgbClr val="FFFF00"/>
              </a:solidFill>
              <a:scene3d>
                <a:camera prst="orthographicFront"/>
                <a:lightRig rig="threePt" dir="t"/>
              </a:scene3d>
              <a:sp3d>
                <a:bevelT w="165100" prst="coolSlant"/>
              </a:sp3d>
            </c:spPr>
          </c:dPt>
          <c:dPt>
            <c:idx val="6"/>
            <c:invertIfNegative val="0"/>
            <c:bubble3D val="0"/>
            <c:spPr>
              <a:solidFill>
                <a:srgbClr val="FF0000"/>
              </a:solidFill>
              <a:scene3d>
                <a:camera prst="orthographicFront"/>
                <a:lightRig rig="threePt" dir="t"/>
              </a:scene3d>
              <a:sp3d>
                <a:bevelT w="165100" prst="coolSlant"/>
              </a:sp3d>
            </c:spPr>
          </c:dPt>
          <c:dPt>
            <c:idx val="8"/>
            <c:invertIfNegative val="0"/>
            <c:bubble3D val="0"/>
            <c:spPr>
              <a:solidFill>
                <a:srgbClr val="FFFF00"/>
              </a:solidFill>
              <a:scene3d>
                <a:camera prst="orthographicFront"/>
                <a:lightRig rig="threePt" dir="t"/>
              </a:scene3d>
              <a:sp3d>
                <a:bevelT w="165100" prst="coolSlant"/>
              </a:sp3d>
            </c:spPr>
          </c:dPt>
          <c:dPt>
            <c:idx val="14"/>
            <c:invertIfNegative val="0"/>
            <c:bubble3D val="0"/>
            <c:spPr>
              <a:solidFill>
                <a:srgbClr val="FFFF00"/>
              </a:solidFill>
              <a:scene3d>
                <a:camera prst="orthographicFront"/>
                <a:lightRig rig="threePt" dir="t"/>
              </a:scene3d>
              <a:sp3d>
                <a:bevelT w="165100" prst="coolSlant"/>
              </a:sp3d>
            </c:spPr>
          </c:dPt>
          <c:dLbls>
            <c:numFmt formatCode="0%" sourceLinked="0"/>
            <c:dLblPos val="inEnd"/>
            <c:showLegendKey val="0"/>
            <c:showVal val="1"/>
            <c:showCatName val="0"/>
            <c:showSerName val="0"/>
            <c:showPercent val="0"/>
            <c:showBubbleSize val="0"/>
            <c:showLeaderLines val="0"/>
          </c:dLbls>
          <c:cat>
            <c:numRef>
              <c:f>'TT4'!$B$27:$B$53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43466</c:v>
                </c:pt>
                <c:pt idx="14">
                  <c:v>43466</c:v>
                </c:pt>
              </c:numCache>
            </c:numRef>
          </c:cat>
          <c:val>
            <c:numRef>
              <c:f>'TT4'!$C$27:$C$53</c:f>
              <c:numCache>
                <c:formatCode>0%</c:formatCode>
                <c:ptCount val="15"/>
                <c:pt idx="0">
                  <c:v>1</c:v>
                </c:pt>
                <c:pt idx="1">
                  <c:v>0.98691099476439781</c:v>
                </c:pt>
                <c:pt idx="2">
                  <c:v>0.98469387755102034</c:v>
                </c:pt>
                <c:pt idx="3">
                  <c:v>0.98693759071117559</c:v>
                </c:pt>
                <c:pt idx="4">
                  <c:v>0.99739583333333337</c:v>
                </c:pt>
                <c:pt idx="5">
                  <c:v>1</c:v>
                </c:pt>
                <c:pt idx="6">
                  <c:v>0.97959183673469385</c:v>
                </c:pt>
                <c:pt idx="7">
                  <c:v>0.99</c:v>
                </c:pt>
                <c:pt idx="8">
                  <c:v>0.98</c:v>
                </c:pt>
                <c:pt idx="9">
                  <c:v>1</c:v>
                </c:pt>
                <c:pt idx="10">
                  <c:v>0.99</c:v>
                </c:pt>
                <c:pt idx="11">
                  <c:v>1</c:v>
                </c:pt>
                <c:pt idx="12">
                  <c:v>1</c:v>
                </c:pt>
                <c:pt idx="13">
                  <c:v>1</c:v>
                </c:pt>
                <c:pt idx="14">
                  <c:v>1</c:v>
                </c:pt>
              </c:numCache>
            </c:numRef>
          </c:val>
        </c:ser>
        <c:dLbls>
          <c:showLegendKey val="0"/>
          <c:showVal val="0"/>
          <c:showCatName val="0"/>
          <c:showSerName val="0"/>
          <c:showPercent val="0"/>
          <c:showBubbleSize val="0"/>
        </c:dLbls>
        <c:gapWidth val="75"/>
        <c:overlap val="40"/>
        <c:axId val="151825024"/>
        <c:axId val="151830912"/>
      </c:barChart>
      <c:dateAx>
        <c:axId val="151825024"/>
        <c:scaling>
          <c:orientation val="minMax"/>
        </c:scaling>
        <c:delete val="0"/>
        <c:axPos val="b"/>
        <c:numFmt formatCode="mmm\-yy" sourceLinked="0"/>
        <c:majorTickMark val="none"/>
        <c:minorTickMark val="none"/>
        <c:tickLblPos val="nextTo"/>
        <c:crossAx val="151830912"/>
        <c:crosses val="autoZero"/>
        <c:auto val="1"/>
        <c:lblOffset val="100"/>
        <c:baseTimeUnit val="months"/>
      </c:dateAx>
      <c:valAx>
        <c:axId val="151830912"/>
        <c:scaling>
          <c:orientation val="minMax"/>
          <c:max val="1"/>
          <c:min val="0.75000000000000011"/>
        </c:scaling>
        <c:delete val="0"/>
        <c:axPos val="l"/>
        <c:majorGridlines/>
        <c:numFmt formatCode="0%" sourceLinked="0"/>
        <c:majorTickMark val="none"/>
        <c:minorTickMark val="none"/>
        <c:tickLblPos val="nextTo"/>
        <c:crossAx val="151825024"/>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txPr>
    <a:bodyPr/>
    <a:lstStyle/>
    <a:p>
      <a:pPr>
        <a:defRPr b="1"/>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s-MX" u="none"/>
              <a:t>CUENTA</a:t>
            </a:r>
            <a:r>
              <a:rPr lang="es-MX" u="none" baseline="0"/>
              <a:t> PUBLICA 2017-2018</a:t>
            </a:r>
            <a:endParaRPr lang="es-MX" u="none"/>
          </a:p>
        </c:rich>
      </c:tx>
      <c:overlay val="0"/>
    </c:title>
    <c:autoTitleDeleted val="0"/>
    <c:plotArea>
      <c:layout/>
      <c:barChart>
        <c:barDir val="col"/>
        <c:grouping val="clustered"/>
        <c:varyColors val="0"/>
        <c:ser>
          <c:idx val="0"/>
          <c:order val="0"/>
          <c:tx>
            <c:strRef>
              <c:f>'DC3'!$B$18</c:f>
              <c:strCache>
                <c:ptCount val="1"/>
                <c:pt idx="0">
                  <c:v>%DE REPORTES PRESENTADOS</c:v>
                </c:pt>
              </c:strCache>
            </c:strRef>
          </c:tx>
          <c:spPr>
            <a:solidFill>
              <a:srgbClr val="00B050"/>
            </a:solidFill>
            <a:scene3d>
              <a:camera prst="orthographicFront"/>
              <a:lightRig rig="threePt" dir="t"/>
            </a:scene3d>
            <a:sp3d>
              <a:bevelT w="165100" prst="coolSlant"/>
            </a:sp3d>
          </c:spPr>
          <c:invertIfNegative val="0"/>
          <c:dLbls>
            <c:numFmt formatCode="0%" sourceLinked="0"/>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'DC3'!$A$19:$A$26</c:f>
              <c:numCache>
                <c:formatCode>mmm\-yy</c:formatCode>
                <c:ptCount val="8"/>
                <c:pt idx="0">
                  <c:v>42767</c:v>
                </c:pt>
                <c:pt idx="1">
                  <c:v>42826</c:v>
                </c:pt>
                <c:pt idx="2">
                  <c:v>42917</c:v>
                </c:pt>
                <c:pt idx="3">
                  <c:v>43009</c:v>
                </c:pt>
                <c:pt idx="4">
                  <c:v>43132</c:v>
                </c:pt>
                <c:pt idx="5">
                  <c:v>43191</c:v>
                </c:pt>
                <c:pt idx="6">
                  <c:v>43282</c:v>
                </c:pt>
                <c:pt idx="7">
                  <c:v>43374</c:v>
                </c:pt>
              </c:numCache>
            </c:numRef>
          </c:cat>
          <c:val>
            <c:numRef>
              <c:f>'DC3'!$B$19:$B$26</c:f>
              <c:numCache>
                <c:formatCode>0.00%</c:formatCode>
                <c:ptCount val="8"/>
                <c:pt idx="0">
                  <c:v>1</c:v>
                </c:pt>
                <c:pt idx="1">
                  <c:v>1</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0AA7-428D-832E-9650A2679DB4}"/>
            </c:ext>
          </c:extLst>
        </c:ser>
        <c:dLbls>
          <c:showLegendKey val="0"/>
          <c:showVal val="0"/>
          <c:showCatName val="0"/>
          <c:showSerName val="0"/>
          <c:showPercent val="0"/>
          <c:showBubbleSize val="0"/>
        </c:dLbls>
        <c:gapWidth val="150"/>
        <c:axId val="130943232"/>
        <c:axId val="130953216"/>
      </c:barChart>
      <c:dateAx>
        <c:axId val="130943232"/>
        <c:scaling>
          <c:orientation val="minMax"/>
        </c:scaling>
        <c:delete val="0"/>
        <c:axPos val="b"/>
        <c:numFmt formatCode="mmm\-yy" sourceLinked="1"/>
        <c:majorTickMark val="out"/>
        <c:minorTickMark val="none"/>
        <c:tickLblPos val="nextTo"/>
        <c:spPr>
          <a:ln>
            <a:solidFill>
              <a:schemeClr val="accent1"/>
            </a:solidFill>
          </a:ln>
        </c:spPr>
        <c:txPr>
          <a:bodyPr/>
          <a:lstStyle/>
          <a:p>
            <a:pPr>
              <a:defRPr b="1"/>
            </a:pPr>
            <a:endParaRPr lang="es-MX"/>
          </a:p>
        </c:txPr>
        <c:crossAx val="130953216"/>
        <c:crosses val="autoZero"/>
        <c:auto val="1"/>
        <c:lblOffset val="100"/>
        <c:baseTimeUnit val="months"/>
      </c:dateAx>
      <c:valAx>
        <c:axId val="130953216"/>
        <c:scaling>
          <c:orientation val="minMax"/>
        </c:scaling>
        <c:delete val="0"/>
        <c:axPos val="l"/>
        <c:majorGridlines/>
        <c:numFmt formatCode="0%" sourceLinked="0"/>
        <c:majorTickMark val="out"/>
        <c:minorTickMark val="none"/>
        <c:tickLblPos val="nextTo"/>
        <c:txPr>
          <a:bodyPr/>
          <a:lstStyle/>
          <a:p>
            <a:pPr>
              <a:defRPr b="1"/>
            </a:pPr>
            <a:endParaRPr lang="es-MX"/>
          </a:p>
        </c:txPr>
        <c:crossAx val="130943232"/>
        <c:crosses val="autoZero"/>
        <c:crossBetween val="between"/>
      </c:valAx>
    </c:plotArea>
    <c:legend>
      <c:legendPos val="b"/>
      <c:overlay val="0"/>
    </c:legend>
    <c:plotVisOnly val="1"/>
    <c:dispBlanksAs val="gap"/>
    <c:showDLblsOverMax val="0"/>
  </c:chart>
  <c:spPr>
    <a:effectLst>
      <a:glow rad="63500">
        <a:schemeClr val="accent1">
          <a:lumMod val="20000"/>
          <a:lumOff val="80000"/>
          <a:alpha val="40000"/>
        </a:schemeClr>
      </a:glow>
    </a:effectLst>
  </c:sp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'TT5'!$C$25</c:f>
              <c:strCache>
                <c:ptCount val="1"/>
                <c:pt idx="0">
                  <c:v>CIERRE MENSUAL</c:v>
                </c:pt>
              </c:strCache>
            </c:strRef>
          </c:tx>
          <c:spPr>
            <a:solidFill>
              <a:srgbClr val="00B050"/>
            </a:solidFill>
          </c:spPr>
          <c:invertIfNegative val="0"/>
          <c:dPt>
            <c:idx val="0"/>
            <c:invertIfNegative val="0"/>
            <c:bubble3D val="0"/>
            <c:spPr>
              <a:solidFill>
                <a:schemeClr val="bg1">
                  <a:lumMod val="75000"/>
                </a:schemeClr>
              </a:solidFill>
            </c:spPr>
          </c:dPt>
          <c:dPt>
            <c:idx val="1"/>
            <c:invertIfNegative val="0"/>
            <c:bubble3D val="0"/>
            <c:spPr>
              <a:solidFill>
                <a:schemeClr val="bg1">
                  <a:lumMod val="85000"/>
                </a:schemeClr>
              </a:solidFill>
            </c:spPr>
          </c:dPt>
          <c:dPt>
            <c:idx val="2"/>
            <c:invertIfNegative val="0"/>
            <c:bubble3D val="0"/>
            <c:spPr>
              <a:solidFill>
                <a:schemeClr val="bg1">
                  <a:lumMod val="85000"/>
                </a:schemeClr>
              </a:solidFill>
            </c:spPr>
          </c:dPt>
          <c:dPt>
            <c:idx val="6"/>
            <c:invertIfNegative val="0"/>
            <c:bubble3D val="0"/>
            <c:spPr>
              <a:solidFill>
                <a:schemeClr val="bg1">
                  <a:lumMod val="85000"/>
                </a:schemeClr>
              </a:solidFill>
            </c:spPr>
          </c:dPt>
          <c:dPt>
            <c:idx val="8"/>
            <c:invertIfNegative val="0"/>
            <c:bubble3D val="0"/>
            <c:spPr>
              <a:solidFill>
                <a:srgbClr val="FF0000"/>
              </a:solidFill>
            </c:spPr>
          </c:dPt>
          <c:dPt>
            <c:idx val="11"/>
            <c:invertIfNegative val="0"/>
            <c:bubble3D val="0"/>
            <c:spPr>
              <a:solidFill>
                <a:schemeClr val="bg1">
                  <a:lumMod val="85000"/>
                </a:schemeClr>
              </a:solidFill>
            </c:spPr>
          </c:dPt>
          <c:dPt>
            <c:idx val="12"/>
            <c:invertIfNegative val="0"/>
            <c:bubble3D val="0"/>
          </c:dPt>
          <c:dPt>
            <c:idx val="13"/>
            <c:invertIfNegative val="0"/>
            <c:bubble3D val="0"/>
          </c:dPt>
          <c:dPt>
            <c:idx val="14"/>
            <c:invertIfNegative val="0"/>
            <c:bubble3D val="0"/>
          </c:dPt>
          <c:cat>
            <c:strRef>
              <c:f>'TT5'!$B$26:$B$61</c:f>
              <c:strCache>
                <c:ptCount val="24"/>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'TT5'!$C$26:$C$61</c:f>
              <c:numCache>
                <c:formatCode>0.00%</c:formatCode>
                <c:ptCount val="24"/>
                <c:pt idx="0">
                  <c:v>0.25</c:v>
                </c:pt>
                <c:pt idx="1">
                  <c:v>9.0899999999999995E-2</c:v>
                </c:pt>
                <c:pt idx="2">
                  <c:v>0.16669999999999999</c:v>
                </c:pt>
                <c:pt idx="3" formatCode="0%">
                  <c:v>1</c:v>
                </c:pt>
                <c:pt idx="4" formatCode="0%">
                  <c:v>1</c:v>
                </c:pt>
                <c:pt idx="5" formatCode="0%">
                  <c:v>1</c:v>
                </c:pt>
                <c:pt idx="6" formatCode="0%">
                  <c:v>0.5</c:v>
                </c:pt>
                <c:pt idx="7" formatCode="0%">
                  <c:v>1</c:v>
                </c:pt>
                <c:pt idx="8">
                  <c:v>0.33329999999999999</c:v>
                </c:pt>
                <c:pt idx="9" formatCode="0%">
                  <c:v>1</c:v>
                </c:pt>
                <c:pt idx="10" formatCode="0%">
                  <c:v>1</c:v>
                </c:pt>
                <c:pt idx="11">
                  <c:v>0.125</c:v>
                </c:pt>
                <c:pt idx="12" formatCode="0%">
                  <c:v>1</c:v>
                </c:pt>
                <c:pt idx="13" formatCode="0%">
                  <c:v>1</c:v>
                </c:pt>
                <c:pt idx="14" formatCode="0%">
                  <c:v>1</c:v>
                </c:pt>
              </c:numCache>
            </c:numRef>
          </c:val>
        </c:ser>
        <c:dLbls>
          <c:showLegendKey val="0"/>
          <c:showVal val="0"/>
          <c:showCatName val="0"/>
          <c:showSerName val="0"/>
          <c:showPercent val="0"/>
          <c:showBubbleSize val="0"/>
        </c:dLbls>
        <c:gapWidth val="150"/>
        <c:shape val="cylinder"/>
        <c:axId val="152529152"/>
        <c:axId val="152535040"/>
        <c:axId val="0"/>
      </c:bar3DChart>
      <c:catAx>
        <c:axId val="152529152"/>
        <c:scaling>
          <c:orientation val="minMax"/>
        </c:scaling>
        <c:delete val="0"/>
        <c:axPos val="b"/>
        <c:numFmt formatCode="mmm\-yy" sourceLinked="0"/>
        <c:majorTickMark val="out"/>
        <c:minorTickMark val="none"/>
        <c:tickLblPos val="nextTo"/>
        <c:txPr>
          <a:bodyPr/>
          <a:lstStyle/>
          <a:p>
            <a:pPr>
              <a:defRPr b="1"/>
            </a:pPr>
            <a:endParaRPr lang="es-MX"/>
          </a:p>
        </c:txPr>
        <c:crossAx val="152535040"/>
        <c:crosses val="autoZero"/>
        <c:auto val="1"/>
        <c:lblAlgn val="ctr"/>
        <c:lblOffset val="100"/>
        <c:noMultiLvlLbl val="1"/>
      </c:catAx>
      <c:valAx>
        <c:axId val="152535040"/>
        <c:scaling>
          <c:orientation val="minMax"/>
        </c:scaling>
        <c:delete val="0"/>
        <c:axPos val="l"/>
        <c:majorGridlines/>
        <c:numFmt formatCode="0%" sourceLinked="0"/>
        <c:majorTickMark val="out"/>
        <c:minorTickMark val="none"/>
        <c:tickLblPos val="nextTo"/>
        <c:txPr>
          <a:bodyPr/>
          <a:lstStyle/>
          <a:p>
            <a:pPr>
              <a:defRPr b="1"/>
            </a:pPr>
            <a:endParaRPr lang="es-MX"/>
          </a:p>
        </c:txPr>
        <c:crossAx val="152529152"/>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08779546924561"/>
          <c:y val="1.6436554898093359E-2"/>
        </c:manualLayout>
      </c:layout>
      <c:overlay val="0"/>
      <c:txPr>
        <a:bodyPr/>
        <a:lstStyle/>
        <a:p>
          <a:pPr>
            <a:defRPr u="sng"/>
          </a:pPr>
          <a:endParaRPr lang="es-MX"/>
        </a:p>
      </c:txPr>
    </c:title>
    <c:autoTitleDeleted val="0"/>
    <c:plotArea>
      <c:layout/>
      <c:barChart>
        <c:barDir val="col"/>
        <c:grouping val="clustered"/>
        <c:varyColors val="0"/>
        <c:ser>
          <c:idx val="0"/>
          <c:order val="0"/>
          <c:tx>
            <c:strRef>
              <c:f>'TT6'!$B$25</c:f>
              <c:strCache>
                <c:ptCount val="1"/>
                <c:pt idx="0">
                  <c:v>CIERRE MENSUAL</c:v>
                </c:pt>
              </c:strCache>
            </c:strRef>
          </c:tx>
          <c:spPr>
            <a:solidFill>
              <a:srgbClr val="00B050"/>
            </a:solidFill>
            <a:scene3d>
              <a:camera prst="orthographicFront"/>
              <a:lightRig rig="threePt" dir="t"/>
            </a:scene3d>
            <a:sp3d>
              <a:bevelT w="165100" prst="coolSlant"/>
            </a:sp3d>
          </c:spPr>
          <c:invertIfNegative val="0"/>
          <c:dPt>
            <c:idx val="11"/>
            <c:invertIfNegative val="0"/>
            <c:bubble3D val="0"/>
            <c:spPr>
              <a:solidFill>
                <a:srgbClr val="FF0000"/>
              </a:solidFill>
              <a:scene3d>
                <a:camera prst="orthographicFront"/>
                <a:lightRig rig="threePt" dir="t"/>
              </a:scene3d>
              <a:sp3d>
                <a:bevelT w="165100" prst="coolSlant"/>
              </a:sp3d>
            </c:spPr>
          </c:dPt>
          <c:dLbls>
            <c:txPr>
              <a:bodyPr/>
              <a:lstStyle/>
              <a:p>
                <a:pPr>
                  <a:defRPr sz="1400"/>
                </a:pPr>
                <a:endParaRPr lang="es-MX"/>
              </a:p>
            </c:txPr>
            <c:dLblPos val="ctr"/>
            <c:showLegendKey val="0"/>
            <c:showVal val="1"/>
            <c:showCatName val="0"/>
            <c:showSerName val="0"/>
            <c:showPercent val="0"/>
            <c:showBubbleSize val="0"/>
            <c:showLeaderLines val="0"/>
          </c:dLbls>
          <c:cat>
            <c:strRef>
              <c:f>'TT6'!$A$26:$A$61</c:f>
              <c:strCache>
                <c:ptCount val="24"/>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'TT6'!$B$26:$B$61</c:f>
              <c:numCache>
                <c:formatCode>0.00%</c:formatCode>
                <c:ptCount val="24"/>
                <c:pt idx="0">
                  <c:v>0.99299999999999999</c:v>
                </c:pt>
                <c:pt idx="1">
                  <c:v>0.9899</c:v>
                </c:pt>
                <c:pt idx="2">
                  <c:v>0.98899999999999999</c:v>
                </c:pt>
                <c:pt idx="3">
                  <c:v>0.98370000000000002</c:v>
                </c:pt>
                <c:pt idx="4">
                  <c:v>0.98</c:v>
                </c:pt>
                <c:pt idx="5">
                  <c:v>0.98019999999999996</c:v>
                </c:pt>
                <c:pt idx="6">
                  <c:v>0.97809999999999997</c:v>
                </c:pt>
                <c:pt idx="7">
                  <c:v>0.9768</c:v>
                </c:pt>
                <c:pt idx="8">
                  <c:v>0.97640000000000005</c:v>
                </c:pt>
                <c:pt idx="9">
                  <c:v>0.97289999999999999</c:v>
                </c:pt>
                <c:pt idx="10">
                  <c:v>0.96850000000000003</c:v>
                </c:pt>
                <c:pt idx="11">
                  <c:v>0.9657</c:v>
                </c:pt>
                <c:pt idx="12">
                  <c:v>0.99160000000000004</c:v>
                </c:pt>
                <c:pt idx="13">
                  <c:v>0.98970000000000002</c:v>
                </c:pt>
              </c:numCache>
            </c:numRef>
          </c:val>
        </c:ser>
        <c:dLbls>
          <c:showLegendKey val="0"/>
          <c:showVal val="0"/>
          <c:showCatName val="0"/>
          <c:showSerName val="0"/>
          <c:showPercent val="0"/>
          <c:showBubbleSize val="0"/>
        </c:dLbls>
        <c:gapWidth val="38"/>
        <c:overlap val="-100"/>
        <c:axId val="152668416"/>
        <c:axId val="152682496"/>
      </c:barChart>
      <c:catAx>
        <c:axId val="152668416"/>
        <c:scaling>
          <c:orientation val="minMax"/>
        </c:scaling>
        <c:delete val="0"/>
        <c:axPos val="b"/>
        <c:numFmt formatCode="mmm\-yy" sourceLinked="0"/>
        <c:majorTickMark val="out"/>
        <c:minorTickMark val="none"/>
        <c:tickLblPos val="nextTo"/>
        <c:txPr>
          <a:bodyPr/>
          <a:lstStyle/>
          <a:p>
            <a:pPr>
              <a:defRPr sz="1600" b="1"/>
            </a:pPr>
            <a:endParaRPr lang="es-MX"/>
          </a:p>
        </c:txPr>
        <c:crossAx val="152682496"/>
        <c:crosses val="autoZero"/>
        <c:auto val="1"/>
        <c:lblAlgn val="ctr"/>
        <c:lblOffset val="100"/>
        <c:noMultiLvlLbl val="1"/>
      </c:catAx>
      <c:valAx>
        <c:axId val="152682496"/>
        <c:scaling>
          <c:orientation val="minMax"/>
          <c:max val="1"/>
          <c:min val="0.70000000000000007"/>
        </c:scaling>
        <c:delete val="0"/>
        <c:axPos val="l"/>
        <c:majorGridlines/>
        <c:numFmt formatCode="0%" sourceLinked="0"/>
        <c:majorTickMark val="out"/>
        <c:minorTickMark val="none"/>
        <c:tickLblPos val="nextTo"/>
        <c:txPr>
          <a:bodyPr/>
          <a:lstStyle/>
          <a:p>
            <a:pPr>
              <a:defRPr b="1"/>
            </a:pPr>
            <a:endParaRPr lang="es-MX"/>
          </a:p>
        </c:txPr>
        <c:crossAx val="152668416"/>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'TT7'!$C$28</c:f>
              <c:strCache>
                <c:ptCount val="1"/>
                <c:pt idx="0">
                  <c:v>CONCILIACION BANCARIA</c:v>
                </c:pt>
              </c:strCache>
            </c:strRef>
          </c:tx>
          <c:spPr>
            <a:solidFill>
              <a:srgbClr val="00B050"/>
            </a:solidFill>
            <a:scene3d>
              <a:camera prst="orthographicFront"/>
              <a:lightRig rig="threePt" dir="t"/>
            </a:scene3d>
            <a:sp3d>
              <a:bevelT w="165100" prst="coolSlant"/>
            </a:sp3d>
          </c:spPr>
          <c:invertIfNegative val="0"/>
          <c:cat>
            <c:numRef>
              <c:f>'TT7'!$B$29:$B$54</c:f>
              <c:numCache>
                <c:formatCode>mmm\-yy</c:formatCode>
                <c:ptCount val="14"/>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numCache>
            </c:numRef>
          </c:cat>
          <c:val>
            <c:numRef>
              <c:f>'TT7'!$C$29:$C$54</c:f>
              <c:numCache>
                <c:formatCode>0.00%</c:formatCode>
                <c:ptCount val="14"/>
                <c:pt idx="0">
                  <c:v>0</c:v>
                </c:pt>
                <c:pt idx="1">
                  <c:v>0</c:v>
                </c:pt>
                <c:pt idx="2">
                  <c:v>1</c:v>
                </c:pt>
                <c:pt idx="3">
                  <c:v>0.96</c:v>
                </c:pt>
                <c:pt idx="4">
                  <c:v>1</c:v>
                </c:pt>
                <c:pt idx="5">
                  <c:v>1</c:v>
                </c:pt>
                <c:pt idx="6">
                  <c:v>1</c:v>
                </c:pt>
                <c:pt idx="7">
                  <c:v>1</c:v>
                </c:pt>
                <c:pt idx="8">
                  <c:v>0.96</c:v>
                </c:pt>
                <c:pt idx="9">
                  <c:v>0.96</c:v>
                </c:pt>
                <c:pt idx="10">
                  <c:v>1</c:v>
                </c:pt>
                <c:pt idx="11">
                  <c:v>0.96</c:v>
                </c:pt>
                <c:pt idx="12">
                  <c:v>0.96</c:v>
                </c:pt>
                <c:pt idx="13">
                  <c:v>1</c:v>
                </c:pt>
              </c:numCache>
            </c:numRef>
          </c:val>
        </c:ser>
        <c:dLbls>
          <c:showLegendKey val="0"/>
          <c:showVal val="0"/>
          <c:showCatName val="0"/>
          <c:showSerName val="0"/>
          <c:showPercent val="0"/>
          <c:showBubbleSize val="0"/>
        </c:dLbls>
        <c:gapWidth val="150"/>
        <c:axId val="151913600"/>
        <c:axId val="151915136"/>
      </c:barChart>
      <c:dateAx>
        <c:axId val="151913600"/>
        <c:scaling>
          <c:orientation val="minMax"/>
        </c:scaling>
        <c:delete val="0"/>
        <c:axPos val="b"/>
        <c:numFmt formatCode="mmm\-yy" sourceLinked="0"/>
        <c:majorTickMark val="out"/>
        <c:minorTickMark val="none"/>
        <c:tickLblPos val="nextTo"/>
        <c:txPr>
          <a:bodyPr/>
          <a:lstStyle/>
          <a:p>
            <a:pPr>
              <a:defRPr b="1"/>
            </a:pPr>
            <a:endParaRPr lang="es-MX"/>
          </a:p>
        </c:txPr>
        <c:crossAx val="151915136"/>
        <c:crosses val="autoZero"/>
        <c:auto val="1"/>
        <c:lblOffset val="100"/>
        <c:baseTimeUnit val="months"/>
      </c:dateAx>
      <c:valAx>
        <c:axId val="151915136"/>
        <c:scaling>
          <c:orientation val="minMax"/>
        </c:scaling>
        <c:delete val="0"/>
        <c:axPos val="l"/>
        <c:majorGridlines/>
        <c:numFmt formatCode="0%" sourceLinked="0"/>
        <c:majorTickMark val="out"/>
        <c:minorTickMark val="none"/>
        <c:tickLblPos val="nextTo"/>
        <c:txPr>
          <a:bodyPr/>
          <a:lstStyle/>
          <a:p>
            <a:pPr>
              <a:defRPr b="1"/>
            </a:pPr>
            <a:endParaRPr lang="es-MX"/>
          </a:p>
        </c:txPr>
        <c:crossAx val="151913600"/>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63500">
        <a:schemeClr val="accent2">
          <a:lumMod val="20000"/>
          <a:lumOff val="80000"/>
          <a:alpha val="40000"/>
        </a:schemeClr>
      </a:glow>
    </a:effectLst>
  </c:spPr>
  <c:printSettings>
    <c:headerFooter/>
    <c:pageMargins b="0.75" l="0.7" r="0.7" t="0.75" header="0.3" footer="0.3"/>
    <c:pageSetup/>
  </c:printSettings>
  <c:userShapes r:id="rId2"/>
</c:chartSpace>
</file>

<file path=xl/charts/chart19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'TT8'!$C$25</c:f>
              <c:strCache>
                <c:ptCount val="1"/>
                <c:pt idx="0">
                  <c:v>ATENCIÓN TRÁMITES DE CONTROL PATRIMONIAL</c:v>
                </c:pt>
              </c:strCache>
            </c:strRef>
          </c:tx>
          <c:spPr>
            <a:solidFill>
              <a:srgbClr val="00B050"/>
            </a:solidFill>
            <a:scene3d>
              <a:camera prst="orthographicFront"/>
              <a:lightRig rig="threePt" dir="t"/>
            </a:scene3d>
            <a:sp3d>
              <a:bevelT w="165100" prst="coolSlant"/>
            </a:sp3d>
          </c:spPr>
          <c:invertIfNegative val="0"/>
          <c:dLbls>
            <c:numFmt formatCode="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'TT8'!$B$26:$B$37</c:f>
              <c:strCache>
                <c:ptCount val="12"/>
                <c:pt idx="0">
                  <c:v>Ene-Mzo 17</c:v>
                </c:pt>
                <c:pt idx="1">
                  <c:v>Abr-Jun -17</c:v>
                </c:pt>
                <c:pt idx="2">
                  <c:v>Jul-Sep-17</c:v>
                </c:pt>
                <c:pt idx="3">
                  <c:v>Oct-Dic-17</c:v>
                </c:pt>
                <c:pt idx="4">
                  <c:v>Ene-Mzo 18</c:v>
                </c:pt>
                <c:pt idx="5">
                  <c:v>Abr-Jun-18</c:v>
                </c:pt>
                <c:pt idx="6">
                  <c:v>Jul-Sep 18</c:v>
                </c:pt>
                <c:pt idx="7">
                  <c:v>Oct-Dic-18</c:v>
                </c:pt>
                <c:pt idx="8">
                  <c:v>Ene Mar 19</c:v>
                </c:pt>
                <c:pt idx="9">
                  <c:v>Abr-Jun 19</c:v>
                </c:pt>
                <c:pt idx="10">
                  <c:v>Jul-Sep 19</c:v>
                </c:pt>
                <c:pt idx="11">
                  <c:v>Oct-Dic 19</c:v>
                </c:pt>
              </c:strCache>
            </c:strRef>
          </c:cat>
          <c:val>
            <c:numRef>
              <c:f>'TT8'!$C$26:$C$37</c:f>
              <c:numCache>
                <c:formatCode>0.00%</c:formatCode>
                <c:ptCount val="12"/>
                <c:pt idx="0">
                  <c:v>1</c:v>
                </c:pt>
                <c:pt idx="1">
                  <c:v>1</c:v>
                </c:pt>
                <c:pt idx="2">
                  <c:v>1</c:v>
                </c:pt>
                <c:pt idx="3">
                  <c:v>1</c:v>
                </c:pt>
                <c:pt idx="4">
                  <c:v>1</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00-1312-4462-91BC-94F39861B452}"/>
            </c:ext>
          </c:extLst>
        </c:ser>
        <c:dLbls>
          <c:showLegendKey val="0"/>
          <c:showVal val="0"/>
          <c:showCatName val="0"/>
          <c:showSerName val="0"/>
          <c:showPercent val="0"/>
          <c:showBubbleSize val="0"/>
        </c:dLbls>
        <c:gapWidth val="150"/>
        <c:axId val="152704128"/>
        <c:axId val="152705664"/>
      </c:barChart>
      <c:catAx>
        <c:axId val="152704128"/>
        <c:scaling>
          <c:orientation val="minMax"/>
        </c:scaling>
        <c:delete val="0"/>
        <c:axPos val="b"/>
        <c:numFmt formatCode="General" sourceLinked="1"/>
        <c:majorTickMark val="out"/>
        <c:minorTickMark val="none"/>
        <c:tickLblPos val="nextTo"/>
        <c:crossAx val="152705664"/>
        <c:crosses val="autoZero"/>
        <c:auto val="1"/>
        <c:lblAlgn val="ctr"/>
        <c:lblOffset val="100"/>
        <c:noMultiLvlLbl val="0"/>
      </c:catAx>
      <c:valAx>
        <c:axId val="152705664"/>
        <c:scaling>
          <c:orientation val="minMax"/>
        </c:scaling>
        <c:delete val="0"/>
        <c:axPos val="l"/>
        <c:majorGridlines/>
        <c:numFmt formatCode="0%" sourceLinked="0"/>
        <c:majorTickMark val="out"/>
        <c:minorTickMark val="none"/>
        <c:tickLblPos val="nextTo"/>
        <c:crossAx val="152704128"/>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101600">
        <a:schemeClr val="bg1">
          <a:lumMod val="75000"/>
          <a:alpha val="40000"/>
        </a:schemeClr>
      </a:glow>
    </a:effectLst>
  </c:spPr>
  <c:txPr>
    <a:bodyPr/>
    <a:lstStyle/>
    <a:p>
      <a:pPr>
        <a:defRPr b="1"/>
      </a:pPr>
      <a:endParaRPr lang="es-MX"/>
    </a:p>
  </c:txPr>
  <c:printSettings>
    <c:headerFooter/>
    <c:pageMargins b="0.75" l="0.7" r="0.7" t="0.75" header="0.3" footer="0.3"/>
    <c:pageSetup/>
  </c:printSettings>
  <c:userShapes r:id="rId2"/>
</c:chartSpace>
</file>

<file path=xl/charts/chart19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'TT9'!$C$22</c:f>
              <c:strCache>
                <c:ptCount val="1"/>
                <c:pt idx="0">
                  <c:v>CHEQUES ATENDIDOS</c:v>
                </c:pt>
              </c:strCache>
            </c:strRef>
          </c:tx>
          <c:spPr>
            <a:solidFill>
              <a:srgbClr val="00B050"/>
            </a:solidFill>
            <a:scene3d>
              <a:camera prst="orthographicFront"/>
              <a:lightRig rig="threePt" dir="t"/>
            </a:scene3d>
            <a:sp3d>
              <a:bevelT w="165100" prst="coolSlant"/>
            </a:sp3d>
          </c:spPr>
          <c:invertIfNegative val="0"/>
          <c:cat>
            <c:strRef>
              <c:f>'TT9'!$B$27:$B$58</c:f>
              <c:strCache>
                <c:ptCount val="24"/>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'TT9'!$C$27:$C$58</c:f>
              <c:numCache>
                <c:formatCode>0%</c:formatCode>
                <c:ptCount val="24"/>
                <c:pt idx="0">
                  <c:v>0</c:v>
                </c:pt>
                <c:pt idx="1">
                  <c:v>0.9876160990712074</c:v>
                </c:pt>
                <c:pt idx="2">
                  <c:v>0.96317280453257792</c:v>
                </c:pt>
                <c:pt idx="3">
                  <c:v>0.81040892193308545</c:v>
                </c:pt>
                <c:pt idx="4">
                  <c:v>0.91266025641025639</c:v>
                </c:pt>
                <c:pt idx="5">
                  <c:v>0.98717126363053243</c:v>
                </c:pt>
                <c:pt idx="6">
                  <c:v>1</c:v>
                </c:pt>
                <c:pt idx="7">
                  <c:v>0.99</c:v>
                </c:pt>
                <c:pt idx="8">
                  <c:v>0.99</c:v>
                </c:pt>
                <c:pt idx="9">
                  <c:v>0.98056426332288393</c:v>
                </c:pt>
                <c:pt idx="10">
                  <c:v>0.98572501878287</c:v>
                </c:pt>
                <c:pt idx="11">
                  <c:v>0.9</c:v>
                </c:pt>
                <c:pt idx="12">
                  <c:v>1</c:v>
                </c:pt>
                <c:pt idx="13">
                  <c:v>1</c:v>
                </c:pt>
                <c:pt idx="14">
                  <c:v>0.99</c:v>
                </c:pt>
              </c:numCache>
            </c:numRef>
          </c:val>
        </c:ser>
        <c:dLbls>
          <c:showLegendKey val="0"/>
          <c:showVal val="0"/>
          <c:showCatName val="0"/>
          <c:showSerName val="0"/>
          <c:showPercent val="0"/>
          <c:showBubbleSize val="0"/>
        </c:dLbls>
        <c:gapWidth val="150"/>
        <c:axId val="152072960"/>
        <c:axId val="152074496"/>
      </c:barChart>
      <c:catAx>
        <c:axId val="152072960"/>
        <c:scaling>
          <c:orientation val="minMax"/>
        </c:scaling>
        <c:delete val="0"/>
        <c:axPos val="b"/>
        <c:numFmt formatCode="mmm\-yy" sourceLinked="0"/>
        <c:majorTickMark val="out"/>
        <c:minorTickMark val="none"/>
        <c:tickLblPos val="nextTo"/>
        <c:txPr>
          <a:bodyPr/>
          <a:lstStyle/>
          <a:p>
            <a:pPr>
              <a:defRPr b="1"/>
            </a:pPr>
            <a:endParaRPr lang="es-MX"/>
          </a:p>
        </c:txPr>
        <c:crossAx val="152074496"/>
        <c:crosses val="autoZero"/>
        <c:auto val="1"/>
        <c:lblAlgn val="ctr"/>
        <c:lblOffset val="100"/>
        <c:noMultiLvlLbl val="1"/>
      </c:catAx>
      <c:valAx>
        <c:axId val="152074496"/>
        <c:scaling>
          <c:orientation val="minMax"/>
        </c:scaling>
        <c:delete val="0"/>
        <c:axPos val="l"/>
        <c:majorGridlines/>
        <c:numFmt formatCode="0%" sourceLinked="0"/>
        <c:majorTickMark val="out"/>
        <c:minorTickMark val="none"/>
        <c:tickLblPos val="nextTo"/>
        <c:txPr>
          <a:bodyPr/>
          <a:lstStyle/>
          <a:p>
            <a:pPr>
              <a:defRPr b="1"/>
            </a:pPr>
            <a:endParaRPr lang="es-MX"/>
          </a:p>
        </c:txPr>
        <c:crossAx val="152072960"/>
        <c:crosses val="autoZero"/>
        <c:crossBetween val="between"/>
      </c:valAx>
    </c:plotArea>
    <c:plotVisOnly val="1"/>
    <c:dispBlanksAs val="gap"/>
    <c:showDLblsOverMax val="0"/>
  </c:chart>
  <c:spPr>
    <a:gradFill>
      <a:gsLst>
        <a:gs pos="0">
          <a:srgbClr val="FBEAC7"/>
        </a:gs>
        <a:gs pos="100000">
          <a:srgbClr val="FEE7F2"/>
        </a:gs>
        <a:gs pos="100000">
          <a:srgbClr val="FAC77D"/>
        </a:gs>
        <a:gs pos="100000">
          <a:srgbClr val="FBA97D"/>
        </a:gs>
        <a:gs pos="100000">
          <a:srgbClr val="FBD49C"/>
        </a:gs>
        <a:gs pos="100000">
          <a:srgbClr val="FEE7F2"/>
        </a:gs>
      </a:gsLst>
      <a:lin ang="0" scaled="0"/>
    </a:gradFill>
    <a:effectLst>
      <a:glow rad="63500">
        <a:schemeClr val="accent2">
          <a:lumMod val="40000"/>
          <a:lumOff val="60000"/>
          <a:alpha val="40000"/>
        </a:schemeClr>
      </a:glow>
    </a:effectLst>
  </c:sp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none"/>
          </a:pPr>
          <a:endParaRPr lang="es-MX"/>
        </a:p>
      </c:txPr>
    </c:title>
    <c:autoTitleDeleted val="0"/>
    <c:plotArea>
      <c:layout/>
      <c:barChart>
        <c:barDir val="col"/>
        <c:grouping val="clustered"/>
        <c:varyColors val="0"/>
        <c:ser>
          <c:idx val="0"/>
          <c:order val="0"/>
          <c:tx>
            <c:strRef>
              <c:f>'TT10'!$C$23</c:f>
              <c:strCache>
                <c:ptCount val="1"/>
                <c:pt idx="0">
                  <c:v>Registro ingresos</c:v>
                </c:pt>
              </c:strCache>
            </c:strRef>
          </c:tx>
          <c:spPr>
            <a:solidFill>
              <a:srgbClr val="00B050"/>
            </a:solidFill>
            <a:scene3d>
              <a:camera prst="orthographicFront"/>
              <a:lightRig rig="threePt" dir="t"/>
            </a:scene3d>
            <a:sp3d>
              <a:bevelT w="165100" prst="coolSlant"/>
            </a:sp3d>
          </c:spPr>
          <c:invertIfNegative val="0"/>
          <c:dPt>
            <c:idx val="2"/>
            <c:invertIfNegative val="0"/>
            <c:bubble3D val="0"/>
            <c:spPr>
              <a:solidFill>
                <a:srgbClr val="FF0000"/>
              </a:solidFill>
              <a:scene3d>
                <a:camera prst="orthographicFront"/>
                <a:lightRig rig="threePt" dir="t"/>
              </a:scene3d>
              <a:sp3d>
                <a:bevelT w="165100" prst="coolSlant"/>
              </a:sp3d>
            </c:spPr>
          </c:dPt>
          <c:dPt>
            <c:idx val="3"/>
            <c:invertIfNegative val="0"/>
            <c:bubble3D val="0"/>
            <c:spPr>
              <a:solidFill>
                <a:srgbClr val="FF0000"/>
              </a:solidFill>
              <a:scene3d>
                <a:camera prst="orthographicFront"/>
                <a:lightRig rig="threePt" dir="t"/>
              </a:scene3d>
              <a:sp3d>
                <a:bevelT w="165100" prst="coolSlant"/>
              </a:sp3d>
            </c:spPr>
          </c:dPt>
          <c:dPt>
            <c:idx val="4"/>
            <c:invertIfNegative val="0"/>
            <c:bubble3D val="0"/>
            <c:spPr>
              <a:solidFill>
                <a:srgbClr val="FF0000"/>
              </a:solidFill>
              <a:scene3d>
                <a:camera prst="orthographicFront"/>
                <a:lightRig rig="threePt" dir="t"/>
              </a:scene3d>
              <a:sp3d>
                <a:bevelT w="165100" prst="coolSlant"/>
              </a:sp3d>
            </c:spPr>
          </c:dPt>
          <c:dPt>
            <c:idx val="14"/>
            <c:invertIfNegative val="0"/>
            <c:bubble3D val="0"/>
          </c:dPt>
          <c:dLbls>
            <c:showLegendKey val="0"/>
            <c:showVal val="1"/>
            <c:showCatName val="0"/>
            <c:showSerName val="0"/>
            <c:showPercent val="0"/>
            <c:showBubbleSize val="0"/>
            <c:showLeaderLines val="0"/>
          </c:dLbls>
          <c:cat>
            <c:strRef>
              <c:f>'TT10'!$B$24:$B$59</c:f>
              <c:strCache>
                <c:ptCount val="24"/>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'TT10'!$C$24:$C$59</c:f>
              <c:numCache>
                <c:formatCode>0%</c:formatCode>
                <c:ptCount val="24"/>
                <c:pt idx="0">
                  <c:v>0.91669999999999996</c:v>
                </c:pt>
                <c:pt idx="1">
                  <c:v>0.99539999999999995</c:v>
                </c:pt>
                <c:pt idx="2">
                  <c:v>0.86570000000000003</c:v>
                </c:pt>
                <c:pt idx="3">
                  <c:v>0.94579999999999997</c:v>
                </c:pt>
                <c:pt idx="4">
                  <c:v>0.85</c:v>
                </c:pt>
                <c:pt idx="5">
                  <c:v>1</c:v>
                </c:pt>
                <c:pt idx="6">
                  <c:v>1</c:v>
                </c:pt>
                <c:pt idx="7">
                  <c:v>0.93</c:v>
                </c:pt>
                <c:pt idx="8">
                  <c:v>0.98</c:v>
                </c:pt>
                <c:pt idx="9">
                  <c:v>0.94</c:v>
                </c:pt>
                <c:pt idx="10">
                  <c:v>0.95</c:v>
                </c:pt>
                <c:pt idx="11">
                  <c:v>1</c:v>
                </c:pt>
                <c:pt idx="12">
                  <c:v>0.97</c:v>
                </c:pt>
                <c:pt idx="13">
                  <c:v>0.93</c:v>
                </c:pt>
                <c:pt idx="14">
                  <c:v>0.93</c:v>
                </c:pt>
              </c:numCache>
            </c:numRef>
          </c:val>
        </c:ser>
        <c:dLbls>
          <c:showLegendKey val="0"/>
          <c:showVal val="0"/>
          <c:showCatName val="0"/>
          <c:showSerName val="0"/>
          <c:showPercent val="0"/>
          <c:showBubbleSize val="0"/>
        </c:dLbls>
        <c:gapWidth val="150"/>
        <c:axId val="153127552"/>
        <c:axId val="153133440"/>
      </c:barChart>
      <c:catAx>
        <c:axId val="153127552"/>
        <c:scaling>
          <c:orientation val="minMax"/>
        </c:scaling>
        <c:delete val="0"/>
        <c:axPos val="b"/>
        <c:numFmt formatCode="mmm\-yy" sourceLinked="0"/>
        <c:majorTickMark val="out"/>
        <c:minorTickMark val="none"/>
        <c:tickLblPos val="nextTo"/>
        <c:txPr>
          <a:bodyPr/>
          <a:lstStyle/>
          <a:p>
            <a:pPr>
              <a:defRPr b="1"/>
            </a:pPr>
            <a:endParaRPr lang="es-MX"/>
          </a:p>
        </c:txPr>
        <c:crossAx val="153133440"/>
        <c:crosses val="autoZero"/>
        <c:auto val="1"/>
        <c:lblAlgn val="ctr"/>
        <c:lblOffset val="100"/>
        <c:noMultiLvlLbl val="1"/>
      </c:catAx>
      <c:valAx>
        <c:axId val="153133440"/>
        <c:scaling>
          <c:orientation val="minMax"/>
        </c:scaling>
        <c:delete val="0"/>
        <c:axPos val="l"/>
        <c:majorGridlines/>
        <c:numFmt formatCode="0%" sourceLinked="0"/>
        <c:majorTickMark val="out"/>
        <c:minorTickMark val="none"/>
        <c:tickLblPos val="nextTo"/>
        <c:txPr>
          <a:bodyPr/>
          <a:lstStyle/>
          <a:p>
            <a:pPr>
              <a:defRPr b="1"/>
            </a:pPr>
            <a:endParaRPr lang="es-MX"/>
          </a:p>
        </c:txPr>
        <c:crossAx val="153127552"/>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63500">
        <a:schemeClr val="accent2">
          <a:lumMod val="20000"/>
          <a:lumOff val="80000"/>
          <a:alpha val="40000"/>
        </a:schemeClr>
      </a:glow>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u="sng"/>
            </a:pPr>
            <a:r>
              <a:rPr lang="en-US" u="sng"/>
              <a:t>RESULTADO DE CIERRE MENSUAL POR INTERNET </a:t>
            </a:r>
          </a:p>
        </c:rich>
      </c:tx>
      <c:layout>
        <c:manualLayout>
          <c:xMode val="edge"/>
          <c:yMode val="edge"/>
          <c:x val="0.11962018990504752"/>
          <c:y val="5.3295192033580067E-2"/>
        </c:manualLayout>
      </c:layout>
      <c:overlay val="0"/>
    </c:title>
    <c:autoTitleDeleted val="0"/>
    <c:plotArea>
      <c:layout>
        <c:manualLayout>
          <c:layoutTarget val="inner"/>
          <c:xMode val="edge"/>
          <c:yMode val="edge"/>
          <c:x val="3.9079736362408343E-2"/>
          <c:y val="0.20669449506584603"/>
          <c:w val="0.92374100719424912"/>
          <c:h val="0.46750901273527584"/>
        </c:manualLayout>
      </c:layout>
      <c:barChart>
        <c:barDir val="col"/>
        <c:grouping val="clustered"/>
        <c:varyColors val="0"/>
        <c:ser>
          <c:idx val="1"/>
          <c:order val="0"/>
          <c:tx>
            <c:strRef>
              <c:f>'AP1'!$C$16</c:f>
              <c:strCache>
                <c:ptCount val="1"/>
                <c:pt idx="0">
                  <c:v>DIAS  DE ENTREGA</c:v>
                </c:pt>
              </c:strCache>
            </c:strRef>
          </c:tx>
          <c:spPr>
            <a:solidFill>
              <a:srgbClr val="00B050"/>
            </a:solidFill>
            <a:scene3d>
              <a:camera prst="orthographicFront"/>
              <a:lightRig rig="threePt" dir="t"/>
            </a:scene3d>
            <a:sp3d>
              <a:bevelT w="165100" prst="coolSlant"/>
            </a:sp3d>
          </c:spPr>
          <c:invertIfNegative val="0"/>
          <c:dPt>
            <c:idx val="11"/>
            <c:invertIfNegative val="0"/>
            <c:bubble3D val="0"/>
            <c:spPr>
              <a:solidFill>
                <a:srgbClr val="FF0000"/>
              </a:solidFill>
              <a:scene3d>
                <a:camera prst="orthographicFront"/>
                <a:lightRig rig="threePt" dir="t"/>
              </a:scene3d>
              <a:sp3d>
                <a:bevelT w="165100" prst="coolSlant"/>
              </a:sp3d>
            </c:spPr>
          </c:dPt>
          <c:dLbls>
            <c:txPr>
              <a:bodyPr/>
              <a:lstStyle/>
              <a:p>
                <a:pPr>
                  <a:defRPr b="1"/>
                </a:pPr>
                <a:endParaRPr lang="es-MX"/>
              </a:p>
            </c:txPr>
            <c:dLblPos val="ctr"/>
            <c:showLegendKey val="0"/>
            <c:showVal val="1"/>
            <c:showCatName val="0"/>
            <c:showSerName val="0"/>
            <c:showPercent val="0"/>
            <c:showBubbleSize val="0"/>
            <c:showLeaderLines val="0"/>
          </c:dLbls>
          <c:cat>
            <c:strRef>
              <c:f>'AP1'!$B$17:$B$40</c:f>
              <c:strCache>
                <c:ptCount val="24"/>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pt idx="23">
                  <c:v>dic-19</c:v>
                </c:pt>
              </c:strCache>
            </c:strRef>
          </c:cat>
          <c:val>
            <c:numRef>
              <c:f>'AP1'!$C$17:$C$40</c:f>
              <c:numCache>
                <c:formatCode>General</c:formatCode>
                <c:ptCount val="24"/>
                <c:pt idx="0">
                  <c:v>3</c:v>
                </c:pt>
                <c:pt idx="1">
                  <c:v>1</c:v>
                </c:pt>
                <c:pt idx="2">
                  <c:v>3</c:v>
                </c:pt>
                <c:pt idx="3">
                  <c:v>2</c:v>
                </c:pt>
                <c:pt idx="4">
                  <c:v>3</c:v>
                </c:pt>
                <c:pt idx="5">
                  <c:v>3</c:v>
                </c:pt>
                <c:pt idx="6">
                  <c:v>3</c:v>
                </c:pt>
                <c:pt idx="7">
                  <c:v>2</c:v>
                </c:pt>
                <c:pt idx="8">
                  <c:v>3</c:v>
                </c:pt>
                <c:pt idx="9">
                  <c:v>2</c:v>
                </c:pt>
                <c:pt idx="10">
                  <c:v>3</c:v>
                </c:pt>
                <c:pt idx="11">
                  <c:v>5</c:v>
                </c:pt>
                <c:pt idx="12">
                  <c:v>1</c:v>
                </c:pt>
                <c:pt idx="13">
                  <c:v>2</c:v>
                </c:pt>
                <c:pt idx="14">
                  <c:v>1</c:v>
                </c:pt>
                <c:pt idx="15">
                  <c:v>1</c:v>
                </c:pt>
              </c:numCache>
            </c:numRef>
          </c:val>
          <c:extLst xmlns:c16r2="http://schemas.microsoft.com/office/drawing/2015/06/chart">
            <c:ext xmlns:c16="http://schemas.microsoft.com/office/drawing/2014/chart" uri="{C3380CC4-5D6E-409C-BE32-E72D297353CC}">
              <c16:uniqueId val="{00000000-B8B5-4DDE-82C7-3219A238D934}"/>
            </c:ext>
          </c:extLst>
        </c:ser>
        <c:dLbls>
          <c:showLegendKey val="0"/>
          <c:showVal val="0"/>
          <c:showCatName val="0"/>
          <c:showSerName val="0"/>
          <c:showPercent val="0"/>
          <c:showBubbleSize val="0"/>
        </c:dLbls>
        <c:gapWidth val="150"/>
        <c:axId val="128073088"/>
        <c:axId val="128074880"/>
      </c:barChart>
      <c:catAx>
        <c:axId val="128073088"/>
        <c:scaling>
          <c:orientation val="minMax"/>
        </c:scaling>
        <c:delete val="0"/>
        <c:axPos val="b"/>
        <c:numFmt formatCode="mmm\-yy" sourceLinked="1"/>
        <c:majorTickMark val="cross"/>
        <c:minorTickMark val="none"/>
        <c:tickLblPos val="nextTo"/>
        <c:txPr>
          <a:bodyPr rot="-2700000" vert="horz"/>
          <a:lstStyle/>
          <a:p>
            <a:pPr>
              <a:defRPr b="0"/>
            </a:pPr>
            <a:endParaRPr lang="es-MX"/>
          </a:p>
        </c:txPr>
        <c:crossAx val="128074880"/>
        <c:crosses val="autoZero"/>
        <c:auto val="0"/>
        <c:lblAlgn val="ctr"/>
        <c:lblOffset val="100"/>
        <c:tickLblSkip val="1"/>
        <c:tickMarkSkip val="1"/>
        <c:noMultiLvlLbl val="0"/>
      </c:catAx>
      <c:valAx>
        <c:axId val="128074880"/>
        <c:scaling>
          <c:logBase val="2"/>
          <c:orientation val="minMax"/>
        </c:scaling>
        <c:delete val="0"/>
        <c:axPos val="l"/>
        <c:numFmt formatCode="0" sourceLinked="0"/>
        <c:majorTickMark val="cross"/>
        <c:minorTickMark val="none"/>
        <c:tickLblPos val="nextTo"/>
        <c:txPr>
          <a:bodyPr rot="0" vert="horz"/>
          <a:lstStyle/>
          <a:p>
            <a:pPr>
              <a:defRPr b="1"/>
            </a:pPr>
            <a:endParaRPr lang="es-MX"/>
          </a:p>
        </c:txPr>
        <c:crossAx val="128073088"/>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63500">
        <a:schemeClr val="bg1">
          <a:lumMod val="75000"/>
          <a:alpha val="40000"/>
        </a:schemeClr>
      </a:glow>
    </a:effectLst>
  </c:spPr>
  <c:printSettings>
    <c:headerFooter alignWithMargins="0">
      <c:oddHeader>&amp;A</c:oddHeader>
      <c:oddFooter>Page &amp;P</c:oddFooter>
    </c:headerFooter>
    <c:pageMargins b="1" l="0.75000000000000411" r="0.75000000000000411" t="1" header="0.5" footer="0.5"/>
    <c:pageSetup orientation="landscape" horizontalDpi="1200" verticalDpi="1200"/>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0686295759924042"/>
          <c:y val="0.20837569354463606"/>
          <c:w val="0.8216794703341741"/>
          <c:h val="0.65083203207194051"/>
        </c:manualLayout>
      </c:layout>
      <c:barChart>
        <c:barDir val="col"/>
        <c:grouping val="clustered"/>
        <c:varyColors val="0"/>
        <c:ser>
          <c:idx val="0"/>
          <c:order val="0"/>
          <c:tx>
            <c:strRef>
              <c:f>'[2]CUENTA PUBLICA'!$B$19</c:f>
              <c:strCache>
                <c:ptCount val="1"/>
                <c:pt idx="0">
                  <c:v>%DE REPORTES PRESENTADOS</c:v>
                </c:pt>
              </c:strCache>
            </c:strRef>
          </c:tx>
          <c:spPr>
            <a:solidFill>
              <a:srgbClr val="00B050"/>
            </a:solidFill>
            <a:effectLst>
              <a:glow rad="63500">
                <a:schemeClr val="accent1">
                  <a:satMod val="175000"/>
                  <a:alpha val="40000"/>
                </a:schemeClr>
              </a:glow>
            </a:effectLst>
            <a:scene3d>
              <a:camera prst="orthographicFront"/>
              <a:lightRig rig="threePt" dir="t"/>
            </a:scene3d>
            <a:sp3d>
              <a:bevelT w="165100" prst="coolSlant"/>
            </a:sp3d>
          </c:spPr>
          <c:invertIfNegative val="0"/>
          <c:dPt>
            <c:idx val="0"/>
            <c:invertIfNegative val="0"/>
            <c:bubble3D val="0"/>
          </c:dPt>
          <c:dPt>
            <c:idx val="1"/>
            <c:invertIfNegative val="0"/>
            <c:bubble3D val="0"/>
          </c:dPt>
          <c:dPt>
            <c:idx val="2"/>
            <c:invertIfNegative val="0"/>
            <c:bubble3D val="0"/>
          </c:dPt>
          <c:cat>
            <c:strRef>
              <c:f>'[2]CUENTA PUBLICA'!$A$20:$A$23</c:f>
              <c:strCache>
                <c:ptCount val="4"/>
                <c:pt idx="0">
                  <c:v>FEBRERO</c:v>
                </c:pt>
                <c:pt idx="1">
                  <c:v>ABRIL</c:v>
                </c:pt>
                <c:pt idx="2">
                  <c:v>JULIO</c:v>
                </c:pt>
                <c:pt idx="3">
                  <c:v>OCTUBRE</c:v>
                </c:pt>
              </c:strCache>
            </c:strRef>
          </c:cat>
          <c:val>
            <c:numRef>
              <c:f>'[2]CUENTA PUBLICA'!$B$20:$B$23</c:f>
              <c:numCache>
                <c:formatCode>General</c:formatCode>
                <c:ptCount val="4"/>
                <c:pt idx="0">
                  <c:v>1</c:v>
                </c:pt>
                <c:pt idx="1">
                  <c:v>0</c:v>
                </c:pt>
                <c:pt idx="2">
                  <c:v>0</c:v>
                </c:pt>
                <c:pt idx="3">
                  <c:v>0</c:v>
                </c:pt>
              </c:numCache>
            </c:numRef>
          </c:val>
        </c:ser>
        <c:dLbls>
          <c:showLegendKey val="0"/>
          <c:showVal val="0"/>
          <c:showCatName val="0"/>
          <c:showSerName val="0"/>
          <c:showPercent val="0"/>
          <c:showBubbleSize val="0"/>
        </c:dLbls>
        <c:gapWidth val="150"/>
        <c:axId val="130994176"/>
        <c:axId val="130995712"/>
      </c:barChart>
      <c:catAx>
        <c:axId val="130994176"/>
        <c:scaling>
          <c:orientation val="minMax"/>
        </c:scaling>
        <c:delete val="0"/>
        <c:axPos val="b"/>
        <c:numFmt formatCode="mmm\-yy" sourceLinked="1"/>
        <c:majorTickMark val="out"/>
        <c:minorTickMark val="none"/>
        <c:tickLblPos val="nextTo"/>
        <c:crossAx val="130995712"/>
        <c:crosses val="autoZero"/>
        <c:auto val="1"/>
        <c:lblAlgn val="ctr"/>
        <c:lblOffset val="100"/>
        <c:noMultiLvlLbl val="0"/>
      </c:catAx>
      <c:valAx>
        <c:axId val="130995712"/>
        <c:scaling>
          <c:orientation val="minMax"/>
        </c:scaling>
        <c:delete val="0"/>
        <c:axPos val="l"/>
        <c:majorGridlines/>
        <c:numFmt formatCode="0%" sourceLinked="0"/>
        <c:majorTickMark val="out"/>
        <c:minorTickMark val="none"/>
        <c:tickLblPos val="nextTo"/>
        <c:crossAx val="130994176"/>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txPr>
    <a:bodyPr/>
    <a:lstStyle/>
    <a:p>
      <a:pPr>
        <a:defRPr b="1"/>
      </a:pPr>
      <a:endParaRPr lang="es-MX"/>
    </a:p>
  </c:txPr>
  <c:printSettings>
    <c:headerFooter/>
    <c:pageMargins b="0.75" l="0.7" r="0.7" t="0.75" header="0.3" footer="0.3"/>
    <c:pageSetup/>
  </c:printSettings>
  <c:userShapes r:id="rId2"/>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Depuración Sistema Contable 2017</a:t>
            </a:r>
          </a:p>
        </c:rich>
      </c:tx>
      <c:overlay val="0"/>
    </c:title>
    <c:autoTitleDeleted val="0"/>
    <c:plotArea>
      <c:layout/>
      <c:barChart>
        <c:barDir val="col"/>
        <c:grouping val="clustered"/>
        <c:varyColors val="0"/>
        <c:ser>
          <c:idx val="0"/>
          <c:order val="0"/>
          <c:tx>
            <c:strRef>
              <c:f>'DC4'!$B$27</c:f>
              <c:strCache>
                <c:ptCount val="1"/>
                <c:pt idx="0">
                  <c:v>Depuración Sistema Cont</c:v>
                </c:pt>
              </c:strCache>
            </c:strRef>
          </c:tx>
          <c:spPr>
            <a:solidFill>
              <a:srgbClr val="00B050"/>
            </a:solidFill>
          </c:spPr>
          <c:invertIfNegative val="0"/>
          <c:dLbls>
            <c:numFmt formatCode="0.0%" sourceLinked="0"/>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'DC4'!$A$28:$A$39</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'DC4'!$B$28:$B$39</c:f>
              <c:numCache>
                <c:formatCode>0.00%</c:formatCode>
                <c:ptCount val="12"/>
                <c:pt idx="0">
                  <c:v>0.94441849602989258</c:v>
                </c:pt>
                <c:pt idx="1">
                  <c:v>0.94493670886075953</c:v>
                </c:pt>
                <c:pt idx="2">
                  <c:v>0.94849197023110066</c:v>
                </c:pt>
                <c:pt idx="3">
                  <c:v>0.95087396504139832</c:v>
                </c:pt>
                <c:pt idx="4">
                  <c:v>0.95080802699342926</c:v>
                </c:pt>
                <c:pt idx="5">
                  <c:v>0.94688977810112773</c:v>
                </c:pt>
                <c:pt idx="6">
                  <c:v>0.9482259232440261</c:v>
                </c:pt>
                <c:pt idx="7">
                  <c:v>0.94820369724450648</c:v>
                </c:pt>
                <c:pt idx="8">
                  <c:v>0.94774429541891658</c:v>
                </c:pt>
                <c:pt idx="9">
                  <c:v>0.94773225425729224</c:v>
                </c:pt>
                <c:pt idx="10">
                  <c:v>0.94179628700451579</c:v>
                </c:pt>
                <c:pt idx="11">
                  <c:v>0.93425183118242061</c:v>
                </c:pt>
              </c:numCache>
            </c:numRef>
          </c:val>
          <c:extLst xmlns:c16r2="http://schemas.microsoft.com/office/drawing/2015/06/chart">
            <c:ext xmlns:c16="http://schemas.microsoft.com/office/drawing/2014/chart" uri="{C3380CC4-5D6E-409C-BE32-E72D297353CC}">
              <c16:uniqueId val="{00000000-1C4D-49A4-9B85-AA6B3A154198}"/>
            </c:ext>
          </c:extLst>
        </c:ser>
        <c:dLbls>
          <c:showLegendKey val="0"/>
          <c:showVal val="0"/>
          <c:showCatName val="0"/>
          <c:showSerName val="0"/>
          <c:showPercent val="0"/>
          <c:showBubbleSize val="0"/>
        </c:dLbls>
        <c:gapWidth val="150"/>
        <c:axId val="131294720"/>
        <c:axId val="131296256"/>
      </c:barChart>
      <c:dateAx>
        <c:axId val="131294720"/>
        <c:scaling>
          <c:orientation val="minMax"/>
        </c:scaling>
        <c:delete val="0"/>
        <c:axPos val="b"/>
        <c:numFmt formatCode="mmm\-yy" sourceLinked="1"/>
        <c:majorTickMark val="out"/>
        <c:minorTickMark val="none"/>
        <c:tickLblPos val="nextTo"/>
        <c:crossAx val="131296256"/>
        <c:crosses val="autoZero"/>
        <c:auto val="1"/>
        <c:lblOffset val="100"/>
        <c:baseTimeUnit val="months"/>
      </c:dateAx>
      <c:valAx>
        <c:axId val="131296256"/>
        <c:scaling>
          <c:orientation val="minMax"/>
          <c:min val="0.75000000000000011"/>
        </c:scaling>
        <c:delete val="0"/>
        <c:axPos val="l"/>
        <c:majorGridlines/>
        <c:numFmt formatCode="0.00%" sourceLinked="1"/>
        <c:majorTickMark val="out"/>
        <c:minorTickMark val="none"/>
        <c:tickLblPos val="nextTo"/>
        <c:crossAx val="131294720"/>
        <c:crosses val="autoZero"/>
        <c:crossBetween val="between"/>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none"/>
            </a:pPr>
            <a:r>
              <a:rPr lang="en-US" u="none"/>
              <a:t>Depuración del Sistema Contable 2018</a:t>
            </a:r>
          </a:p>
        </c:rich>
      </c:tx>
      <c:overlay val="0"/>
    </c:title>
    <c:autoTitleDeleted val="0"/>
    <c:plotArea>
      <c:layout/>
      <c:barChart>
        <c:barDir val="col"/>
        <c:grouping val="clustered"/>
        <c:varyColors val="0"/>
        <c:ser>
          <c:idx val="0"/>
          <c:order val="0"/>
          <c:tx>
            <c:strRef>
              <c:f>'DC4'!$B$65</c:f>
              <c:strCache>
                <c:ptCount val="1"/>
                <c:pt idx="0">
                  <c:v>CIERRE MENSUAL</c:v>
                </c:pt>
              </c:strCache>
            </c:strRef>
          </c:tx>
          <c:spPr>
            <a:solidFill>
              <a:srgbClr val="00B050"/>
            </a:solidFill>
            <a:scene3d>
              <a:camera prst="orthographicFront"/>
              <a:lightRig rig="threePt" dir="t"/>
            </a:scene3d>
            <a:sp3d>
              <a:bevelT w="165100" prst="coolSlant"/>
            </a:sp3d>
          </c:spPr>
          <c:invertIfNegative val="0"/>
          <c:dLbls>
            <c:showLegendKey val="0"/>
            <c:showVal val="1"/>
            <c:showCatName val="0"/>
            <c:showSerName val="0"/>
            <c:showPercent val="0"/>
            <c:showBubbleSize val="0"/>
            <c:showLeaderLines val="0"/>
          </c:dLbls>
          <c:cat>
            <c:numRef>
              <c:f>'DC4'!$A$66:$A$77</c:f>
              <c:numCache>
                <c:formatCode>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'DC4'!$B$66:$B$77</c:f>
              <c:numCache>
                <c:formatCode>0.00%</c:formatCode>
                <c:ptCount val="12"/>
                <c:pt idx="0">
                  <c:v>0.9773100054674686</c:v>
                </c:pt>
                <c:pt idx="1">
                  <c:v>0.97076271186440677</c:v>
                </c:pt>
                <c:pt idx="2">
                  <c:v>0.96986629415286374</c:v>
                </c:pt>
                <c:pt idx="3">
                  <c:v>0.9669928996353867</c:v>
                </c:pt>
                <c:pt idx="4">
                  <c:v>0.95463691238339121</c:v>
                </c:pt>
                <c:pt idx="5">
                  <c:v>0.94908828308358906</c:v>
                </c:pt>
                <c:pt idx="6">
                  <c:v>0.94987286596440246</c:v>
                </c:pt>
                <c:pt idx="7">
                  <c:v>0.9425</c:v>
                </c:pt>
                <c:pt idx="8">
                  <c:v>0.94769999999999999</c:v>
                </c:pt>
                <c:pt idx="9">
                  <c:v>0.93679999999999997</c:v>
                </c:pt>
                <c:pt idx="10">
                  <c:v>0.92920000000000003</c:v>
                </c:pt>
                <c:pt idx="11">
                  <c:v>0.9194</c:v>
                </c:pt>
              </c:numCache>
            </c:numRef>
          </c:val>
        </c:ser>
        <c:dLbls>
          <c:showLegendKey val="0"/>
          <c:showVal val="0"/>
          <c:showCatName val="0"/>
          <c:showSerName val="0"/>
          <c:showPercent val="0"/>
          <c:showBubbleSize val="0"/>
        </c:dLbls>
        <c:gapWidth val="150"/>
        <c:axId val="131333504"/>
        <c:axId val="131728512"/>
      </c:barChart>
      <c:dateAx>
        <c:axId val="131333504"/>
        <c:scaling>
          <c:orientation val="minMax"/>
        </c:scaling>
        <c:delete val="0"/>
        <c:axPos val="b"/>
        <c:numFmt formatCode="mmm\-yy" sourceLinked="1"/>
        <c:majorTickMark val="out"/>
        <c:minorTickMark val="none"/>
        <c:tickLblPos val="nextTo"/>
        <c:crossAx val="131728512"/>
        <c:crosses val="autoZero"/>
        <c:auto val="1"/>
        <c:lblOffset val="100"/>
        <c:baseTimeUnit val="months"/>
      </c:dateAx>
      <c:valAx>
        <c:axId val="131728512"/>
        <c:scaling>
          <c:orientation val="minMax"/>
          <c:min val="0.9"/>
        </c:scaling>
        <c:delete val="0"/>
        <c:axPos val="l"/>
        <c:majorGridlines/>
        <c:numFmt formatCode="0%" sourceLinked="0"/>
        <c:majorTickMark val="out"/>
        <c:minorTickMark val="none"/>
        <c:tickLblPos val="nextTo"/>
        <c:crossAx val="131333504"/>
        <c:crosses val="autoZero"/>
        <c:crossBetween val="between"/>
      </c:valAx>
    </c:plotArea>
    <c:legend>
      <c:legendPos val="b"/>
      <c:overlay val="0"/>
    </c:legend>
    <c:plotVisOnly val="1"/>
    <c:dispBlanksAs val="gap"/>
    <c:showDLblsOverMax val="0"/>
  </c:chart>
  <c:spPr>
    <a:blipFill>
      <a:blip xmlns:r="http://schemas.openxmlformats.org/officeDocument/2006/relationships" r:embed="rId1"/>
      <a:tile tx="0" ty="0" sx="100000" sy="100000" flip="none" algn="tl"/>
    </a:blipFill>
    <a:effectLst>
      <a:glow rad="63500">
        <a:schemeClr val="accent3">
          <a:satMod val="175000"/>
          <a:alpha val="40000"/>
        </a:schemeClr>
      </a:glow>
    </a:effectLst>
  </c:spPr>
  <c:txPr>
    <a:bodyPr/>
    <a:lstStyle/>
    <a:p>
      <a:pPr>
        <a:defRPr b="1"/>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CIERRE MENSUAL 2019</a:t>
            </a:r>
          </a:p>
        </c:rich>
      </c:tx>
      <c:overlay val="0"/>
    </c:title>
    <c:autoTitleDeleted val="0"/>
    <c:plotArea>
      <c:layout>
        <c:manualLayout>
          <c:layoutTarget val="inner"/>
          <c:xMode val="edge"/>
          <c:yMode val="edge"/>
          <c:x val="7.4257151818286862E-2"/>
          <c:y val="9.77245652512614E-2"/>
          <c:w val="0.860980075603757"/>
          <c:h val="0.74686705257733199"/>
        </c:manualLayout>
      </c:layout>
      <c:barChart>
        <c:barDir val="col"/>
        <c:grouping val="clustered"/>
        <c:varyColors val="0"/>
        <c:ser>
          <c:idx val="0"/>
          <c:order val="0"/>
          <c:tx>
            <c:strRef>
              <c:f>'DC4'!$C$113</c:f>
              <c:strCache>
                <c:ptCount val="1"/>
                <c:pt idx="0">
                  <c:v>CIERRE    MENSUAL</c:v>
                </c:pt>
              </c:strCache>
            </c:strRef>
          </c:tx>
          <c:spPr>
            <a:solidFill>
              <a:srgbClr val="00B050"/>
            </a:solidFill>
            <a:scene3d>
              <a:camera prst="orthographicFront"/>
              <a:lightRig rig="threePt" dir="t"/>
            </a:scene3d>
            <a:sp3d>
              <a:bevelT w="165100" prst="coolSlant"/>
            </a:sp3d>
          </c:spPr>
          <c:invertIfNegative val="0"/>
          <c:cat>
            <c:numRef>
              <c:f>'DC4'!$B$114:$B$125</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'DC4'!$C$114:$C$125</c:f>
              <c:numCache>
                <c:formatCode>0.00%</c:formatCode>
                <c:ptCount val="12"/>
                <c:pt idx="0">
                  <c:v>0.96030000000000004</c:v>
                </c:pt>
                <c:pt idx="1">
                  <c:v>0.95979999999999999</c:v>
                </c:pt>
                <c:pt idx="2">
                  <c:v>0.95240000000000002</c:v>
                </c:pt>
                <c:pt idx="3">
                  <c:v>0.94799999999999995</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31765376"/>
        <c:axId val="131766912"/>
      </c:barChart>
      <c:dateAx>
        <c:axId val="131765376"/>
        <c:scaling>
          <c:orientation val="minMax"/>
        </c:scaling>
        <c:delete val="0"/>
        <c:axPos val="b"/>
        <c:numFmt formatCode="mmm\-yy" sourceLinked="0"/>
        <c:majorTickMark val="out"/>
        <c:minorTickMark val="none"/>
        <c:tickLblPos val="nextTo"/>
        <c:txPr>
          <a:bodyPr/>
          <a:lstStyle/>
          <a:p>
            <a:pPr>
              <a:defRPr b="1"/>
            </a:pPr>
            <a:endParaRPr lang="es-MX"/>
          </a:p>
        </c:txPr>
        <c:crossAx val="131766912"/>
        <c:crosses val="autoZero"/>
        <c:auto val="1"/>
        <c:lblOffset val="100"/>
        <c:baseTimeUnit val="months"/>
      </c:dateAx>
      <c:valAx>
        <c:axId val="131766912"/>
        <c:scaling>
          <c:orientation val="minMax"/>
          <c:min val="0.8"/>
        </c:scaling>
        <c:delete val="0"/>
        <c:axPos val="l"/>
        <c:majorGridlines/>
        <c:numFmt formatCode="0%" sourceLinked="0"/>
        <c:majorTickMark val="out"/>
        <c:minorTickMark val="none"/>
        <c:tickLblPos val="nextTo"/>
        <c:txPr>
          <a:bodyPr/>
          <a:lstStyle/>
          <a:p>
            <a:pPr>
              <a:defRPr b="1"/>
            </a:pPr>
            <a:endParaRPr lang="es-MX"/>
          </a:p>
        </c:txPr>
        <c:crossAx val="131765376"/>
        <c:crosses val="autoZero"/>
        <c:crossBetween val="between"/>
      </c:valAx>
    </c:plotArea>
    <c:legend>
      <c:legendPos val="r"/>
      <c:layout>
        <c:manualLayout>
          <c:xMode val="edge"/>
          <c:yMode val="edge"/>
          <c:x val="0.28679280512087896"/>
          <c:y val="0.92465959586275481"/>
          <c:w val="0.17730991981557054"/>
          <c:h val="6.1502851349027936E-2"/>
        </c:manualLayout>
      </c:layou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userShapes r:id="rId2"/>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n-US"/>
              <a:t>CONCILIACIÓN BANCARIA 2018</a:t>
            </a:r>
          </a:p>
        </c:rich>
      </c:tx>
      <c:overlay val="0"/>
    </c:title>
    <c:autoTitleDeleted val="0"/>
    <c:plotArea>
      <c:layout/>
      <c:barChart>
        <c:barDir val="col"/>
        <c:grouping val="clustered"/>
        <c:varyColors val="0"/>
        <c:ser>
          <c:idx val="0"/>
          <c:order val="0"/>
          <c:tx>
            <c:strRef>
              <c:f>'DC5'!$B$71</c:f>
              <c:strCache>
                <c:ptCount val="1"/>
                <c:pt idx="0">
                  <c:v>CONCILIACIÓN BANCARIA</c:v>
                </c:pt>
              </c:strCache>
            </c:strRef>
          </c:tx>
          <c:spPr>
            <a:solidFill>
              <a:srgbClr val="00B050"/>
            </a:solidFill>
            <a:scene3d>
              <a:camera prst="orthographicFront"/>
              <a:lightRig rig="threePt" dir="t"/>
            </a:scene3d>
            <a:sp3d>
              <a:bevelT w="165100" prst="coolSlant"/>
            </a:sp3d>
          </c:spPr>
          <c:invertIfNegative val="0"/>
          <c:dPt>
            <c:idx val="1"/>
            <c:invertIfNegative val="0"/>
            <c:bubble3D val="0"/>
            <c:spPr>
              <a:solidFill>
                <a:schemeClr val="bg1">
                  <a:lumMod val="75000"/>
                </a:schemeClr>
              </a:solidFill>
              <a:scene3d>
                <a:camera prst="orthographicFront"/>
                <a:lightRig rig="threePt" dir="t"/>
              </a:scene3d>
              <a:sp3d>
                <a:bevelT w="165100" prst="coolSlant"/>
              </a:sp3d>
            </c:spPr>
            <c:extLst xmlns:c16r2="http://schemas.microsoft.com/office/drawing/2015/06/chart">
              <c:ext xmlns:c16="http://schemas.microsoft.com/office/drawing/2014/chart" uri="{C3380CC4-5D6E-409C-BE32-E72D297353CC}">
                <c16:uniqueId val="{00000001-F7B1-4C88-9EA5-D7725B1C0CDF}"/>
              </c:ext>
            </c:extLst>
          </c:dPt>
          <c:dLbls>
            <c:numFmt formatCode="0.0%" sourceLinked="0"/>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'DC5'!$A$72:$A$83</c:f>
              <c:strCache>
                <c:ptCount val="12"/>
                <c:pt idx="0">
                  <c:v>ENERO</c:v>
                </c:pt>
                <c:pt idx="1">
                  <c:v>FEBRERO</c:v>
                </c:pt>
                <c:pt idx="2">
                  <c:v>MARZO</c:v>
                </c:pt>
                <c:pt idx="3">
                  <c:v>ABRIL</c:v>
                </c:pt>
                <c:pt idx="4">
                  <c:v>may-18</c:v>
                </c:pt>
                <c:pt idx="5">
                  <c:v>jun-18</c:v>
                </c:pt>
                <c:pt idx="6">
                  <c:v>jul-18</c:v>
                </c:pt>
                <c:pt idx="7">
                  <c:v>ago-18</c:v>
                </c:pt>
                <c:pt idx="8">
                  <c:v>sep-18</c:v>
                </c:pt>
                <c:pt idx="9">
                  <c:v>oct-18</c:v>
                </c:pt>
                <c:pt idx="10">
                  <c:v>nov-18</c:v>
                </c:pt>
                <c:pt idx="11">
                  <c:v>dic-18</c:v>
                </c:pt>
              </c:strCache>
            </c:strRef>
          </c:cat>
          <c:val>
            <c:numRef>
              <c:f>'DC5'!$B$72:$B$83</c:f>
              <c:numCache>
                <c:formatCode>0.00%</c:formatCode>
                <c:ptCount val="12"/>
                <c:pt idx="0">
                  <c:v>0</c:v>
                </c:pt>
                <c:pt idx="1">
                  <c:v>0.87439999999999996</c:v>
                </c:pt>
                <c:pt idx="2">
                  <c:v>1</c:v>
                </c:pt>
                <c:pt idx="3">
                  <c:v>0.98899999999999999</c:v>
                </c:pt>
                <c:pt idx="4">
                  <c:v>0.98930481283422456</c:v>
                </c:pt>
                <c:pt idx="5">
                  <c:v>0.99470899470899465</c:v>
                </c:pt>
                <c:pt idx="6">
                  <c:v>0.99470000000000003</c:v>
                </c:pt>
                <c:pt idx="7">
                  <c:v>0.99480000000000002</c:v>
                </c:pt>
                <c:pt idx="8">
                  <c:v>0.97950000000000004</c:v>
                </c:pt>
                <c:pt idx="9">
                  <c:v>0.99490000000000001</c:v>
                </c:pt>
                <c:pt idx="10">
                  <c:v>0.96909999999999996</c:v>
                </c:pt>
                <c:pt idx="11">
                  <c:v>0.99460000000000004</c:v>
                </c:pt>
              </c:numCache>
            </c:numRef>
          </c:val>
          <c:extLst xmlns:c16r2="http://schemas.microsoft.com/office/drawing/2015/06/chart">
            <c:ext xmlns:c16="http://schemas.microsoft.com/office/drawing/2014/chart" uri="{C3380CC4-5D6E-409C-BE32-E72D297353CC}">
              <c16:uniqueId val="{00000002-F7B1-4C88-9EA5-D7725B1C0CDF}"/>
            </c:ext>
          </c:extLst>
        </c:ser>
        <c:dLbls>
          <c:showLegendKey val="0"/>
          <c:showVal val="0"/>
          <c:showCatName val="0"/>
          <c:showSerName val="0"/>
          <c:showPercent val="0"/>
          <c:showBubbleSize val="0"/>
        </c:dLbls>
        <c:gapWidth val="150"/>
        <c:axId val="131496960"/>
        <c:axId val="131527424"/>
      </c:barChart>
      <c:catAx>
        <c:axId val="131496960"/>
        <c:scaling>
          <c:orientation val="minMax"/>
        </c:scaling>
        <c:delete val="0"/>
        <c:axPos val="b"/>
        <c:numFmt formatCode="General" sourceLinked="0"/>
        <c:majorTickMark val="out"/>
        <c:minorTickMark val="none"/>
        <c:tickLblPos val="nextTo"/>
        <c:txPr>
          <a:bodyPr/>
          <a:lstStyle/>
          <a:p>
            <a:pPr>
              <a:defRPr b="1"/>
            </a:pPr>
            <a:endParaRPr lang="es-MX"/>
          </a:p>
        </c:txPr>
        <c:crossAx val="131527424"/>
        <c:crosses val="autoZero"/>
        <c:auto val="1"/>
        <c:lblAlgn val="ctr"/>
        <c:lblOffset val="100"/>
        <c:noMultiLvlLbl val="0"/>
      </c:catAx>
      <c:valAx>
        <c:axId val="131527424"/>
        <c:scaling>
          <c:orientation val="minMax"/>
        </c:scaling>
        <c:delete val="0"/>
        <c:axPos val="l"/>
        <c:majorGridlines/>
        <c:numFmt formatCode="0%" sourceLinked="0"/>
        <c:majorTickMark val="out"/>
        <c:minorTickMark val="none"/>
        <c:tickLblPos val="nextTo"/>
        <c:txPr>
          <a:bodyPr/>
          <a:lstStyle/>
          <a:p>
            <a:pPr>
              <a:defRPr b="1"/>
            </a:pPr>
            <a:endParaRPr lang="es-MX"/>
          </a:p>
        </c:txPr>
        <c:crossAx val="131496960"/>
        <c:crosses val="autoZero"/>
        <c:crossBetween val="between"/>
      </c:valAx>
    </c:plotArea>
    <c:plotVisOnly val="1"/>
    <c:dispBlanksAs val="gap"/>
    <c:showDLblsOverMax val="0"/>
  </c:chart>
  <c:spPr>
    <a:gradFill flip="none" rotWithShape="1">
      <a:gsLst>
        <a:gs pos="100000">
          <a:srgbClr val="F0EBD5"/>
        </a:gs>
        <a:gs pos="100000">
          <a:srgbClr val="F0EBD5"/>
        </a:gs>
        <a:gs pos="100000">
          <a:srgbClr val="F0EBD5"/>
        </a:gs>
        <a:gs pos="100000">
          <a:srgbClr val="D1C39F"/>
        </a:gs>
      </a:gsLst>
      <a:lin ang="16200000" scaled="1"/>
      <a:tileRect/>
    </a:gradFill>
    <a:effectLst>
      <a:glow rad="63500">
        <a:schemeClr val="accent2">
          <a:lumMod val="20000"/>
          <a:lumOff val="80000"/>
          <a:alpha val="40000"/>
        </a:schemeClr>
      </a:glow>
    </a:effectLst>
  </c:sp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s-MX" u="sng"/>
              <a:t>CONCILIACIÓN BANCARIA 2017</a:t>
            </a:r>
          </a:p>
        </c:rich>
      </c:tx>
      <c:overlay val="0"/>
    </c:title>
    <c:autoTitleDeleted val="0"/>
    <c:plotArea>
      <c:layout/>
      <c:barChart>
        <c:barDir val="col"/>
        <c:grouping val="clustered"/>
        <c:varyColors val="0"/>
        <c:ser>
          <c:idx val="0"/>
          <c:order val="0"/>
          <c:tx>
            <c:strRef>
              <c:f>'DC5'!$B$25</c:f>
              <c:strCache>
                <c:ptCount val="1"/>
                <c:pt idx="0">
                  <c:v>CONCILIACIÓN BANCARIA</c:v>
                </c:pt>
              </c:strCache>
            </c:strRef>
          </c:tx>
          <c:spPr>
            <a:solidFill>
              <a:srgbClr val="00B050"/>
            </a:solidFill>
          </c:spPr>
          <c:invertIfNegative val="0"/>
          <c:dPt>
            <c:idx val="3"/>
            <c:invertIfNegative val="0"/>
            <c:bubble3D val="0"/>
            <c:spPr>
              <a:solidFill>
                <a:srgbClr val="FF0000"/>
              </a:solidFill>
            </c:spPr>
            <c:extLst xmlns:c16r2="http://schemas.microsoft.com/office/drawing/2015/06/chart">
              <c:ext xmlns:c16="http://schemas.microsoft.com/office/drawing/2014/chart" uri="{C3380CC4-5D6E-409C-BE32-E72D297353CC}">
                <c16:uniqueId val="{00000001-8195-4581-AB42-580D4C8A3B87}"/>
              </c:ext>
            </c:extLst>
          </c:dPt>
          <c:dLbls>
            <c:dLbl>
              <c:idx val="3"/>
              <c:layout>
                <c:manualLayout>
                  <c:x val="3.5087719298245615E-3"/>
                  <c:y val="0.1111111111111111"/>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195-4581-AB42-580D4C8A3B87}"/>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'DC5'!$A$26:$A$37</c:f>
              <c:numCache>
                <c:formatCode>mmm\-yy</c:formatCode>
                <c:ptCount val="12"/>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numCache>
            </c:numRef>
          </c:cat>
          <c:val>
            <c:numRef>
              <c:f>'DC5'!$B$26:$B$37</c:f>
              <c:numCache>
                <c:formatCode>0.00%</c:formatCode>
                <c:ptCount val="12"/>
                <c:pt idx="0">
                  <c:v>0.92610837438423643</c:v>
                </c:pt>
                <c:pt idx="1">
                  <c:v>0.98529411764705888</c:v>
                </c:pt>
                <c:pt idx="2">
                  <c:v>0.9859154929577465</c:v>
                </c:pt>
                <c:pt idx="3">
                  <c:v>0.79439252336448596</c:v>
                </c:pt>
                <c:pt idx="4">
                  <c:v>0.92708333333333337</c:v>
                </c:pt>
                <c:pt idx="5">
                  <c:v>1</c:v>
                </c:pt>
                <c:pt idx="6">
                  <c:v>0.99004975124378114</c:v>
                </c:pt>
                <c:pt idx="7">
                  <c:v>0.97989949748743721</c:v>
                </c:pt>
                <c:pt idx="8">
                  <c:v>0.93500000000000005</c:v>
                </c:pt>
                <c:pt idx="9">
                  <c:v>0.90452261306532666</c:v>
                </c:pt>
                <c:pt idx="10">
                  <c:v>1</c:v>
                </c:pt>
                <c:pt idx="11">
                  <c:v>0.99468085106382975</c:v>
                </c:pt>
              </c:numCache>
            </c:numRef>
          </c:val>
          <c:extLst xmlns:c16r2="http://schemas.microsoft.com/office/drawing/2015/06/chart">
            <c:ext xmlns:c16="http://schemas.microsoft.com/office/drawing/2014/chart" uri="{C3380CC4-5D6E-409C-BE32-E72D297353CC}">
              <c16:uniqueId val="{00000002-8195-4581-AB42-580D4C8A3B87}"/>
            </c:ext>
          </c:extLst>
        </c:ser>
        <c:dLbls>
          <c:showLegendKey val="0"/>
          <c:showVal val="0"/>
          <c:showCatName val="0"/>
          <c:showSerName val="0"/>
          <c:showPercent val="0"/>
          <c:showBubbleSize val="0"/>
        </c:dLbls>
        <c:gapWidth val="150"/>
        <c:axId val="131689088"/>
        <c:axId val="131694976"/>
      </c:barChart>
      <c:dateAx>
        <c:axId val="131689088"/>
        <c:scaling>
          <c:orientation val="minMax"/>
        </c:scaling>
        <c:delete val="0"/>
        <c:axPos val="b"/>
        <c:numFmt formatCode="mmm\-yy" sourceLinked="1"/>
        <c:majorTickMark val="out"/>
        <c:minorTickMark val="none"/>
        <c:tickLblPos val="nextTo"/>
        <c:crossAx val="131694976"/>
        <c:crosses val="autoZero"/>
        <c:auto val="1"/>
        <c:lblOffset val="100"/>
        <c:baseTimeUnit val="months"/>
      </c:dateAx>
      <c:valAx>
        <c:axId val="131694976"/>
        <c:scaling>
          <c:orientation val="minMax"/>
        </c:scaling>
        <c:delete val="0"/>
        <c:axPos val="l"/>
        <c:majorGridlines/>
        <c:numFmt formatCode="0.00%" sourceLinked="1"/>
        <c:majorTickMark val="out"/>
        <c:minorTickMark val="none"/>
        <c:tickLblPos val="nextTo"/>
        <c:crossAx val="131689088"/>
        <c:crosses val="autoZero"/>
        <c:crossBetween val="between"/>
      </c:valAx>
    </c:plotArea>
    <c:plotVisOnly val="1"/>
    <c:dispBlanksAs val="gap"/>
    <c:showDLblsOverMax val="0"/>
  </c:chart>
  <c:spPr>
    <a:gradFill flip="none" rotWithShape="1">
      <a:gsLst>
        <a:gs pos="100000">
          <a:srgbClr val="F0EBD5"/>
        </a:gs>
        <a:gs pos="100000">
          <a:srgbClr val="D1C39F">
            <a:lumMod val="87000"/>
            <a:lumOff val="13000"/>
            <a:alpha val="94000"/>
          </a:srgbClr>
        </a:gs>
      </a:gsLst>
      <a:lin ang="2700000" scaled="1"/>
      <a:tileRect/>
    </a:gradFill>
    <a:effectLst>
      <a:glow rad="63500">
        <a:schemeClr val="accent2">
          <a:lumMod val="20000"/>
          <a:lumOff val="80000"/>
          <a:alpha val="40000"/>
        </a:schemeClr>
      </a:glow>
    </a:effectLst>
  </c:spPr>
  <c:txPr>
    <a:bodyPr/>
    <a:lstStyle/>
    <a:p>
      <a:pPr>
        <a:defRPr b="1"/>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CONCILIACIÓN BANCARIA 2019</a:t>
            </a:r>
          </a:p>
        </c:rich>
      </c:tx>
      <c:overlay val="0"/>
    </c:title>
    <c:autoTitleDeleted val="0"/>
    <c:plotArea>
      <c:layout/>
      <c:barChart>
        <c:barDir val="col"/>
        <c:grouping val="clustered"/>
        <c:varyColors val="0"/>
        <c:ser>
          <c:idx val="0"/>
          <c:order val="0"/>
          <c:tx>
            <c:strRef>
              <c:f>'DC5'!$B$120</c:f>
              <c:strCache>
                <c:ptCount val="1"/>
                <c:pt idx="0">
                  <c:v>CONCILIACIÓN BANCARIA</c:v>
                </c:pt>
              </c:strCache>
            </c:strRef>
          </c:tx>
          <c:spPr>
            <a:solidFill>
              <a:srgbClr val="00B050"/>
            </a:solidFill>
          </c:spPr>
          <c:invertIfNegative val="0"/>
          <c:dLbls>
            <c:txPr>
              <a:bodyPr/>
              <a:lstStyle/>
              <a:p>
                <a:pPr>
                  <a:defRPr b="1"/>
                </a:pPr>
                <a:endParaRPr lang="es-MX"/>
              </a:p>
            </c:txPr>
            <c:showLegendKey val="0"/>
            <c:showVal val="1"/>
            <c:showCatName val="0"/>
            <c:showSerName val="0"/>
            <c:showPercent val="0"/>
            <c:showBubbleSize val="0"/>
            <c:showLeaderLines val="0"/>
          </c:dLbls>
          <c:cat>
            <c:numRef>
              <c:f>'DC5'!$A$121:$A$132</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'DC5'!$B$121:$B$132</c:f>
              <c:numCache>
                <c:formatCode>0.00%</c:formatCode>
                <c:ptCount val="12"/>
                <c:pt idx="0">
                  <c:v>0.97340000000000004</c:v>
                </c:pt>
                <c:pt idx="1">
                  <c:v>0.97750000000000004</c:v>
                </c:pt>
                <c:pt idx="2">
                  <c:v>0.98370000000000002</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32522368"/>
        <c:axId val="132523904"/>
      </c:barChart>
      <c:dateAx>
        <c:axId val="132522368"/>
        <c:scaling>
          <c:orientation val="minMax"/>
        </c:scaling>
        <c:delete val="0"/>
        <c:axPos val="b"/>
        <c:numFmt formatCode="mmm\-yy" sourceLinked="1"/>
        <c:majorTickMark val="out"/>
        <c:minorTickMark val="none"/>
        <c:tickLblPos val="nextTo"/>
        <c:txPr>
          <a:bodyPr/>
          <a:lstStyle/>
          <a:p>
            <a:pPr>
              <a:defRPr b="1"/>
            </a:pPr>
            <a:endParaRPr lang="es-MX"/>
          </a:p>
        </c:txPr>
        <c:crossAx val="132523904"/>
        <c:crosses val="autoZero"/>
        <c:auto val="1"/>
        <c:lblOffset val="100"/>
        <c:baseTimeUnit val="months"/>
      </c:dateAx>
      <c:valAx>
        <c:axId val="132523904"/>
        <c:scaling>
          <c:orientation val="minMax"/>
        </c:scaling>
        <c:delete val="0"/>
        <c:axPos val="l"/>
        <c:majorGridlines/>
        <c:numFmt formatCode="0.00%" sourceLinked="1"/>
        <c:majorTickMark val="out"/>
        <c:minorTickMark val="none"/>
        <c:tickLblPos val="nextTo"/>
        <c:crossAx val="132522368"/>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userShapes r:id="rId2"/>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QUEJAS RECIBIDAS 2017,</a:t>
            </a:r>
            <a:r>
              <a:rPr lang="en-US" baseline="0"/>
              <a:t> 2018</a:t>
            </a:r>
            <a:endParaRPr lang="en-US"/>
          </a:p>
        </c:rich>
      </c:tx>
      <c:layout>
        <c:manualLayout>
          <c:xMode val="edge"/>
          <c:yMode val="edge"/>
          <c:x val="0.35528618410650475"/>
          <c:y val="3.2407407407407406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'DC6'!$D$17</c:f>
              <c:strCache>
                <c:ptCount val="1"/>
                <c:pt idx="0">
                  <c:v>QUEJAS RECIBIDAS</c:v>
                </c:pt>
              </c:strCache>
            </c:strRef>
          </c:tx>
          <c:invertIfNegative val="0"/>
          <c:cat>
            <c:strRef>
              <c:f>'DC6'!$C$18:$C$25</c:f>
              <c:strCache>
                <c:ptCount val="8"/>
                <c:pt idx="0">
                  <c:v>ene.-mar. 17</c:v>
                </c:pt>
                <c:pt idx="1">
                  <c:v>abr.-jun. 17</c:v>
                </c:pt>
                <c:pt idx="2">
                  <c:v>julio-sep. 17</c:v>
                </c:pt>
                <c:pt idx="3">
                  <c:v>oct.-dic. 17</c:v>
                </c:pt>
                <c:pt idx="4">
                  <c:v>ene.-mar. 18</c:v>
                </c:pt>
                <c:pt idx="5">
                  <c:v>abr.-jun. 18</c:v>
                </c:pt>
                <c:pt idx="6">
                  <c:v>julio-sep. 18</c:v>
                </c:pt>
                <c:pt idx="7">
                  <c:v>oct.-dic. 18</c:v>
                </c:pt>
              </c:strCache>
            </c:strRef>
          </c:cat>
          <c:val>
            <c:numRef>
              <c:f>'DC6'!$D$18:$D$25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shape val="box"/>
        <c:axId val="131879680"/>
        <c:axId val="131881216"/>
        <c:axId val="0"/>
      </c:bar3DChart>
      <c:catAx>
        <c:axId val="131879680"/>
        <c:scaling>
          <c:orientation val="minMax"/>
        </c:scaling>
        <c:delete val="0"/>
        <c:axPos val="b"/>
        <c:majorTickMark val="out"/>
        <c:minorTickMark val="none"/>
        <c:tickLblPos val="nextTo"/>
        <c:crossAx val="131881216"/>
        <c:crosses val="autoZero"/>
        <c:auto val="1"/>
        <c:lblAlgn val="ctr"/>
        <c:lblOffset val="100"/>
        <c:noMultiLvlLbl val="0"/>
      </c:catAx>
      <c:valAx>
        <c:axId val="131881216"/>
        <c:scaling>
          <c:orientation val="minMax"/>
          <c:max val="4"/>
        </c:scaling>
        <c:delete val="0"/>
        <c:axPos val="l"/>
        <c:majorGridlines/>
        <c:numFmt formatCode="General" sourceLinked="1"/>
        <c:majorTickMark val="out"/>
        <c:minorTickMark val="none"/>
        <c:tickLblPos val="nextTo"/>
        <c:crossAx val="131879680"/>
        <c:crosses val="autoZero"/>
        <c:crossBetween val="between"/>
        <c:majorUnit val="1"/>
        <c:minorUnit val="1"/>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sng"/>
          </a:pPr>
          <a:endParaRPr lang="es-MX"/>
        </a:p>
      </c:txPr>
    </c:title>
    <c:autoTitleDeleted val="0"/>
    <c:plotArea>
      <c:layout/>
      <c:barChart>
        <c:barDir val="col"/>
        <c:grouping val="clustered"/>
        <c:varyColors val="0"/>
        <c:ser>
          <c:idx val="0"/>
          <c:order val="0"/>
          <c:tx>
            <c:strRef>
              <c:f>'DC7'!$B$27</c:f>
              <c:strCache>
                <c:ptCount val="1"/>
                <c:pt idx="0">
                  <c:v>% SATISFACCIÓN DEL USUARIO</c:v>
                </c:pt>
              </c:strCache>
            </c:strRef>
          </c:tx>
          <c:spPr>
            <a:solidFill>
              <a:srgbClr val="00B050"/>
            </a:solidFill>
          </c:spPr>
          <c:invertIfNegative val="0"/>
          <c:dLbls>
            <c:dLbl>
              <c:idx val="0"/>
              <c:layout>
                <c:manualLayout>
                  <c:x val="0"/>
                  <c:y val="-2.7874564459930314E-2"/>
                </c:manualLayout>
              </c:layout>
              <c:showLegendKey val="0"/>
              <c:showVal val="1"/>
              <c:showCatName val="0"/>
              <c:showSerName val="0"/>
              <c:showPercent val="0"/>
              <c:showBubbleSize val="0"/>
            </c:dLbl>
            <c:dLbl>
              <c:idx val="2"/>
              <c:layout>
                <c:manualLayout>
                  <c:x val="1.0477566250920868E-16"/>
                  <c:y val="-2.7874564459930314E-2"/>
                </c:manualLayout>
              </c:layout>
              <c:showLegendKey val="0"/>
              <c:showVal val="1"/>
              <c:showCatName val="0"/>
              <c:showSerName val="0"/>
              <c:showPercent val="0"/>
              <c:showBubbleSize val="0"/>
            </c:dLbl>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'DC7'!$A$28:$A$33</c:f>
              <c:strCache>
                <c:ptCount val="6"/>
                <c:pt idx="0">
                  <c:v>Enero-Jun 17</c:v>
                </c:pt>
                <c:pt idx="1">
                  <c:v>Jul-Dic 17</c:v>
                </c:pt>
                <c:pt idx="2">
                  <c:v>Ene-Jun 18</c:v>
                </c:pt>
                <c:pt idx="3">
                  <c:v>Jul-Dic 18</c:v>
                </c:pt>
                <c:pt idx="4">
                  <c:v>Ene-Jun 19</c:v>
                </c:pt>
                <c:pt idx="5">
                  <c:v>Jul- Dic 19</c:v>
                </c:pt>
              </c:strCache>
            </c:strRef>
          </c:cat>
          <c:val>
            <c:numRef>
              <c:f>'DC7'!$B$28:$B$33</c:f>
              <c:numCache>
                <c:formatCode>0.00%</c:formatCode>
                <c:ptCount val="6"/>
                <c:pt idx="0">
                  <c:v>0.98150000000000004</c:v>
                </c:pt>
                <c:pt idx="1">
                  <c:v>0.98933333333333318</c:v>
                </c:pt>
                <c:pt idx="2">
                  <c:v>0.98499999999999999</c:v>
                </c:pt>
                <c:pt idx="3">
                  <c:v>0.96830000000000005</c:v>
                </c:pt>
              </c:numCache>
            </c:numRef>
          </c:val>
          <c:extLst xmlns:c16r2="http://schemas.microsoft.com/office/drawing/2015/06/chart">
            <c:ext xmlns:c16="http://schemas.microsoft.com/office/drawing/2014/chart" uri="{C3380CC4-5D6E-409C-BE32-E72D297353CC}">
              <c16:uniqueId val="{00000000-DD06-42B9-88CA-957B8AD621A0}"/>
            </c:ext>
          </c:extLst>
        </c:ser>
        <c:dLbls>
          <c:showLegendKey val="0"/>
          <c:showVal val="0"/>
          <c:showCatName val="0"/>
          <c:showSerName val="0"/>
          <c:showPercent val="0"/>
          <c:showBubbleSize val="0"/>
        </c:dLbls>
        <c:gapWidth val="150"/>
        <c:axId val="132846336"/>
        <c:axId val="132847872"/>
      </c:barChart>
      <c:catAx>
        <c:axId val="132846336"/>
        <c:scaling>
          <c:orientation val="minMax"/>
        </c:scaling>
        <c:delete val="0"/>
        <c:axPos val="b"/>
        <c:numFmt formatCode="General" sourceLinked="0"/>
        <c:majorTickMark val="out"/>
        <c:minorTickMark val="none"/>
        <c:tickLblPos val="nextTo"/>
        <c:txPr>
          <a:bodyPr/>
          <a:lstStyle/>
          <a:p>
            <a:pPr>
              <a:defRPr b="1"/>
            </a:pPr>
            <a:endParaRPr lang="es-MX"/>
          </a:p>
        </c:txPr>
        <c:crossAx val="132847872"/>
        <c:crosses val="autoZero"/>
        <c:auto val="1"/>
        <c:lblAlgn val="ctr"/>
        <c:lblOffset val="100"/>
        <c:noMultiLvlLbl val="0"/>
      </c:catAx>
      <c:valAx>
        <c:axId val="132847872"/>
        <c:scaling>
          <c:orientation val="minMax"/>
          <c:min val="0.75000000000000011"/>
        </c:scaling>
        <c:delete val="0"/>
        <c:axPos val="l"/>
        <c:majorGridlines/>
        <c:numFmt formatCode="0%" sourceLinked="0"/>
        <c:majorTickMark val="out"/>
        <c:minorTickMark val="none"/>
        <c:tickLblPos val="nextTo"/>
        <c:txPr>
          <a:bodyPr/>
          <a:lstStyle/>
          <a:p>
            <a:pPr>
              <a:defRPr b="1"/>
            </a:pPr>
            <a:endParaRPr lang="es-MX"/>
          </a:p>
        </c:txPr>
        <c:crossAx val="132846336"/>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63500">
        <a:schemeClr val="bg2">
          <a:lumMod val="75000"/>
          <a:alpha val="40000"/>
        </a:schemeClr>
      </a:glow>
    </a:effectLst>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ATENCIÓN DE TRÁMITES EN 10 DÍAS Y EN MÁS DE 10 DÍAS</a:t>
            </a:r>
            <a:endParaRPr lang="es-MX" sz="1525" b="1" i="0" u="none" strike="noStrike" baseline="0">
              <a:solidFill>
                <a:srgbClr val="000000"/>
              </a:solidFill>
              <a:latin typeface="Arial"/>
              <a:cs typeface="Arial"/>
            </a:endParaRPr>
          </a:p>
          <a:p>
            <a:pPr>
              <a:defRPr sz="1200" b="0" i="0" u="none" strike="noStrike" baseline="0">
                <a:solidFill>
                  <a:srgbClr val="000000"/>
                </a:solidFill>
                <a:latin typeface="Arial"/>
                <a:ea typeface="Arial"/>
                <a:cs typeface="Arial"/>
              </a:defRPr>
            </a:pPr>
            <a:r>
              <a:rPr lang="es-MX" sz="1525" b="1" i="0" u="none" strike="noStrike" baseline="0">
                <a:solidFill>
                  <a:srgbClr val="000000"/>
                </a:solidFill>
                <a:latin typeface="Arial"/>
                <a:cs typeface="Arial"/>
              </a:rPr>
              <a:t>DEPARTAMENTO DE CONTROL PATRIMONIAL</a:t>
            </a:r>
          </a:p>
          <a:p>
            <a:pPr>
              <a:defRPr sz="1200" b="0" i="0" u="none" strike="noStrike" baseline="0">
                <a:solidFill>
                  <a:srgbClr val="000000"/>
                </a:solidFill>
                <a:latin typeface="Arial"/>
                <a:ea typeface="Arial"/>
                <a:cs typeface="Arial"/>
              </a:defRPr>
            </a:pPr>
            <a:r>
              <a:rPr lang="es-MX" sz="1525" b="1" i="0" u="none" strike="noStrike" baseline="0">
                <a:solidFill>
                  <a:srgbClr val="000000"/>
                </a:solidFill>
                <a:latin typeface="Arial"/>
                <a:cs typeface="Arial"/>
              </a:rPr>
              <a:t>2017-2018</a:t>
            </a:r>
          </a:p>
        </c:rich>
      </c:tx>
      <c:layout>
        <c:manualLayout>
          <c:xMode val="edge"/>
          <c:yMode val="edge"/>
          <c:x val="0.20030840626527033"/>
          <c:y val="1.6216216216216217E-2"/>
        </c:manualLayout>
      </c:layout>
      <c:overlay val="0"/>
      <c:spPr>
        <a:noFill/>
        <a:ln w="25400">
          <a:noFill/>
        </a:ln>
      </c:spPr>
    </c:title>
    <c:autoTitleDeleted val="0"/>
    <c:plotArea>
      <c:layout>
        <c:manualLayout>
          <c:layoutTarget val="inner"/>
          <c:xMode val="edge"/>
          <c:yMode val="edge"/>
          <c:x val="0.11221951969412387"/>
          <c:y val="0.28918957082660846"/>
          <c:w val="0.87032471940553857"/>
          <c:h val="0.49189254103217511"/>
        </c:manualLayout>
      </c:layout>
      <c:barChart>
        <c:barDir val="col"/>
        <c:grouping val="percentStacked"/>
        <c:varyColors val="0"/>
        <c:ser>
          <c:idx val="0"/>
          <c:order val="0"/>
          <c:tx>
            <c:strRef>
              <c:f>'[3]Atn Tramites'!$C$61</c:f>
              <c:strCache>
                <c:ptCount val="1"/>
                <c:pt idx="0">
                  <c:v>0-10 DIAS</c:v>
                </c:pt>
              </c:strCache>
            </c:strRef>
          </c:tx>
          <c:spPr>
            <a:solidFill>
              <a:srgbClr val="FFFF00"/>
            </a:solidFill>
            <a:ln w="12700">
              <a:solidFill>
                <a:srgbClr val="000000"/>
              </a:solidFill>
              <a:prstDash val="solid"/>
            </a:ln>
          </c:spPr>
          <c:invertIfNegative val="0"/>
          <c:dLbls>
            <c:dLbl>
              <c:idx val="0"/>
              <c:layout>
                <c:manualLayout>
                  <c:x val="4.0481227213616331E-3"/>
                  <c:y val="-5.7657629514577695E-2"/>
                </c:manualLayout>
              </c:layout>
              <c:tx>
                <c:rich>
                  <a:bodyPr/>
                  <a:lstStyle/>
                  <a:p>
                    <a:r>
                      <a:rPr lang="es-MX"/>
                      <a:t>117</a:t>
                    </a:r>
                  </a:p>
                </c:rich>
              </c:tx>
              <c:dLblPos val="ctr"/>
              <c:showLegendKey val="0"/>
              <c:showVal val="0"/>
              <c:showCatName val="0"/>
              <c:showSerName val="0"/>
              <c:showPercent val="0"/>
              <c:showBubbleSize val="0"/>
            </c:dLbl>
            <c:dLbl>
              <c:idx val="1"/>
              <c:layout>
                <c:manualLayout>
                  <c:x val="2.3856996317113727E-3"/>
                  <c:y val="-4.6846804436947435E-2"/>
                </c:manualLayout>
              </c:layout>
              <c:dLblPos val="ctr"/>
              <c:showLegendKey val="0"/>
              <c:showVal val="1"/>
              <c:showCatName val="0"/>
              <c:showSerName val="0"/>
              <c:showPercent val="0"/>
              <c:showBubbleSize val="0"/>
            </c:dLbl>
            <c:dLbl>
              <c:idx val="2"/>
              <c:layout>
                <c:manualLayout>
                  <c:x val="6.9575633965158418E-3"/>
                  <c:y val="-5.7657629514577695E-2"/>
                </c:manualLayout>
              </c:layout>
              <c:dLblPos val="ctr"/>
              <c:showLegendKey val="0"/>
              <c:showVal val="1"/>
              <c:showCatName val="0"/>
              <c:showSerName val="0"/>
              <c:showPercent val="0"/>
              <c:showBubbleSize val="0"/>
            </c:dLbl>
            <c:dLbl>
              <c:idx val="3"/>
              <c:layout>
                <c:manualLayout>
                  <c:x val="1.5543587440648276E-3"/>
                  <c:y val="-6.5765748322800355E-2"/>
                </c:manualLayout>
              </c:layout>
              <c:dLblPos val="ctr"/>
              <c:showLegendKey val="0"/>
              <c:showVal val="1"/>
              <c:showCatName val="0"/>
              <c:showSerName val="0"/>
              <c:showPercent val="0"/>
              <c:showBubbleSize val="0"/>
            </c:dLbl>
            <c:dLbl>
              <c:idx val="4"/>
              <c:layout>
                <c:manualLayout>
                  <c:x val="-1.3549478977423405E-3"/>
                  <c:y val="-3.333327308990968E-2"/>
                </c:manualLayout>
              </c:layout>
              <c:dLblPos val="ctr"/>
              <c:showLegendKey val="0"/>
              <c:showVal val="1"/>
              <c:showCatName val="0"/>
              <c:showSerName val="0"/>
              <c:showPercent val="0"/>
              <c:showBubbleSize val="0"/>
            </c:dLbl>
            <c:dLbl>
              <c:idx val="5"/>
              <c:layout>
                <c:manualLayout>
                  <c:x val="3.2169158670620731E-3"/>
                  <c:y val="-4.1441391898132333E-2"/>
                </c:manualLayout>
              </c:layout>
              <c:dLblPos val="ctr"/>
              <c:showLegendKey val="0"/>
              <c:showVal val="1"/>
              <c:showCatName val="0"/>
              <c:showSerName val="0"/>
              <c:showPercent val="0"/>
              <c:showBubbleSize val="0"/>
            </c:dLbl>
            <c:dLbl>
              <c:idx val="7"/>
              <c:layout>
                <c:manualLayout>
                  <c:x val="4.7732696897374704E-3"/>
                  <c:y val="0"/>
                </c:manualLayout>
              </c:layout>
              <c:tx>
                <c:rich>
                  <a:bodyPr/>
                  <a:lstStyle/>
                  <a:p>
                    <a:r>
                      <a:rPr lang="es-MX"/>
                      <a:t>78</a:t>
                    </a:r>
                  </a:p>
                </c:rich>
              </c:tx>
              <c:dLblPos val="ctr"/>
              <c:showLegendKey val="0"/>
              <c:showVal val="0"/>
              <c:showCatName val="0"/>
              <c:showSerName val="0"/>
              <c:showPercent val="0"/>
              <c:showBubbleSize val="0"/>
            </c:dLbl>
            <c:dLbl>
              <c:idx val="8"/>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9"/>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10"/>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11"/>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strRef>
              <c:f>'[3]Atn Tramites'!$B$62:$B$69</c:f>
              <c:strCache>
                <c:ptCount val="8"/>
                <c:pt idx="0">
                  <c:v>Ene-Mzo 17</c:v>
                </c:pt>
                <c:pt idx="1">
                  <c:v>Abr-Jun 17</c:v>
                </c:pt>
                <c:pt idx="2">
                  <c:v>Jul-Sep 17</c:v>
                </c:pt>
                <c:pt idx="3">
                  <c:v>Oct-Dic 17</c:v>
                </c:pt>
                <c:pt idx="4">
                  <c:v>Ene-Mzo 18</c:v>
                </c:pt>
                <c:pt idx="5">
                  <c:v>Abr-Jun 18</c:v>
                </c:pt>
                <c:pt idx="6">
                  <c:v>Jul-Sep 18</c:v>
                </c:pt>
                <c:pt idx="7">
                  <c:v>Oct-Dic 18</c:v>
                </c:pt>
              </c:strCache>
            </c:strRef>
          </c:cat>
          <c:val>
            <c:numRef>
              <c:f>'[3]Atn Tramites'!$C$62:$C$69</c:f>
              <c:numCache>
                <c:formatCode>General</c:formatCode>
                <c:ptCount val="8"/>
                <c:pt idx="0">
                  <c:v>49</c:v>
                </c:pt>
                <c:pt idx="1">
                  <c:v>64</c:v>
                </c:pt>
                <c:pt idx="2">
                  <c:v>23</c:v>
                </c:pt>
                <c:pt idx="3">
                  <c:v>30</c:v>
                </c:pt>
                <c:pt idx="4">
                  <c:v>55</c:v>
                </c:pt>
                <c:pt idx="5">
                  <c:v>30</c:v>
                </c:pt>
              </c:numCache>
            </c:numRef>
          </c:val>
        </c:ser>
        <c:ser>
          <c:idx val="1"/>
          <c:order val="1"/>
          <c:tx>
            <c:strRef>
              <c:f>'[3]Atn Tramites'!$D$61</c:f>
              <c:strCache>
                <c:ptCount val="1"/>
                <c:pt idx="0">
                  <c:v>MAS DE 10 DIAS</c:v>
                </c:pt>
              </c:strCache>
            </c:strRef>
          </c:tx>
          <c:spPr>
            <a:solidFill>
              <a:srgbClr val="800000"/>
            </a:solidFill>
            <a:ln w="12700">
              <a:solidFill>
                <a:srgbClr val="000000"/>
              </a:solidFill>
              <a:prstDash val="solid"/>
            </a:ln>
          </c:spPr>
          <c:invertIfNegative val="0"/>
          <c:cat>
            <c:strRef>
              <c:f>'[3]Atn Tramites'!$B$62:$B$69</c:f>
              <c:strCache>
                <c:ptCount val="8"/>
                <c:pt idx="0">
                  <c:v>Ene-Mzo 17</c:v>
                </c:pt>
                <c:pt idx="1">
                  <c:v>Abr-Jun 17</c:v>
                </c:pt>
                <c:pt idx="2">
                  <c:v>Jul-Sep 17</c:v>
                </c:pt>
                <c:pt idx="3">
                  <c:v>Oct-Dic 17</c:v>
                </c:pt>
                <c:pt idx="4">
                  <c:v>Ene-Mzo 18</c:v>
                </c:pt>
                <c:pt idx="5">
                  <c:v>Abr-Jun 18</c:v>
                </c:pt>
                <c:pt idx="6">
                  <c:v>Jul-Sep 18</c:v>
                </c:pt>
                <c:pt idx="7">
                  <c:v>Oct-Dic 18</c:v>
                </c:pt>
              </c:strCache>
            </c:strRef>
          </c:cat>
          <c:val>
            <c:numRef>
              <c:f>'[3]Atn Tramites'!$D$66:$D$69</c:f>
              <c:numCache>
                <c:formatCode>General</c:formatCode>
                <c:ptCount val="4"/>
                <c:pt idx="0">
                  <c:v>0</c:v>
                </c:pt>
                <c:pt idx="1">
                  <c:v>0</c:v>
                </c:pt>
              </c:numCache>
            </c:numRef>
          </c:val>
        </c:ser>
        <c:dLbls>
          <c:showLegendKey val="0"/>
          <c:showVal val="0"/>
          <c:showCatName val="0"/>
          <c:showSerName val="0"/>
          <c:showPercent val="0"/>
          <c:showBubbleSize val="0"/>
        </c:dLbls>
        <c:gapWidth val="150"/>
        <c:overlap val="100"/>
        <c:axId val="132264320"/>
        <c:axId val="132265856"/>
      </c:barChart>
      <c:catAx>
        <c:axId val="132264320"/>
        <c:scaling>
          <c:orientation val="minMax"/>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32265856"/>
        <c:crosses val="autoZero"/>
        <c:auto val="1"/>
        <c:lblAlgn val="ctr"/>
        <c:lblOffset val="100"/>
        <c:tickLblSkip val="1"/>
        <c:tickMarkSkip val="1"/>
        <c:noMultiLvlLbl val="0"/>
      </c:catAx>
      <c:valAx>
        <c:axId val="132265856"/>
        <c:scaling>
          <c:orientation val="minMax"/>
        </c:scaling>
        <c:delete val="1"/>
        <c:axPos val="l"/>
        <c:majorGridlines>
          <c:spPr>
            <a:ln w="3175">
              <a:solidFill>
                <a:srgbClr val="000000"/>
              </a:solidFill>
              <a:prstDash val="solid"/>
            </a:ln>
          </c:spPr>
        </c:majorGridlines>
        <c:numFmt formatCode="0%" sourceLinked="1"/>
        <c:majorTickMark val="out"/>
        <c:minorTickMark val="none"/>
        <c:tickLblPos val="nextTo"/>
        <c:crossAx val="132264320"/>
        <c:crosses val="autoZero"/>
        <c:crossBetween val="between"/>
      </c:valAx>
      <c:spPr>
        <a:solidFill>
          <a:srgbClr val="FFFFCC"/>
        </a:solidFill>
        <a:ln w="12700">
          <a:solidFill>
            <a:srgbClr val="808080"/>
          </a:solidFill>
          <a:prstDash val="solid"/>
        </a:ln>
      </c:spPr>
    </c:plotArea>
    <c:legend>
      <c:legendPos val="b"/>
      <c:layout>
        <c:manualLayout>
          <c:xMode val="edge"/>
          <c:yMode val="edge"/>
          <c:x val="0.10850707092049706"/>
          <c:y val="0.91422897657493574"/>
          <c:w val="0.27170170558492468"/>
          <c:h val="7.1129943257546485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gradFill rotWithShape="0">
      <a:gsLst>
        <a:gs pos="0">
          <a:srgbClr val="E6DCAC"/>
        </a:gs>
        <a:gs pos="12000">
          <a:srgbClr val="E6D78A"/>
        </a:gs>
        <a:gs pos="30000">
          <a:srgbClr val="C7AC4C"/>
        </a:gs>
        <a:gs pos="45000">
          <a:srgbClr val="E6D78A"/>
        </a:gs>
        <a:gs pos="77000">
          <a:srgbClr val="C7AC4C"/>
        </a:gs>
        <a:gs pos="100000">
          <a:srgbClr val="E6DCAC"/>
        </a:gs>
      </a:gsLst>
      <a:path path="rect">
        <a:fillToRect l="100000" t="100000"/>
      </a:path>
    </a:gra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0-7A70-4A04-9F64-B03A1F7B337E}"/>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7A70-4A04-9F64-B03A1F7B337E}"/>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2-7A70-4A04-9F64-B03A1F7B337E}"/>
            </c:ext>
          </c:extLst>
        </c:ser>
        <c:ser>
          <c:idx val="3"/>
          <c:order val="3"/>
          <c:spPr>
            <a:solidFill>
              <a:srgbClr val="FF0000"/>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3-7A70-4A04-9F64-B03A1F7B337E}"/>
            </c:ext>
          </c:extLst>
        </c:ser>
        <c:dLbls>
          <c:showLegendKey val="0"/>
          <c:showVal val="0"/>
          <c:showCatName val="0"/>
          <c:showSerName val="0"/>
          <c:showPercent val="0"/>
          <c:showBubbleSize val="0"/>
        </c:dLbls>
        <c:gapWidth val="150"/>
        <c:overlap val="100"/>
        <c:axId val="128171008"/>
        <c:axId val="128176896"/>
      </c:barChart>
      <c:catAx>
        <c:axId val="128171008"/>
        <c:scaling>
          <c:orientation val="minMax"/>
        </c:scaling>
        <c:delete val="0"/>
        <c:axPos val="b"/>
        <c:numFmt formatCode="dd/mm/yyyy"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176896"/>
        <c:crosses val="autoZero"/>
        <c:auto val="1"/>
        <c:lblAlgn val="ctr"/>
        <c:lblOffset val="100"/>
        <c:tickLblSkip val="1"/>
        <c:tickMarkSkip val="1"/>
        <c:noMultiLvlLbl val="0"/>
      </c:catAx>
      <c:valAx>
        <c:axId val="12817689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171008"/>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000000000000366" r="0.75000000000000366"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'Atn Tramites'!#REF!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Ref>
              <c:f>'AP3'!#¡REF!</c:f>
              <c:numCache>
                <c:formatCode>General</c:formatCode>
                <c:ptCount val="1"/>
                <c:pt idx="0">
                  <c:v>1</c:v>
                </c:pt>
              </c:numCache>
            </c:numRef>
          </c:cat>
          <c:val>
            <c:numRef>
              <c:f>'AP3'!#¡REF!</c:f>
              <c:numCache>
                <c:formatCode>General</c:formatCode>
                <c:ptCount val="1"/>
                <c:pt idx="0">
                  <c:v>1</c:v>
                </c:pt>
              </c:numCache>
            </c:numRef>
          </c:val>
        </c:ser>
        <c:dLbls>
          <c:showLegendKey val="0"/>
          <c:showVal val="0"/>
          <c:showCatName val="0"/>
          <c:showSerName val="0"/>
          <c:showPercent val="0"/>
          <c:showBubbleSize val="0"/>
        </c:dLbls>
        <c:gapWidth val="150"/>
        <c:axId val="132289280"/>
        <c:axId val="132290816"/>
      </c:barChart>
      <c:lineChart>
        <c:grouping val="standard"/>
        <c:varyColors val="0"/>
        <c:ser>
          <c:idx val="0"/>
          <c:order val="1"/>
          <c:tx>
            <c:v>'Atn Tramites'!#REF!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Ref>
              <c:f>'AP3'!#¡REF!</c:f>
              <c:numCache>
                <c:formatCode>General</c:formatCode>
                <c:ptCount val="1"/>
                <c:pt idx="0">
                  <c:v>1</c:v>
                </c:pt>
              </c:numCache>
            </c:numRef>
          </c:cat>
          <c:val>
            <c:numRef>
              <c:f>'AP3'!#¡REF!</c:f>
              <c:numCache>
                <c:formatCode>General</c:formatCode>
                <c:ptCount val="1"/>
                <c:pt idx="0">
                  <c:v>1</c:v>
                </c:pt>
              </c:numCache>
            </c:numRef>
          </c:val>
          <c:smooth val="0"/>
        </c:ser>
        <c:dLbls>
          <c:showLegendKey val="0"/>
          <c:showVal val="0"/>
          <c:showCatName val="0"/>
          <c:showSerName val="0"/>
          <c:showPercent val="0"/>
          <c:showBubbleSize val="0"/>
        </c:dLbls>
        <c:marker val="1"/>
        <c:smooth val="0"/>
        <c:axId val="132710400"/>
        <c:axId val="132711936"/>
      </c:lineChart>
      <c:catAx>
        <c:axId val="132289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2290816"/>
        <c:crosses val="autoZero"/>
        <c:auto val="0"/>
        <c:lblAlgn val="ctr"/>
        <c:lblOffset val="100"/>
        <c:tickLblSkip val="1"/>
        <c:tickMarkSkip val="1"/>
        <c:noMultiLvlLbl val="0"/>
      </c:catAx>
      <c:valAx>
        <c:axId val="13229081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2289280"/>
        <c:crosses val="autoZero"/>
        <c:crossBetween val="between"/>
      </c:valAx>
      <c:catAx>
        <c:axId val="132710400"/>
        <c:scaling>
          <c:orientation val="minMax"/>
        </c:scaling>
        <c:delete val="1"/>
        <c:axPos val="b"/>
        <c:numFmt formatCode="General" sourceLinked="1"/>
        <c:majorTickMark val="out"/>
        <c:minorTickMark val="none"/>
        <c:tickLblPos val="nextTo"/>
        <c:crossAx val="132711936"/>
        <c:crosses val="autoZero"/>
        <c:auto val="0"/>
        <c:lblAlgn val="ctr"/>
        <c:lblOffset val="100"/>
        <c:noMultiLvlLbl val="0"/>
      </c:catAx>
      <c:valAx>
        <c:axId val="132711936"/>
        <c:scaling>
          <c:orientation val="minMax"/>
        </c:scaling>
        <c:delete val="1"/>
        <c:axPos val="l"/>
        <c:numFmt formatCode="General" sourceLinked="1"/>
        <c:majorTickMark val="out"/>
        <c:minorTickMark val="none"/>
        <c:tickLblPos val="nextTo"/>
        <c:crossAx val="132710400"/>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300"/>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es-MX" sz="1200" b="1" i="0" u="none" strike="noStrike" baseline="0">
                <a:solidFill>
                  <a:srgbClr val="000000"/>
                </a:solidFill>
                <a:latin typeface="Arial"/>
                <a:cs typeface="Arial"/>
              </a:rPr>
              <a:t>ATENCIÓN DE TRÁMITES EN 10 DÍAS Y EN MÁS DE 10 DÍAS</a:t>
            </a:r>
            <a:endParaRPr lang="es-MX" sz="1525" b="1" i="0" u="none" strike="noStrike" baseline="0">
              <a:solidFill>
                <a:srgbClr val="000000"/>
              </a:solidFill>
              <a:latin typeface="Arial"/>
              <a:cs typeface="Arial"/>
            </a:endParaRPr>
          </a:p>
          <a:p>
            <a:pPr>
              <a:defRPr sz="1200" b="0" i="0" u="none" strike="noStrike" baseline="0">
                <a:solidFill>
                  <a:srgbClr val="000000"/>
                </a:solidFill>
                <a:latin typeface="Arial"/>
                <a:ea typeface="Arial"/>
                <a:cs typeface="Arial"/>
              </a:defRPr>
            </a:pPr>
            <a:r>
              <a:rPr lang="es-MX" sz="1525" b="1" i="0" u="none" strike="noStrike" baseline="0">
                <a:solidFill>
                  <a:srgbClr val="000000"/>
                </a:solidFill>
                <a:latin typeface="Arial"/>
                <a:cs typeface="Arial"/>
              </a:rPr>
              <a:t>DEPARTAMENTO DE CONTROL PATRIMONIAL</a:t>
            </a:r>
          </a:p>
          <a:p>
            <a:pPr>
              <a:defRPr sz="1200" b="0" i="0" u="none" strike="noStrike" baseline="0">
                <a:solidFill>
                  <a:srgbClr val="000000"/>
                </a:solidFill>
                <a:latin typeface="Arial"/>
                <a:ea typeface="Arial"/>
                <a:cs typeface="Arial"/>
              </a:defRPr>
            </a:pPr>
            <a:r>
              <a:rPr lang="es-MX" sz="1525" b="1" i="0" u="none" strike="noStrike" baseline="0">
                <a:solidFill>
                  <a:srgbClr val="000000"/>
                </a:solidFill>
                <a:latin typeface="Arial"/>
                <a:cs typeface="Arial"/>
              </a:rPr>
              <a:t>2017-2019</a:t>
            </a:r>
          </a:p>
          <a:p>
            <a:pPr>
              <a:defRPr sz="1200" b="0" i="0" u="none" strike="noStrike" baseline="0">
                <a:solidFill>
                  <a:srgbClr val="000000"/>
                </a:solidFill>
                <a:latin typeface="Arial"/>
                <a:ea typeface="Arial"/>
                <a:cs typeface="Arial"/>
              </a:defRPr>
            </a:pPr>
            <a:endParaRPr lang="es-MX" sz="1525" b="1" i="0" u="none" strike="noStrike" baseline="0">
              <a:solidFill>
                <a:srgbClr val="000000"/>
              </a:solidFill>
              <a:latin typeface="Arial"/>
              <a:cs typeface="Arial"/>
            </a:endParaRPr>
          </a:p>
        </c:rich>
      </c:tx>
      <c:layout>
        <c:manualLayout>
          <c:xMode val="edge"/>
          <c:yMode val="edge"/>
          <c:x val="0.20030840626527033"/>
          <c:y val="1.6216216216216217E-2"/>
        </c:manualLayout>
      </c:layout>
      <c:overlay val="0"/>
      <c:spPr>
        <a:noFill/>
        <a:ln w="25400">
          <a:noFill/>
        </a:ln>
      </c:spPr>
    </c:title>
    <c:autoTitleDeleted val="0"/>
    <c:plotArea>
      <c:layout>
        <c:manualLayout>
          <c:layoutTarget val="inner"/>
          <c:xMode val="edge"/>
          <c:yMode val="edge"/>
          <c:x val="0.11221951969412387"/>
          <c:y val="0.28918957082660846"/>
          <c:w val="0.87032471940553857"/>
          <c:h val="0.49189254103217511"/>
        </c:manualLayout>
      </c:layout>
      <c:barChart>
        <c:barDir val="col"/>
        <c:grouping val="percentStacked"/>
        <c:varyColors val="0"/>
        <c:ser>
          <c:idx val="0"/>
          <c:order val="0"/>
          <c:tx>
            <c:strRef>
              <c:f>'CP1'!$C$64</c:f>
              <c:strCache>
                <c:ptCount val="1"/>
                <c:pt idx="0">
                  <c:v>0-10 DIAS</c:v>
                </c:pt>
              </c:strCache>
            </c:strRef>
          </c:tx>
          <c:spPr>
            <a:solidFill>
              <a:srgbClr val="FFFF00"/>
            </a:solidFill>
            <a:ln w="12700">
              <a:solidFill>
                <a:srgbClr val="000000"/>
              </a:solidFill>
              <a:prstDash val="solid"/>
            </a:ln>
          </c:spPr>
          <c:invertIfNegative val="0"/>
          <c:dLbls>
            <c:dLbl>
              <c:idx val="0"/>
              <c:layout>
                <c:manualLayout>
                  <c:x val="4.0481227213616331E-3"/>
                  <c:y val="-5.7657629514577695E-2"/>
                </c:manualLayout>
              </c:layout>
              <c:tx>
                <c:rich>
                  <a:bodyPr/>
                  <a:lstStyle/>
                  <a:p>
                    <a:r>
                      <a:rPr lang="es-MX"/>
                      <a:t>117</a:t>
                    </a:r>
                  </a:p>
                </c:rich>
              </c:tx>
              <c:dLblPos val="ctr"/>
              <c:showLegendKey val="0"/>
              <c:showVal val="0"/>
              <c:showCatName val="0"/>
              <c:showSerName val="0"/>
              <c:showPercent val="0"/>
              <c:showBubbleSize val="0"/>
            </c:dLbl>
            <c:dLbl>
              <c:idx val="1"/>
              <c:layout>
                <c:manualLayout>
                  <c:x val="2.3856996317113727E-3"/>
                  <c:y val="-4.6846804436947435E-2"/>
                </c:manualLayout>
              </c:layout>
              <c:dLblPos val="ctr"/>
              <c:showLegendKey val="0"/>
              <c:showVal val="1"/>
              <c:showCatName val="0"/>
              <c:showSerName val="0"/>
              <c:showPercent val="0"/>
              <c:showBubbleSize val="0"/>
            </c:dLbl>
            <c:dLbl>
              <c:idx val="2"/>
              <c:layout>
                <c:manualLayout>
                  <c:x val="6.9575633965158418E-3"/>
                  <c:y val="-5.7657629514577695E-2"/>
                </c:manualLayout>
              </c:layout>
              <c:dLblPos val="ctr"/>
              <c:showLegendKey val="0"/>
              <c:showVal val="1"/>
              <c:showCatName val="0"/>
              <c:showSerName val="0"/>
              <c:showPercent val="0"/>
              <c:showBubbleSize val="0"/>
            </c:dLbl>
            <c:dLbl>
              <c:idx val="3"/>
              <c:layout>
                <c:manualLayout>
                  <c:x val="1.5543587440648276E-3"/>
                  <c:y val="-6.5765748322800355E-2"/>
                </c:manualLayout>
              </c:layout>
              <c:dLblPos val="ctr"/>
              <c:showLegendKey val="0"/>
              <c:showVal val="1"/>
              <c:showCatName val="0"/>
              <c:showSerName val="0"/>
              <c:showPercent val="0"/>
              <c:showBubbleSize val="0"/>
            </c:dLbl>
            <c:dLbl>
              <c:idx val="4"/>
              <c:layout>
                <c:manualLayout>
                  <c:x val="-1.3549478977423405E-3"/>
                  <c:y val="-3.333327308990968E-2"/>
                </c:manualLayout>
              </c:layout>
              <c:dLblPos val="ctr"/>
              <c:showLegendKey val="0"/>
              <c:showVal val="1"/>
              <c:showCatName val="0"/>
              <c:showSerName val="0"/>
              <c:showPercent val="0"/>
              <c:showBubbleSize val="0"/>
            </c:dLbl>
            <c:dLbl>
              <c:idx val="5"/>
              <c:layout>
                <c:manualLayout>
                  <c:x val="3.2169158670620731E-3"/>
                  <c:y val="-4.1441391898132333E-2"/>
                </c:manualLayout>
              </c:layout>
              <c:dLblPos val="ctr"/>
              <c:showLegendKey val="0"/>
              <c:showVal val="1"/>
              <c:showCatName val="0"/>
              <c:showSerName val="0"/>
              <c:showPercent val="0"/>
              <c:showBubbleSize val="0"/>
            </c:dLbl>
            <c:dLbl>
              <c:idx val="7"/>
              <c:layout>
                <c:manualLayout>
                  <c:x val="4.7732696897374704E-3"/>
                  <c:y val="0"/>
                </c:manualLayout>
              </c:layout>
              <c:tx>
                <c:rich>
                  <a:bodyPr/>
                  <a:lstStyle/>
                  <a:p>
                    <a:r>
                      <a:rPr lang="es-MX"/>
                      <a:t>78</a:t>
                    </a:r>
                  </a:p>
                </c:rich>
              </c:tx>
              <c:dLblPos val="ctr"/>
              <c:showLegendKey val="0"/>
              <c:showVal val="0"/>
              <c:showCatName val="0"/>
              <c:showSerName val="0"/>
              <c:showPercent val="0"/>
              <c:showBubbleSize val="0"/>
            </c:dLbl>
            <c:dLbl>
              <c:idx val="8"/>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9"/>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10"/>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dLbl>
              <c:idx val="11"/>
              <c:spPr>
                <a:noFill/>
                <a:ln w="25400">
                  <a:noFill/>
                </a:ln>
              </c:spPr>
              <c:txPr>
                <a:bodyPr/>
                <a:lstStyle/>
                <a:p>
                  <a:pPr>
                    <a:defRPr sz="800"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dLbl>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strRef>
              <c:f>'CP1'!$B$65:$B$76</c:f>
              <c:strCache>
                <c:ptCount val="12"/>
                <c:pt idx="0">
                  <c:v>Ene-Mzo 17</c:v>
                </c:pt>
                <c:pt idx="1">
                  <c:v>Abr-Jun 17</c:v>
                </c:pt>
                <c:pt idx="2">
                  <c:v>Jul-Sep 17</c:v>
                </c:pt>
                <c:pt idx="3">
                  <c:v>Oct-Dic 17</c:v>
                </c:pt>
                <c:pt idx="4">
                  <c:v>Ene-Mzo 18</c:v>
                </c:pt>
                <c:pt idx="5">
                  <c:v>Abr-Jun 18</c:v>
                </c:pt>
                <c:pt idx="6">
                  <c:v>Jul-Sep 18</c:v>
                </c:pt>
                <c:pt idx="7">
                  <c:v>Oct-Dic 18</c:v>
                </c:pt>
                <c:pt idx="8">
                  <c:v> Ene-Mzo 2019</c:v>
                </c:pt>
                <c:pt idx="9">
                  <c:v>Abr-Jun-19</c:v>
                </c:pt>
                <c:pt idx="10">
                  <c:v>Jul-Sept-19</c:v>
                </c:pt>
                <c:pt idx="11">
                  <c:v>Oct-Dic-19</c:v>
                </c:pt>
              </c:strCache>
            </c:strRef>
          </c:cat>
          <c:val>
            <c:numRef>
              <c:f>'CP1'!$C$65:$C$76</c:f>
              <c:numCache>
                <c:formatCode>General</c:formatCode>
                <c:ptCount val="12"/>
                <c:pt idx="0">
                  <c:v>49</c:v>
                </c:pt>
                <c:pt idx="1">
                  <c:v>64</c:v>
                </c:pt>
                <c:pt idx="2">
                  <c:v>23</c:v>
                </c:pt>
                <c:pt idx="3">
                  <c:v>30</c:v>
                </c:pt>
                <c:pt idx="4">
                  <c:v>55</c:v>
                </c:pt>
                <c:pt idx="5">
                  <c:v>30</c:v>
                </c:pt>
                <c:pt idx="6">
                  <c:v>25</c:v>
                </c:pt>
                <c:pt idx="7">
                  <c:v>21</c:v>
                </c:pt>
                <c:pt idx="8">
                  <c:v>38</c:v>
                </c:pt>
              </c:numCache>
            </c:numRef>
          </c:val>
        </c:ser>
        <c:dLbls>
          <c:showLegendKey val="0"/>
          <c:showVal val="0"/>
          <c:showCatName val="0"/>
          <c:showSerName val="0"/>
          <c:showPercent val="0"/>
          <c:showBubbleSize val="0"/>
        </c:dLbls>
        <c:gapWidth val="150"/>
        <c:overlap val="100"/>
        <c:axId val="132742528"/>
        <c:axId val="132744320"/>
      </c:barChart>
      <c:catAx>
        <c:axId val="132742528"/>
        <c:scaling>
          <c:orientation val="minMax"/>
        </c:scaling>
        <c:delete val="0"/>
        <c:axPos val="b"/>
        <c:numFmt formatCode="mmm\-yy"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s-MX"/>
          </a:p>
        </c:txPr>
        <c:crossAx val="132744320"/>
        <c:crosses val="autoZero"/>
        <c:auto val="1"/>
        <c:lblAlgn val="ctr"/>
        <c:lblOffset val="100"/>
        <c:tickLblSkip val="1"/>
        <c:tickMarkSkip val="1"/>
        <c:noMultiLvlLbl val="0"/>
      </c:catAx>
      <c:valAx>
        <c:axId val="132744320"/>
        <c:scaling>
          <c:orientation val="minMax"/>
        </c:scaling>
        <c:delete val="1"/>
        <c:axPos val="l"/>
        <c:majorGridlines>
          <c:spPr>
            <a:ln w="3175">
              <a:solidFill>
                <a:srgbClr val="000000"/>
              </a:solidFill>
              <a:prstDash val="solid"/>
            </a:ln>
          </c:spPr>
        </c:majorGridlines>
        <c:numFmt formatCode="0%" sourceLinked="1"/>
        <c:majorTickMark val="out"/>
        <c:minorTickMark val="none"/>
        <c:tickLblPos val="nextTo"/>
        <c:crossAx val="132742528"/>
        <c:crosses val="autoZero"/>
        <c:crossBetween val="between"/>
      </c:valAx>
      <c:spPr>
        <a:solidFill>
          <a:srgbClr val="FFFFCC"/>
        </a:solidFill>
        <a:ln w="12700">
          <a:solidFill>
            <a:srgbClr val="808080"/>
          </a:solidFill>
          <a:prstDash val="solid"/>
        </a:ln>
      </c:spPr>
    </c:plotArea>
    <c:legend>
      <c:legendPos val="b"/>
      <c:layout>
        <c:manualLayout>
          <c:xMode val="edge"/>
          <c:yMode val="edge"/>
          <c:x val="0.10850707092049706"/>
          <c:y val="0.91422897657493574"/>
          <c:w val="8.6779810179338668E-2"/>
          <c:h val="4.744300677757239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s-MX"/>
        </a:p>
      </c:txPr>
    </c:legend>
    <c:plotVisOnly val="1"/>
    <c:dispBlanksAs val="gap"/>
    <c:showDLblsOverMax val="0"/>
  </c:chart>
  <c:spPr>
    <a:gradFill rotWithShape="0">
      <a:gsLst>
        <a:gs pos="0">
          <a:srgbClr val="E6DCAC"/>
        </a:gs>
        <a:gs pos="12000">
          <a:srgbClr val="E6D78A"/>
        </a:gs>
        <a:gs pos="30000">
          <a:srgbClr val="C7AC4C"/>
        </a:gs>
        <a:gs pos="45000">
          <a:srgbClr val="E6D78A"/>
        </a:gs>
        <a:gs pos="77000">
          <a:srgbClr val="C7AC4C"/>
        </a:gs>
        <a:gs pos="100000">
          <a:srgbClr val="E6DCAC"/>
        </a:gs>
      </a:gsLst>
      <a:path path="rect">
        <a:fillToRect l="100000" t="100000"/>
      </a:path>
    </a:gra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horizontalDpi="-3"/>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sz="1600" b="1" i="0" u="none" strike="noStrike" baseline="0">
                <a:solidFill>
                  <a:srgbClr val="000000"/>
                </a:solidFill>
                <a:latin typeface="Arial"/>
                <a:cs typeface="Arial"/>
              </a:rPr>
              <a:t>ATENCIÓN DE TRÁMITES </a:t>
            </a:r>
          </a:p>
          <a:p>
            <a:pPr>
              <a:defRPr sz="1000" b="0" i="0" u="none" strike="noStrike" baseline="0">
                <a:solidFill>
                  <a:srgbClr val="000000"/>
                </a:solidFill>
                <a:latin typeface="Arial"/>
                <a:ea typeface="Arial"/>
                <a:cs typeface="Arial"/>
              </a:defRPr>
            </a:pPr>
            <a:r>
              <a:rPr lang="es-MX" sz="1600" b="1" i="0" u="none" strike="noStrike" baseline="0">
                <a:solidFill>
                  <a:srgbClr val="000000"/>
                </a:solidFill>
                <a:latin typeface="Arial"/>
                <a:cs typeface="Arial"/>
              </a:rPr>
              <a:t>DEPARTAMENTO DE CONTROL PATRIMONIAL</a:t>
            </a:r>
          </a:p>
          <a:p>
            <a:pPr>
              <a:defRPr sz="1000" b="0" i="0" u="none" strike="noStrike" baseline="0">
                <a:solidFill>
                  <a:srgbClr val="000000"/>
                </a:solidFill>
                <a:latin typeface="Arial"/>
                <a:ea typeface="Arial"/>
                <a:cs typeface="Arial"/>
              </a:defRPr>
            </a:pPr>
            <a:r>
              <a:rPr lang="es-MX" sz="1600" b="1" i="0" u="none" strike="noStrike" baseline="0">
                <a:solidFill>
                  <a:srgbClr val="000000"/>
                </a:solidFill>
                <a:latin typeface="Arial"/>
                <a:cs typeface="Arial"/>
              </a:rPr>
              <a:t>2017-2019</a:t>
            </a:r>
            <a:endParaRPr lang="es-MX" sz="1200" b="1" i="0" u="none" strike="noStrike" baseline="0">
              <a:solidFill>
                <a:srgbClr val="808000"/>
              </a:solidFill>
              <a:latin typeface="Arial"/>
              <a:cs typeface="Arial"/>
            </a:endParaRPr>
          </a:p>
          <a:p>
            <a:pPr>
              <a:defRPr sz="1000" b="0" i="0" u="none" strike="noStrike" baseline="0">
                <a:solidFill>
                  <a:srgbClr val="000000"/>
                </a:solidFill>
                <a:latin typeface="Arial"/>
                <a:ea typeface="Arial"/>
                <a:cs typeface="Arial"/>
              </a:defRPr>
            </a:pPr>
            <a:r>
              <a:rPr lang="es-MX" sz="1200" b="1" i="0" u="none" strike="noStrike" baseline="0">
                <a:solidFill>
                  <a:srgbClr val="808000"/>
                </a:solidFill>
                <a:latin typeface="Arial"/>
                <a:cs typeface="Arial"/>
              </a:rPr>
              <a:t> </a:t>
            </a:r>
          </a:p>
        </c:rich>
      </c:tx>
      <c:layout>
        <c:manualLayout>
          <c:xMode val="edge"/>
          <c:yMode val="edge"/>
          <c:x val="0.22503721281415165"/>
          <c:y val="1.1627906976744186E-2"/>
        </c:manualLayout>
      </c:layout>
      <c:overlay val="0"/>
      <c:spPr>
        <a:noFill/>
        <a:ln w="25400">
          <a:noFill/>
        </a:ln>
      </c:spPr>
    </c:title>
    <c:autoTitleDeleted val="0"/>
    <c:plotArea>
      <c:layout>
        <c:manualLayout>
          <c:layoutTarget val="inner"/>
          <c:xMode val="edge"/>
          <c:yMode val="edge"/>
          <c:x val="8.6438166681725659E-2"/>
          <c:y val="0.20465141428136935"/>
          <c:w val="0.89269746646795822"/>
          <c:h val="0.58604717710662368"/>
        </c:manualLayout>
      </c:layout>
      <c:barChart>
        <c:barDir val="col"/>
        <c:grouping val="clustered"/>
        <c:varyColors val="0"/>
        <c:ser>
          <c:idx val="1"/>
          <c:order val="0"/>
          <c:tx>
            <c:strRef>
              <c:f>'CP1'!$C$20</c:f>
              <c:strCache>
                <c:ptCount val="1"/>
                <c:pt idx="0">
                  <c:v>ATENCIÓN TRÁMITES</c:v>
                </c:pt>
              </c:strCache>
            </c:strRef>
          </c:tx>
          <c:spPr>
            <a:solidFill>
              <a:srgbClr val="00B050"/>
            </a:solidFill>
            <a:ln w="12700">
              <a:solidFill>
                <a:srgbClr val="000000"/>
              </a:solidFill>
              <a:prstDash val="solid"/>
            </a:ln>
            <a:scene3d>
              <a:camera prst="orthographicFront"/>
              <a:lightRig rig="threePt" dir="t"/>
            </a:scene3d>
            <a:sp3d>
              <a:bevelT w="165100" prst="coolSlant"/>
              <a:bevelB w="165100" prst="coolSlant"/>
            </a:sp3d>
          </c:spPr>
          <c:invertIfNegative val="0"/>
          <c:dLbls>
            <c:dLbl>
              <c:idx val="0"/>
              <c:tx>
                <c:rich>
                  <a:bodyPr/>
                  <a:lstStyle/>
                  <a:p>
                    <a:r>
                      <a:rPr lang="en-US" sz="1100"/>
                      <a:t>100%</a:t>
                    </a:r>
                    <a:endParaRPr lang="en-US"/>
                  </a:p>
                </c:rich>
              </c:tx>
              <c:showLegendKey val="0"/>
              <c:showVal val="0"/>
              <c:showCatName val="0"/>
              <c:showSerName val="0"/>
              <c:showPercent val="0"/>
              <c:showBubbleSize val="0"/>
            </c:dLbl>
            <c:numFmt formatCode="0%" sourceLinked="0"/>
            <c:spPr>
              <a:noFill/>
              <a:ln w="25400">
                <a:noFill/>
              </a:ln>
            </c:spPr>
            <c:txPr>
              <a:bodyPr/>
              <a:lstStyle/>
              <a:p>
                <a:pPr>
                  <a:defRPr sz="11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'CP1'!$B$21:$B$32</c:f>
              <c:strCache>
                <c:ptCount val="12"/>
                <c:pt idx="0">
                  <c:v>Ene-Mzo 17</c:v>
                </c:pt>
                <c:pt idx="1">
                  <c:v>Abr-Jun 17</c:v>
                </c:pt>
                <c:pt idx="2">
                  <c:v>Jul-Sep 17</c:v>
                </c:pt>
                <c:pt idx="3">
                  <c:v>Oct-Dic 17</c:v>
                </c:pt>
                <c:pt idx="4">
                  <c:v>Ene-Mzo 18</c:v>
                </c:pt>
                <c:pt idx="5">
                  <c:v>Abr-Jun 18</c:v>
                </c:pt>
                <c:pt idx="6">
                  <c:v>Jul-Sep 18</c:v>
                </c:pt>
                <c:pt idx="7">
                  <c:v>Oct-Dic 18</c:v>
                </c:pt>
                <c:pt idx="8">
                  <c:v>Ene-Mzo 19</c:v>
                </c:pt>
                <c:pt idx="9">
                  <c:v>Abr-Jun-19</c:v>
                </c:pt>
                <c:pt idx="10">
                  <c:v>Jul-Sept-19</c:v>
                </c:pt>
                <c:pt idx="11">
                  <c:v>Oct-Dic-19</c:v>
                </c:pt>
              </c:strCache>
            </c:strRef>
          </c:cat>
          <c:val>
            <c:numRef>
              <c:f>'CP1'!$C$21:$C$32</c:f>
              <c:numCache>
                <c:formatCode>0.00%</c:formatCode>
                <c:ptCount val="12"/>
                <c:pt idx="0">
                  <c:v>1</c:v>
                </c:pt>
                <c:pt idx="1">
                  <c:v>1</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150"/>
        <c:axId val="132806144"/>
        <c:axId val="132807680"/>
      </c:barChart>
      <c:catAx>
        <c:axId val="132806144"/>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sz="1100" b="1" i="0" u="none" strike="noStrike" baseline="0">
                <a:solidFill>
                  <a:srgbClr val="333300"/>
                </a:solidFill>
                <a:latin typeface="Arial"/>
                <a:ea typeface="Arial"/>
                <a:cs typeface="Arial"/>
              </a:defRPr>
            </a:pPr>
            <a:endParaRPr lang="es-MX"/>
          </a:p>
        </c:txPr>
        <c:crossAx val="132807680"/>
        <c:crosses val="autoZero"/>
        <c:auto val="0"/>
        <c:lblAlgn val="ctr"/>
        <c:lblOffset val="100"/>
        <c:tickLblSkip val="1"/>
        <c:tickMarkSkip val="1"/>
        <c:noMultiLvlLbl val="0"/>
      </c:catAx>
      <c:valAx>
        <c:axId val="132807680"/>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rgbClr val="333300"/>
                </a:solidFill>
                <a:latin typeface="Arial"/>
                <a:ea typeface="Arial"/>
                <a:cs typeface="Arial"/>
              </a:defRPr>
            </a:pPr>
            <a:endParaRPr lang="es-MX"/>
          </a:p>
        </c:txPr>
        <c:crossAx val="132806144"/>
        <c:crosses val="autoZero"/>
        <c:crossBetween val="between"/>
      </c:valAx>
      <c:spPr>
        <a:solidFill>
          <a:srgbClr val="FFFFCC"/>
        </a:solidFill>
        <a:ln w="12700">
          <a:solidFill>
            <a:srgbClr val="808080"/>
          </a:solidFill>
          <a:prstDash val="solid"/>
        </a:ln>
      </c:spPr>
    </c:plotArea>
    <c:legend>
      <c:legendPos val="r"/>
      <c:layout>
        <c:manualLayout>
          <c:xMode val="edge"/>
          <c:yMode val="edge"/>
          <c:x val="0.36034129206921361"/>
          <c:y val="0.9146567717996289"/>
          <c:w val="0.16360234567656373"/>
          <c:h val="3.9630067700764875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s-MX"/>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a:effectLst>
      <a:glow rad="101600">
        <a:schemeClr val="bg2">
          <a:lumMod val="75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c:printSettings>
  <c:userShapes r:id="rId2"/>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s-MX" sz="1800" u="none"/>
              <a:t>Departamento de Control Patrimonial
Resultados de Encuestas 
2017-2018</a:t>
            </a:r>
            <a:r>
              <a:rPr lang="es-MX" u="sng"/>
              <a:t>
</a:t>
            </a:r>
          </a:p>
        </c:rich>
      </c:tx>
      <c:layout>
        <c:manualLayout>
          <c:xMode val="edge"/>
          <c:yMode val="edge"/>
          <c:x val="0.27330219315805865"/>
          <c:y val="1.2406516517106185E-2"/>
        </c:manualLayout>
      </c:layout>
      <c:overlay val="0"/>
      <c:spPr>
        <a:noFill/>
        <a:ln w="25400">
          <a:noFill/>
        </a:ln>
      </c:spPr>
    </c:title>
    <c:autoTitleDeleted val="0"/>
    <c:plotArea>
      <c:layout>
        <c:manualLayout>
          <c:layoutTarget val="inner"/>
          <c:xMode val="edge"/>
          <c:yMode val="edge"/>
          <c:x val="0.12683020706655038"/>
          <c:y val="0.19768429690705536"/>
          <c:w val="0.85729463911797754"/>
          <c:h val="0.65095198087832074"/>
        </c:manualLayout>
      </c:layout>
      <c:barChart>
        <c:barDir val="col"/>
        <c:grouping val="clustered"/>
        <c:varyColors val="0"/>
        <c:ser>
          <c:idx val="1"/>
          <c:order val="0"/>
          <c:spPr>
            <a:solidFill>
              <a:srgbClr val="00B050"/>
            </a:solidFill>
            <a:ln w="12700">
              <a:solidFill>
                <a:srgbClr val="000000"/>
              </a:solidFill>
              <a:prstDash val="solid"/>
            </a:ln>
            <a:scene3d>
              <a:camera prst="orthographicFront"/>
              <a:lightRig rig="threePt" dir="t"/>
            </a:scene3d>
            <a:sp3d>
              <a:bevelT w="165100" prst="coolSlant"/>
            </a:sp3d>
          </c:spPr>
          <c:invertIfNegative val="0"/>
          <c:dPt>
            <c:idx val="0"/>
            <c:invertIfNegative val="0"/>
            <c:bubble3D val="0"/>
          </c:dPt>
          <c:dPt>
            <c:idx val="1"/>
            <c:invertIfNegative val="0"/>
            <c:bubble3D val="0"/>
          </c:dPt>
          <c:dPt>
            <c:idx val="2"/>
            <c:invertIfNegative val="0"/>
            <c:bubble3D val="0"/>
          </c:dPt>
          <c:dLbls>
            <c:dLbl>
              <c:idx val="0"/>
              <c:numFmt formatCode="0.00%" sourceLinked="0"/>
              <c:spPr>
                <a:noFill/>
                <a:ln w="25400">
                  <a:noFill/>
                </a:ln>
              </c:spPr>
              <c:txPr>
                <a:bodyPr/>
                <a:lstStyle/>
                <a:p>
                  <a:pPr>
                    <a:defRPr/>
                  </a:pPr>
                  <a:endParaRPr lang="es-MX"/>
                </a:p>
              </c:txPr>
              <c:showLegendKey val="0"/>
              <c:showVal val="1"/>
              <c:showCatName val="0"/>
              <c:showSerName val="0"/>
              <c:showPercent val="0"/>
              <c:showBubbleSize val="0"/>
            </c:dLbl>
            <c:dLbl>
              <c:idx val="1"/>
              <c:layout>
                <c:manualLayout>
                  <c:x val="0"/>
                  <c:y val="9.9255583126550868E-3"/>
                </c:manualLayout>
              </c:layout>
              <c:numFmt formatCode="0.00%" sourceLinked="0"/>
              <c:spPr>
                <a:noFill/>
                <a:ln w="25400">
                  <a:noFill/>
                </a:ln>
              </c:spPr>
              <c:txPr>
                <a:bodyPr/>
                <a:lstStyle/>
                <a:p>
                  <a:pPr>
                    <a:defRPr/>
                  </a:pPr>
                  <a:endParaRPr lang="es-MX"/>
                </a:p>
              </c:txPr>
              <c:dLblPos val="outEnd"/>
              <c:showLegendKey val="0"/>
              <c:showVal val="1"/>
              <c:showCatName val="0"/>
              <c:showSerName val="0"/>
              <c:showPercent val="0"/>
              <c:showBubbleSize val="0"/>
            </c:dLbl>
            <c:dLbl>
              <c:idx val="2"/>
              <c:layout>
                <c:manualLayout>
                  <c:x val="-4.1601664066562667E-3"/>
                  <c:y val="-1.6542857701100016E-2"/>
                </c:manualLayout>
              </c:layout>
              <c:numFmt formatCode="0.00%" sourceLinked="0"/>
              <c:spPr>
                <a:noFill/>
                <a:ln w="25400">
                  <a:noFill/>
                </a:ln>
              </c:spPr>
              <c:txPr>
                <a:bodyPr/>
                <a:lstStyle/>
                <a:p>
                  <a:pPr>
                    <a:defRPr/>
                  </a:pPr>
                  <a:endParaRPr lang="es-MX"/>
                </a:p>
              </c:txPr>
              <c:dLblPos val="outEnd"/>
              <c:showLegendKey val="0"/>
              <c:showVal val="1"/>
              <c:showCatName val="0"/>
              <c:showSerName val="0"/>
              <c:showPercent val="0"/>
              <c:showBubbleSize val="0"/>
            </c:dLbl>
            <c:spPr>
              <a:noFill/>
              <a:ln w="25400">
                <a:noFill/>
              </a:ln>
            </c:spPr>
            <c:showLegendKey val="0"/>
            <c:showVal val="1"/>
            <c:showCatName val="0"/>
            <c:showSerName val="0"/>
            <c:showPercent val="0"/>
            <c:showBubbleSize val="0"/>
            <c:showLeaderLines val="0"/>
          </c:dLbls>
          <c:cat>
            <c:strRef>
              <c:f>'CP2'!$B$25:$B$30</c:f>
              <c:strCache>
                <c:ptCount val="6"/>
                <c:pt idx="0">
                  <c:v>Ene-Jun 17</c:v>
                </c:pt>
                <c:pt idx="1">
                  <c:v>Jul-Dic 17</c:v>
                </c:pt>
                <c:pt idx="2">
                  <c:v>Ene-Jun 18</c:v>
                </c:pt>
                <c:pt idx="3">
                  <c:v>Jul-Dic 18</c:v>
                </c:pt>
                <c:pt idx="4">
                  <c:v>Ene-Jun 19</c:v>
                </c:pt>
                <c:pt idx="5">
                  <c:v>Jul - Dic 19 </c:v>
                </c:pt>
              </c:strCache>
            </c:strRef>
          </c:cat>
          <c:val>
            <c:numRef>
              <c:f>'CP2'!$C$25:$C$30</c:f>
              <c:numCache>
                <c:formatCode>0.00%</c:formatCode>
                <c:ptCount val="6"/>
                <c:pt idx="0">
                  <c:v>0.97777777777777775</c:v>
                </c:pt>
                <c:pt idx="1">
                  <c:v>0.95185185185185184</c:v>
                </c:pt>
                <c:pt idx="2">
                  <c:v>0.95432098765432094</c:v>
                </c:pt>
                <c:pt idx="3">
                  <c:v>0.95189999999999997</c:v>
                </c:pt>
              </c:numCache>
            </c:numRef>
          </c:val>
        </c:ser>
        <c:dLbls>
          <c:showLegendKey val="0"/>
          <c:showVal val="0"/>
          <c:showCatName val="0"/>
          <c:showSerName val="0"/>
          <c:showPercent val="0"/>
          <c:showBubbleSize val="0"/>
        </c:dLbls>
        <c:gapWidth val="150"/>
        <c:axId val="132413696"/>
        <c:axId val="132419584"/>
      </c:barChart>
      <c:catAx>
        <c:axId val="132413696"/>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a:pPr>
            <a:endParaRPr lang="es-MX"/>
          </a:p>
        </c:txPr>
        <c:crossAx val="132419584"/>
        <c:crosses val="autoZero"/>
        <c:auto val="0"/>
        <c:lblAlgn val="ctr"/>
        <c:lblOffset val="100"/>
        <c:tickLblSkip val="1"/>
        <c:tickMarkSkip val="1"/>
        <c:noMultiLvlLbl val="0"/>
      </c:catAx>
      <c:valAx>
        <c:axId val="132419584"/>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a:pPr>
            <a:endParaRPr lang="es-MX"/>
          </a:p>
        </c:txPr>
        <c:crossAx val="132413696"/>
        <c:crosses val="autoZero"/>
        <c:crossBetween val="between"/>
      </c:valAx>
      <c:spPr>
        <a:solidFill>
          <a:schemeClr val="bg1"/>
        </a:solidFill>
        <a:ln w="12700">
          <a:solidFill>
            <a:srgbClr val="808080"/>
          </a:solidFill>
          <a:prstDash val="solid"/>
        </a:ln>
      </c:spPr>
    </c:plotArea>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a:effectLst>
      <a:glow rad="101600">
        <a:schemeClr val="bg2">
          <a:lumMod val="75000"/>
          <a:alpha val="40000"/>
        </a:schemeClr>
      </a:glow>
    </a:effectLst>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c:printSettings>
  <c:userShapes r:id="rId2"/>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'[1]Atn Tramites'!#REF!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'http://tesoreria.rec.uabc.mx/TEMP\IncrediMail\[CP Resultado de Encuestas 2007.xls]Atn Tramites'!#¡REF!</c:f>
              <c:numCache>
                <c:formatCode>General</c:formatCode>
                <c:ptCount val="1"/>
                <c:pt idx="0">
                  <c:v>0</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'http://tesoreria.rec.uabc.mx/TEMP\IncrediMail\[CP Resultado de Encuestas 2007.xls]Atn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0-66B2-42FE-B270-9DA83CA9FAAB}"/>
            </c:ext>
          </c:extLst>
        </c:ser>
        <c:dLbls>
          <c:showLegendKey val="0"/>
          <c:showVal val="0"/>
          <c:showCatName val="0"/>
          <c:showSerName val="0"/>
          <c:showPercent val="0"/>
          <c:showBubbleSize val="0"/>
        </c:dLbls>
        <c:gapWidth val="150"/>
        <c:axId val="133726208"/>
        <c:axId val="133727744"/>
      </c:barChart>
      <c:lineChart>
        <c:grouping val="standard"/>
        <c:varyColors val="0"/>
        <c:ser>
          <c:idx val="0"/>
          <c:order val="1"/>
          <c:tx>
            <c:v>'[1]Atn Tramites'!#REF!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'http://tesoreria.rec.uabc.mx/TEMP\IncrediMail\[CP Resultado de Encuestas 2007.xls]Atn Tramites'!#¡REF!</c:f>
              <c:numCache>
                <c:formatCode>General</c:formatCode>
                <c:ptCount val="1"/>
                <c:pt idx="0">
                  <c:v>0</c:v>
                </c:pt>
              </c:numCache>
            </c:numRef>
          </c:val>
          <c:smooth val="0"/>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'http://tesoreria.rec.uabc.mx/TEMP\IncrediMail\[CP Resultado de Encuestas 2007.xls]Atn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1-66B2-42FE-B270-9DA83CA9FAAB}"/>
            </c:ext>
          </c:extLst>
        </c:ser>
        <c:dLbls>
          <c:showLegendKey val="0"/>
          <c:showVal val="0"/>
          <c:showCatName val="0"/>
          <c:showSerName val="0"/>
          <c:showPercent val="0"/>
          <c:showBubbleSize val="0"/>
        </c:dLbls>
        <c:marker val="1"/>
        <c:smooth val="0"/>
        <c:axId val="133729280"/>
        <c:axId val="133735168"/>
      </c:lineChart>
      <c:catAx>
        <c:axId val="1337262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3727744"/>
        <c:crosses val="autoZero"/>
        <c:auto val="0"/>
        <c:lblAlgn val="ctr"/>
        <c:lblOffset val="100"/>
        <c:tickLblSkip val="1"/>
        <c:tickMarkSkip val="1"/>
        <c:noMultiLvlLbl val="0"/>
      </c:catAx>
      <c:valAx>
        <c:axId val="1337277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3726208"/>
        <c:crosses val="autoZero"/>
        <c:crossBetween val="between"/>
      </c:valAx>
      <c:catAx>
        <c:axId val="133729280"/>
        <c:scaling>
          <c:orientation val="minMax"/>
        </c:scaling>
        <c:delete val="1"/>
        <c:axPos val="b"/>
        <c:numFmt formatCode="General" sourceLinked="1"/>
        <c:majorTickMark val="out"/>
        <c:minorTickMark val="none"/>
        <c:tickLblPos val="nextTo"/>
        <c:crossAx val="133735168"/>
        <c:crosses val="autoZero"/>
        <c:auto val="0"/>
        <c:lblAlgn val="ctr"/>
        <c:lblOffset val="100"/>
        <c:noMultiLvlLbl val="0"/>
      </c:catAx>
      <c:valAx>
        <c:axId val="133735168"/>
        <c:scaling>
          <c:orientation val="minMax"/>
        </c:scaling>
        <c:delete val="1"/>
        <c:axPos val="l"/>
        <c:numFmt formatCode="General" sourceLinked="1"/>
        <c:majorTickMark val="out"/>
        <c:minorTickMark val="none"/>
        <c:tickLblPos val="nextTo"/>
        <c:crossAx val="133729280"/>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300"/>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DEPARTAMENTO DE FINANZAS
PROMEDIO DE ATENCION A SOLICITUDES DE CHEQUES</a:t>
            </a:r>
          </a:p>
        </c:rich>
      </c:tx>
      <c:overlay val="0"/>
      <c:spPr>
        <a:noFill/>
        <a:ln w="25400">
          <a:noFill/>
        </a:ln>
      </c:spPr>
    </c:title>
    <c:autoTitleDeleted val="0"/>
    <c:plotArea>
      <c:layout/>
      <c:barChart>
        <c:barDir val="col"/>
        <c:grouping val="clustered"/>
        <c:varyColors val="0"/>
        <c:ser>
          <c:idx val="1"/>
          <c:order val="0"/>
          <c:tx>
            <c:v>'[1]Atn Tramites'!#REF!</c:v>
          </c:tx>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numRef>
              <c:f>'http://tesoreria.rec.uabc.mx/TEMP\IncrediMail\[CP Resultado de Encuestas 2007.xls]Atn Tramites'!#¡REF!</c:f>
              <c:numCache>
                <c:formatCode>General</c:formatCode>
                <c:ptCount val="1"/>
                <c:pt idx="0">
                  <c:v>0</c:v>
                </c:pt>
              </c:numCache>
            </c:numRef>
          </c:cat>
          <c:val>
            <c:numRef>
              <c:f>'http://tesoreria.rec.uabc.mx/TEMP\IncrediMail\[CP Resultado de Encuestas 2007.xls]Atn Tramites'!#¡REF!</c:f>
              <c:numCache>
                <c:formatCode>General</c:formatCode>
                <c:ptCount val="1"/>
                <c:pt idx="0">
                  <c:v>0</c:v>
                </c:pt>
              </c:numCache>
            </c:numRef>
          </c:val>
        </c:ser>
        <c:dLbls>
          <c:showLegendKey val="0"/>
          <c:showVal val="0"/>
          <c:showCatName val="0"/>
          <c:showSerName val="0"/>
          <c:showPercent val="0"/>
          <c:showBubbleSize val="0"/>
        </c:dLbls>
        <c:gapWidth val="150"/>
        <c:axId val="133791104"/>
        <c:axId val="133796992"/>
      </c:barChart>
      <c:lineChart>
        <c:grouping val="standard"/>
        <c:varyColors val="0"/>
        <c:ser>
          <c:idx val="0"/>
          <c:order val="1"/>
          <c:tx>
            <c:v>'[1]Atn Tramites'!#REF!</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dLbls>
          <c:cat>
            <c:numRef>
              <c:f>'http://tesoreria.rec.uabc.mx/TEMP\IncrediMail\[CP Resultado de Encuestas 2007.xls]Atn Tramites'!#¡REF!</c:f>
              <c:numCache>
                <c:formatCode>General</c:formatCode>
                <c:ptCount val="1"/>
                <c:pt idx="0">
                  <c:v>0</c:v>
                </c:pt>
              </c:numCache>
            </c:numRef>
          </c:cat>
          <c:val>
            <c:numRef>
              <c:f>'http://tesoreria.rec.uabc.mx/TEMP\IncrediMail\[CP Resultado de Encuestas 2007.xls]Atn Tramites'!#¡REF!</c:f>
              <c:numCache>
                <c:formatCode>General</c:formatCode>
                <c:ptCount val="1"/>
                <c:pt idx="0">
                  <c:v>0</c:v>
                </c:pt>
              </c:numCache>
            </c:numRef>
          </c:val>
          <c:smooth val="0"/>
        </c:ser>
        <c:dLbls>
          <c:showLegendKey val="0"/>
          <c:showVal val="0"/>
          <c:showCatName val="0"/>
          <c:showSerName val="0"/>
          <c:showPercent val="0"/>
          <c:showBubbleSize val="0"/>
        </c:dLbls>
        <c:marker val="1"/>
        <c:smooth val="0"/>
        <c:axId val="133798528"/>
        <c:axId val="133800320"/>
      </c:lineChart>
      <c:catAx>
        <c:axId val="1337911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3796992"/>
        <c:crosses val="autoZero"/>
        <c:auto val="0"/>
        <c:lblAlgn val="ctr"/>
        <c:lblOffset val="100"/>
        <c:tickLblSkip val="1"/>
        <c:tickMarkSkip val="1"/>
        <c:noMultiLvlLbl val="0"/>
      </c:catAx>
      <c:valAx>
        <c:axId val="1337969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33791104"/>
        <c:crosses val="autoZero"/>
        <c:crossBetween val="between"/>
      </c:valAx>
      <c:catAx>
        <c:axId val="133798528"/>
        <c:scaling>
          <c:orientation val="minMax"/>
        </c:scaling>
        <c:delete val="1"/>
        <c:axPos val="b"/>
        <c:numFmt formatCode="General" sourceLinked="1"/>
        <c:majorTickMark val="out"/>
        <c:minorTickMark val="none"/>
        <c:tickLblPos val="nextTo"/>
        <c:crossAx val="133800320"/>
        <c:crosses val="autoZero"/>
        <c:auto val="0"/>
        <c:lblAlgn val="ctr"/>
        <c:lblOffset val="100"/>
        <c:noMultiLvlLbl val="0"/>
      </c:catAx>
      <c:valAx>
        <c:axId val="133800320"/>
        <c:scaling>
          <c:orientation val="minMax"/>
        </c:scaling>
        <c:delete val="1"/>
        <c:axPos val="l"/>
        <c:numFmt formatCode="General" sourceLinked="1"/>
        <c:majorTickMark val="out"/>
        <c:minorTickMark val="none"/>
        <c:tickLblPos val="nextTo"/>
        <c:crossAx val="133798528"/>
        <c:crosses val="autoZero"/>
        <c:crossBetween val="between"/>
      </c:valAx>
      <c:spPr>
        <a:gradFill rotWithShape="0">
          <a:gsLst>
            <a:gs pos="0">
              <a:srgbClr val="99CC00"/>
            </a:gs>
            <a:gs pos="100000">
              <a:srgbClr val="99CC0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10"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orientation="landscape" horizontalDpi="-3" verticalDpi="300"/>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tx>
            <c:v>'[1]Atn Tramites'!#REF!</c:v>
          </c:tx>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'http://tesoreria.rec.uabc.mx/iso/DocumentosIndicadores/Apoyo Informatico/[INDICADOR QUEJA USUARIO.xls]Atn Tramites'!#¡REF!</c:f>
              <c:numCache>
                <c:formatCode>General</c:formatCode>
                <c:ptCount val="1"/>
                <c:pt idx="0">
                  <c:v>0</c:v>
                </c:pt>
              </c:numCache>
            </c:numRef>
          </c:cat>
          <c:val>
            <c:numRef>
              <c:f>'http://tesoreria.rec.uabc.mx/iso/DocumentosIndicadores/Apoyo Informatico/[INDICADOR QUEJA USUARIO.xls]Atn Tramites'!#¡REF!</c:f>
              <c:numCache>
                <c:formatCode>General</c:formatCode>
                <c:ptCount val="1"/>
                <c:pt idx="0">
                  <c:v>0</c:v>
                </c:pt>
              </c:numCache>
            </c:numRef>
          </c:val>
        </c:ser>
        <c:ser>
          <c:idx val="1"/>
          <c:order val="1"/>
          <c:tx>
            <c:v>'[1]Atn Tramites'!#REF!</c:v>
          </c:tx>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'http://tesoreria.rec.uabc.mx/iso/DocumentosIndicadores/Apoyo Informatico/[INDICADOR QUEJA USUARIO.xls]Atn Tramites'!#¡REF!</c:f>
              <c:numCache>
                <c:formatCode>General</c:formatCode>
                <c:ptCount val="1"/>
                <c:pt idx="0">
                  <c:v>0</c:v>
                </c:pt>
              </c:numCache>
            </c:numRef>
          </c:cat>
          <c:val>
            <c:numRef>
              <c:f>'http://tesoreria.rec.uabc.mx/iso/DocumentosIndicadores/Apoyo Informatico/[INDICADOR QUEJA USUARIO.xls]Atn Tramites'!#¡REF!</c:f>
              <c:numCache>
                <c:formatCode>General</c:formatCode>
                <c:ptCount val="1"/>
                <c:pt idx="0">
                  <c:v>0</c:v>
                </c:pt>
              </c:numCache>
            </c:numRef>
          </c:val>
        </c:ser>
        <c:ser>
          <c:idx val="2"/>
          <c:order val="2"/>
          <c:tx>
            <c:v>'[1]Atn Tramites'!#REF!</c:v>
          </c:tx>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dLbls>
          <c:cat>
            <c:numRef>
              <c:f>'http://tesoreria.rec.uabc.mx/iso/DocumentosIndicadores/Apoyo Informatico/[INDICADOR QUEJA USUARIO.xls]Atn Tramites'!#¡REF!</c:f>
              <c:numCache>
                <c:formatCode>General</c:formatCode>
                <c:ptCount val="1"/>
                <c:pt idx="0">
                  <c:v>0</c:v>
                </c:pt>
              </c:numCache>
            </c:numRef>
          </c:cat>
          <c:val>
            <c:numRef>
              <c:f>'http://tesoreria.rec.uabc.mx/iso/DocumentosIndicadores/Apoyo Informatico/[INDICADOR QUEJA USUARIO.xls]Atn Tramites'!#¡REF!</c:f>
              <c:numCache>
                <c:formatCode>General</c:formatCode>
                <c:ptCount val="1"/>
                <c:pt idx="0">
                  <c:v>0</c:v>
                </c:pt>
              </c:numCache>
            </c:numRef>
          </c:val>
        </c:ser>
        <c:ser>
          <c:idx val="3"/>
          <c:order val="3"/>
          <c:tx>
            <c:v>'[1]Atn Tramites'!#REF!</c:v>
          </c:tx>
          <c:spPr>
            <a:solidFill>
              <a:srgbClr val="FF0000"/>
            </a:solidFill>
            <a:ln w="12700">
              <a:solidFill>
                <a:srgbClr val="000000"/>
              </a:solidFill>
              <a:prstDash val="solid"/>
            </a:ln>
          </c:spPr>
          <c:invertIfNegative val="0"/>
          <c:cat>
            <c:numRef>
              <c:f>'http://tesoreria.rec.uabc.mx/iso/DocumentosIndicadores/Apoyo Informatico/[INDICADOR QUEJA USUARIO.xls]Atn Tramites'!#¡REF!</c:f>
              <c:numCache>
                <c:formatCode>General</c:formatCode>
                <c:ptCount val="1"/>
                <c:pt idx="0">
                  <c:v>0</c:v>
                </c:pt>
              </c:numCache>
            </c:numRef>
          </c:cat>
          <c:val>
            <c:numRef>
              <c:f>'http://tesoreria.rec.uabc.mx/iso/DocumentosIndicadores/Apoyo Informatico/[INDICADOR QUEJA USUARIO.xls]Atn Tramites'!#¡REF!</c:f>
              <c:numCache>
                <c:formatCode>General</c:formatCode>
                <c:ptCount val="1"/>
                <c:pt idx="0">
                  <c:v>0</c:v>
                </c:pt>
              </c:numCache>
            </c:numRef>
          </c:val>
        </c:ser>
        <c:dLbls>
          <c:showLegendKey val="0"/>
          <c:showVal val="0"/>
          <c:showCatName val="0"/>
          <c:showSerName val="0"/>
          <c:showPercent val="0"/>
          <c:showBubbleSize val="0"/>
        </c:dLbls>
        <c:gapWidth val="150"/>
        <c:overlap val="100"/>
        <c:axId val="132977792"/>
        <c:axId val="132979328"/>
      </c:barChart>
      <c:catAx>
        <c:axId val="13297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2979328"/>
        <c:crosses val="autoZero"/>
        <c:auto val="1"/>
        <c:lblAlgn val="ctr"/>
        <c:lblOffset val="100"/>
        <c:tickLblSkip val="1"/>
        <c:tickMarkSkip val="1"/>
        <c:noMultiLvlLbl val="0"/>
      </c:catAx>
      <c:valAx>
        <c:axId val="13297932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2977792"/>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17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u="none"/>
              <a:t>ATENCIÓN DE QUEJAS DE USUARIOS 
DEPARTAMENTO DE CONTROL PATRIMONIAL 
Ene-Dic 2018</a:t>
            </a:r>
          </a:p>
        </c:rich>
      </c:tx>
      <c:layout>
        <c:manualLayout>
          <c:xMode val="edge"/>
          <c:yMode val="edge"/>
          <c:x val="0.24930747521051713"/>
          <c:y val="2.6086956521739129E-2"/>
        </c:manualLayout>
      </c:layout>
      <c:overlay val="0"/>
      <c:spPr>
        <a:noFill/>
        <a:ln w="25400">
          <a:noFill/>
        </a:ln>
      </c:spPr>
    </c:title>
    <c:autoTitleDeleted val="0"/>
    <c:plotArea>
      <c:layout>
        <c:manualLayout>
          <c:layoutTarget val="inner"/>
          <c:xMode val="edge"/>
          <c:yMode val="edge"/>
          <c:x val="4.457025891035165E-2"/>
          <c:y val="0.25797174471168682"/>
          <c:w val="0.94745413459511318"/>
          <c:h val="0.53043628407009757"/>
        </c:manualLayout>
      </c:layout>
      <c:barChart>
        <c:barDir val="col"/>
        <c:grouping val="clustered"/>
        <c:varyColors val="0"/>
        <c:ser>
          <c:idx val="1"/>
          <c:order val="0"/>
          <c:spPr>
            <a:solidFill>
              <a:srgbClr val="00B050"/>
            </a:solidFill>
            <a:ln w="12700">
              <a:solidFill>
                <a:srgbClr val="000000"/>
              </a:solidFill>
              <a:prstDash val="solid"/>
            </a:ln>
            <a:scene3d>
              <a:camera prst="orthographicFront"/>
              <a:lightRig rig="threePt" dir="t"/>
            </a:scene3d>
            <a:sp3d>
              <a:bevelT w="165100" prst="coolSlant"/>
            </a:sp3d>
          </c:spPr>
          <c:invertIfNegative val="0"/>
          <c:dLbls>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'CP3'!$B$22:$B$44</c:f>
              <c:strCache>
                <c:ptCount val="23"/>
                <c:pt idx="0">
                  <c:v>ene-18</c:v>
                </c:pt>
                <c:pt idx="1">
                  <c:v>feb-18</c:v>
                </c:pt>
                <c:pt idx="2">
                  <c:v>mar-18</c:v>
                </c:pt>
                <c:pt idx="3">
                  <c:v>abr-18</c:v>
                </c:pt>
                <c:pt idx="4">
                  <c:v>may-18</c:v>
                </c:pt>
                <c:pt idx="5">
                  <c:v>jun-18</c:v>
                </c:pt>
                <c:pt idx="6">
                  <c:v>jul-18</c:v>
                </c:pt>
                <c:pt idx="7">
                  <c:v>ago-18</c:v>
                </c:pt>
                <c:pt idx="8">
                  <c:v>sep-18</c:v>
                </c:pt>
                <c:pt idx="9">
                  <c:v>oct-18</c:v>
                </c:pt>
                <c:pt idx="10">
                  <c:v>nov-18</c:v>
                </c:pt>
                <c:pt idx="11">
                  <c:v>dic-18</c:v>
                </c:pt>
                <c:pt idx="12">
                  <c:v>ene-19</c:v>
                </c:pt>
                <c:pt idx="13">
                  <c:v>feb-19</c:v>
                </c:pt>
                <c:pt idx="14">
                  <c:v>Mzo 19</c:v>
                </c:pt>
                <c:pt idx="15">
                  <c:v>abr-19</c:v>
                </c:pt>
                <c:pt idx="16">
                  <c:v>may-19</c:v>
                </c:pt>
                <c:pt idx="17">
                  <c:v>jun-19</c:v>
                </c:pt>
                <c:pt idx="18">
                  <c:v>jul-19</c:v>
                </c:pt>
                <c:pt idx="19">
                  <c:v>ago-19</c:v>
                </c:pt>
                <c:pt idx="20">
                  <c:v>sep-19</c:v>
                </c:pt>
                <c:pt idx="21">
                  <c:v>oct-19</c:v>
                </c:pt>
                <c:pt idx="22">
                  <c:v>nov-19</c:v>
                </c:pt>
              </c:strCache>
            </c:strRef>
          </c:cat>
          <c:val>
            <c:numRef>
              <c:f>'CP3'!$C$22:$C$44</c:f>
              <c:numCache>
                <c:formatCode>General</c:formatCode>
                <c:ptCount val="23"/>
                <c:pt idx="0">
                  <c:v>0</c:v>
                </c:pt>
                <c:pt idx="1">
                  <c:v>0</c:v>
                </c:pt>
                <c:pt idx="2">
                  <c:v>1</c:v>
                </c:pt>
                <c:pt idx="3">
                  <c:v>1</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gapWidth val="150"/>
        <c:axId val="133004672"/>
        <c:axId val="133018752"/>
      </c:barChart>
      <c:catAx>
        <c:axId val="133004672"/>
        <c:scaling>
          <c:orientation val="minMax"/>
        </c:scaling>
        <c:delete val="0"/>
        <c:axPos val="b"/>
        <c:numFmt formatCode="mmm\-yy" sourceLinked="1"/>
        <c:majorTickMark val="cross"/>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s-MX"/>
          </a:p>
        </c:txPr>
        <c:crossAx val="133018752"/>
        <c:crosses val="autoZero"/>
        <c:auto val="0"/>
        <c:lblAlgn val="ctr"/>
        <c:lblOffset val="100"/>
        <c:tickLblSkip val="1"/>
        <c:tickMarkSkip val="1"/>
        <c:noMultiLvlLbl val="0"/>
      </c:catAx>
      <c:valAx>
        <c:axId val="133018752"/>
        <c:scaling>
          <c:orientation val="minMax"/>
          <c:max val="4"/>
        </c:scaling>
        <c:delete val="0"/>
        <c:axPos val="l"/>
        <c:numFmt formatCode="General" sourceLinked="0"/>
        <c:majorTickMark val="cross"/>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s-MX"/>
          </a:p>
        </c:txPr>
        <c:crossAx val="133004672"/>
        <c:crosses val="autoZero"/>
        <c:crossBetween val="between"/>
        <c:majorUnit val="1"/>
        <c:minorUnit val="1"/>
      </c:valAx>
      <c:spPr>
        <a:solidFill>
          <a:schemeClr val="bg1"/>
        </a:solidFill>
        <a:ln w="12700">
          <a:solidFill>
            <a:srgbClr val="808080"/>
          </a:solidFill>
          <a:prstDash val="solid"/>
        </a:ln>
      </c:spPr>
    </c:plotArea>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63500">
        <a:schemeClr val="accent2">
          <a:lumMod val="40000"/>
          <a:lumOff val="60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orientation="landscape"/>
  </c:printSettings>
  <c:userShapes r:id="rId2"/>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'FI1'!$C$26</c:f>
              <c:strCache>
                <c:ptCount val="1"/>
                <c:pt idx="0">
                  <c:v>ATENCIÓN TRÁMITES</c:v>
                </c:pt>
              </c:strCache>
            </c:strRef>
          </c:tx>
          <c:invertIfNegative val="0"/>
          <c:dPt>
            <c:idx val="0"/>
            <c:invertIfNegative val="0"/>
            <c:bubble3D val="0"/>
            <c:spPr>
              <a:solidFill>
                <a:srgbClr val="00B050"/>
              </a:solidFill>
            </c:spPr>
          </c:dPt>
          <c:dPt>
            <c:idx val="1"/>
            <c:invertIfNegative val="0"/>
            <c:bubble3D val="0"/>
            <c:spPr>
              <a:solidFill>
                <a:srgbClr val="FF0000"/>
              </a:solidFill>
            </c:spPr>
          </c:dPt>
          <c:dPt>
            <c:idx val="2"/>
            <c:invertIfNegative val="0"/>
            <c:bubble3D val="0"/>
            <c:spPr>
              <a:solidFill>
                <a:srgbClr val="00B050"/>
              </a:solidFill>
            </c:spPr>
          </c:dPt>
          <c:dPt>
            <c:idx val="3"/>
            <c:invertIfNegative val="0"/>
            <c:bubble3D val="0"/>
            <c:spPr>
              <a:solidFill>
                <a:srgbClr val="FF0000"/>
              </a:solidFill>
            </c:spPr>
          </c:dPt>
          <c:dPt>
            <c:idx val="4"/>
            <c:invertIfNegative val="0"/>
            <c:bubble3D val="0"/>
            <c:spPr>
              <a:solidFill>
                <a:srgbClr val="FF0000"/>
              </a:solidFill>
            </c:spPr>
          </c:dPt>
          <c:dPt>
            <c:idx val="5"/>
            <c:invertIfNegative val="0"/>
            <c:bubble3D val="0"/>
            <c:spPr>
              <a:solidFill>
                <a:srgbClr val="FF0000"/>
              </a:solidFill>
            </c:spPr>
          </c:dPt>
          <c:dPt>
            <c:idx val="6"/>
            <c:invertIfNegative val="0"/>
            <c:bubble3D val="0"/>
            <c:spPr>
              <a:solidFill>
                <a:srgbClr val="FF0000"/>
              </a:solidFill>
            </c:spPr>
          </c:dPt>
          <c:dPt>
            <c:idx val="7"/>
            <c:invertIfNegative val="0"/>
            <c:bubble3D val="0"/>
            <c:spPr>
              <a:solidFill>
                <a:srgbClr val="00B050"/>
              </a:solidFill>
            </c:spPr>
          </c:dPt>
          <c:dPt>
            <c:idx val="8"/>
            <c:invertIfNegative val="0"/>
            <c:bubble3D val="0"/>
            <c:spPr>
              <a:solidFill>
                <a:srgbClr val="00B050"/>
              </a:solidFill>
            </c:spPr>
          </c:dPt>
          <c:dPt>
            <c:idx val="9"/>
            <c:invertIfNegative val="0"/>
            <c:bubble3D val="0"/>
            <c:spPr>
              <a:solidFill>
                <a:srgbClr val="00B050"/>
              </a:solidFill>
            </c:spPr>
          </c:dPt>
          <c:dPt>
            <c:idx val="10"/>
            <c:invertIfNegative val="0"/>
            <c:bubble3D val="0"/>
            <c:spPr>
              <a:solidFill>
                <a:srgbClr val="FFFF00"/>
              </a:solidFill>
            </c:spPr>
          </c:dPt>
          <c:dPt>
            <c:idx val="11"/>
            <c:invertIfNegative val="0"/>
            <c:bubble3D val="0"/>
            <c:spPr>
              <a:solidFill>
                <a:srgbClr val="FF0000"/>
              </a:solidFill>
            </c:spPr>
          </c:dPt>
          <c:dPt>
            <c:idx val="12"/>
            <c:invertIfNegative val="0"/>
            <c:bubble3D val="0"/>
            <c:spPr>
              <a:solidFill>
                <a:srgbClr val="00B050"/>
              </a:solidFill>
            </c:spPr>
          </c:dPt>
          <c:dPt>
            <c:idx val="13"/>
            <c:invertIfNegative val="0"/>
            <c:bubble3D val="0"/>
            <c:spPr>
              <a:solidFill>
                <a:srgbClr val="00B050"/>
              </a:solidFill>
            </c:spPr>
          </c:dPt>
          <c:dPt>
            <c:idx val="14"/>
            <c:invertIfNegative val="0"/>
            <c:bubble3D val="0"/>
            <c:spPr>
              <a:solidFill>
                <a:srgbClr val="00B050"/>
              </a:solidFill>
            </c:spPr>
          </c:dPt>
          <c:dPt>
            <c:idx val="15"/>
            <c:invertIfNegative val="0"/>
            <c:bubble3D val="0"/>
            <c:spPr>
              <a:solidFill>
                <a:srgbClr val="00B050"/>
              </a:solidFill>
            </c:spPr>
          </c:dPt>
          <c:dPt>
            <c:idx val="16"/>
            <c:invertIfNegative val="0"/>
            <c:bubble3D val="0"/>
            <c:spPr>
              <a:solidFill>
                <a:srgbClr val="00B050"/>
              </a:solidFill>
            </c:spPr>
          </c:dPt>
          <c:dPt>
            <c:idx val="17"/>
            <c:invertIfNegative val="0"/>
            <c:bubble3D val="0"/>
            <c:spPr>
              <a:solidFill>
                <a:schemeClr val="bg1">
                  <a:lumMod val="75000"/>
                </a:schemeClr>
              </a:solidFill>
            </c:spPr>
          </c:dPt>
          <c:dPt>
            <c:idx val="18"/>
            <c:invertIfNegative val="0"/>
            <c:bubble3D val="0"/>
            <c:spPr>
              <a:solidFill>
                <a:srgbClr val="FFFF00"/>
              </a:solidFill>
            </c:spPr>
          </c:dPt>
          <c:dPt>
            <c:idx val="19"/>
            <c:invertIfNegative val="0"/>
            <c:bubble3D val="0"/>
            <c:spPr>
              <a:solidFill>
                <a:srgbClr val="00B050"/>
              </a:solidFill>
            </c:spPr>
          </c:dPt>
          <c:dPt>
            <c:idx val="20"/>
            <c:invertIfNegative val="0"/>
            <c:bubble3D val="0"/>
            <c:spPr>
              <a:solidFill>
                <a:schemeClr val="bg1">
                  <a:lumMod val="75000"/>
                </a:schemeClr>
              </a:solidFill>
            </c:spPr>
          </c:dPt>
          <c:dPt>
            <c:idx val="21"/>
            <c:invertIfNegative val="0"/>
            <c:bubble3D val="0"/>
            <c:spPr>
              <a:solidFill>
                <a:srgbClr val="00B050"/>
              </a:solidFill>
            </c:spPr>
          </c:dPt>
          <c:dPt>
            <c:idx val="22"/>
            <c:invertIfNegative val="0"/>
            <c:bubble3D val="0"/>
            <c:spPr>
              <a:solidFill>
                <a:srgbClr val="FFFF00"/>
              </a:solidFill>
            </c:spPr>
          </c:dPt>
          <c:dPt>
            <c:idx val="23"/>
            <c:invertIfNegative val="0"/>
            <c:bubble3D val="0"/>
            <c:spPr>
              <a:solidFill>
                <a:srgbClr val="00B050"/>
              </a:solidFill>
            </c:spPr>
          </c:dPt>
          <c:dLbls>
            <c:dLbl>
              <c:idx val="1"/>
              <c:layout>
                <c:manualLayout>
                  <c:x val="0"/>
                  <c:y val="8.1275714834692148E-2"/>
                </c:manualLayout>
              </c:layout>
              <c:dLblPos val="outEnd"/>
              <c:showLegendKey val="0"/>
              <c:showVal val="1"/>
              <c:showCatName val="0"/>
              <c:showSerName val="0"/>
              <c:showPercent val="0"/>
              <c:showBubbleSize val="0"/>
            </c:dLbl>
            <c:dLbl>
              <c:idx val="3"/>
              <c:layout>
                <c:manualLayout>
                  <c:x val="0"/>
                  <c:y val="7.7405442699706839E-2"/>
                </c:manualLayout>
              </c:layout>
              <c:dLblPos val="outEnd"/>
              <c:showLegendKey val="0"/>
              <c:showVal val="1"/>
              <c:showCatName val="0"/>
              <c:showSerName val="0"/>
              <c:showPercent val="0"/>
              <c:showBubbleSize val="0"/>
            </c:dLbl>
            <c:dLbl>
              <c:idx val="4"/>
              <c:layout>
                <c:manualLayout>
                  <c:x val="0"/>
                  <c:y val="6.9664898429736125E-2"/>
                </c:manualLayout>
              </c:layout>
              <c:dLblPos val="outEnd"/>
              <c:showLegendKey val="0"/>
              <c:showVal val="1"/>
              <c:showCatName val="0"/>
              <c:showSerName val="0"/>
              <c:showPercent val="0"/>
              <c:showBubbleSize val="0"/>
            </c:dLbl>
            <c:dLbl>
              <c:idx val="13"/>
              <c:layout>
                <c:manualLayout>
                  <c:x val="0"/>
                  <c:y val="7.740544269970677E-2"/>
                </c:manualLayout>
              </c:layout>
              <c:dLblPos val="outEnd"/>
              <c:showLegendKey val="0"/>
              <c:showVal val="1"/>
              <c:showCatName val="0"/>
              <c:showSerName val="0"/>
              <c:showPercent val="0"/>
              <c:showBubbleSize val="0"/>
            </c:dLbl>
            <c:dLbl>
              <c:idx val="14"/>
              <c:layout>
                <c:manualLayout>
                  <c:x val="0"/>
                  <c:y val="5.8054082024780101E-2"/>
                </c:manualLayout>
              </c:layout>
              <c:dLblPos val="outEnd"/>
              <c:showLegendKey val="0"/>
              <c:showVal val="1"/>
              <c:showCatName val="0"/>
              <c:showSerName val="0"/>
              <c:showPercent val="0"/>
              <c:showBubbleSize val="0"/>
            </c:dLbl>
            <c:dLbl>
              <c:idx val="17"/>
              <c:layout>
                <c:manualLayout>
                  <c:x val="0"/>
                  <c:y val="8.5145986969677484E-2"/>
                </c:manualLayout>
              </c:layout>
              <c:dLblPos val="outEnd"/>
              <c:showLegendKey val="0"/>
              <c:showVal val="1"/>
              <c:showCatName val="0"/>
              <c:showSerName val="0"/>
              <c:showPercent val="0"/>
              <c:showBubbleSize val="0"/>
            </c:dLbl>
            <c:numFmt formatCode="0%" sourceLinked="0"/>
            <c:txPr>
              <a:bodyPr/>
              <a:lstStyle/>
              <a:p>
                <a:pPr>
                  <a:defRPr b="1"/>
                </a:pPr>
                <a:endParaRPr lang="es-MX"/>
              </a:p>
            </c:txPr>
            <c:dLblPos val="outEnd"/>
            <c:showLegendKey val="0"/>
            <c:showVal val="1"/>
            <c:showCatName val="0"/>
            <c:showSerName val="0"/>
            <c:showPercent val="0"/>
            <c:showBubbleSize val="0"/>
            <c:showLeaderLines val="0"/>
          </c:dLbls>
          <c:cat>
            <c:numRef>
              <c:f>'FI1'!$B$27:$B$50</c:f>
              <c:numCache>
                <c:formatCode>mmm\-yy</c:formatCode>
                <c:ptCount val="24"/>
                <c:pt idx="0">
                  <c:v>43466</c:v>
                </c:pt>
                <c:pt idx="1">
                  <c:v>43101</c:v>
                </c:pt>
                <c:pt idx="2">
                  <c:v>43497</c:v>
                </c:pt>
                <c:pt idx="3">
                  <c:v>43132</c:v>
                </c:pt>
                <c:pt idx="4">
                  <c:v>43525</c:v>
                </c:pt>
                <c:pt idx="5">
                  <c:v>43160</c:v>
                </c:pt>
                <c:pt idx="6">
                  <c:v>43556</c:v>
                </c:pt>
                <c:pt idx="7">
                  <c:v>43191</c:v>
                </c:pt>
                <c:pt idx="8">
                  <c:v>43586</c:v>
                </c:pt>
                <c:pt idx="9">
                  <c:v>43221</c:v>
                </c:pt>
                <c:pt idx="10">
                  <c:v>43617</c:v>
                </c:pt>
                <c:pt idx="11">
                  <c:v>43252</c:v>
                </c:pt>
                <c:pt idx="12">
                  <c:v>43647</c:v>
                </c:pt>
                <c:pt idx="13">
                  <c:v>43282</c:v>
                </c:pt>
                <c:pt idx="14">
                  <c:v>43678</c:v>
                </c:pt>
                <c:pt idx="15">
                  <c:v>43313</c:v>
                </c:pt>
                <c:pt idx="16">
                  <c:v>43709</c:v>
                </c:pt>
                <c:pt idx="17">
                  <c:v>43344</c:v>
                </c:pt>
                <c:pt idx="18">
                  <c:v>43739</c:v>
                </c:pt>
                <c:pt idx="19">
                  <c:v>43374</c:v>
                </c:pt>
                <c:pt idx="20">
                  <c:v>43770</c:v>
                </c:pt>
                <c:pt idx="21">
                  <c:v>43405</c:v>
                </c:pt>
                <c:pt idx="22">
                  <c:v>43800</c:v>
                </c:pt>
                <c:pt idx="23">
                  <c:v>43435</c:v>
                </c:pt>
              </c:numCache>
            </c:numRef>
          </c:cat>
          <c:val>
            <c:numRef>
              <c:f>'FI1'!$C$27:$C$50</c:f>
              <c:numCache>
                <c:formatCode>0%</c:formatCode>
                <c:ptCount val="24"/>
                <c:pt idx="0">
                  <c:v>1</c:v>
                </c:pt>
                <c:pt idx="1">
                  <c:v>0.57499999999999996</c:v>
                </c:pt>
                <c:pt idx="2">
                  <c:v>1</c:v>
                </c:pt>
                <c:pt idx="3">
                  <c:v>0.94786096256684493</c:v>
                </c:pt>
                <c:pt idx="4">
                  <c:v>1</c:v>
                </c:pt>
                <c:pt idx="5">
                  <c:v>0.94494494494494496</c:v>
                </c:pt>
                <c:pt idx="6">
                  <c:v>0.94786096256684493</c:v>
                </c:pt>
                <c:pt idx="7">
                  <c:v>0.99019607843137258</c:v>
                </c:pt>
                <c:pt idx="9">
                  <c:v>0.99571183533447694</c:v>
                </c:pt>
                <c:pt idx="11">
                  <c:v>0.9640980735551663</c:v>
                </c:pt>
                <c:pt idx="13">
                  <c:v>0.98461538461538467</c:v>
                </c:pt>
                <c:pt idx="15">
                  <c:v>1</c:v>
                </c:pt>
                <c:pt idx="17" formatCode="0.0%">
                  <c:v>0.97</c:v>
                </c:pt>
                <c:pt idx="19">
                  <c:v>0.99</c:v>
                </c:pt>
                <c:pt idx="21">
                  <c:v>0.98</c:v>
                </c:pt>
                <c:pt idx="23" formatCode="0.0%">
                  <c:v>0.99</c:v>
                </c:pt>
              </c:numCache>
            </c:numRef>
          </c:val>
        </c:ser>
        <c:dLbls>
          <c:showLegendKey val="0"/>
          <c:showVal val="0"/>
          <c:showCatName val="0"/>
          <c:showSerName val="0"/>
          <c:showPercent val="0"/>
          <c:showBubbleSize val="0"/>
        </c:dLbls>
        <c:gapWidth val="150"/>
        <c:axId val="133830144"/>
        <c:axId val="133831680"/>
      </c:barChart>
      <c:dateAx>
        <c:axId val="133830144"/>
        <c:scaling>
          <c:orientation val="minMax"/>
        </c:scaling>
        <c:delete val="0"/>
        <c:axPos val="b"/>
        <c:numFmt formatCode="mmm\-yy" sourceLinked="1"/>
        <c:majorTickMark val="out"/>
        <c:minorTickMark val="none"/>
        <c:tickLblPos val="nextTo"/>
        <c:txPr>
          <a:bodyPr/>
          <a:lstStyle/>
          <a:p>
            <a:pPr>
              <a:defRPr b="1"/>
            </a:pPr>
            <a:endParaRPr lang="es-MX"/>
          </a:p>
        </c:txPr>
        <c:crossAx val="133831680"/>
        <c:crosses val="autoZero"/>
        <c:auto val="1"/>
        <c:lblOffset val="100"/>
        <c:baseTimeUnit val="months"/>
      </c:dateAx>
      <c:valAx>
        <c:axId val="133831680"/>
        <c:scaling>
          <c:orientation val="minMax"/>
          <c:max val="1.2"/>
          <c:min val="0"/>
        </c:scaling>
        <c:delete val="0"/>
        <c:axPos val="l"/>
        <c:majorGridlines/>
        <c:numFmt formatCode="0%" sourceLinked="1"/>
        <c:majorTickMark val="out"/>
        <c:minorTickMark val="none"/>
        <c:tickLblPos val="nextTo"/>
        <c:txPr>
          <a:bodyPr/>
          <a:lstStyle/>
          <a:p>
            <a:pPr>
              <a:defRPr b="1"/>
            </a:pPr>
            <a:endParaRPr lang="es-MX"/>
          </a:p>
        </c:txPr>
        <c:crossAx val="133830144"/>
        <c:crosses val="autoZero"/>
        <c:crossBetween val="between"/>
      </c:valAx>
    </c:plotArea>
    <c:plotVisOnly val="1"/>
    <c:dispBlanksAs val="gap"/>
    <c:showDLblsOverMax val="0"/>
  </c:chart>
  <c:spPr>
    <a:gradFill>
      <a:gsLst>
        <a:gs pos="0">
          <a:srgbClr val="5E9EFF"/>
        </a:gs>
        <a:gs pos="0">
          <a:srgbClr val="85C2FF"/>
        </a:gs>
        <a:gs pos="0">
          <a:srgbClr val="C4D6EB"/>
        </a:gs>
        <a:gs pos="0">
          <a:srgbClr val="FFEBFA"/>
        </a:gs>
      </a:gsLst>
      <a:lin ang="2700000" scaled="0"/>
    </a:gradFill>
    <a:effectLst>
      <a:glow rad="63500">
        <a:schemeClr val="accent2">
          <a:lumMod val="20000"/>
          <a:lumOff val="80000"/>
          <a:alpha val="40000"/>
        </a:schemeClr>
      </a:glow>
    </a:effectLst>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'http://tesoreria.rec.uabc.mx/iso/DocumentosIndicadores/Apoyo Informatico/[INDICADOR QUEJA USUARIO.xls]Atn Tramites'!#¡REF!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'http://tesoreria.rec.uabc.mx/iso/DocumentosIndicadores/Apoyo Informatico/[INDICADOR QUEJA USUARIO.xls]Atn Tramites'!#¡REF!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'http://tesoreria.rec.uabc.mx/iso/DocumentosIndicadores/Apoyo Informatico/[INDICADOR QUEJA USUARIO.xls]Atn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0-6300-4667-8AC7-F0AF8B393F3D}"/>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'http://tesoreria.rec.uabc.mx/iso/DocumentosIndicadores/Apoyo Informatico/[INDICADOR QUEJA USUARIO.xls]Atn Tramites'!#¡REF!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'http://tesoreria.rec.uabc.mx/iso/DocumentosIndicadores/Apoyo Informatico/[INDICADOR QUEJA USUARIO.xls]Atn Tramites'!#¡REF!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'http://tesoreria.rec.uabc.mx/iso/DocumentosIndicadores/Apoyo Informatico/[INDICADOR QUEJA USUARIO.xls]Atn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1-6300-4667-8AC7-F0AF8B393F3D}"/>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'http://tesoreria.rec.uabc.mx/iso/DocumentosIndicadores/Apoyo Informatico/[INDICADOR QUEJA USUARIO.xls]Atn Tramites'!#¡REF!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'http://tesoreria.rec.uabc.mx/iso/DocumentosIndicadores/Apoyo Informatico/[INDICADOR QUEJA USUARIO.xls]Atn Tramites'!#¡REF!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'http://tesoreria.rec.uabc.mx/iso/DocumentosIndicadores/Apoyo Informatico/[INDICADOR QUEJA USUARIO.xls]Atn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2-6300-4667-8AC7-F0AF8B393F3D}"/>
            </c:ext>
          </c:extLst>
        </c:ser>
        <c:ser>
          <c:idx val="3"/>
          <c:order val="3"/>
          <c:spPr>
            <a:solidFill>
              <a:srgbClr val="FF0000"/>
            </a:solidFill>
            <a:ln w="12700">
              <a:solidFill>
                <a:srgbClr val="000000"/>
              </a:solidFill>
              <a:prstDash val="solid"/>
            </a:ln>
          </c:spPr>
          <c:invertIfNegative val="0"/>
          <c:val>
            <c:numRef>
              <c:f>'http://tesoreria.rec.uabc.mx/iso/DocumentosIndicadores/Apoyo Informatico/[INDICADOR QUEJA USUARIO.xls]Atn Tramites'!#¡REF!</c:f>
              <c:numCache>
                <c:formatCode>General</c:formatCode>
                <c:ptCount val="1"/>
                <c:pt idx="0">
                  <c:v>0</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'http://tesoreria.rec.uabc.mx/iso/DocumentosIndicadores/Apoyo Informatico/[INDICADOR QUEJA USUARIO.xls]Atn Tramites'!#¡REF!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'http://tesoreria.rec.uabc.mx/iso/DocumentosIndicadores/Apoyo Informatico/[INDICADOR QUEJA USUARIO.xls]Atn Tramites'!#¡REF!</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3-6300-4667-8AC7-F0AF8B393F3D}"/>
            </c:ext>
          </c:extLst>
        </c:ser>
        <c:dLbls>
          <c:showLegendKey val="0"/>
          <c:showVal val="0"/>
          <c:showCatName val="0"/>
          <c:showSerName val="0"/>
          <c:showPercent val="0"/>
          <c:showBubbleSize val="0"/>
        </c:dLbls>
        <c:gapWidth val="150"/>
        <c:overlap val="100"/>
        <c:axId val="134083712"/>
        <c:axId val="134085248"/>
      </c:barChart>
      <c:catAx>
        <c:axId val="134083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4085248"/>
        <c:crosses val="autoZero"/>
        <c:auto val="1"/>
        <c:lblAlgn val="ctr"/>
        <c:lblOffset val="100"/>
        <c:tickLblSkip val="1"/>
        <c:tickMarkSkip val="1"/>
        <c:noMultiLvlLbl val="0"/>
      </c:catAx>
      <c:valAx>
        <c:axId val="1340852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3408371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15"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sng"/>
            </a:pPr>
            <a:r>
              <a:rPr lang="es-MX" u="sng"/>
              <a:t>ATENCIÓN DE QUEJAS DEL USUARIO  </a:t>
            </a:r>
          </a:p>
        </c:rich>
      </c:tx>
      <c:layout>
        <c:manualLayout>
          <c:xMode val="edge"/>
          <c:yMode val="edge"/>
          <c:x val="0.2891029163876549"/>
          <c:y val="9.2086564651116712E-2"/>
        </c:manualLayout>
      </c:layout>
      <c:overlay val="0"/>
    </c:title>
    <c:autoTitleDeleted val="0"/>
    <c:plotArea>
      <c:layout>
        <c:manualLayout>
          <c:layoutTarget val="inner"/>
          <c:xMode val="edge"/>
          <c:yMode val="edge"/>
          <c:x val="3.0236759557815216E-2"/>
          <c:y val="0.22664710637406071"/>
          <c:w val="0.95972681848659336"/>
          <c:h val="0.42179136353203001"/>
        </c:manualLayout>
      </c:layout>
      <c:lineChart>
        <c:grouping val="standard"/>
        <c:varyColors val="0"/>
        <c:ser>
          <c:idx val="0"/>
          <c:order val="0"/>
          <c:tx>
            <c:strRef>
              <c:f>'AP2'!$C$17</c:f>
              <c:strCache>
                <c:ptCount val="1"/>
                <c:pt idx="0">
                  <c:v>QUEJAS RECIBIDAS</c:v>
                </c:pt>
              </c:strCache>
            </c:strRef>
          </c:tx>
          <c:cat>
            <c:strRef>
              <c:f>'AP2'!$B$18:$B$40</c:f>
              <c:strCache>
                <c:ptCount val="23"/>
                <c:pt idx="0">
                  <c:v>ene-18</c:v>
                </c:pt>
                <c:pt idx="1">
                  <c:v>feb-18</c:v>
                </c:pt>
                <c:pt idx="2">
                  <c:v>mar-18</c:v>
                </c:pt>
                <c:pt idx="3">
                  <c:v>abr-18</c:v>
                </c:pt>
                <c:pt idx="4">
                  <c:v>may-18</c:v>
                </c:pt>
                <c:pt idx="5">
                  <c:v>jun-18</c:v>
                </c:pt>
                <c:pt idx="6">
                  <c:v>jul-18</c:v>
                </c:pt>
                <c:pt idx="7">
                  <c:v>ago-18</c:v>
                </c:pt>
                <c:pt idx="8">
                  <c:v>sep-18</c:v>
                </c:pt>
                <c:pt idx="9">
                  <c:v>oct-18</c:v>
                </c:pt>
                <c:pt idx="10">
                  <c:v>dic-18</c:v>
                </c:pt>
                <c:pt idx="11">
                  <c:v>ene-19</c:v>
                </c:pt>
                <c:pt idx="12">
                  <c:v>feb-19</c:v>
                </c:pt>
                <c:pt idx="13">
                  <c:v>Mzo 19</c:v>
                </c:pt>
                <c:pt idx="14">
                  <c:v>abr-19</c:v>
                </c:pt>
                <c:pt idx="15">
                  <c:v>may-19</c:v>
                </c:pt>
                <c:pt idx="16">
                  <c:v>jun-19</c:v>
                </c:pt>
                <c:pt idx="17">
                  <c:v>jul-1-</c:v>
                </c:pt>
                <c:pt idx="18">
                  <c:v>ago-19</c:v>
                </c:pt>
                <c:pt idx="19">
                  <c:v>sep-19</c:v>
                </c:pt>
                <c:pt idx="20">
                  <c:v>oct-19</c:v>
                </c:pt>
                <c:pt idx="21">
                  <c:v>nov-19</c:v>
                </c:pt>
                <c:pt idx="22">
                  <c:v>dic-19</c:v>
                </c:pt>
              </c:strCache>
            </c:strRef>
          </c:cat>
          <c:val>
            <c:numRef>
              <c:f>'AP2'!$C$18:$C$40</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xmlns:c16r2="http://schemas.microsoft.com/office/drawing/2015/06/chart">
            <c:ext xmlns:c16="http://schemas.microsoft.com/office/drawing/2014/chart" uri="{C3380CC4-5D6E-409C-BE32-E72D297353CC}">
              <c16:uniqueId val="{00000001-64CA-4612-AAC8-BA464562407F}"/>
            </c:ext>
          </c:extLst>
        </c:ser>
        <c:dLbls>
          <c:showLegendKey val="0"/>
          <c:showVal val="0"/>
          <c:showCatName val="0"/>
          <c:showSerName val="0"/>
          <c:showPercent val="0"/>
          <c:showBubbleSize val="0"/>
        </c:dLbls>
        <c:marker val="1"/>
        <c:smooth val="0"/>
        <c:axId val="128804352"/>
        <c:axId val="128805888"/>
      </c:lineChart>
      <c:catAx>
        <c:axId val="128804352"/>
        <c:scaling>
          <c:orientation val="minMax"/>
        </c:scaling>
        <c:delete val="0"/>
        <c:axPos val="b"/>
        <c:numFmt formatCode="mmm\-yy" sourceLinked="0"/>
        <c:majorTickMark val="cross"/>
        <c:minorTickMark val="none"/>
        <c:tickLblPos val="nextTo"/>
        <c:txPr>
          <a:bodyPr rot="2700000" vert="horz"/>
          <a:lstStyle/>
          <a:p>
            <a:pPr>
              <a:defRPr b="1"/>
            </a:pPr>
            <a:endParaRPr lang="es-MX"/>
          </a:p>
        </c:txPr>
        <c:crossAx val="128805888"/>
        <c:crosses val="autoZero"/>
        <c:auto val="0"/>
        <c:lblAlgn val="ctr"/>
        <c:lblOffset val="100"/>
        <c:tickLblSkip val="1"/>
        <c:tickMarkSkip val="1"/>
        <c:noMultiLvlLbl val="0"/>
      </c:catAx>
      <c:valAx>
        <c:axId val="128805888"/>
        <c:scaling>
          <c:orientation val="minMax"/>
          <c:max val="5"/>
        </c:scaling>
        <c:delete val="0"/>
        <c:axPos val="l"/>
        <c:numFmt formatCode="General" sourceLinked="0"/>
        <c:majorTickMark val="cross"/>
        <c:minorTickMark val="none"/>
        <c:tickLblPos val="nextTo"/>
        <c:txPr>
          <a:bodyPr rot="0" vert="horz"/>
          <a:lstStyle/>
          <a:p>
            <a:pPr>
              <a:defRPr b="1"/>
            </a:pPr>
            <a:endParaRPr lang="es-MX"/>
          </a:p>
        </c:txPr>
        <c:crossAx val="128804352"/>
        <c:crosses val="autoZero"/>
        <c:crossBetween val="between"/>
        <c:minorUnit val="1"/>
      </c:valAx>
    </c:plotArea>
    <c:legend>
      <c:legendPos val="b"/>
      <c:layout>
        <c:manualLayout>
          <c:xMode val="edge"/>
          <c:yMode val="edge"/>
          <c:x val="0.32936399812193767"/>
          <c:y val="0.87673117131545064"/>
          <c:w val="0.24322288116445789"/>
          <c:h val="8.4996067618457211E-2"/>
        </c:manualLayout>
      </c:layout>
      <c:overlay val="0"/>
      <c:txPr>
        <a:bodyPr/>
        <a:lstStyle/>
        <a:p>
          <a:pPr>
            <a:defRPr b="1"/>
          </a:pPr>
          <a:endParaRPr lang="es-MX"/>
        </a:p>
      </c:txPr>
    </c:legend>
    <c:plotVisOnly val="1"/>
    <c:dispBlanksAs val="gap"/>
    <c:showDLblsOverMax val="0"/>
  </c:chart>
  <c:spPr>
    <a:effectLst>
      <a:glow rad="101600">
        <a:schemeClr val="accent1">
          <a:lumMod val="60000"/>
          <a:lumOff val="40000"/>
          <a:alpha val="40000"/>
        </a:schemeClr>
      </a:glow>
    </a:effectLst>
  </c:spPr>
  <c:printSettings>
    <c:headerFooter alignWithMargins="0"/>
    <c:pageMargins b="1" l="0.75000000000000389" r="0.75000000000000389" t="1" header="0" footer="0"/>
    <c:pageSetup orientation="landscape"/>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u="sng"/>
          </a:pPr>
          <a:endParaRPr lang="es-MX"/>
        </a:p>
      </c:txPr>
    </c:title>
    <c:autoTitleDeleted val="0"/>
    <c:plotArea>
      <c:layout>
        <c:manualLayout>
          <c:layoutTarget val="inner"/>
          <c:xMode val="edge"/>
          <c:yMode val="edge"/>
          <c:x val="5.4935443071088365E-2"/>
          <c:y val="0.21795166229221347"/>
          <c:w val="0.92381731815740054"/>
          <c:h val="0.60590405365995914"/>
        </c:manualLayout>
      </c:layout>
      <c:barChart>
        <c:barDir val="col"/>
        <c:grouping val="clustered"/>
        <c:varyColors val="0"/>
        <c:ser>
          <c:idx val="0"/>
          <c:order val="0"/>
          <c:tx>
            <c:strRef>
              <c:f>'FI2'!$C$18</c:f>
              <c:strCache>
                <c:ptCount val="1"/>
                <c:pt idx="0">
                  <c:v>QUEJAS RECIBIDAS</c:v>
                </c:pt>
              </c:strCache>
            </c:strRef>
          </c:tx>
          <c:invertIfNegative val="0"/>
          <c:cat>
            <c:numRef>
              <c:f>'FI2'!$B$19:$B$34</c:f>
              <c:numCache>
                <c:formatCode>mmm\-yy</c:formatCode>
                <c:ptCount val="16"/>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numCache>
            </c:numRef>
          </c:cat>
          <c:val>
            <c:numRef>
              <c:f>'FI2'!$C$19:$C$34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150"/>
        <c:axId val="134171264"/>
        <c:axId val="134185344"/>
      </c:barChart>
      <c:dateAx>
        <c:axId val="134171264"/>
        <c:scaling>
          <c:orientation val="minMax"/>
        </c:scaling>
        <c:delete val="0"/>
        <c:axPos val="b"/>
        <c:numFmt formatCode="mmm\-yy" sourceLinked="1"/>
        <c:majorTickMark val="out"/>
        <c:minorTickMark val="none"/>
        <c:tickLblPos val="nextTo"/>
        <c:crossAx val="134185344"/>
        <c:crosses val="autoZero"/>
        <c:auto val="1"/>
        <c:lblOffset val="100"/>
        <c:baseTimeUnit val="months"/>
      </c:dateAx>
      <c:valAx>
        <c:axId val="134185344"/>
        <c:scaling>
          <c:orientation val="minMax"/>
          <c:max val="5"/>
        </c:scaling>
        <c:delete val="0"/>
        <c:axPos val="l"/>
        <c:majorGridlines/>
        <c:numFmt formatCode="General" sourceLinked="1"/>
        <c:majorTickMark val="out"/>
        <c:minorTickMark val="none"/>
        <c:tickLblPos val="nextTo"/>
        <c:crossAx val="134171264"/>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101600">
        <a:schemeClr val="bg2">
          <a:lumMod val="75000"/>
          <a:alpha val="40000"/>
        </a:schemeClr>
      </a:glow>
    </a:effectLst>
  </c:spPr>
  <c:txPr>
    <a:bodyPr/>
    <a:lstStyle/>
    <a:p>
      <a:pPr>
        <a:defRPr b="1"/>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35EA-463B-B1A4-540EFFCF8CB6}"/>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35EA-463B-B1A4-540EFFCF8CB6}"/>
            </c:ext>
          </c:extLst>
        </c:ser>
        <c:dLbls>
          <c:showLegendKey val="0"/>
          <c:showVal val="0"/>
          <c:showCatName val="0"/>
          <c:showSerName val="0"/>
          <c:showPercent val="0"/>
          <c:showBubbleSize val="0"/>
        </c:dLbls>
        <c:gapWidth val="150"/>
        <c:gapDepth val="0"/>
        <c:shape val="box"/>
        <c:axId val="131992960"/>
        <c:axId val="131994752"/>
        <c:axId val="0"/>
      </c:bar3DChart>
      <c:catAx>
        <c:axId val="13199296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1994752"/>
        <c:crosses val="autoZero"/>
        <c:auto val="1"/>
        <c:lblAlgn val="ctr"/>
        <c:lblOffset val="100"/>
        <c:tickLblSkip val="1"/>
        <c:tickMarkSkip val="1"/>
        <c:noMultiLvlLbl val="0"/>
      </c:catAx>
      <c:valAx>
        <c:axId val="1319947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19929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horizontalDpi="300" verticalDpi="0"/>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3BA5-491B-985C-A03C63395D29}"/>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3BA5-491B-985C-A03C63395D29}"/>
            </c:ext>
          </c:extLst>
        </c:ser>
        <c:dLbls>
          <c:showLegendKey val="0"/>
          <c:showVal val="0"/>
          <c:showCatName val="0"/>
          <c:showSerName val="0"/>
          <c:showPercent val="0"/>
          <c:showBubbleSize val="0"/>
        </c:dLbls>
        <c:gapWidth val="150"/>
        <c:gapDepth val="0"/>
        <c:shape val="box"/>
        <c:axId val="132020480"/>
        <c:axId val="132026368"/>
        <c:axId val="0"/>
      </c:bar3DChart>
      <c:catAx>
        <c:axId val="13202048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2026368"/>
        <c:crosses val="autoZero"/>
        <c:auto val="1"/>
        <c:lblAlgn val="ctr"/>
        <c:lblOffset val="100"/>
        <c:tickLblSkip val="1"/>
        <c:tickMarkSkip val="1"/>
        <c:noMultiLvlLbl val="0"/>
      </c:catAx>
      <c:valAx>
        <c:axId val="1320263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202048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hPercent val="10"/>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1156-4D9F-AE4B-8038F081A74A}"/>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156-4D9F-AE4B-8038F081A74A}"/>
            </c:ext>
          </c:extLst>
        </c:ser>
        <c:dLbls>
          <c:showLegendKey val="0"/>
          <c:showVal val="0"/>
          <c:showCatName val="0"/>
          <c:showSerName val="0"/>
          <c:showPercent val="0"/>
          <c:showBubbleSize val="0"/>
        </c:dLbls>
        <c:gapWidth val="150"/>
        <c:gapDepth val="0"/>
        <c:shape val="box"/>
        <c:axId val="134362240"/>
        <c:axId val="134363776"/>
        <c:axId val="0"/>
      </c:bar3DChart>
      <c:catAx>
        <c:axId val="13436224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363776"/>
        <c:crosses val="autoZero"/>
        <c:auto val="1"/>
        <c:lblAlgn val="ctr"/>
        <c:lblOffset val="100"/>
        <c:tickLblSkip val="1"/>
        <c:tickMarkSkip val="1"/>
        <c:noMultiLvlLbl val="0"/>
      </c:catAx>
      <c:valAx>
        <c:axId val="1343637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3622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hPercent val="1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369C-4E6B-9FDC-AB57AEE1E0B9}"/>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369C-4E6B-9FDC-AB57AEE1E0B9}"/>
            </c:ext>
          </c:extLst>
        </c:ser>
        <c:dLbls>
          <c:showLegendKey val="0"/>
          <c:showVal val="0"/>
          <c:showCatName val="0"/>
          <c:showSerName val="0"/>
          <c:showPercent val="0"/>
          <c:showBubbleSize val="0"/>
        </c:dLbls>
        <c:gapWidth val="150"/>
        <c:gapDepth val="0"/>
        <c:shape val="box"/>
        <c:axId val="134393856"/>
        <c:axId val="134395392"/>
        <c:axId val="0"/>
      </c:bar3DChart>
      <c:catAx>
        <c:axId val="13439385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395392"/>
        <c:crosses val="autoZero"/>
        <c:auto val="1"/>
        <c:lblAlgn val="ctr"/>
        <c:lblOffset val="100"/>
        <c:tickLblSkip val="1"/>
        <c:tickMarkSkip val="1"/>
        <c:noMultiLvlLbl val="0"/>
      </c:catAx>
      <c:valAx>
        <c:axId val="1343953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39385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hPercent val="9"/>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D6F4-435A-A002-712C7DBF383B}"/>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D6F4-435A-A002-712C7DBF383B}"/>
            </c:ext>
          </c:extLst>
        </c:ser>
        <c:dLbls>
          <c:showLegendKey val="0"/>
          <c:showVal val="0"/>
          <c:showCatName val="0"/>
          <c:showSerName val="0"/>
          <c:showPercent val="0"/>
          <c:showBubbleSize val="0"/>
        </c:dLbls>
        <c:gapWidth val="150"/>
        <c:gapDepth val="0"/>
        <c:shape val="box"/>
        <c:axId val="134625920"/>
        <c:axId val="134631808"/>
        <c:axId val="0"/>
      </c:bar3DChart>
      <c:catAx>
        <c:axId val="13462592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631808"/>
        <c:crosses val="autoZero"/>
        <c:auto val="1"/>
        <c:lblAlgn val="ctr"/>
        <c:lblOffset val="100"/>
        <c:tickLblSkip val="1"/>
        <c:tickMarkSkip val="1"/>
        <c:noMultiLvlLbl val="0"/>
      </c:catAx>
      <c:valAx>
        <c:axId val="1346318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6259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CEAE-498B-8FE2-A26A55A75D5C}"/>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CEAE-498B-8FE2-A26A55A75D5C}"/>
            </c:ext>
          </c:extLst>
        </c:ser>
        <c:dLbls>
          <c:showLegendKey val="0"/>
          <c:showVal val="0"/>
          <c:showCatName val="0"/>
          <c:showSerName val="0"/>
          <c:showPercent val="0"/>
          <c:showBubbleSize val="0"/>
        </c:dLbls>
        <c:gapWidth val="150"/>
        <c:gapDepth val="0"/>
        <c:shape val="box"/>
        <c:axId val="134653440"/>
        <c:axId val="134654976"/>
        <c:axId val="0"/>
      </c:bar3DChart>
      <c:catAx>
        <c:axId val="13465344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654976"/>
        <c:crosses val="autoZero"/>
        <c:auto val="1"/>
        <c:lblAlgn val="ctr"/>
        <c:lblOffset val="100"/>
        <c:tickLblSkip val="1"/>
        <c:tickMarkSkip val="1"/>
        <c:noMultiLvlLbl val="0"/>
      </c:catAx>
      <c:valAx>
        <c:axId val="1346549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6534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7F99-4382-921A-4E33311B17BC}"/>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7F99-4382-921A-4E33311B17BC}"/>
            </c:ext>
          </c:extLst>
        </c:ser>
        <c:dLbls>
          <c:showLegendKey val="0"/>
          <c:showVal val="0"/>
          <c:showCatName val="0"/>
          <c:showSerName val="0"/>
          <c:showPercent val="0"/>
          <c:showBubbleSize val="0"/>
        </c:dLbls>
        <c:gapWidth val="150"/>
        <c:gapDepth val="0"/>
        <c:shape val="box"/>
        <c:axId val="134680960"/>
        <c:axId val="134682496"/>
        <c:axId val="0"/>
      </c:bar3DChart>
      <c:catAx>
        <c:axId val="13468096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682496"/>
        <c:crosses val="autoZero"/>
        <c:auto val="1"/>
        <c:lblAlgn val="ctr"/>
        <c:lblOffset val="100"/>
        <c:tickLblSkip val="1"/>
        <c:tickMarkSkip val="1"/>
        <c:noMultiLvlLbl val="0"/>
      </c:catAx>
      <c:valAx>
        <c:axId val="1346824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6809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89DE-4562-AEA5-810D134C010B}"/>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9DE-4562-AEA5-810D134C010B}"/>
            </c:ext>
          </c:extLst>
        </c:ser>
        <c:dLbls>
          <c:showLegendKey val="0"/>
          <c:showVal val="0"/>
          <c:showCatName val="0"/>
          <c:showSerName val="0"/>
          <c:showPercent val="0"/>
          <c:showBubbleSize val="0"/>
        </c:dLbls>
        <c:gapWidth val="150"/>
        <c:gapDepth val="0"/>
        <c:shape val="box"/>
        <c:axId val="134728704"/>
        <c:axId val="134730496"/>
        <c:axId val="0"/>
      </c:bar3DChart>
      <c:catAx>
        <c:axId val="134728704"/>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730496"/>
        <c:crosses val="autoZero"/>
        <c:auto val="1"/>
        <c:lblAlgn val="ctr"/>
        <c:lblOffset val="100"/>
        <c:tickLblSkip val="1"/>
        <c:tickMarkSkip val="1"/>
        <c:noMultiLvlLbl val="0"/>
      </c:catAx>
      <c:valAx>
        <c:axId val="1347304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72870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2B8A-4769-AE55-ACC5F39838BE}"/>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2B8A-4769-AE55-ACC5F39838BE}"/>
            </c:ext>
          </c:extLst>
        </c:ser>
        <c:dLbls>
          <c:showLegendKey val="0"/>
          <c:showVal val="0"/>
          <c:showCatName val="0"/>
          <c:showSerName val="0"/>
          <c:showPercent val="0"/>
          <c:showBubbleSize val="0"/>
        </c:dLbls>
        <c:gapWidth val="150"/>
        <c:gapDepth val="0"/>
        <c:shape val="box"/>
        <c:axId val="134842240"/>
        <c:axId val="134843776"/>
        <c:axId val="0"/>
      </c:bar3DChart>
      <c:catAx>
        <c:axId val="13484224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843776"/>
        <c:crosses val="autoZero"/>
        <c:auto val="1"/>
        <c:lblAlgn val="ctr"/>
        <c:lblOffset val="100"/>
        <c:tickLblSkip val="1"/>
        <c:tickMarkSkip val="1"/>
        <c:noMultiLvlLbl val="0"/>
      </c:catAx>
      <c:valAx>
        <c:axId val="1348437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8422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MX"/>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0-D38B-40B9-9558-F5C5D091D5E9}"/>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D38B-40B9-9558-F5C5D091D5E9}"/>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2-D38B-40B9-9558-F5C5D091D5E9}"/>
            </c:ext>
          </c:extLst>
        </c:ser>
        <c:ser>
          <c:idx val="3"/>
          <c:order val="3"/>
          <c:spPr>
            <a:solidFill>
              <a:srgbClr val="FF0000"/>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3-D38B-40B9-9558-F5C5D091D5E9}"/>
            </c:ext>
          </c:extLst>
        </c:ser>
        <c:dLbls>
          <c:showLegendKey val="0"/>
          <c:showVal val="0"/>
          <c:showCatName val="0"/>
          <c:showSerName val="0"/>
          <c:showPercent val="0"/>
          <c:showBubbleSize val="0"/>
        </c:dLbls>
        <c:gapWidth val="150"/>
        <c:overlap val="100"/>
        <c:axId val="128891520"/>
        <c:axId val="128893312"/>
      </c:barChart>
      <c:catAx>
        <c:axId val="128891520"/>
        <c:scaling>
          <c:orientation val="minMax"/>
        </c:scaling>
        <c:delete val="0"/>
        <c:axPos val="b"/>
        <c:numFmt formatCode="dd/mm/yyyy"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893312"/>
        <c:crosses val="autoZero"/>
        <c:auto val="1"/>
        <c:lblAlgn val="ctr"/>
        <c:lblOffset val="100"/>
        <c:tickLblSkip val="1"/>
        <c:tickMarkSkip val="1"/>
        <c:noMultiLvlLbl val="0"/>
      </c:catAx>
      <c:valAx>
        <c:axId val="1288933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8891520"/>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000000000000366" r="0.75000000000000366" t="1" header="0" footer="0"/>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E3DC-466A-A8E8-58D89E06043A}"/>
              </c:ext>
            </c:extLst>
          </c:dPt>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E3DC-466A-A8E8-58D89E06043A}"/>
            </c:ext>
          </c:extLst>
        </c:ser>
        <c:dLbls>
          <c:showLegendKey val="0"/>
          <c:showVal val="0"/>
          <c:showCatName val="0"/>
          <c:showSerName val="0"/>
          <c:showPercent val="0"/>
          <c:showBubbleSize val="0"/>
        </c:dLbls>
        <c:gapWidth val="150"/>
        <c:gapDepth val="0"/>
        <c:shape val="box"/>
        <c:axId val="134869760"/>
        <c:axId val="134871296"/>
        <c:axId val="0"/>
      </c:bar3DChart>
      <c:catAx>
        <c:axId val="13486976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4871296"/>
        <c:crosses val="autoZero"/>
        <c:auto val="1"/>
        <c:lblAlgn val="ctr"/>
        <c:lblOffset val="100"/>
        <c:tickLblSkip val="1"/>
        <c:tickMarkSkip val="1"/>
        <c:noMultiLvlLbl val="0"/>
      </c:catAx>
      <c:valAx>
        <c:axId val="1348712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48697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E55C-4979-BA90-06E7310FD3AE}"/>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E55C-4979-BA90-06E7310FD3AE}"/>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982E-4386-9957-87790981FD39}"/>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82E-4386-9957-87790981FD39}"/>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C460-478A-B318-1B18B9A27459}"/>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C460-478A-B318-1B18B9A27459}"/>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A809-4DF0-B92B-AB2CAEFEF450}"/>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A809-4DF0-B92B-AB2CAEFEF450}"/>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C518-494C-A6EF-337BC024F617}"/>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C518-494C-A6EF-337BC024F617}"/>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7110-429A-86EE-3E8DB9FAF7D4}"/>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7110-429A-86EE-3E8DB9FAF7D4}"/>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7B56-4E21-9764-AC8FE3F5D9D0}"/>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7B56-4E21-9764-AC8FE3F5D9D0}"/>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691E-4C57-AE7B-89F06A108FF1}"/>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91E-4C57-AE7B-89F06A108FF1}"/>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8EF3-471F-9FC9-4736260E0848}"/>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EF3-471F-9FC9-4736260E0848}"/>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u="none"/>
            </a:pPr>
            <a:r>
              <a:rPr lang="en-US" u="none"/>
              <a:t>RESULTADOS DE SATISFACCIÓN DEL USUARIO  </a:t>
            </a:r>
          </a:p>
        </c:rich>
      </c:tx>
      <c:layout>
        <c:manualLayout>
          <c:xMode val="edge"/>
          <c:yMode val="edge"/>
          <c:x val="0.16069643958780946"/>
          <c:y val="2.5574814337189132E-2"/>
        </c:manualLayout>
      </c:layout>
      <c:overlay val="0"/>
    </c:title>
    <c:autoTitleDeleted val="0"/>
    <c:plotArea>
      <c:layout>
        <c:manualLayout>
          <c:layoutTarget val="inner"/>
          <c:xMode val="edge"/>
          <c:yMode val="edge"/>
          <c:x val="9.7879309515083723E-2"/>
          <c:y val="0.24277938941842964"/>
          <c:w val="0.87669857833645148"/>
          <c:h val="0.50790993231109716"/>
        </c:manualLayout>
      </c:layout>
      <c:barChart>
        <c:barDir val="col"/>
        <c:grouping val="clustered"/>
        <c:varyColors val="0"/>
        <c:ser>
          <c:idx val="1"/>
          <c:order val="0"/>
          <c:tx>
            <c:strRef>
              <c:f>'AP3'!$C$17</c:f>
              <c:strCache>
                <c:ptCount val="1"/>
                <c:pt idx="0">
                  <c:v>PORCENTAJE</c:v>
                </c:pt>
              </c:strCache>
            </c:strRef>
          </c:tx>
          <c:spPr>
            <a:solidFill>
              <a:srgbClr val="00B050"/>
            </a:solidFill>
            <a:scene3d>
              <a:camera prst="orthographicFront"/>
              <a:lightRig rig="threePt" dir="t"/>
            </a:scene3d>
            <a:sp3d>
              <a:bevelT w="165100" prst="coolSlant"/>
            </a:sp3d>
          </c:spPr>
          <c:invertIfNegative val="0"/>
          <c:dLbls>
            <c:numFmt formatCode="0.00%" sourceLinked="0"/>
            <c:spPr>
              <a:noFill/>
              <a:ln>
                <a:noFill/>
              </a:ln>
              <a:effectLst/>
            </c:spPr>
            <c:txPr>
              <a:bodyPr/>
              <a:lstStyle/>
              <a:p>
                <a:pPr>
                  <a:defRPr b="1"/>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'AP3'!$B$18:$B$26</c:f>
              <c:strCache>
                <c:ptCount val="9"/>
                <c:pt idx="0">
                  <c:v>Jul-Dic/15</c:v>
                </c:pt>
                <c:pt idx="1">
                  <c:v>Ene-Jun/16</c:v>
                </c:pt>
                <c:pt idx="2">
                  <c:v> Jul-Dic/16</c:v>
                </c:pt>
                <c:pt idx="3">
                  <c:v>Ene-Jun/17</c:v>
                </c:pt>
                <c:pt idx="4">
                  <c:v>Jul-Dic/17</c:v>
                </c:pt>
                <c:pt idx="5">
                  <c:v>Ene-Jun 18</c:v>
                </c:pt>
                <c:pt idx="6">
                  <c:v>Jul-Dic/18</c:v>
                </c:pt>
                <c:pt idx="7">
                  <c:v>Ene-jun/19</c:v>
                </c:pt>
                <c:pt idx="8">
                  <c:v>Jul-Dic/ 19</c:v>
                </c:pt>
              </c:strCache>
            </c:strRef>
          </c:cat>
          <c:val>
            <c:numRef>
              <c:f>'AP3'!$C$18:$C$26</c:f>
              <c:numCache>
                <c:formatCode>0.00%</c:formatCode>
                <c:ptCount val="9"/>
                <c:pt idx="0">
                  <c:v>0.9657</c:v>
                </c:pt>
                <c:pt idx="1">
                  <c:v>0.9778</c:v>
                </c:pt>
                <c:pt idx="2">
                  <c:v>0.98199999999999998</c:v>
                </c:pt>
                <c:pt idx="3">
                  <c:v>0.97</c:v>
                </c:pt>
                <c:pt idx="4">
                  <c:v>0.93669999999999998</c:v>
                </c:pt>
                <c:pt idx="5">
                  <c:v>0.94599999999999995</c:v>
                </c:pt>
                <c:pt idx="6">
                  <c:v>0.95499999999999996</c:v>
                </c:pt>
              </c:numCache>
            </c:numRef>
          </c:val>
          <c:extLst xmlns:c16r2="http://schemas.microsoft.com/office/drawing/2015/06/chart">
            <c:ext xmlns:c16="http://schemas.microsoft.com/office/drawing/2014/chart" uri="{C3380CC4-5D6E-409C-BE32-E72D297353CC}">
              <c16:uniqueId val="{00000000-E560-40BF-BC14-1C6E5954B436}"/>
            </c:ext>
          </c:extLst>
        </c:ser>
        <c:dLbls>
          <c:showLegendKey val="0"/>
          <c:showVal val="0"/>
          <c:showCatName val="0"/>
          <c:showSerName val="0"/>
          <c:showPercent val="0"/>
          <c:showBubbleSize val="0"/>
        </c:dLbls>
        <c:gapWidth val="150"/>
        <c:axId val="127878656"/>
        <c:axId val="127880192"/>
      </c:barChart>
      <c:catAx>
        <c:axId val="127878656"/>
        <c:scaling>
          <c:orientation val="minMax"/>
        </c:scaling>
        <c:delete val="0"/>
        <c:axPos val="b"/>
        <c:numFmt formatCode="mmm\-yy" sourceLinked="0"/>
        <c:majorTickMark val="cross"/>
        <c:minorTickMark val="none"/>
        <c:tickLblPos val="nextTo"/>
        <c:txPr>
          <a:bodyPr rot="0" vert="horz"/>
          <a:lstStyle/>
          <a:p>
            <a:pPr>
              <a:defRPr b="1"/>
            </a:pPr>
            <a:endParaRPr lang="es-MX"/>
          </a:p>
        </c:txPr>
        <c:crossAx val="127880192"/>
        <c:crosses val="autoZero"/>
        <c:auto val="0"/>
        <c:lblAlgn val="ctr"/>
        <c:lblOffset val="100"/>
        <c:tickLblSkip val="1"/>
        <c:tickMarkSkip val="1"/>
        <c:noMultiLvlLbl val="0"/>
      </c:catAx>
      <c:valAx>
        <c:axId val="127880192"/>
        <c:scaling>
          <c:orientation val="minMax"/>
          <c:max val="1"/>
          <c:min val="0.75000000000000011"/>
        </c:scaling>
        <c:delete val="0"/>
        <c:axPos val="l"/>
        <c:numFmt formatCode="0%" sourceLinked="0"/>
        <c:majorTickMark val="cross"/>
        <c:minorTickMark val="none"/>
        <c:tickLblPos val="nextTo"/>
        <c:txPr>
          <a:bodyPr rot="0" vert="horz"/>
          <a:lstStyle/>
          <a:p>
            <a:pPr>
              <a:defRPr b="1"/>
            </a:pPr>
            <a:endParaRPr lang="es-MX"/>
          </a:p>
        </c:txPr>
        <c:crossAx val="127878656"/>
        <c:crosses val="autoZero"/>
        <c:crossBetween val="between"/>
      </c:valAx>
    </c:plotArea>
    <c:plotVisOnly val="1"/>
    <c:dispBlanksAs val="gap"/>
    <c:showDLblsOverMax val="0"/>
  </c:chart>
  <c:spPr>
    <a:pattFill prst="pct5">
      <a:fgClr>
        <a:srgbClr val="00B050"/>
      </a:fgClr>
      <a:bgClr>
        <a:schemeClr val="bg1"/>
      </a:bgClr>
    </a:pattFill>
    <a:effectLst>
      <a:glow rad="63500">
        <a:schemeClr val="accent3">
          <a:lumMod val="40000"/>
          <a:lumOff val="60000"/>
          <a:alpha val="40000"/>
        </a:schemeClr>
      </a:glow>
    </a:effectLst>
  </c:spPr>
  <c:printSettings>
    <c:headerFooter alignWithMargins="0"/>
    <c:pageMargins b="1" l="0.75000000000000366" r="0.75000000000000366" t="1" header="0" footer="0"/>
    <c:pageSetup orientation="landscape"/>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spPr>
              <a:gradFill rotWithShape="0">
                <a:gsLst>
                  <a:gs pos="0">
                    <a:srgbClr val="993366">
                      <a:gamma/>
                      <a:shade val="46275"/>
                      <a:invGamma/>
                    </a:srgbClr>
                  </a:gs>
                  <a:gs pos="50000">
                    <a:srgbClr val="993366"/>
                  </a:gs>
                  <a:gs pos="100000">
                    <a:srgbClr val="993366">
                      <a:gamma/>
                      <a:shade val="46275"/>
                      <a:invGamma/>
                    </a:srgbClr>
                  </a:gs>
                </a:gsLst>
                <a:lin ang="540000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6974-4311-80E9-8C32741A93DE}"/>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Ref>
              <c:f>'http://tesoreria.rec.uabc.mx/iso/DocumentosIndicadores/Finanzas/2010/Documents and Settings\YOLI\Mis documentos\[Indicador Finanzas 2008.xls]#¡REF'!#¡REF!</c:f>
              <c:numCache>
                <c:formatCode>General</c:formatCode>
                <c:ptCount val="1"/>
                <c:pt idx="0">
                  <c:v>1</c:v>
                </c:pt>
              </c:numCache>
            </c:numRef>
          </c:val>
          <c:extLst xmlns:c16r2="http://schemas.microsoft.com/office/drawing/2015/06/chart">
            <c:ext xmlns:c15="http://schemas.microsoft.com/office/drawing/2012/chart" uri="{02D57815-91ED-43cb-92C2-25804820EDAC}">
              <c15:filteredCategoryTitle>
                <c15:cat>
                  <c:numRef>
                    <c:extLst>
                      <c:ext uri="{02D57815-91ED-43cb-92C2-25804820EDAC}">
                        <c15:formulaRef>
                          <c15:sqref>'http://tesoreria.rec.uabc.mx/iso/DocumentosIndicadores/Finanzas/2010/Documents and Settings\YOLI\Mis documentos\[Indicador Finanzas 2008.xls]#¡REF'!#¡REF!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974-4311-80E9-8C32741A93DE}"/>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32"/>
    </mc:Choice>
    <mc:Fallback>
      <c:style val="32"/>
    </mc:Fallback>
  </mc:AlternateContent>
  <c:chart>
    <c:title>
      <c:tx>
        <c:rich>
          <a:bodyPr/>
          <a:lstStyle/>
          <a:p>
            <a:pPr>
              <a:defRPr sz="1800" b="1" i="0" u="sng" strike="noStrike" baseline="0">
                <a:solidFill>
                  <a:srgbClr val="000000"/>
                </a:solidFill>
                <a:latin typeface="Calibri"/>
                <a:ea typeface="Calibri"/>
                <a:cs typeface="Calibri"/>
              </a:defRPr>
            </a:pPr>
            <a:r>
              <a:rPr lang="es-MX" u="none"/>
              <a:t>SATISFACCION DE USUARIOS
 DEPARTAMENTO DE FINANZAS
2016-1 A 2018-2</a:t>
            </a:r>
          </a:p>
        </c:rich>
      </c:tx>
      <c:layout>
        <c:manualLayout>
          <c:xMode val="edge"/>
          <c:yMode val="edge"/>
          <c:x val="0.27854679643643765"/>
          <c:y val="5.1351012525873291E-2"/>
        </c:manualLayout>
      </c:layout>
      <c:overlay val="0"/>
    </c:title>
    <c:autoTitleDeleted val="0"/>
    <c:plotArea>
      <c:layout>
        <c:manualLayout>
          <c:layoutTarget val="inner"/>
          <c:xMode val="edge"/>
          <c:yMode val="edge"/>
          <c:x val="0.13494809688581316"/>
          <c:y val="0.30927938842148711"/>
          <c:w val="0.84083044982698962"/>
          <c:h val="0.43986401908833728"/>
        </c:manualLayout>
      </c:layout>
      <c:barChart>
        <c:barDir val="col"/>
        <c:grouping val="clustered"/>
        <c:varyColors val="0"/>
        <c:ser>
          <c:idx val="1"/>
          <c:order val="0"/>
          <c:tx>
            <c:strRef>
              <c:f>'FI3'!$D$42</c:f>
              <c:strCache>
                <c:ptCount val="1"/>
                <c:pt idx="0">
                  <c:v>% Satisfaccion de clientes</c:v>
                </c:pt>
              </c:strCache>
            </c:strRef>
          </c:tx>
          <c:spPr>
            <a:solidFill>
              <a:schemeClr val="accent6"/>
            </a:solidFill>
            <a:scene3d>
              <a:camera prst="orthographicFront"/>
              <a:lightRig rig="threePt" dir="t">
                <a:rot lat="0" lon="0" rev="1200000"/>
              </a:lightRig>
            </a:scene3d>
            <a:sp3d>
              <a:bevelT w="63500" h="25400" prst="coolSlant"/>
            </a:sp3d>
          </c:spPr>
          <c:invertIfNegative val="0"/>
          <c:dPt>
            <c:idx val="0"/>
            <c:invertIfNegative val="0"/>
            <c:bubble3D val="0"/>
            <c:spPr>
              <a:solidFill>
                <a:srgbClr val="00B050"/>
              </a:solidFill>
              <a:scene3d>
                <a:camera prst="orthographicFront"/>
                <a:lightRig rig="threePt" dir="t">
                  <a:rot lat="0" lon="0" rev="1200000"/>
                </a:lightRig>
              </a:scene3d>
              <a:sp3d>
                <a:bevelT w="63500" h="25400" prst="coolSlant"/>
              </a:sp3d>
            </c:spPr>
          </c:dPt>
          <c:dPt>
            <c:idx val="1"/>
            <c:invertIfNegative val="0"/>
            <c:bubble3D val="0"/>
            <c:spPr>
              <a:solidFill>
                <a:srgbClr val="00B050"/>
              </a:solidFill>
              <a:scene3d>
                <a:camera prst="orthographicFront"/>
                <a:lightRig rig="threePt" dir="t">
                  <a:rot lat="0" lon="0" rev="1200000"/>
                </a:lightRig>
              </a:scene3d>
              <a:sp3d>
                <a:bevelT w="63500" h="25400" prst="coolSlant"/>
              </a:sp3d>
            </c:spPr>
          </c:dPt>
          <c:dPt>
            <c:idx val="2"/>
            <c:invertIfNegative val="0"/>
            <c:bubble3D val="0"/>
            <c:spPr>
              <a:solidFill>
                <a:srgbClr val="00B050"/>
              </a:solidFill>
              <a:scene3d>
                <a:camera prst="orthographicFront"/>
                <a:lightRig rig="threePt" dir="t">
                  <a:rot lat="0" lon="0" rev="1200000"/>
                </a:lightRig>
              </a:scene3d>
              <a:sp3d>
                <a:bevelT w="63500" h="25400" prst="coolSlant"/>
              </a:sp3d>
            </c:spPr>
          </c:dPt>
          <c:dPt>
            <c:idx val="3"/>
            <c:invertIfNegative val="0"/>
            <c:bubble3D val="0"/>
            <c:spPr>
              <a:solidFill>
                <a:srgbClr val="00B050"/>
              </a:solidFill>
              <a:scene3d>
                <a:camera prst="orthographicFront"/>
                <a:lightRig rig="threePt" dir="t">
                  <a:rot lat="0" lon="0" rev="1200000"/>
                </a:lightRig>
              </a:scene3d>
              <a:sp3d>
                <a:bevelT w="63500" h="25400" prst="coolSlant"/>
              </a:sp3d>
            </c:spPr>
          </c:dPt>
          <c:dPt>
            <c:idx val="4"/>
            <c:invertIfNegative val="0"/>
            <c:bubble3D val="0"/>
            <c:spPr>
              <a:solidFill>
                <a:schemeClr val="bg1">
                  <a:lumMod val="75000"/>
                </a:schemeClr>
              </a:solidFill>
              <a:scene3d>
                <a:camera prst="orthographicFront"/>
                <a:lightRig rig="threePt" dir="t">
                  <a:rot lat="0" lon="0" rev="1200000"/>
                </a:lightRig>
              </a:scene3d>
              <a:sp3d>
                <a:bevelT w="63500" h="25400" prst="coolSlant"/>
              </a:sp3d>
            </c:spPr>
          </c:dPt>
          <c:dPt>
            <c:idx val="5"/>
            <c:invertIfNegative val="0"/>
            <c:bubble3D val="0"/>
            <c:spPr>
              <a:solidFill>
                <a:srgbClr val="00B050"/>
              </a:solidFill>
              <a:scene3d>
                <a:camera prst="orthographicFront"/>
                <a:lightRig rig="threePt" dir="t">
                  <a:rot lat="0" lon="0" rev="1200000"/>
                </a:lightRig>
              </a:scene3d>
              <a:sp3d>
                <a:bevelT w="63500" h="25400" prst="coolSlant"/>
              </a:sp3d>
            </c:spPr>
          </c:dPt>
          <c:dLbls>
            <c:dLbl>
              <c:idx val="0"/>
              <c:layout>
                <c:manualLayout>
                  <c:x val="2.6586382584529726E-3"/>
                  <c:y val="1.0881825810789019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476-495B-AACB-A43D06667E81}"/>
                </c:ext>
              </c:extLst>
            </c:dLbl>
            <c:dLbl>
              <c:idx val="1"/>
              <c:layout>
                <c:manualLayout>
                  <c:x val="4.0427213034357158E-3"/>
                  <c:y val="1.0646190573569938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476-495B-AACB-A43D06667E81}"/>
                </c:ext>
              </c:extLst>
            </c:dLbl>
            <c:dLbl>
              <c:idx val="2"/>
              <c:layout>
                <c:manualLayout>
                  <c:x val="2.3870557036407918E-4"/>
                  <c:y val="8.6478405138382092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476-495B-AACB-A43D06667E81}"/>
                </c:ext>
              </c:extLst>
            </c:dLbl>
            <c:dLbl>
              <c:idx val="4"/>
              <c:layout>
                <c:manualLayout>
                  <c:x val="0"/>
                  <c:y val="7.7913012397840514E-2"/>
                </c:manualLayout>
              </c:layout>
              <c:showLegendKey val="0"/>
              <c:showVal val="1"/>
              <c:showCatName val="0"/>
              <c:showSerName val="0"/>
              <c:showPercent val="0"/>
              <c:showBubbleSize val="0"/>
            </c:dLbl>
            <c:spPr>
              <a:noFill/>
              <a:ln>
                <a:noFill/>
              </a:ln>
              <a:effectLst/>
            </c:spPr>
            <c:txPr>
              <a:bodyPr/>
              <a:lstStyle/>
              <a:p>
                <a:pPr>
                  <a:defRPr sz="1000" b="1" i="0" u="none" strike="noStrike" baseline="0">
                    <a:solidFill>
                      <a:srgbClr val="000000"/>
                    </a:solidFill>
                    <a:latin typeface="Calibri"/>
                    <a:ea typeface="Calibri"/>
                    <a:cs typeface="Calibri"/>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'FI3'!$C$43:$C$50</c:f>
              <c:strCache>
                <c:ptCount val="8"/>
                <c:pt idx="0">
                  <c:v>2016-1</c:v>
                </c:pt>
                <c:pt idx="1">
                  <c:v>2016-2</c:v>
                </c:pt>
                <c:pt idx="2">
                  <c:v>2017-1</c:v>
                </c:pt>
                <c:pt idx="3">
                  <c:v>2017-2</c:v>
                </c:pt>
                <c:pt idx="4">
                  <c:v>2018-1</c:v>
                </c:pt>
                <c:pt idx="5">
                  <c:v>2018-2</c:v>
                </c:pt>
                <c:pt idx="6">
                  <c:v>2019-1</c:v>
                </c:pt>
                <c:pt idx="7">
                  <c:v>2019-2</c:v>
                </c:pt>
              </c:strCache>
            </c:strRef>
          </c:cat>
          <c:val>
            <c:numRef>
              <c:f>'FI3'!$D$43:$D$50</c:f>
              <c:numCache>
                <c:formatCode>0.0%</c:formatCode>
                <c:ptCount val="8"/>
                <c:pt idx="0">
                  <c:v>0.95799999999999996</c:v>
                </c:pt>
                <c:pt idx="1">
                  <c:v>0.95369999999999999</c:v>
                </c:pt>
                <c:pt idx="2">
                  <c:v>0.98299999999999998</c:v>
                </c:pt>
                <c:pt idx="3">
                  <c:v>0.93659999999999999</c:v>
                </c:pt>
                <c:pt idx="4">
                  <c:v>0.93</c:v>
                </c:pt>
                <c:pt idx="5">
                  <c:v>0.95</c:v>
                </c:pt>
              </c:numCache>
            </c:numRef>
          </c:val>
          <c:extLst xmlns:c16r2="http://schemas.microsoft.com/office/drawing/2015/06/chart">
            <c:ext xmlns:c16="http://schemas.microsoft.com/office/drawing/2014/chart" uri="{C3380CC4-5D6E-409C-BE32-E72D297353CC}">
              <c16:uniqueId val="{00000003-3476-495B-AACB-A43D06667E81}"/>
            </c:ext>
          </c:extLst>
        </c:ser>
        <c:dLbls>
          <c:showLegendKey val="0"/>
          <c:showVal val="0"/>
          <c:showCatName val="0"/>
          <c:showSerName val="0"/>
          <c:showPercent val="0"/>
          <c:showBubbleSize val="0"/>
        </c:dLbls>
        <c:gapWidth val="150"/>
        <c:axId val="135411968"/>
        <c:axId val="135413760"/>
      </c:barChart>
      <c:catAx>
        <c:axId val="135411968"/>
        <c:scaling>
          <c:orientation val="minMax"/>
        </c:scaling>
        <c:delete val="0"/>
        <c:axPos val="b"/>
        <c:numFmt formatCode="General" sourceLinked="1"/>
        <c:majorTickMark val="cross"/>
        <c:minorTickMark val="none"/>
        <c:tickLblPos val="nextTo"/>
        <c:txPr>
          <a:bodyPr rot="0" vert="horz"/>
          <a:lstStyle/>
          <a:p>
            <a:pPr>
              <a:defRPr sz="1000" b="1" i="0" u="none" strike="noStrike" baseline="0">
                <a:solidFill>
                  <a:srgbClr val="000000"/>
                </a:solidFill>
                <a:latin typeface="Calibri"/>
                <a:ea typeface="Calibri"/>
                <a:cs typeface="Calibri"/>
              </a:defRPr>
            </a:pPr>
            <a:endParaRPr lang="es-MX"/>
          </a:p>
        </c:txPr>
        <c:crossAx val="135413760"/>
        <c:crosses val="autoZero"/>
        <c:auto val="0"/>
        <c:lblAlgn val="ctr"/>
        <c:lblOffset val="100"/>
        <c:tickLblSkip val="1"/>
        <c:tickMarkSkip val="1"/>
        <c:noMultiLvlLbl val="0"/>
      </c:catAx>
      <c:valAx>
        <c:axId val="135413760"/>
        <c:scaling>
          <c:orientation val="minMax"/>
          <c:max val="0.99"/>
        </c:scaling>
        <c:delete val="0"/>
        <c:axPos val="l"/>
        <c:numFmt formatCode="0%" sourceLinked="0"/>
        <c:majorTickMark val="cross"/>
        <c:minorTickMark val="none"/>
        <c:tickLblPos val="nextTo"/>
        <c:txPr>
          <a:bodyPr rot="0" vert="horz"/>
          <a:lstStyle/>
          <a:p>
            <a:pPr>
              <a:defRPr sz="1000" b="1" i="0" u="none" strike="noStrike" baseline="0">
                <a:solidFill>
                  <a:srgbClr val="000000"/>
                </a:solidFill>
                <a:latin typeface="Calibri"/>
                <a:ea typeface="Calibri"/>
                <a:cs typeface="Calibri"/>
              </a:defRPr>
            </a:pPr>
            <a:endParaRPr lang="es-MX"/>
          </a:p>
        </c:txPr>
        <c:crossAx val="135411968"/>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a:effectLst>
      <a:glow rad="63500">
        <a:schemeClr val="bg2">
          <a:lumMod val="90000"/>
          <a:alpha val="40000"/>
        </a:schemeClr>
      </a:glow>
    </a:effectLst>
  </c:spPr>
  <c:txPr>
    <a:bodyPr/>
    <a:lstStyle/>
    <a:p>
      <a:pPr>
        <a:defRPr sz="1000" b="0" i="0" u="none" strike="noStrike" baseline="0">
          <a:solidFill>
            <a:srgbClr val="000000"/>
          </a:solidFill>
          <a:latin typeface="Calibri"/>
          <a:ea typeface="Calibri"/>
          <a:cs typeface="Calibri"/>
        </a:defRPr>
      </a:pPr>
      <a:endParaRPr lang="es-MX"/>
    </a:p>
  </c:txPr>
  <c:printSettings>
    <c:headerFooter alignWithMargins="0">
      <c:oddHeader>&amp;A</c:oddHeader>
      <c:oddFooter>Page &amp;P</c:oddFooter>
    </c:headerFooter>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6A21-492E-BDC2-D30C035B4A76}"/>
            </c:ext>
          </c:extLst>
        </c:ser>
        <c:dLbls>
          <c:showLegendKey val="0"/>
          <c:showVal val="0"/>
          <c:showCatName val="0"/>
          <c:showSerName val="0"/>
          <c:showPercent val="0"/>
          <c:showBubbleSize val="0"/>
        </c:dLbls>
        <c:gapWidth val="150"/>
        <c:gapDepth val="0"/>
        <c:shape val="box"/>
        <c:axId val="135446912"/>
        <c:axId val="135448448"/>
        <c:axId val="0"/>
      </c:bar3DChart>
      <c:catAx>
        <c:axId val="13544691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448448"/>
        <c:crosses val="autoZero"/>
        <c:auto val="1"/>
        <c:lblAlgn val="ctr"/>
        <c:lblOffset val="100"/>
        <c:tickLblSkip val="1"/>
        <c:tickMarkSkip val="1"/>
        <c:noMultiLvlLbl val="0"/>
      </c:catAx>
      <c:valAx>
        <c:axId val="1354484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44691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horizontalDpi="300" verticalDpi="0"/>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3B73-4F01-B2D8-89E9AB7ECA5B}"/>
            </c:ext>
          </c:extLst>
        </c:ser>
        <c:dLbls>
          <c:showLegendKey val="0"/>
          <c:showVal val="0"/>
          <c:showCatName val="0"/>
          <c:showSerName val="0"/>
          <c:showPercent val="0"/>
          <c:showBubbleSize val="0"/>
        </c:dLbls>
        <c:gapWidth val="150"/>
        <c:gapDepth val="0"/>
        <c:shape val="box"/>
        <c:axId val="135813376"/>
        <c:axId val="135819264"/>
        <c:axId val="0"/>
      </c:bar3DChart>
      <c:catAx>
        <c:axId val="13581337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819264"/>
        <c:crosses val="autoZero"/>
        <c:auto val="1"/>
        <c:lblAlgn val="ctr"/>
        <c:lblOffset val="100"/>
        <c:tickLblSkip val="1"/>
        <c:tickMarkSkip val="1"/>
        <c:noMultiLvlLbl val="0"/>
      </c:catAx>
      <c:valAx>
        <c:axId val="1358192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81337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hPercent val="10"/>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0D4B-4BAD-82EA-D6359FB74989}"/>
            </c:ext>
          </c:extLst>
        </c:ser>
        <c:dLbls>
          <c:showLegendKey val="0"/>
          <c:showVal val="0"/>
          <c:showCatName val="0"/>
          <c:showSerName val="0"/>
          <c:showPercent val="0"/>
          <c:showBubbleSize val="0"/>
        </c:dLbls>
        <c:gapWidth val="150"/>
        <c:gapDepth val="0"/>
        <c:shape val="box"/>
        <c:axId val="135840128"/>
        <c:axId val="135841664"/>
        <c:axId val="0"/>
      </c:bar3DChart>
      <c:catAx>
        <c:axId val="13584012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841664"/>
        <c:crosses val="autoZero"/>
        <c:auto val="1"/>
        <c:lblAlgn val="ctr"/>
        <c:lblOffset val="100"/>
        <c:tickLblSkip val="1"/>
        <c:tickMarkSkip val="1"/>
        <c:noMultiLvlLbl val="0"/>
      </c:catAx>
      <c:valAx>
        <c:axId val="1358416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8401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hPercent val="1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BC2-43D6-8605-9D6DE9D9A04C}"/>
            </c:ext>
          </c:extLst>
        </c:ser>
        <c:dLbls>
          <c:showLegendKey val="0"/>
          <c:showVal val="0"/>
          <c:showCatName val="0"/>
          <c:showSerName val="0"/>
          <c:showPercent val="0"/>
          <c:showBubbleSize val="0"/>
        </c:dLbls>
        <c:gapWidth val="150"/>
        <c:gapDepth val="0"/>
        <c:shape val="box"/>
        <c:axId val="135534848"/>
        <c:axId val="135553024"/>
        <c:axId val="0"/>
      </c:bar3DChart>
      <c:catAx>
        <c:axId val="13553484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553024"/>
        <c:crosses val="autoZero"/>
        <c:auto val="1"/>
        <c:lblAlgn val="ctr"/>
        <c:lblOffset val="100"/>
        <c:tickLblSkip val="1"/>
        <c:tickMarkSkip val="1"/>
        <c:noMultiLvlLbl val="0"/>
      </c:catAx>
      <c:valAx>
        <c:axId val="1355530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53484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hPercent val="9"/>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93CE-4BD4-8B1F-7A6959D5C70F}"/>
            </c:ext>
          </c:extLst>
        </c:ser>
        <c:dLbls>
          <c:showLegendKey val="0"/>
          <c:showVal val="0"/>
          <c:showCatName val="0"/>
          <c:showSerName val="0"/>
          <c:showPercent val="0"/>
          <c:showBubbleSize val="0"/>
        </c:dLbls>
        <c:gapWidth val="150"/>
        <c:gapDepth val="0"/>
        <c:shape val="box"/>
        <c:axId val="135590272"/>
        <c:axId val="135591808"/>
        <c:axId val="0"/>
      </c:bar3DChart>
      <c:catAx>
        <c:axId val="13559027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591808"/>
        <c:crosses val="autoZero"/>
        <c:auto val="1"/>
        <c:lblAlgn val="ctr"/>
        <c:lblOffset val="100"/>
        <c:tickLblSkip val="1"/>
        <c:tickMarkSkip val="1"/>
        <c:noMultiLvlLbl val="0"/>
      </c:catAx>
      <c:valAx>
        <c:axId val="1355918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59027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CF55-4E1A-A164-6664EAAD55C7}"/>
            </c:ext>
          </c:extLst>
        </c:ser>
        <c:dLbls>
          <c:showLegendKey val="0"/>
          <c:showVal val="0"/>
          <c:showCatName val="0"/>
          <c:showSerName val="0"/>
          <c:showPercent val="0"/>
          <c:showBubbleSize val="0"/>
        </c:dLbls>
        <c:gapWidth val="150"/>
        <c:gapDepth val="0"/>
        <c:shape val="box"/>
        <c:axId val="135694592"/>
        <c:axId val="135700480"/>
        <c:axId val="0"/>
      </c:bar3DChart>
      <c:catAx>
        <c:axId val="13569459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700480"/>
        <c:crosses val="autoZero"/>
        <c:auto val="1"/>
        <c:lblAlgn val="ctr"/>
        <c:lblOffset val="100"/>
        <c:tickLblSkip val="1"/>
        <c:tickMarkSkip val="1"/>
        <c:noMultiLvlLbl val="0"/>
      </c:catAx>
      <c:valAx>
        <c:axId val="135700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69459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68E3-4611-AFDE-751C90BF415F}"/>
            </c:ext>
          </c:extLst>
        </c:ser>
        <c:dLbls>
          <c:showLegendKey val="0"/>
          <c:showVal val="0"/>
          <c:showCatName val="0"/>
          <c:showSerName val="0"/>
          <c:showPercent val="0"/>
          <c:showBubbleSize val="0"/>
        </c:dLbls>
        <c:gapWidth val="150"/>
        <c:gapDepth val="0"/>
        <c:shape val="box"/>
        <c:axId val="135729536"/>
        <c:axId val="135731072"/>
        <c:axId val="0"/>
      </c:bar3DChart>
      <c:catAx>
        <c:axId val="135729536"/>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731072"/>
        <c:crosses val="autoZero"/>
        <c:auto val="1"/>
        <c:lblAlgn val="ctr"/>
        <c:lblOffset val="100"/>
        <c:tickLblSkip val="1"/>
        <c:tickMarkSkip val="1"/>
        <c:noMultiLvlLbl val="0"/>
      </c:catAx>
      <c:valAx>
        <c:axId val="1357310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72953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CA51-4420-A70C-900301A96ED3}"/>
            </c:ext>
          </c:extLst>
        </c:ser>
        <c:dLbls>
          <c:showLegendKey val="0"/>
          <c:showVal val="0"/>
          <c:showCatName val="0"/>
          <c:showSerName val="0"/>
          <c:showPercent val="0"/>
          <c:showBubbleSize val="0"/>
        </c:dLbls>
        <c:gapWidth val="150"/>
        <c:gapDepth val="0"/>
        <c:shape val="box"/>
        <c:axId val="135756032"/>
        <c:axId val="135761920"/>
        <c:axId val="0"/>
      </c:bar3DChart>
      <c:catAx>
        <c:axId val="13575603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761920"/>
        <c:crosses val="autoZero"/>
        <c:auto val="1"/>
        <c:lblAlgn val="ctr"/>
        <c:lblOffset val="100"/>
        <c:tickLblSkip val="1"/>
        <c:tickMarkSkip val="1"/>
        <c:noMultiLvlLbl val="0"/>
      </c:catAx>
      <c:valAx>
        <c:axId val="13576192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7560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t>DEPTO. PRESUPUESTO / PROMEDIO DE 
ATENCION DE TRAMITES </a:t>
            </a:r>
          </a:p>
        </c:rich>
      </c:tx>
      <c:overlay val="0"/>
      <c:spPr>
        <a:noFill/>
        <a:ln w="25400">
          <a:noFill/>
        </a:ln>
      </c:spPr>
    </c:title>
    <c:autoTitleDeleted val="0"/>
    <c:plotArea>
      <c:layout/>
      <c:barChart>
        <c:barDir val="col"/>
        <c:grouping val="clustered"/>
        <c:varyColors val="0"/>
        <c:ser>
          <c:idx val="1"/>
          <c:order val="0"/>
          <c:spPr>
            <a:solidFill>
              <a:srgbClr val="993366"/>
            </a:solidFill>
            <a:ln w="12700">
              <a:solidFill>
                <a:srgbClr val="000000"/>
              </a:solidFill>
              <a:prstDash val="solid"/>
            </a:ln>
          </c:spPr>
          <c:invertIfNegative val="0"/>
          <c:dLbls>
            <c:spPr>
              <a:noFill/>
              <a:ln w="25400">
                <a:noFill/>
              </a:ln>
            </c:spPr>
            <c:txPr>
              <a:bodyPr/>
              <a:lstStyle/>
              <a:p>
                <a:pPr>
                  <a:defRPr sz="10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'Prog. Anual'!#REF!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D353-4D69-AF6A-D258A9DDF55C}"/>
            </c:ext>
          </c:extLst>
        </c:ser>
        <c:dLbls>
          <c:showLegendKey val="0"/>
          <c:showVal val="0"/>
          <c:showCatName val="0"/>
          <c:showSerName val="0"/>
          <c:showPercent val="0"/>
          <c:showBubbleSize val="0"/>
        </c:dLbls>
        <c:gapWidth val="150"/>
        <c:axId val="129503616"/>
        <c:axId val="129505152"/>
      </c:barChart>
      <c:lineChart>
        <c:grouping val="standard"/>
        <c:varyColors val="0"/>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000" b="1" i="0" u="none" strike="noStrike" baseline="0">
                    <a:solidFill>
                      <a:srgbClr val="000000"/>
                    </a:solidFill>
                    <a:latin typeface="Arial"/>
                    <a:ea typeface="Arial"/>
                    <a:cs typeface="Arial"/>
                  </a:defRPr>
                </a:pPr>
                <a:endParaRPr lang="es-MX"/>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'Prog. Anual'!#REF!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D353-4D69-AF6A-D258A9DDF55C}"/>
            </c:ext>
          </c:extLst>
        </c:ser>
        <c:dLbls>
          <c:showLegendKey val="0"/>
          <c:showVal val="0"/>
          <c:showCatName val="0"/>
          <c:showSerName val="0"/>
          <c:showPercent val="0"/>
          <c:showBubbleSize val="0"/>
        </c:dLbls>
        <c:marker val="1"/>
        <c:smooth val="0"/>
        <c:axId val="129506688"/>
        <c:axId val="129512576"/>
      </c:lineChart>
      <c:catAx>
        <c:axId val="1295036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29505152"/>
        <c:crosses val="autoZero"/>
        <c:auto val="0"/>
        <c:lblAlgn val="ctr"/>
        <c:lblOffset val="100"/>
        <c:tickLblSkip val="1"/>
        <c:tickMarkSkip val="1"/>
        <c:noMultiLvlLbl val="0"/>
      </c:catAx>
      <c:valAx>
        <c:axId val="129505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s-MX"/>
          </a:p>
        </c:txPr>
        <c:crossAx val="129503616"/>
        <c:crosses val="autoZero"/>
        <c:crossBetween val="between"/>
      </c:valAx>
      <c:catAx>
        <c:axId val="129506688"/>
        <c:scaling>
          <c:orientation val="minMax"/>
        </c:scaling>
        <c:delete val="1"/>
        <c:axPos val="b"/>
        <c:numFmt formatCode="General" sourceLinked="1"/>
        <c:majorTickMark val="out"/>
        <c:minorTickMark val="none"/>
        <c:tickLblPos val="nextTo"/>
        <c:crossAx val="129512576"/>
        <c:crosses val="autoZero"/>
        <c:auto val="0"/>
        <c:lblAlgn val="ctr"/>
        <c:lblOffset val="100"/>
        <c:noMultiLvlLbl val="0"/>
      </c:catAx>
      <c:valAx>
        <c:axId val="129512576"/>
        <c:scaling>
          <c:orientation val="minMax"/>
        </c:scaling>
        <c:delete val="1"/>
        <c:axPos val="l"/>
        <c:numFmt formatCode="General" sourceLinked="1"/>
        <c:majorTickMark val="out"/>
        <c:minorTickMark val="none"/>
        <c:tickLblPos val="nextTo"/>
        <c:crossAx val="129506688"/>
        <c:crosses val="autoZero"/>
        <c:crossBetween val="between"/>
      </c:valAx>
      <c:spPr>
        <a:gradFill rotWithShape="0">
          <a:gsLst>
            <a:gs pos="0">
              <a:srgbClr xmlns:mc="http://schemas.openxmlformats.org/markup-compatibility/2006" xmlns:a14="http://schemas.microsoft.com/office/drawing/2010/main" val="99CC00" mc:Ignorable="a14" a14:legacySpreadsheetColorIndex="50"/>
            </a:gs>
            <a:gs pos="100000">
              <a:srgbClr xmlns:mc="http://schemas.openxmlformats.org/markup-compatibility/2006" xmlns:a14="http://schemas.microsoft.com/office/drawing/2010/main" val="475E00" mc:Ignorable="a14" a14:legacySpreadsheetColorIndex="50">
                <a:gamma/>
                <a:shade val="46275"/>
                <a:invGamma/>
              </a:srgbClr>
            </a:gs>
          </a:gsLst>
          <a:lin ang="5400000" scaled="1"/>
        </a:gra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95" b="1"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000" b="1"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 r="0.75" t="1"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EBEE-4919-A6A1-884690EC2DF9}"/>
            </c:ext>
          </c:extLst>
        </c:ser>
        <c:dLbls>
          <c:showLegendKey val="0"/>
          <c:showVal val="0"/>
          <c:showCatName val="0"/>
          <c:showSerName val="0"/>
          <c:showPercent val="0"/>
          <c:showBubbleSize val="0"/>
        </c:dLbls>
        <c:gapWidth val="150"/>
        <c:gapDepth val="0"/>
        <c:shape val="box"/>
        <c:axId val="135786880"/>
        <c:axId val="135788416"/>
        <c:axId val="0"/>
      </c:bar3DChart>
      <c:catAx>
        <c:axId val="13578688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788416"/>
        <c:crosses val="autoZero"/>
        <c:auto val="1"/>
        <c:lblAlgn val="ctr"/>
        <c:lblOffset val="100"/>
        <c:tickLblSkip val="1"/>
        <c:tickMarkSkip val="1"/>
        <c:noMultiLvlLbl val="0"/>
      </c:catAx>
      <c:valAx>
        <c:axId val="1357884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78688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74F8-4925-B9FB-672AB50D9E2A}"/>
            </c:ext>
          </c:extLst>
        </c:ser>
        <c:dLbls>
          <c:showLegendKey val="0"/>
          <c:showVal val="0"/>
          <c:showCatName val="0"/>
          <c:showSerName val="0"/>
          <c:showPercent val="0"/>
          <c:showBubbleSize val="0"/>
        </c:dLbls>
        <c:gapWidth val="150"/>
        <c:gapDepth val="0"/>
        <c:shape val="box"/>
        <c:axId val="135887104"/>
        <c:axId val="135892992"/>
        <c:axId val="0"/>
      </c:bar3DChart>
      <c:catAx>
        <c:axId val="135887104"/>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5892992"/>
        <c:crosses val="autoZero"/>
        <c:auto val="1"/>
        <c:lblAlgn val="ctr"/>
        <c:lblOffset val="100"/>
        <c:tickLblSkip val="1"/>
        <c:tickMarkSkip val="1"/>
        <c:noMultiLvlLbl val="0"/>
      </c:catAx>
      <c:valAx>
        <c:axId val="13589299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588710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45F9-40CC-A45E-019715DBFD46}"/>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45F9-40CC-A45E-019715DBFD46}"/>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ACB6-4ED0-B639-AD574FDE0F76}"/>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ACB6-4ED0-B639-AD574FDE0F76}"/>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18EE-44B1-B6B0-2860941F0FA2}"/>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18EE-44B1-B6B0-2860941F0FA2}"/>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67BF-41BD-BEC6-84F2B973B093}"/>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67BF-41BD-BEC6-84F2B973B093}"/>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5F16-484D-94B1-D242F301F3F8}"/>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5F16-484D-94B1-D242F301F3F8}"/>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BF90-4C6E-9E57-17E56D972EEE}"/>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BF90-4C6E-9E57-17E56D972EEE}"/>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798B-401B-9E34-3B59D314484C}"/>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798B-401B-9E34-3B59D314484C}"/>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40DC-4D21-8024-E3A0F1C42737}"/>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40DC-4D21-8024-E3A0F1C42737}"/>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t>ATENCION DE TRAMITES EN 1, 2, 3 Y 4 DIAS
DEPARTAMENTO DE PRESUPUESTO</a:t>
            </a:r>
          </a:p>
        </c:rich>
      </c:tx>
      <c:overlay val="0"/>
      <c:spPr>
        <a:noFill/>
        <a:ln w="25400">
          <a:noFill/>
        </a:ln>
      </c:spPr>
    </c:title>
    <c:autoTitleDeleted val="0"/>
    <c:plotArea>
      <c:layout/>
      <c:barChart>
        <c:barDir val="col"/>
        <c:grouping val="percentStacked"/>
        <c:varyColors val="0"/>
        <c:ser>
          <c:idx val="0"/>
          <c:order val="0"/>
          <c:spPr>
            <a:solidFill>
              <a:srgbClr val="FFFF99"/>
            </a:solidFill>
            <a:ln w="12700">
              <a:solidFill>
                <a:srgbClr val="000000"/>
              </a:solidFill>
              <a:prstDash val="solid"/>
            </a:ln>
          </c:spPr>
          <c:invertIfNegative val="0"/>
          <c:dLbls>
            <c:spPr>
              <a:noFill/>
              <a:ln w="25400">
                <a:noFill/>
              </a:ln>
            </c:spPr>
            <c:txPr>
              <a:bodyPr rot="-5400000" vert="horz"/>
              <a:lstStyle/>
              <a:p>
                <a:pPr algn="l">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'Prog. Anual'!#REF!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334D-4268-952C-C3A1A1998C98}"/>
            </c:ext>
          </c:extLst>
        </c:ser>
        <c:ser>
          <c:idx val="1"/>
          <c:order val="1"/>
          <c:spPr>
            <a:solidFill>
              <a:srgbClr val="FF9900"/>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'Prog. Anual'!#REF!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334D-4268-952C-C3A1A1998C98}"/>
            </c:ext>
          </c:extLst>
        </c:ser>
        <c:ser>
          <c:idx val="2"/>
          <c:order val="2"/>
          <c:spPr>
            <a:solidFill>
              <a:srgbClr val="CCFFFF"/>
            </a:solidFill>
            <a:ln w="12700">
              <a:solidFill>
                <a:srgbClr val="000000"/>
              </a:solidFill>
              <a:prstDash val="solid"/>
            </a:ln>
          </c:spPr>
          <c:invertIfNegative val="0"/>
          <c:dLbls>
            <c:spPr>
              <a:noFill/>
              <a:ln w="25400">
                <a:noFill/>
              </a:ln>
            </c:spPr>
            <c:txPr>
              <a:bodyPr rot="-5400000" vert="horz"/>
              <a:lstStyle/>
              <a:p>
                <a:pPr algn="ctr">
                  <a:defRPr sz="175" b="0" i="0" u="none" strike="noStrike" baseline="0">
                    <a:solidFill>
                      <a:srgbClr val="000000"/>
                    </a:solidFill>
                    <a:latin typeface="Arial"/>
                    <a:ea typeface="Arial"/>
                    <a:cs typeface="Arial"/>
                  </a:defRPr>
                </a:pPr>
                <a:endParaRPr lang="es-MX"/>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'Prog. Anual'!#REF!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334D-4268-952C-C3A1A1998C98}"/>
            </c:ext>
          </c:extLst>
        </c:ser>
        <c:ser>
          <c:idx val="3"/>
          <c:order val="3"/>
          <c:spPr>
            <a:solidFill>
              <a:srgbClr val="FF0000"/>
            </a:solidFill>
            <a:ln w="12700">
              <a:solidFill>
                <a:srgbClr val="000000"/>
              </a:solidFill>
              <a:prstDash val="solid"/>
            </a:ln>
          </c:spPr>
          <c:invertIfNegative val="0"/>
          <c:val>
            <c:numRef>
              <c:f>'Prog. Anual'!#REF!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'Prog. Anual'!#REF!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'Prog. Anual'!#REF!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334D-4268-952C-C3A1A1998C98}"/>
            </c:ext>
          </c:extLst>
        </c:ser>
        <c:dLbls>
          <c:showLegendKey val="0"/>
          <c:showVal val="0"/>
          <c:showCatName val="0"/>
          <c:showSerName val="0"/>
          <c:showPercent val="0"/>
          <c:showBubbleSize val="0"/>
        </c:dLbls>
        <c:gapWidth val="150"/>
        <c:overlap val="100"/>
        <c:axId val="129558784"/>
        <c:axId val="129581056"/>
      </c:barChart>
      <c:catAx>
        <c:axId val="12955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9581056"/>
        <c:crosses val="autoZero"/>
        <c:auto val="1"/>
        <c:lblAlgn val="ctr"/>
        <c:lblOffset val="100"/>
        <c:tickLblSkip val="1"/>
        <c:tickMarkSkip val="1"/>
        <c:noMultiLvlLbl val="0"/>
      </c:catAx>
      <c:valAx>
        <c:axId val="12958105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MX"/>
          </a:p>
        </c:txPr>
        <c:crossAx val="129558784"/>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140" b="0" i="0" u="none" strike="noStrike" baseline="0">
              <a:solidFill>
                <a:srgbClr val="000000"/>
              </a:solidFill>
              <a:latin typeface="Arial"/>
              <a:ea typeface="Arial"/>
              <a:cs typeface="Arial"/>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1B46-4AD5-95E1-889F971F7F9B}"/>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1B46-4AD5-95E1-889F971F7F9B}"/>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CC6E-41A0-8B7C-32BD4535E743}"/>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CC6E-41A0-8B7C-32BD4535E743}"/>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pieChart>
        <c:varyColors val="1"/>
        <c:ser>
          <c:idx val="0"/>
          <c:order val="0"/>
          <c:dPt>
            <c:idx val="0"/>
            <c:bubble3D val="0"/>
            <c:extLst xmlns:c16r2="http://schemas.microsoft.com/office/drawing/2015/06/chart">
              <c:ext xmlns:c16="http://schemas.microsoft.com/office/drawing/2014/chart" uri="{C3380CC4-5D6E-409C-BE32-E72D297353CC}">
                <c16:uniqueId val="{00000000-988A-4FB9-A609-6F6C935D29DE}"/>
              </c:ext>
            </c:extLst>
          </c:dPt>
          <c:dPt>
            <c:idx val="1"/>
            <c:bubble3D val="0"/>
            <c:extLst xmlns:c16r2="http://schemas.microsoft.com/office/drawing/2015/06/chart">
              <c:ext xmlns:c16="http://schemas.microsoft.com/office/drawing/2014/chart" uri="{C3380CC4-5D6E-409C-BE32-E72D297353CC}">
                <c16:uniqueId val="{00000001-988A-4FB9-A609-6F6C935D29DE}"/>
              </c:ext>
            </c:extLst>
          </c:dPt>
          <c:dPt>
            <c:idx val="2"/>
            <c:bubble3D val="0"/>
            <c:extLst xmlns:c16r2="http://schemas.microsoft.com/office/drawing/2015/06/chart">
              <c:ext xmlns:c16="http://schemas.microsoft.com/office/drawing/2014/chart" uri="{C3380CC4-5D6E-409C-BE32-E72D297353CC}">
                <c16:uniqueId val="{00000002-988A-4FB9-A609-6F6C935D29DE}"/>
              </c:ext>
            </c:extLst>
          </c:dPt>
          <c:dPt>
            <c:idx val="3"/>
            <c:bubble3D val="0"/>
            <c:extLst xmlns:c16r2="http://schemas.microsoft.com/office/drawing/2015/06/chart">
              <c:ext xmlns:c16="http://schemas.microsoft.com/office/drawing/2014/chart" uri="{C3380CC4-5D6E-409C-BE32-E72D297353CC}">
                <c16:uniqueId val="{00000003-988A-4FB9-A609-6F6C935D29DE}"/>
              </c:ext>
            </c:extLst>
          </c:dPt>
          <c:dPt>
            <c:idx val="4"/>
            <c:bubble3D val="0"/>
            <c:extLst xmlns:c16r2="http://schemas.microsoft.com/office/drawing/2015/06/chart">
              <c:ext xmlns:c16="http://schemas.microsoft.com/office/drawing/2014/chart" uri="{C3380CC4-5D6E-409C-BE32-E72D297353CC}">
                <c16:uniqueId val="{00000004-988A-4FB9-A609-6F6C935D29DE}"/>
              </c:ext>
            </c:extLst>
          </c:dPt>
          <c:dLbls>
            <c:dLbl>
              <c:idx val="1"/>
              <c:layout>
                <c:manualLayout>
                  <c:x val="-0.19083661417322834"/>
                  <c:y val="-1.7651283172936717E-2"/>
                </c:manualLayout>
              </c:layout>
              <c:spPr/>
              <c:txPr>
                <a:bodyPr/>
                <a:lstStyle/>
                <a:p>
                  <a:pPr>
                    <a:defRPr sz="1100" b="1" i="0" u="none" strike="noStrike" baseline="0">
                      <a:solidFill>
                        <a:srgbClr val="000000"/>
                      </a:solidFill>
                      <a:latin typeface="Calibri"/>
                      <a:ea typeface="Calibri"/>
                      <a:cs typeface="Calibri"/>
                    </a:defRPr>
                  </a:pPr>
                  <a:endParaRPr lang="es-MX"/>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88A-4FB9-A609-6F6C935D29DE}"/>
                </c:ext>
              </c:extLst>
            </c:dLbl>
            <c:dLbl>
              <c:idx val="2"/>
              <c:layout>
                <c:manualLayout>
                  <c:x val="0.17675185914260719"/>
                  <c:y val="-7.2051254009915425E-2"/>
                </c:manualLayout>
              </c:layout>
              <c:spPr/>
              <c:txPr>
                <a:bodyPr/>
                <a:lstStyle/>
                <a:p>
                  <a:pPr>
                    <a:defRPr sz="1100" b="1" i="0" u="none" strike="noStrike" baseline="0">
                      <a:solidFill>
                        <a:srgbClr val="000000"/>
                      </a:solidFill>
                      <a:latin typeface="Calibri"/>
                      <a:ea typeface="Calibri"/>
                      <a:cs typeface="Calibri"/>
                    </a:defRPr>
                  </a:pPr>
                  <a:endParaRPr lang="es-MX"/>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88A-4FB9-A609-6F6C935D29DE}"/>
                </c:ext>
              </c:extLst>
            </c:dLbl>
            <c:dLbl>
              <c:idx val="3"/>
              <c:spPr/>
              <c:txPr>
                <a:bodyPr/>
                <a:lstStyle/>
                <a:p>
                  <a:pPr>
                    <a:defRPr sz="1100" b="1" i="0" u="none" strike="noStrike" baseline="0">
                      <a:solidFill>
                        <a:srgbClr val="000000"/>
                      </a:solidFill>
                      <a:latin typeface="Calibri"/>
                      <a:ea typeface="Calibri"/>
                      <a:cs typeface="Calibri"/>
                    </a:defRPr>
                  </a:pPr>
                  <a:endParaRPr lang="es-MX"/>
                </a:p>
              </c:txPr>
              <c:showLegendKey val="0"/>
              <c:showVal val="0"/>
              <c:showCatName val="0"/>
              <c:showSerName val="0"/>
              <c:showPercent val="1"/>
              <c:showBubbleSize val="0"/>
            </c:dLbl>
            <c:dLbl>
              <c:idx val="4"/>
              <c:spPr/>
              <c:txPr>
                <a:bodyPr/>
                <a:lstStyle/>
                <a:p>
                  <a:pPr>
                    <a:defRPr sz="1100" b="1" i="0" u="none" strike="noStrike" baseline="0">
                      <a:solidFill>
                        <a:srgbClr val="000000"/>
                      </a:solidFill>
                      <a:latin typeface="Calibri"/>
                      <a:ea typeface="Calibri"/>
                      <a:cs typeface="Calibri"/>
                    </a:defRPr>
                  </a:pPr>
                  <a:endParaRPr lang="es-MX"/>
                </a:p>
              </c:txPr>
              <c:showLegendKey val="0"/>
              <c:showVal val="0"/>
              <c:showCatName val="0"/>
              <c:showSerName val="0"/>
              <c:showPercent val="1"/>
              <c:showBubbleSize val="0"/>
            </c:dLbl>
            <c:spPr>
              <a:noFill/>
              <a:ln>
                <a:noFill/>
              </a:ln>
              <a:effectLst/>
            </c:spPr>
            <c:txPr>
              <a:bodyPr/>
              <a:lstStyle/>
              <a:p>
                <a:pPr>
                  <a:defRPr sz="1000" b="0" i="0" u="none" strike="noStrike" baseline="0">
                    <a:solidFill>
                      <a:srgbClr val="000000"/>
                    </a:solidFill>
                    <a:latin typeface="Calibri"/>
                    <a:ea typeface="Calibri"/>
                    <a:cs typeface="Calibri"/>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'[4]SATISFACCIÓN DE USUARIOS 2017-2'!$Y$94:$AC$94</c:f>
              <c:strCache>
                <c:ptCount val="5"/>
                <c:pt idx="0">
                  <c:v>1 DIA</c:v>
                </c:pt>
                <c:pt idx="1">
                  <c:v>2 DIAS</c:v>
                </c:pt>
                <c:pt idx="2">
                  <c:v>3 DIAS</c:v>
                </c:pt>
                <c:pt idx="3">
                  <c:v>4 DIAS</c:v>
                </c:pt>
                <c:pt idx="4">
                  <c:v>5 DIAS</c:v>
                </c:pt>
              </c:strCache>
            </c:strRef>
          </c:cat>
          <c:val>
            <c:numRef>
              <c:f>'[4]SATISFACCIÓN DE USUARIOS 2017-2'!$Y$96:$AC$96</c:f>
              <c:numCache>
                <c:formatCode>General</c:formatCode>
                <c:ptCount val="5"/>
                <c:pt idx="0">
                  <c:v>3</c:v>
                </c:pt>
                <c:pt idx="1">
                  <c:v>8</c:v>
                </c:pt>
                <c:pt idx="2">
                  <c:v>17</c:v>
                </c:pt>
              </c:numCache>
            </c:numRef>
          </c:val>
          <c:extLst xmlns:c16r2="http://schemas.microsoft.com/office/drawing/2015/06/chart">
            <c:ext xmlns:c16="http://schemas.microsoft.com/office/drawing/2014/chart" uri="{C3380CC4-5D6E-409C-BE32-E72D297353CC}">
              <c16:uniqueId val="{00000005-988A-4FB9-A609-6F6C935D29DE}"/>
            </c:ext>
          </c:extLst>
        </c:ser>
        <c:ser>
          <c:idx val="1"/>
          <c:order val="1"/>
          <c:dPt>
            <c:idx val="0"/>
            <c:bubble3D val="0"/>
            <c:extLst xmlns:c16r2="http://schemas.microsoft.com/office/drawing/2015/06/chart">
              <c:ext xmlns:c16="http://schemas.microsoft.com/office/drawing/2014/chart" uri="{C3380CC4-5D6E-409C-BE32-E72D297353CC}">
                <c16:uniqueId val="{00000006-988A-4FB9-A609-6F6C935D29DE}"/>
              </c:ext>
            </c:extLst>
          </c:dPt>
          <c:dPt>
            <c:idx val="1"/>
            <c:bubble3D val="0"/>
            <c:extLst xmlns:c16r2="http://schemas.microsoft.com/office/drawing/2015/06/chart">
              <c:ext xmlns:c16="http://schemas.microsoft.com/office/drawing/2014/chart" uri="{C3380CC4-5D6E-409C-BE32-E72D297353CC}">
                <c16:uniqueId val="{00000007-988A-4FB9-A609-6F6C935D29DE}"/>
              </c:ext>
            </c:extLst>
          </c:dPt>
          <c:dPt>
            <c:idx val="2"/>
            <c:bubble3D val="0"/>
            <c:extLst xmlns:c16r2="http://schemas.microsoft.com/office/drawing/2015/06/chart">
              <c:ext xmlns:c16="http://schemas.microsoft.com/office/drawing/2014/chart" uri="{C3380CC4-5D6E-409C-BE32-E72D297353CC}">
                <c16:uniqueId val="{00000008-988A-4FB9-A609-6F6C935D29DE}"/>
              </c:ext>
            </c:extLst>
          </c:dPt>
          <c:dPt>
            <c:idx val="3"/>
            <c:bubble3D val="0"/>
            <c:extLst xmlns:c16r2="http://schemas.microsoft.com/office/drawing/2015/06/chart">
              <c:ext xmlns:c16="http://schemas.microsoft.com/office/drawing/2014/chart" uri="{C3380CC4-5D6E-409C-BE32-E72D297353CC}">
                <c16:uniqueId val="{00000009-988A-4FB9-A609-6F6C935D29DE}"/>
              </c:ext>
            </c:extLst>
          </c:dPt>
          <c:dPt>
            <c:idx val="4"/>
            <c:bubble3D val="0"/>
            <c:extLst xmlns:c16r2="http://schemas.microsoft.com/office/drawing/2015/06/chart">
              <c:ext xmlns:c16="http://schemas.microsoft.com/office/drawing/2014/chart" uri="{C3380CC4-5D6E-409C-BE32-E72D297353CC}">
                <c16:uniqueId val="{0000000A-988A-4FB9-A609-6F6C935D29DE}"/>
              </c:ext>
            </c:extLst>
          </c:dPt>
          <c:cat>
            <c:strRef>
              <c:f>'[4]SATISFACCIÓN DE USUARIOS 2017-2'!$Y$94:$AC$94</c:f>
              <c:strCache>
                <c:ptCount val="5"/>
                <c:pt idx="0">
                  <c:v>1 DIA</c:v>
                </c:pt>
                <c:pt idx="1">
                  <c:v>2 DIAS</c:v>
                </c:pt>
                <c:pt idx="2">
                  <c:v>3 DIAS</c:v>
                </c:pt>
                <c:pt idx="3">
                  <c:v>4 DIAS</c:v>
                </c:pt>
                <c:pt idx="4">
                  <c:v>5 DIAS</c:v>
                </c:pt>
              </c:strCache>
            </c:strRef>
          </c:cat>
          <c:val>
            <c:numRef>
              <c:f>'[4]SATISFACCIÓN DE USUARIOS 2017-2'!$Y$97:$AC$97</c:f>
              <c:numCache>
                <c:formatCode>General</c:formatCode>
                <c:ptCount val="5"/>
              </c:numCache>
            </c:numRef>
          </c:val>
          <c:extLst xmlns:c16r2="http://schemas.microsoft.com/office/drawing/2015/06/chart">
            <c:ext xmlns:c16="http://schemas.microsoft.com/office/drawing/2014/chart" uri="{C3380CC4-5D6E-409C-BE32-E72D297353CC}">
              <c16:uniqueId val="{0000000B-988A-4FB9-A609-6F6C935D29D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6287620297462819"/>
          <c:y val="0.17033646835812191"/>
          <c:w val="0.1204571303587052"/>
          <c:h val="0.66858595800524934"/>
        </c:manualLayout>
      </c:layout>
      <c:overlay val="0"/>
      <c:txPr>
        <a:bodyPr/>
        <a:lstStyle/>
        <a:p>
          <a:pPr>
            <a:defRPr sz="710" b="0" i="0" u="none" strike="noStrike" baseline="0">
              <a:solidFill>
                <a:srgbClr val="000000"/>
              </a:solidFill>
              <a:latin typeface="Calibri"/>
              <a:ea typeface="Calibri"/>
              <a:cs typeface="Calibri"/>
            </a:defRPr>
          </a:pPr>
          <a:endParaRPr lang="es-MX"/>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pieChart>
        <c:varyColors val="1"/>
        <c:ser>
          <c:idx val="0"/>
          <c:order val="0"/>
          <c:dPt>
            <c:idx val="0"/>
            <c:bubble3D val="0"/>
            <c:extLst xmlns:c16r2="http://schemas.microsoft.com/office/drawing/2015/06/chart">
              <c:ext xmlns:c16="http://schemas.microsoft.com/office/drawing/2014/chart" uri="{C3380CC4-5D6E-409C-BE32-E72D297353CC}">
                <c16:uniqueId val="{00000000-54D1-4FA8-B412-3855117E49D9}"/>
              </c:ext>
            </c:extLst>
          </c:dPt>
          <c:dPt>
            <c:idx val="1"/>
            <c:bubble3D val="0"/>
            <c:extLst xmlns:c16r2="http://schemas.microsoft.com/office/drawing/2015/06/chart">
              <c:ext xmlns:c16="http://schemas.microsoft.com/office/drawing/2014/chart" uri="{C3380CC4-5D6E-409C-BE32-E72D297353CC}">
                <c16:uniqueId val="{00000001-54D1-4FA8-B412-3855117E49D9}"/>
              </c:ext>
            </c:extLst>
          </c:dPt>
          <c:dPt>
            <c:idx val="2"/>
            <c:bubble3D val="0"/>
            <c:extLst xmlns:c16r2="http://schemas.microsoft.com/office/drawing/2015/06/chart">
              <c:ext xmlns:c16="http://schemas.microsoft.com/office/drawing/2014/chart" uri="{C3380CC4-5D6E-409C-BE32-E72D297353CC}">
                <c16:uniqueId val="{00000002-54D1-4FA8-B412-3855117E49D9}"/>
              </c:ext>
            </c:extLst>
          </c:dPt>
          <c:dPt>
            <c:idx val="3"/>
            <c:bubble3D val="0"/>
            <c:extLst xmlns:c16r2="http://schemas.microsoft.com/office/drawing/2015/06/chart">
              <c:ext xmlns:c16="http://schemas.microsoft.com/office/drawing/2014/chart" uri="{C3380CC4-5D6E-409C-BE32-E72D297353CC}">
                <c16:uniqueId val="{00000003-54D1-4FA8-B412-3855117E49D9}"/>
              </c:ext>
            </c:extLst>
          </c:dPt>
          <c:dPt>
            <c:idx val="4"/>
            <c:bubble3D val="0"/>
            <c:extLst xmlns:c16r2="http://schemas.microsoft.com/office/drawing/2015/06/chart">
              <c:ext xmlns:c16="http://schemas.microsoft.com/office/drawing/2014/chart" uri="{C3380CC4-5D6E-409C-BE32-E72D297353CC}">
                <c16:uniqueId val="{00000004-54D1-4FA8-B412-3855117E49D9}"/>
              </c:ext>
            </c:extLst>
          </c:dPt>
          <c:dLbls>
            <c:dLbl>
              <c:idx val="1"/>
              <c:layout>
                <c:manualLayout>
                  <c:x val="-0.14639216972878391"/>
                  <c:y val="0.1073487168270632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54D1-4FA8-B412-3855117E49D9}"/>
                </c:ext>
              </c:extLst>
            </c:dLbl>
            <c:dLbl>
              <c:idx val="2"/>
              <c:layout>
                <c:manualLayout>
                  <c:x val="0.13786307961504812"/>
                  <c:y val="-0.23408829104695247"/>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4D1-4FA8-B412-3855117E49D9}"/>
                </c:ext>
              </c:extLst>
            </c:dLbl>
            <c:spPr>
              <a:noFill/>
              <a:ln>
                <a:noFill/>
              </a:ln>
              <a:effectLst/>
            </c:spPr>
            <c:txPr>
              <a:bodyPr/>
              <a:lstStyle/>
              <a:p>
                <a:pPr>
                  <a:defRPr sz="1100" b="1" i="0" u="none" strike="noStrike" baseline="0">
                    <a:solidFill>
                      <a:srgbClr val="000000"/>
                    </a:solidFill>
                    <a:latin typeface="Calibri"/>
                    <a:ea typeface="Calibri"/>
                    <a:cs typeface="Calibri"/>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'[4]SATISFACCIÓN DE USUARIOS 2017-2'!$Y$94:$AC$94</c:f>
              <c:strCache>
                <c:ptCount val="5"/>
                <c:pt idx="0">
                  <c:v>1 DIA</c:v>
                </c:pt>
                <c:pt idx="1">
                  <c:v>2 DIAS</c:v>
                </c:pt>
                <c:pt idx="2">
                  <c:v>3 DIAS</c:v>
                </c:pt>
                <c:pt idx="3">
                  <c:v>4 DIAS</c:v>
                </c:pt>
                <c:pt idx="4">
                  <c:v>5 DIAS</c:v>
                </c:pt>
              </c:strCache>
            </c:strRef>
          </c:cat>
          <c:val>
            <c:numRef>
              <c:f>'[4]SATISFACCIÓN DE USUARIOS 2017-2'!$Y$98:$AC$98</c:f>
              <c:numCache>
                <c:formatCode>General</c:formatCode>
                <c:ptCount val="5"/>
                <c:pt idx="0">
                  <c:v>7</c:v>
                </c:pt>
                <c:pt idx="1">
                  <c:v>3</c:v>
                </c:pt>
                <c:pt idx="2">
                  <c:v>14</c:v>
                </c:pt>
                <c:pt idx="3">
                  <c:v>3</c:v>
                </c:pt>
                <c:pt idx="4">
                  <c:v>1</c:v>
                </c:pt>
              </c:numCache>
            </c:numRef>
          </c:val>
          <c:extLst xmlns:c16r2="http://schemas.microsoft.com/office/drawing/2015/06/chart">
            <c:ext xmlns:c16="http://schemas.microsoft.com/office/drawing/2014/chart" uri="{C3380CC4-5D6E-409C-BE32-E72D297353CC}">
              <c16:uniqueId val="{00000005-54D1-4FA8-B412-3855117E49D9}"/>
            </c:ext>
          </c:extLst>
        </c:ser>
        <c:ser>
          <c:idx val="1"/>
          <c:order val="1"/>
          <c:dPt>
            <c:idx val="0"/>
            <c:bubble3D val="0"/>
            <c:extLst xmlns:c16r2="http://schemas.microsoft.com/office/drawing/2015/06/chart">
              <c:ext xmlns:c16="http://schemas.microsoft.com/office/drawing/2014/chart" uri="{C3380CC4-5D6E-409C-BE32-E72D297353CC}">
                <c16:uniqueId val="{00000006-54D1-4FA8-B412-3855117E49D9}"/>
              </c:ext>
            </c:extLst>
          </c:dPt>
          <c:dPt>
            <c:idx val="1"/>
            <c:bubble3D val="0"/>
            <c:extLst xmlns:c16r2="http://schemas.microsoft.com/office/drawing/2015/06/chart">
              <c:ext xmlns:c16="http://schemas.microsoft.com/office/drawing/2014/chart" uri="{C3380CC4-5D6E-409C-BE32-E72D297353CC}">
                <c16:uniqueId val="{00000007-54D1-4FA8-B412-3855117E49D9}"/>
              </c:ext>
            </c:extLst>
          </c:dPt>
          <c:dPt>
            <c:idx val="2"/>
            <c:bubble3D val="0"/>
            <c:extLst xmlns:c16r2="http://schemas.microsoft.com/office/drawing/2015/06/chart">
              <c:ext xmlns:c16="http://schemas.microsoft.com/office/drawing/2014/chart" uri="{C3380CC4-5D6E-409C-BE32-E72D297353CC}">
                <c16:uniqueId val="{00000008-54D1-4FA8-B412-3855117E49D9}"/>
              </c:ext>
            </c:extLst>
          </c:dPt>
          <c:dPt>
            <c:idx val="3"/>
            <c:bubble3D val="0"/>
            <c:extLst xmlns:c16r2="http://schemas.microsoft.com/office/drawing/2015/06/chart">
              <c:ext xmlns:c16="http://schemas.microsoft.com/office/drawing/2014/chart" uri="{C3380CC4-5D6E-409C-BE32-E72D297353CC}">
                <c16:uniqueId val="{00000009-54D1-4FA8-B412-3855117E49D9}"/>
              </c:ext>
            </c:extLst>
          </c:dPt>
          <c:dPt>
            <c:idx val="4"/>
            <c:bubble3D val="0"/>
            <c:extLst xmlns:c16r2="http://schemas.microsoft.com/office/drawing/2015/06/chart">
              <c:ext xmlns:c16="http://schemas.microsoft.com/office/drawing/2014/chart" uri="{C3380CC4-5D6E-409C-BE32-E72D297353CC}">
                <c16:uniqueId val="{0000000A-54D1-4FA8-B412-3855117E49D9}"/>
              </c:ext>
            </c:extLst>
          </c:dPt>
          <c:cat>
            <c:strRef>
              <c:f>'[4]SATISFACCIÓN DE USUARIOS 2017-2'!$Y$94:$AC$94</c:f>
              <c:strCache>
                <c:ptCount val="5"/>
                <c:pt idx="0">
                  <c:v>1 DIA</c:v>
                </c:pt>
                <c:pt idx="1">
                  <c:v>2 DIAS</c:v>
                </c:pt>
                <c:pt idx="2">
                  <c:v>3 DIAS</c:v>
                </c:pt>
                <c:pt idx="3">
                  <c:v>4 DIAS</c:v>
                </c:pt>
                <c:pt idx="4">
                  <c:v>5 DIAS</c:v>
                </c:pt>
              </c:strCache>
            </c:strRef>
          </c:cat>
          <c:val>
            <c:numRef>
              <c:f>'[4]SATISFACCIÓN DE USUARIOS 2017-2'!$Y$99:$AC$99</c:f>
              <c:numCache>
                <c:formatCode>General</c:formatCode>
                <c:ptCount val="5"/>
              </c:numCache>
            </c:numRef>
          </c:val>
          <c:extLst xmlns:c16r2="http://schemas.microsoft.com/office/drawing/2015/06/chart">
            <c:ext xmlns:c16="http://schemas.microsoft.com/office/drawing/2014/chart" uri="{C3380CC4-5D6E-409C-BE32-E72D297353CC}">
              <c16:uniqueId val="{0000000B-54D1-4FA8-B412-3855117E49D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6287620297462819"/>
          <c:y val="0.18422550122411172"/>
          <c:w val="0.1204571303587052"/>
          <c:h val="0.66858591205511075"/>
        </c:manualLayout>
      </c:layout>
      <c:overlay val="0"/>
      <c:txPr>
        <a:bodyPr/>
        <a:lstStyle/>
        <a:p>
          <a:pPr>
            <a:defRPr sz="710" b="0" i="0" u="none" strike="noStrike" baseline="0">
              <a:solidFill>
                <a:srgbClr val="000000"/>
              </a:solidFill>
              <a:latin typeface="Calibri"/>
              <a:ea typeface="Calibri"/>
              <a:cs typeface="Calibri"/>
            </a:defRPr>
          </a:pPr>
          <a:endParaRPr lang="es-MX"/>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9544-47D0-8FE3-EE0E01E7F937}"/>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9544-47D0-8FE3-EE0E01E7F937}"/>
            </c:ext>
          </c:extLst>
        </c:ser>
        <c:dLbls>
          <c:showLegendKey val="0"/>
          <c:showVal val="0"/>
          <c:showCatName val="0"/>
          <c:showSerName val="0"/>
          <c:showPercent val="0"/>
          <c:showBubbleSize val="0"/>
        </c:dLbls>
        <c:gapWidth val="150"/>
        <c:gapDepth val="0"/>
        <c:shape val="box"/>
        <c:axId val="136575232"/>
        <c:axId val="133566464"/>
        <c:axId val="0"/>
      </c:bar3DChart>
      <c:catAx>
        <c:axId val="13657523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566464"/>
        <c:crosses val="autoZero"/>
        <c:auto val="1"/>
        <c:lblAlgn val="ctr"/>
        <c:lblOffset val="100"/>
        <c:tickLblSkip val="1"/>
        <c:tickMarkSkip val="1"/>
        <c:noMultiLvlLbl val="0"/>
      </c:catAx>
      <c:valAx>
        <c:axId val="1335664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65752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orientation="landscape" horizontalDpi="300" verticalDpi="0"/>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72A7-49E8-8635-6FAC4A5AE65B}"/>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72A7-49E8-8635-6FAC4A5AE65B}"/>
            </c:ext>
          </c:extLst>
        </c:ser>
        <c:dLbls>
          <c:showLegendKey val="0"/>
          <c:showVal val="0"/>
          <c:showCatName val="0"/>
          <c:showSerName val="0"/>
          <c:showPercent val="0"/>
          <c:showBubbleSize val="0"/>
        </c:dLbls>
        <c:gapWidth val="150"/>
        <c:gapDepth val="0"/>
        <c:shape val="box"/>
        <c:axId val="133596288"/>
        <c:axId val="133597824"/>
        <c:axId val="0"/>
      </c:bar3DChart>
      <c:catAx>
        <c:axId val="13359628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597824"/>
        <c:crosses val="autoZero"/>
        <c:auto val="1"/>
        <c:lblAlgn val="ctr"/>
        <c:lblOffset val="100"/>
        <c:tickLblSkip val="1"/>
        <c:tickMarkSkip val="1"/>
        <c:noMultiLvlLbl val="0"/>
      </c:catAx>
      <c:valAx>
        <c:axId val="13359782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35962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hPercent val="10"/>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3735-4FEB-B58E-C36C816E6F9F}"/>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3735-4FEB-B58E-C36C816E6F9F}"/>
            </c:ext>
          </c:extLst>
        </c:ser>
        <c:dLbls>
          <c:showLegendKey val="0"/>
          <c:showVal val="0"/>
          <c:showCatName val="0"/>
          <c:showSerName val="0"/>
          <c:showPercent val="0"/>
          <c:showBubbleSize val="0"/>
        </c:dLbls>
        <c:gapWidth val="150"/>
        <c:gapDepth val="0"/>
        <c:shape val="box"/>
        <c:axId val="136531968"/>
        <c:axId val="136533504"/>
        <c:axId val="0"/>
      </c:bar3DChart>
      <c:catAx>
        <c:axId val="13653196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6533504"/>
        <c:crosses val="autoZero"/>
        <c:auto val="1"/>
        <c:lblAlgn val="ctr"/>
        <c:lblOffset val="100"/>
        <c:tickLblSkip val="1"/>
        <c:tickMarkSkip val="1"/>
        <c:noMultiLvlLbl val="0"/>
      </c:catAx>
      <c:valAx>
        <c:axId val="1365335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653196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hPercent val="1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5957-4D98-97B7-CE3DA0DC1F28}"/>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5957-4D98-97B7-CE3DA0DC1F28}"/>
            </c:ext>
          </c:extLst>
        </c:ser>
        <c:dLbls>
          <c:showLegendKey val="0"/>
          <c:showVal val="0"/>
          <c:showCatName val="0"/>
          <c:showSerName val="0"/>
          <c:showPercent val="0"/>
          <c:showBubbleSize val="0"/>
        </c:dLbls>
        <c:gapWidth val="150"/>
        <c:gapDepth val="0"/>
        <c:shape val="box"/>
        <c:axId val="133446272"/>
        <c:axId val="133460352"/>
        <c:axId val="0"/>
      </c:bar3DChart>
      <c:catAx>
        <c:axId val="133446272"/>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460352"/>
        <c:crosses val="autoZero"/>
        <c:auto val="1"/>
        <c:lblAlgn val="ctr"/>
        <c:lblOffset val="100"/>
        <c:tickLblSkip val="1"/>
        <c:tickMarkSkip val="1"/>
        <c:noMultiLvlLbl val="0"/>
      </c:catAx>
      <c:valAx>
        <c:axId val="133460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344627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hPercent val="9"/>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1EA9-493C-AD3F-D5DFC7B16C44}"/>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1EA9-493C-AD3F-D5DFC7B16C44}"/>
            </c:ext>
          </c:extLst>
        </c:ser>
        <c:dLbls>
          <c:showLegendKey val="0"/>
          <c:showVal val="0"/>
          <c:showCatName val="0"/>
          <c:showSerName val="0"/>
          <c:showPercent val="0"/>
          <c:showBubbleSize val="0"/>
        </c:dLbls>
        <c:gapWidth val="150"/>
        <c:gapDepth val="0"/>
        <c:shape val="box"/>
        <c:axId val="133486080"/>
        <c:axId val="133487616"/>
        <c:axId val="0"/>
      </c:bar3DChart>
      <c:catAx>
        <c:axId val="13348608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487616"/>
        <c:crosses val="autoZero"/>
        <c:auto val="1"/>
        <c:lblAlgn val="ctr"/>
        <c:lblOffset val="100"/>
        <c:tickLblSkip val="1"/>
        <c:tickMarkSkip val="1"/>
        <c:noMultiLvlLbl val="0"/>
      </c:catAx>
      <c:valAx>
        <c:axId val="1334876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348608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28B2-4AE6-8D79-1E655E713E60}"/>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28B2-4AE6-8D79-1E655E713E60}"/>
            </c:ext>
          </c:extLst>
        </c:ser>
        <c:dLbls>
          <c:showLegendKey val="0"/>
          <c:showVal val="0"/>
          <c:showCatName val="0"/>
          <c:showSerName val="0"/>
          <c:showPercent val="0"/>
          <c:showBubbleSize val="0"/>
        </c:dLbls>
        <c:gapWidth val="150"/>
        <c:gapDepth val="0"/>
        <c:shape val="box"/>
        <c:axId val="133652864"/>
        <c:axId val="133654400"/>
        <c:axId val="0"/>
      </c:bar3DChart>
      <c:catAx>
        <c:axId val="133652864"/>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654400"/>
        <c:crosses val="autoZero"/>
        <c:auto val="1"/>
        <c:lblAlgn val="ctr"/>
        <c:lblOffset val="100"/>
        <c:tickLblSkip val="1"/>
        <c:tickMarkSkip val="1"/>
        <c:noMultiLvlLbl val="0"/>
      </c:catAx>
      <c:valAx>
        <c:axId val="1336544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365286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FFFF99"/>
                </a:solidFill>
                <a:latin typeface="Arial"/>
                <a:ea typeface="Arial"/>
                <a:cs typeface="Arial"/>
              </a:defRPr>
            </a:pPr>
            <a:r>
              <a:rPr lang="es-MX" u="none">
                <a:solidFill>
                  <a:sysClr val="windowText" lastClr="000000"/>
                </a:solidFill>
              </a:rPr>
              <a:t>80% DEL PROGRAMA ANUAL DE TRABAJO</a:t>
            </a:r>
          </a:p>
        </c:rich>
      </c:tx>
      <c:layout>
        <c:manualLayout>
          <c:xMode val="edge"/>
          <c:yMode val="edge"/>
          <c:x val="0.19294112253435566"/>
          <c:y val="3.3163297335924616E-2"/>
        </c:manualLayout>
      </c:layout>
      <c:overlay val="0"/>
      <c:spPr>
        <a:noFill/>
        <a:ln w="25400">
          <a:noFill/>
        </a:ln>
      </c:spPr>
    </c:title>
    <c:autoTitleDeleted val="0"/>
    <c:plotArea>
      <c:layout>
        <c:manualLayout>
          <c:layoutTarget val="inner"/>
          <c:xMode val="edge"/>
          <c:yMode val="edge"/>
          <c:x val="0.13343946635491524"/>
          <c:y val="0.2321428142092925"/>
          <c:w val="0.84235294117647064"/>
          <c:h val="0.58163265306122447"/>
        </c:manualLayout>
      </c:layout>
      <c:barChart>
        <c:barDir val="col"/>
        <c:grouping val="clustered"/>
        <c:varyColors val="0"/>
        <c:ser>
          <c:idx val="1"/>
          <c:order val="0"/>
          <c:tx>
            <c:strRef>
              <c:f>'AI1'!$J$26</c:f>
              <c:strCache>
                <c:ptCount val="1"/>
                <c:pt idx="0">
                  <c:v>% Alcanzado de Importes Revisados</c:v>
                </c:pt>
              </c:strCache>
            </c:strRef>
          </c:tx>
          <c:spPr>
            <a:solidFill>
              <a:srgbClr val="996600"/>
            </a:solidFill>
            <a:ln w="12700">
              <a:solidFill>
                <a:srgbClr val="000000"/>
              </a:solidFill>
              <a:prstDash val="solid"/>
            </a:ln>
          </c:spPr>
          <c:invertIfNegative val="0"/>
          <c:dPt>
            <c:idx val="0"/>
            <c:invertIfNegative val="0"/>
            <c:bubble3D val="0"/>
            <c:spPr>
              <a:solidFill>
                <a:srgbClr val="FF0000"/>
              </a:solidFill>
              <a:ln w="12700">
                <a:solidFill>
                  <a:srgbClr val="000000"/>
                </a:solidFill>
                <a:prstDash val="solid"/>
              </a:ln>
            </c:spPr>
            <c:extLst xmlns:c16r2="http://schemas.microsoft.com/office/drawing/2015/06/chart">
              <c:ext xmlns:c16="http://schemas.microsoft.com/office/drawing/2014/chart" uri="{C3380CC4-5D6E-409C-BE32-E72D297353CC}">
                <c16:uniqueId val="{00000001-8F53-4899-9826-919BC425B2E6}"/>
              </c:ext>
            </c:extLst>
          </c:dPt>
          <c:dPt>
            <c:idx val="1"/>
            <c:invertIfNegative val="0"/>
            <c:bubble3D val="0"/>
            <c:spPr>
              <a:solidFill>
                <a:srgbClr val="00B050"/>
              </a:solidFill>
              <a:ln w="12700">
                <a:solidFill>
                  <a:srgbClr val="000000"/>
                </a:solidFill>
                <a:prstDash val="solid"/>
              </a:ln>
            </c:spPr>
          </c:dPt>
          <c:dPt>
            <c:idx val="2"/>
            <c:invertIfNegative val="0"/>
            <c:bubble3D val="0"/>
            <c:spPr>
              <a:solidFill>
                <a:srgbClr val="00B050"/>
              </a:solidFill>
              <a:ln w="12700">
                <a:solidFill>
                  <a:srgbClr val="000000"/>
                </a:solidFill>
                <a:prstDash val="solid"/>
              </a:ln>
            </c:spPr>
          </c:dPt>
          <c:dPt>
            <c:idx val="3"/>
            <c:invertIfNegative val="0"/>
            <c:bubble3D val="0"/>
            <c:spPr>
              <a:solidFill>
                <a:srgbClr val="FFFF00"/>
              </a:solidFill>
              <a:ln w="12700">
                <a:solidFill>
                  <a:srgbClr val="000000"/>
                </a:solidFill>
                <a:prstDash val="solid"/>
              </a:ln>
            </c:spPr>
            <c:extLst xmlns:c16r2="http://schemas.microsoft.com/office/drawing/2015/06/chart">
              <c:ext xmlns:c16="http://schemas.microsoft.com/office/drawing/2014/chart" uri="{C3380CC4-5D6E-409C-BE32-E72D297353CC}">
                <c16:uniqueId val="{00000003-8F53-4899-9826-919BC425B2E6}"/>
              </c:ext>
            </c:extLst>
          </c:dPt>
          <c:dPt>
            <c:idx val="4"/>
            <c:invertIfNegative val="0"/>
            <c:bubble3D val="0"/>
            <c:spPr>
              <a:solidFill>
                <a:srgbClr val="00B050"/>
              </a:solidFill>
              <a:ln w="12700">
                <a:solidFill>
                  <a:srgbClr val="000000"/>
                </a:solidFill>
                <a:prstDash val="solid"/>
              </a:ln>
            </c:spPr>
          </c:dPt>
          <c:dPt>
            <c:idx val="5"/>
            <c:invertIfNegative val="0"/>
            <c:bubble3D val="0"/>
            <c:spPr>
              <a:solidFill>
                <a:srgbClr val="00B050"/>
              </a:solidFill>
              <a:ln w="12700">
                <a:solidFill>
                  <a:srgbClr val="000000"/>
                </a:solidFill>
                <a:prstDash val="solid"/>
              </a:ln>
            </c:spPr>
          </c:dPt>
          <c:dPt>
            <c:idx val="6"/>
            <c:invertIfNegative val="0"/>
            <c:bubble3D val="0"/>
            <c:spPr>
              <a:solidFill>
                <a:srgbClr val="00B050"/>
              </a:solidFill>
              <a:ln w="12700">
                <a:solidFill>
                  <a:srgbClr val="000000"/>
                </a:solidFill>
                <a:prstDash val="solid"/>
              </a:ln>
            </c:spPr>
          </c:dPt>
          <c:dPt>
            <c:idx val="7"/>
            <c:invertIfNegative val="0"/>
            <c:bubble3D val="0"/>
            <c:spPr>
              <a:solidFill>
                <a:srgbClr val="00B050"/>
              </a:solidFill>
              <a:ln w="12700">
                <a:solidFill>
                  <a:srgbClr val="000000"/>
                </a:solidFill>
                <a:prstDash val="solid"/>
              </a:ln>
            </c:spPr>
          </c:dPt>
          <c:dLbls>
            <c:dLbl>
              <c:idx val="0"/>
              <c:layout>
                <c:manualLayout>
                  <c:x val="6.9176724088527968E-3"/>
                  <c:y val="5.8077244161273675E-2"/>
                </c:manualLayout>
              </c:layout>
              <c:tx>
                <c:rich>
                  <a:bodyPr/>
                  <a:lstStyle/>
                  <a:p>
                    <a:r>
                      <a:rPr lang="es-MX">
                        <a:solidFill>
                          <a:schemeClr val="tx1"/>
                        </a:solidFill>
                      </a:rPr>
                      <a:t>78%</a:t>
                    </a:r>
                    <a:endParaRPr lang="es-MX"/>
                  </a:p>
                </c:rich>
              </c:tx>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8F53-4899-9826-919BC425B2E6}"/>
                </c:ext>
              </c:extLst>
            </c:dLbl>
            <c:dLbl>
              <c:idx val="1"/>
              <c:layout>
                <c:manualLayout>
                  <c:x val="-5.3371532889516127E-17"/>
                  <c:y val="5.1158795990195884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8F53-4899-9826-919BC425B2E6}"/>
                </c:ext>
              </c:extLst>
            </c:dLbl>
            <c:dLbl>
              <c:idx val="2"/>
              <c:layout>
                <c:manualLayout>
                  <c:x val="0"/>
                  <c:y val="5.1072241923957977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8F53-4899-9826-919BC425B2E6}"/>
                </c:ext>
              </c:extLst>
            </c:dLbl>
            <c:dLbl>
              <c:idx val="3"/>
              <c:layout>
                <c:manualLayout>
                  <c:x val="3.1372279338445141E-3"/>
                  <c:y val="6.4677793138453177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8F53-4899-9826-919BC425B2E6}"/>
                </c:ext>
              </c:extLst>
            </c:dLbl>
            <c:dLbl>
              <c:idx val="4"/>
              <c:layout>
                <c:manualLayout>
                  <c:x val="-2.2922898819111708E-7"/>
                  <c:y val="5.4470023308155181E-2"/>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8F53-4899-9826-919BC425B2E6}"/>
                </c:ext>
              </c:extLst>
            </c:dLbl>
            <c:numFmt formatCode="0%" sourceLinked="0"/>
            <c:spPr>
              <a:noFill/>
              <a:ln w="25400">
                <a:noFill/>
              </a:ln>
            </c:spPr>
            <c:txPr>
              <a:bodyPr/>
              <a:lstStyle/>
              <a:p>
                <a:pPr>
                  <a:defRPr sz="900" b="1" i="0" u="none" strike="noStrike" baseline="0">
                    <a:solidFill>
                      <a:schemeClr val="tx1"/>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'AI1'!$I$27:$I$34</c:f>
              <c:strCache>
                <c:ptCount val="8"/>
                <c:pt idx="0">
                  <c:v>2011</c:v>
                </c:pt>
                <c:pt idx="1">
                  <c:v>2012</c:v>
                </c:pt>
                <c:pt idx="2">
                  <c:v>2013</c:v>
                </c:pt>
                <c:pt idx="3">
                  <c:v>2014</c:v>
                </c:pt>
                <c:pt idx="4">
                  <c:v>2015</c:v>
                </c:pt>
                <c:pt idx="5">
                  <c:v>2016</c:v>
                </c:pt>
                <c:pt idx="6">
                  <c:v>2017</c:v>
                </c:pt>
                <c:pt idx="7">
                  <c:v>2018</c:v>
                </c:pt>
              </c:strCache>
            </c:strRef>
          </c:cat>
          <c:val>
            <c:numRef>
              <c:f>'AI1'!$J$27:$J$34</c:f>
              <c:numCache>
                <c:formatCode>0%</c:formatCode>
                <c:ptCount val="8"/>
                <c:pt idx="0">
                  <c:v>0.78</c:v>
                </c:pt>
                <c:pt idx="1">
                  <c:v>0.96</c:v>
                </c:pt>
                <c:pt idx="2">
                  <c:v>0.88</c:v>
                </c:pt>
                <c:pt idx="3">
                  <c:v>0.8</c:v>
                </c:pt>
                <c:pt idx="4">
                  <c:v>0.96</c:v>
                </c:pt>
                <c:pt idx="5">
                  <c:v>1.26</c:v>
                </c:pt>
                <c:pt idx="6">
                  <c:v>0.93</c:v>
                </c:pt>
                <c:pt idx="7">
                  <c:v>0.97</c:v>
                </c:pt>
              </c:numCache>
            </c:numRef>
          </c:val>
          <c:extLst xmlns:c16r2="http://schemas.microsoft.com/office/drawing/2015/06/chart">
            <c:ext xmlns:c16="http://schemas.microsoft.com/office/drawing/2014/chart" uri="{C3380CC4-5D6E-409C-BE32-E72D297353CC}">
              <c16:uniqueId val="{00000007-8F53-4899-9826-919BC425B2E6}"/>
            </c:ext>
          </c:extLst>
        </c:ser>
        <c:dLbls>
          <c:showLegendKey val="0"/>
          <c:showVal val="0"/>
          <c:showCatName val="0"/>
          <c:showSerName val="0"/>
          <c:showPercent val="0"/>
          <c:showBubbleSize val="0"/>
        </c:dLbls>
        <c:gapWidth val="150"/>
        <c:axId val="129625088"/>
        <c:axId val="129635072"/>
      </c:barChart>
      <c:catAx>
        <c:axId val="1296250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chemeClr val="tx1"/>
                </a:solidFill>
                <a:latin typeface="Arial"/>
                <a:ea typeface="Arial"/>
                <a:cs typeface="Arial"/>
              </a:defRPr>
            </a:pPr>
            <a:endParaRPr lang="es-MX"/>
          </a:p>
        </c:txPr>
        <c:crossAx val="129635072"/>
        <c:crosses val="autoZero"/>
        <c:auto val="0"/>
        <c:lblAlgn val="ctr"/>
        <c:lblOffset val="100"/>
        <c:tickLblSkip val="1"/>
        <c:tickMarkSkip val="1"/>
        <c:noMultiLvlLbl val="0"/>
      </c:catAx>
      <c:valAx>
        <c:axId val="129635072"/>
        <c:scaling>
          <c:orientation val="minMax"/>
        </c:scaling>
        <c:delete val="0"/>
        <c:axPos val="l"/>
        <c:numFmt formatCode="0%" sourceLinked="0"/>
        <c:majorTickMark val="cross"/>
        <c:minorTickMark val="none"/>
        <c:tickLblPos val="nextTo"/>
        <c:spPr>
          <a:ln w="3175">
            <a:solidFill>
              <a:srgbClr val="000000"/>
            </a:solidFill>
            <a:prstDash val="solid"/>
          </a:ln>
        </c:spPr>
        <c:txPr>
          <a:bodyPr rot="0" vert="horz"/>
          <a:lstStyle/>
          <a:p>
            <a:pPr>
              <a:defRPr sz="1000" b="1" i="0" u="none" strike="noStrike" baseline="0">
                <a:solidFill>
                  <a:schemeClr val="tx1"/>
                </a:solidFill>
                <a:latin typeface="Arial"/>
                <a:ea typeface="Arial"/>
                <a:cs typeface="Arial"/>
              </a:defRPr>
            </a:pPr>
            <a:endParaRPr lang="es-MX"/>
          </a:p>
        </c:txPr>
        <c:crossAx val="129625088"/>
        <c:crosses val="autoZero"/>
        <c:crossBetween val="between"/>
      </c:valAx>
      <c:spPr>
        <a:solidFill>
          <a:schemeClr val="bg1"/>
        </a:solidFill>
        <a:ln w="12700">
          <a:solidFill>
            <a:srgbClr val="808080"/>
          </a:solidFill>
          <a:prstDash val="solid"/>
        </a:ln>
      </c:spPr>
    </c:plotArea>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a:effectLst>
      <a:glow rad="63500">
        <a:schemeClr val="accent6">
          <a:lumMod val="60000"/>
          <a:lumOff val="40000"/>
          <a:alpha val="40000"/>
        </a:schemeClr>
      </a:glow>
    </a:effectLst>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userShapes r:id="rId2"/>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CÓMO CALIFICA LA CALIDAD DEL SERVICIO QUE SE LE DA POR SUS TRAMITES?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5BC5-40B2-AB96-19F21EB95A33}"/>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5BC5-40B2-AB96-19F21EB95A33}"/>
            </c:ext>
          </c:extLst>
        </c:ser>
        <c:dLbls>
          <c:showLegendKey val="0"/>
          <c:showVal val="0"/>
          <c:showCatName val="0"/>
          <c:showSerName val="0"/>
          <c:showPercent val="0"/>
          <c:showBubbleSize val="0"/>
        </c:dLbls>
        <c:gapWidth val="150"/>
        <c:gapDepth val="0"/>
        <c:shape val="box"/>
        <c:axId val="133667840"/>
        <c:axId val="133686016"/>
        <c:axId val="0"/>
      </c:bar3DChart>
      <c:catAx>
        <c:axId val="13366784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3686016"/>
        <c:crosses val="autoZero"/>
        <c:auto val="1"/>
        <c:lblAlgn val="ctr"/>
        <c:lblOffset val="100"/>
        <c:tickLblSkip val="1"/>
        <c:tickMarkSkip val="1"/>
        <c:noMultiLvlLbl val="0"/>
      </c:catAx>
      <c:valAx>
        <c:axId val="1336860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366784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LOS EMPLEADOS DEMUESTRAN CAPACIDAD DE ATENDERLOS DE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AEAE-4ED6-BF85-06969F6E2C84}"/>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AEAE-4ED6-BF85-06969F6E2C84}"/>
            </c:ext>
          </c:extLst>
        </c:ser>
        <c:dLbls>
          <c:showLegendKey val="0"/>
          <c:showVal val="0"/>
          <c:showCatName val="0"/>
          <c:showSerName val="0"/>
          <c:showPercent val="0"/>
          <c:showBubbleSize val="0"/>
        </c:dLbls>
        <c:gapWidth val="150"/>
        <c:gapDepth val="0"/>
        <c:shape val="box"/>
        <c:axId val="136603520"/>
        <c:axId val="136605056"/>
        <c:axId val="0"/>
      </c:bar3DChart>
      <c:catAx>
        <c:axId val="136603520"/>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6605056"/>
        <c:crosses val="autoZero"/>
        <c:auto val="1"/>
        <c:lblAlgn val="ctr"/>
        <c:lblOffset val="100"/>
        <c:tickLblSkip val="1"/>
        <c:tickMarkSkip val="1"/>
        <c:noMultiLvlLbl val="0"/>
      </c:catAx>
      <c:valAx>
        <c:axId val="1366050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66035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EL HORARIO DE ATENCIÓN ES?</a:t>
            </a:r>
          </a:p>
        </c:rich>
      </c:tx>
      <c:overlay val="0"/>
      <c:spPr>
        <a:noFill/>
        <a:ln w="25400">
          <a:noFill/>
        </a:ln>
      </c:spPr>
    </c:title>
    <c:autoTitleDeleted val="0"/>
    <c:view3D>
      <c:rotX val="15"/>
      <c:hPercent val="7"/>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CD3A-4E3D-B3B2-3713F94B0B12}"/>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CD3A-4E3D-B3B2-3713F94B0B12}"/>
            </c:ext>
          </c:extLst>
        </c:ser>
        <c:dLbls>
          <c:showLegendKey val="0"/>
          <c:showVal val="0"/>
          <c:showCatName val="0"/>
          <c:showSerName val="0"/>
          <c:showPercent val="0"/>
          <c:showBubbleSize val="0"/>
        </c:dLbls>
        <c:gapWidth val="150"/>
        <c:gapDepth val="0"/>
        <c:shape val="box"/>
        <c:axId val="136643328"/>
        <c:axId val="136644864"/>
        <c:axId val="0"/>
      </c:bar3DChart>
      <c:catAx>
        <c:axId val="136643328"/>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6644864"/>
        <c:crosses val="autoZero"/>
        <c:auto val="1"/>
        <c:lblAlgn val="ctr"/>
        <c:lblOffset val="100"/>
        <c:tickLblSkip val="1"/>
        <c:tickMarkSkip val="1"/>
        <c:noMultiLvlLbl val="0"/>
      </c:catAx>
      <c:valAx>
        <c:axId val="1366448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66433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CONSIDERA USTED QUE LE BRINDAN UN SERVICIO DE UNA MANERA?</a:t>
            </a:r>
          </a:p>
        </c:rich>
      </c:tx>
      <c:overlay val="0"/>
      <c:spPr>
        <a:noFill/>
        <a:ln w="25400">
          <a:noFill/>
        </a:ln>
      </c:spPr>
    </c:title>
    <c:autoTitleDeleted val="0"/>
    <c:view3D>
      <c:rotX val="15"/>
      <c:hPercent val="5"/>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xmlns:c16r2="http://schemas.microsoft.com/office/drawing/2015/06/chart">
              <c:ext xmlns:c16="http://schemas.microsoft.com/office/drawing/2014/chart" uri="{C3380CC4-5D6E-409C-BE32-E72D297353CC}">
                <c16:uniqueId val="{00000001-8E23-4931-8440-E8C8820B7005}"/>
              </c:ext>
            </c:extLst>
          </c:dPt>
          <c:val>
            <c:numLit>
              <c:formatCode>General</c:formatCode>
              <c:ptCount val="1"/>
              <c:pt idx="0">
                <c:v>0</c:v>
              </c:pt>
            </c:numLit>
          </c:val>
          <c:extLst xmlns:c16r2="http://schemas.microsoft.com/office/drawing/2015/06/chart">
            <c:ext xmlns:c16="http://schemas.microsoft.com/office/drawing/2014/chart" uri="{C3380CC4-5D6E-409C-BE32-E72D297353CC}">
              <c16:uniqueId val="{00000002-8E23-4931-8440-E8C8820B7005}"/>
            </c:ext>
          </c:extLst>
        </c:ser>
        <c:dLbls>
          <c:showLegendKey val="0"/>
          <c:showVal val="0"/>
          <c:showCatName val="0"/>
          <c:showSerName val="0"/>
          <c:showPercent val="0"/>
          <c:showBubbleSize val="0"/>
        </c:dLbls>
        <c:gapWidth val="150"/>
        <c:gapDepth val="0"/>
        <c:shape val="box"/>
        <c:axId val="136658304"/>
        <c:axId val="136688768"/>
        <c:axId val="0"/>
      </c:bar3DChart>
      <c:catAx>
        <c:axId val="136658304"/>
        <c:scaling>
          <c:orientation val="minMax"/>
        </c:scaling>
        <c:delete val="0"/>
        <c:axPos val="b"/>
        <c:numFmt formatCode="General" sourceLinked="1"/>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s-MX"/>
          </a:p>
        </c:txPr>
        <c:crossAx val="136688768"/>
        <c:crosses val="autoZero"/>
        <c:auto val="1"/>
        <c:lblAlgn val="ctr"/>
        <c:lblOffset val="100"/>
        <c:tickLblSkip val="1"/>
        <c:tickMarkSkip val="1"/>
        <c:noMultiLvlLbl val="0"/>
      </c:catAx>
      <c:valAx>
        <c:axId val="1366887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13665830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LIMPIEZA DE LAS OFICINAS DONDE ES USTED ATENDIDO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F486-4937-A464-D3B8DEFA90D6}"/>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F486-4937-A464-D3B8DEFA90D6}"/>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LA INFORMACIÓN QUE RECIBE POR PARTE DE PERSONAL ADMINISTRATIVO ES?</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B4E2-4B54-8BFA-0953C4FDEDDE}"/>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B4E2-4B54-8BFA-0953C4FDEDDE}"/>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LA INFORMACIÓN CLARA Y DE UTILIDAD?</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95DD-450B-BAB0-FC9EC104023A}"/>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95DD-450B-BAB0-FC9EC104023A}"/>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CONCIDERA QUE EL TIEMPO DEL TRAMITE ES EL NECESARIO PARA REALIZARLO?</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CC5D-489D-808B-5E700ED78616}"/>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CC5D-489D-808B-5E700ED78616}"/>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CUANTO TIEMPO CONSIDERA JUSTO PARA REALIZAR EL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EF7A-4BD5-81A0-9A2426E93CE4}"/>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EF7A-4BD5-81A0-9A2426E93CE4}"/>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s-MX"/>
              <a:t>EN QUE TIEMPO OBTIENE RESPUESTA DE SU TRAMITE?</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pie3DChart>
        <c:varyColors val="1"/>
        <c:ser>
          <c:idx val="0"/>
          <c:order val="0"/>
          <c:spPr>
            <a:solidFill>
              <a:srgbClr val="9999FF"/>
            </a:solidFill>
            <a:ln w="12700">
              <a:solidFill>
                <a:srgbClr val="000000"/>
              </a:solidFill>
              <a:prstDash val="solid"/>
            </a:ln>
          </c:spPr>
          <c:explosion val="25"/>
          <c:dPt>
            <c:idx val="0"/>
            <c:bubble3D val="0"/>
            <c:extLst xmlns:c16r2="http://schemas.microsoft.com/office/drawing/2015/06/chart">
              <c:ext xmlns:c16="http://schemas.microsoft.com/office/drawing/2014/chart" uri="{C3380CC4-5D6E-409C-BE32-E72D297353CC}">
                <c16:uniqueId val="{00000000-EF0C-4585-80EA-B14AC485F93A}"/>
              </c:ext>
            </c:extLst>
          </c:dPt>
          <c:dLbls>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val>
            <c:numLit>
              <c:formatCode>General</c:formatCode>
              <c:ptCount val="1"/>
              <c:pt idx="0">
                <c:v>0</c:v>
              </c:pt>
            </c:numLit>
          </c:val>
          <c:extLst xmlns:c16r2="http://schemas.microsoft.com/office/drawing/2015/06/chart">
            <c:ext xmlns:c16="http://schemas.microsoft.com/office/drawing/2014/chart" uri="{C3380CC4-5D6E-409C-BE32-E72D297353CC}">
              <c16:uniqueId val="{00000001-EF0C-4585-80EA-B14AC485F93A}"/>
            </c:ext>
          </c:extLst>
        </c:ser>
        <c:dLbls>
          <c:showLegendKey val="0"/>
          <c:showVal val="0"/>
          <c:showCatName val="0"/>
          <c:showSerName val="0"/>
          <c:showPercent val="0"/>
          <c:showBubbleSize val="0"/>
          <c:showLeaderLines val="1"/>
        </c:dLbls>
      </c:pie3DChart>
      <c:spPr>
        <a:noFill/>
        <a:ln w="25400">
          <a:noFill/>
        </a:ln>
      </c:spPr>
    </c:plotArea>
    <c:legend>
      <c:legendPos val="r"/>
      <c:overlay val="0"/>
      <c:spPr>
        <a:solidFill>
          <a:srgbClr val="FFFFFF"/>
        </a:solidFill>
        <a:ln w="25400">
          <a:noFill/>
        </a:ln>
      </c:spPr>
      <c:txPr>
        <a:bodyPr/>
        <a:lstStyle/>
        <a:p>
          <a:pPr rtl="0">
            <a:defRPr sz="440" b="1" i="0" u="none" strike="noStrike" baseline="0">
              <a:solidFill>
                <a:srgbClr val="000000"/>
              </a:solidFill>
              <a:latin typeface="Arial"/>
              <a:ea typeface="Arial"/>
              <a:cs typeface="Arial"/>
            </a:defRPr>
          </a:pPr>
          <a:endParaRPr lang="es-MX"/>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8.png"/><Relationship Id="rId5" Type="http://schemas.openxmlformats.org/officeDocument/2006/relationships/hyperlink" Target="#'Tablero Indicadores'!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hyperlink" Target="#'Tablero Indicadores'!A1"/></Relationships>
</file>

<file path=xl/drawings/_rels/drawing1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8.png"/><Relationship Id="rId5" Type="http://schemas.openxmlformats.org/officeDocument/2006/relationships/hyperlink" Target="#'Tablero Indicadores'!A1"/><Relationship Id="rId4"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8.png"/><Relationship Id="rId5" Type="http://schemas.openxmlformats.org/officeDocument/2006/relationships/hyperlink" Target="#'Tablero Indicadores'!A1"/><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hyperlink" Target="#'Tablero Indicadores'!A1"/><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hyperlink" Target="#'Tablero Indicadores'!A1"/><Relationship Id="rId1" Type="http://schemas.openxmlformats.org/officeDocument/2006/relationships/image" Target="../media/image11.png"/><Relationship Id="rId5" Type="http://schemas.openxmlformats.org/officeDocument/2006/relationships/chart" Target="../charts/chart18.xml"/><Relationship Id="rId4"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hyperlink" Target="#'Tablero Indicadores'!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21.xml"/><Relationship Id="rId1" Type="http://schemas.openxmlformats.org/officeDocument/2006/relationships/image" Target="../media/image12.png"/><Relationship Id="rId5" Type="http://schemas.openxmlformats.org/officeDocument/2006/relationships/chart" Target="../charts/chart23.xml"/><Relationship Id="rId4"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hyperlink" Target="#'Tablero Indicadores'!A1"/><Relationship Id="rId1" Type="http://schemas.openxmlformats.org/officeDocument/2006/relationships/image" Target="../media/image14.png"/><Relationship Id="rId5" Type="http://schemas.openxmlformats.org/officeDocument/2006/relationships/chart" Target="../charts/chart26.xml"/><Relationship Id="rId4"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image" Target="../media/image15.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Tablero Indicadores'!A1"/><Relationship Id="rId1" Type="http://schemas.openxmlformats.org/officeDocument/2006/relationships/image" Target="../media/image16.png"/></Relationships>
</file>

<file path=xl/drawings/_rels/drawing2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hyperlink" Target="#'Tablero Indicadores'!A1"/><Relationship Id="rId1" Type="http://schemas.openxmlformats.org/officeDocument/2006/relationships/image" Target="../media/image8.png"/><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image" Target="../media/image8.png"/><Relationship Id="rId1" Type="http://schemas.openxmlformats.org/officeDocument/2006/relationships/chart" Target="../charts/chart33.xml"/><Relationship Id="rId5" Type="http://schemas.openxmlformats.org/officeDocument/2006/relationships/chart" Target="../charts/chart35.xml"/><Relationship Id="rId4" Type="http://schemas.openxmlformats.org/officeDocument/2006/relationships/hyperlink" Target="#'Tablero Indicadores'!A1"/></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Tablero Indicadores'!A1"/><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hyperlink" Target="#'Tablero Indicadores'!A1"/><Relationship Id="rId1" Type="http://schemas.openxmlformats.org/officeDocument/2006/relationships/image" Target="../media/image8.png"/><Relationship Id="rId4" Type="http://schemas.openxmlformats.org/officeDocument/2006/relationships/chart" Target="../charts/chart37.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34.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39.xml"/><Relationship Id="rId1" Type="http://schemas.openxmlformats.org/officeDocument/2006/relationships/image" Target="../media/image8.png"/><Relationship Id="rId4" Type="http://schemas.openxmlformats.org/officeDocument/2006/relationships/chart" Target="../charts/chart40.xml"/></Relationships>
</file>

<file path=xl/drawings/_rels/drawing35.xml.rels><?xml version="1.0" encoding="UTF-8" standalone="yes"?>
<Relationships xmlns="http://schemas.openxmlformats.org/package/2006/relationships"><Relationship Id="rId8" Type="http://schemas.openxmlformats.org/officeDocument/2006/relationships/chart" Target="../charts/chart48.xml"/><Relationship Id="rId13" Type="http://schemas.openxmlformats.org/officeDocument/2006/relationships/chart" Target="../charts/chart53.xml"/><Relationship Id="rId18" Type="http://schemas.openxmlformats.org/officeDocument/2006/relationships/chart" Target="../charts/chart58.xml"/><Relationship Id="rId26" Type="http://schemas.openxmlformats.org/officeDocument/2006/relationships/chart" Target="../charts/chart65.xml"/><Relationship Id="rId39" Type="http://schemas.openxmlformats.org/officeDocument/2006/relationships/chart" Target="../charts/chart78.xml"/><Relationship Id="rId3" Type="http://schemas.openxmlformats.org/officeDocument/2006/relationships/chart" Target="../charts/chart43.xml"/><Relationship Id="rId21" Type="http://schemas.openxmlformats.org/officeDocument/2006/relationships/image" Target="../media/image8.png"/><Relationship Id="rId34" Type="http://schemas.openxmlformats.org/officeDocument/2006/relationships/chart" Target="../charts/chart73.xml"/><Relationship Id="rId42" Type="http://schemas.openxmlformats.org/officeDocument/2006/relationships/chart" Target="../charts/chart81.xml"/><Relationship Id="rId7" Type="http://schemas.openxmlformats.org/officeDocument/2006/relationships/chart" Target="../charts/chart47.xml"/><Relationship Id="rId12" Type="http://schemas.openxmlformats.org/officeDocument/2006/relationships/chart" Target="../charts/chart52.xml"/><Relationship Id="rId17" Type="http://schemas.openxmlformats.org/officeDocument/2006/relationships/chart" Target="../charts/chart57.xml"/><Relationship Id="rId25" Type="http://schemas.openxmlformats.org/officeDocument/2006/relationships/chart" Target="../charts/chart64.xml"/><Relationship Id="rId33" Type="http://schemas.openxmlformats.org/officeDocument/2006/relationships/chart" Target="../charts/chart72.xml"/><Relationship Id="rId38" Type="http://schemas.openxmlformats.org/officeDocument/2006/relationships/chart" Target="../charts/chart77.xml"/><Relationship Id="rId2" Type="http://schemas.openxmlformats.org/officeDocument/2006/relationships/chart" Target="../charts/chart42.xml"/><Relationship Id="rId16" Type="http://schemas.openxmlformats.org/officeDocument/2006/relationships/chart" Target="../charts/chart56.xml"/><Relationship Id="rId20" Type="http://schemas.openxmlformats.org/officeDocument/2006/relationships/chart" Target="../charts/chart60.xml"/><Relationship Id="rId29" Type="http://schemas.openxmlformats.org/officeDocument/2006/relationships/chart" Target="../charts/chart68.xml"/><Relationship Id="rId41" Type="http://schemas.openxmlformats.org/officeDocument/2006/relationships/chart" Target="../charts/chart80.xml"/><Relationship Id="rId1" Type="http://schemas.openxmlformats.org/officeDocument/2006/relationships/chart" Target="../charts/chart41.xml"/><Relationship Id="rId6" Type="http://schemas.openxmlformats.org/officeDocument/2006/relationships/chart" Target="../charts/chart46.xml"/><Relationship Id="rId11" Type="http://schemas.openxmlformats.org/officeDocument/2006/relationships/chart" Target="../charts/chart51.xml"/><Relationship Id="rId24" Type="http://schemas.openxmlformats.org/officeDocument/2006/relationships/chart" Target="../charts/chart63.xml"/><Relationship Id="rId32" Type="http://schemas.openxmlformats.org/officeDocument/2006/relationships/chart" Target="../charts/chart71.xml"/><Relationship Id="rId37" Type="http://schemas.openxmlformats.org/officeDocument/2006/relationships/chart" Target="../charts/chart76.xml"/><Relationship Id="rId40" Type="http://schemas.openxmlformats.org/officeDocument/2006/relationships/chart" Target="../charts/chart79.xml"/><Relationship Id="rId45" Type="http://schemas.openxmlformats.org/officeDocument/2006/relationships/hyperlink" Target="#'Tablero Indicadores'!A1"/><Relationship Id="rId5" Type="http://schemas.openxmlformats.org/officeDocument/2006/relationships/chart" Target="../charts/chart45.xml"/><Relationship Id="rId15" Type="http://schemas.openxmlformats.org/officeDocument/2006/relationships/chart" Target="../charts/chart55.xml"/><Relationship Id="rId23" Type="http://schemas.openxmlformats.org/officeDocument/2006/relationships/chart" Target="../charts/chart62.xml"/><Relationship Id="rId28" Type="http://schemas.openxmlformats.org/officeDocument/2006/relationships/chart" Target="../charts/chart67.xml"/><Relationship Id="rId36" Type="http://schemas.openxmlformats.org/officeDocument/2006/relationships/chart" Target="../charts/chart75.xml"/><Relationship Id="rId10" Type="http://schemas.openxmlformats.org/officeDocument/2006/relationships/chart" Target="../charts/chart50.xml"/><Relationship Id="rId19" Type="http://schemas.openxmlformats.org/officeDocument/2006/relationships/chart" Target="../charts/chart59.xml"/><Relationship Id="rId31" Type="http://schemas.openxmlformats.org/officeDocument/2006/relationships/chart" Target="../charts/chart70.xml"/><Relationship Id="rId44" Type="http://schemas.openxmlformats.org/officeDocument/2006/relationships/chart" Target="../charts/chart83.xml"/><Relationship Id="rId4" Type="http://schemas.openxmlformats.org/officeDocument/2006/relationships/chart" Target="../charts/chart44.xml"/><Relationship Id="rId9" Type="http://schemas.openxmlformats.org/officeDocument/2006/relationships/chart" Target="../charts/chart49.xml"/><Relationship Id="rId14" Type="http://schemas.openxmlformats.org/officeDocument/2006/relationships/chart" Target="../charts/chart54.xml"/><Relationship Id="rId22" Type="http://schemas.openxmlformats.org/officeDocument/2006/relationships/chart" Target="../charts/chart61.xml"/><Relationship Id="rId27" Type="http://schemas.openxmlformats.org/officeDocument/2006/relationships/chart" Target="../charts/chart66.xml"/><Relationship Id="rId30" Type="http://schemas.openxmlformats.org/officeDocument/2006/relationships/chart" Target="../charts/chart69.xml"/><Relationship Id="rId35" Type="http://schemas.openxmlformats.org/officeDocument/2006/relationships/chart" Target="../charts/chart74.xml"/><Relationship Id="rId43" Type="http://schemas.openxmlformats.org/officeDocument/2006/relationships/chart" Target="../charts/chart82.xml"/></Relationships>
</file>

<file path=xl/drawings/_rels/drawing36.xml.rels><?xml version="1.0" encoding="UTF-8" standalone="yes"?>
<Relationships xmlns="http://schemas.openxmlformats.org/package/2006/relationships"><Relationship Id="rId8" Type="http://schemas.openxmlformats.org/officeDocument/2006/relationships/chart" Target="../charts/chart91.xml"/><Relationship Id="rId13" Type="http://schemas.openxmlformats.org/officeDocument/2006/relationships/chart" Target="../charts/chart96.xml"/><Relationship Id="rId18" Type="http://schemas.openxmlformats.org/officeDocument/2006/relationships/chart" Target="../charts/chart101.xml"/><Relationship Id="rId26" Type="http://schemas.openxmlformats.org/officeDocument/2006/relationships/chart" Target="../charts/chart108.xml"/><Relationship Id="rId39" Type="http://schemas.openxmlformats.org/officeDocument/2006/relationships/chart" Target="../charts/chart121.xml"/><Relationship Id="rId3" Type="http://schemas.openxmlformats.org/officeDocument/2006/relationships/chart" Target="../charts/chart86.xml"/><Relationship Id="rId21" Type="http://schemas.openxmlformats.org/officeDocument/2006/relationships/image" Target="../media/image8.png"/><Relationship Id="rId34" Type="http://schemas.openxmlformats.org/officeDocument/2006/relationships/chart" Target="../charts/chart116.xml"/><Relationship Id="rId42" Type="http://schemas.openxmlformats.org/officeDocument/2006/relationships/hyperlink" Target="#'Tablero Indicadores'!A1"/><Relationship Id="rId7" Type="http://schemas.openxmlformats.org/officeDocument/2006/relationships/chart" Target="../charts/chart90.xml"/><Relationship Id="rId12" Type="http://schemas.openxmlformats.org/officeDocument/2006/relationships/chart" Target="../charts/chart95.xml"/><Relationship Id="rId17" Type="http://schemas.openxmlformats.org/officeDocument/2006/relationships/chart" Target="../charts/chart100.xml"/><Relationship Id="rId25" Type="http://schemas.openxmlformats.org/officeDocument/2006/relationships/chart" Target="../charts/chart107.xml"/><Relationship Id="rId33" Type="http://schemas.openxmlformats.org/officeDocument/2006/relationships/chart" Target="../charts/chart115.xml"/><Relationship Id="rId38" Type="http://schemas.openxmlformats.org/officeDocument/2006/relationships/chart" Target="../charts/chart120.xml"/><Relationship Id="rId2" Type="http://schemas.openxmlformats.org/officeDocument/2006/relationships/chart" Target="../charts/chart85.xml"/><Relationship Id="rId16" Type="http://schemas.openxmlformats.org/officeDocument/2006/relationships/chart" Target="../charts/chart99.xml"/><Relationship Id="rId20" Type="http://schemas.openxmlformats.org/officeDocument/2006/relationships/chart" Target="../charts/chart103.xml"/><Relationship Id="rId29" Type="http://schemas.openxmlformats.org/officeDocument/2006/relationships/chart" Target="../charts/chart111.xml"/><Relationship Id="rId41" Type="http://schemas.openxmlformats.org/officeDocument/2006/relationships/chart" Target="../charts/chart123.xml"/><Relationship Id="rId1" Type="http://schemas.openxmlformats.org/officeDocument/2006/relationships/chart" Target="../charts/chart84.xml"/><Relationship Id="rId6" Type="http://schemas.openxmlformats.org/officeDocument/2006/relationships/chart" Target="../charts/chart89.xml"/><Relationship Id="rId11" Type="http://schemas.openxmlformats.org/officeDocument/2006/relationships/chart" Target="../charts/chart94.xml"/><Relationship Id="rId24" Type="http://schemas.openxmlformats.org/officeDocument/2006/relationships/chart" Target="../charts/chart106.xml"/><Relationship Id="rId32" Type="http://schemas.openxmlformats.org/officeDocument/2006/relationships/chart" Target="../charts/chart114.xml"/><Relationship Id="rId37" Type="http://schemas.openxmlformats.org/officeDocument/2006/relationships/chart" Target="../charts/chart119.xml"/><Relationship Id="rId40" Type="http://schemas.openxmlformats.org/officeDocument/2006/relationships/chart" Target="../charts/chart122.xml"/><Relationship Id="rId5" Type="http://schemas.openxmlformats.org/officeDocument/2006/relationships/chart" Target="../charts/chart88.xml"/><Relationship Id="rId15" Type="http://schemas.openxmlformats.org/officeDocument/2006/relationships/chart" Target="../charts/chart98.xml"/><Relationship Id="rId23" Type="http://schemas.openxmlformats.org/officeDocument/2006/relationships/chart" Target="../charts/chart105.xml"/><Relationship Id="rId28" Type="http://schemas.openxmlformats.org/officeDocument/2006/relationships/chart" Target="../charts/chart110.xml"/><Relationship Id="rId36" Type="http://schemas.openxmlformats.org/officeDocument/2006/relationships/chart" Target="../charts/chart118.xml"/><Relationship Id="rId10" Type="http://schemas.openxmlformats.org/officeDocument/2006/relationships/chart" Target="../charts/chart93.xml"/><Relationship Id="rId19" Type="http://schemas.openxmlformats.org/officeDocument/2006/relationships/chart" Target="../charts/chart102.xml"/><Relationship Id="rId31" Type="http://schemas.openxmlformats.org/officeDocument/2006/relationships/chart" Target="../charts/chart113.xml"/><Relationship Id="rId4" Type="http://schemas.openxmlformats.org/officeDocument/2006/relationships/chart" Target="../charts/chart87.xml"/><Relationship Id="rId9" Type="http://schemas.openxmlformats.org/officeDocument/2006/relationships/chart" Target="../charts/chart92.xml"/><Relationship Id="rId14" Type="http://schemas.openxmlformats.org/officeDocument/2006/relationships/chart" Target="../charts/chart97.xml"/><Relationship Id="rId22" Type="http://schemas.openxmlformats.org/officeDocument/2006/relationships/chart" Target="../charts/chart104.xml"/><Relationship Id="rId27" Type="http://schemas.openxmlformats.org/officeDocument/2006/relationships/chart" Target="../charts/chart109.xml"/><Relationship Id="rId30" Type="http://schemas.openxmlformats.org/officeDocument/2006/relationships/chart" Target="../charts/chart112.xml"/><Relationship Id="rId35" Type="http://schemas.openxmlformats.org/officeDocument/2006/relationships/chart" Target="../charts/chart117.xml"/><Relationship Id="rId43" Type="http://schemas.openxmlformats.org/officeDocument/2006/relationships/chart" Target="../charts/chart12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38.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26.xml"/><Relationship Id="rId1" Type="http://schemas.openxmlformats.org/officeDocument/2006/relationships/image" Target="../media/image8.png"/></Relationships>
</file>

<file path=xl/drawings/_rels/drawing39.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41.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Tablero Indicadores'!A1"/><Relationship Id="rId1" Type="http://schemas.openxmlformats.org/officeDocument/2006/relationships/image" Target="../media/image18.png"/></Relationships>
</file>

<file path=xl/drawings/_rels/drawing44.xml.rels><?xml version="1.0" encoding="UTF-8" standalone="yes"?>
<Relationships xmlns="http://schemas.openxmlformats.org/package/2006/relationships"><Relationship Id="rId3" Type="http://schemas.openxmlformats.org/officeDocument/2006/relationships/chart" Target="../charts/chart130.xml"/><Relationship Id="rId7" Type="http://schemas.openxmlformats.org/officeDocument/2006/relationships/chart" Target="../charts/chart133.xml"/><Relationship Id="rId2" Type="http://schemas.openxmlformats.org/officeDocument/2006/relationships/chart" Target="../charts/chart129.xml"/><Relationship Id="rId1" Type="http://schemas.openxmlformats.org/officeDocument/2006/relationships/image" Target="../media/image8.png"/><Relationship Id="rId6" Type="http://schemas.openxmlformats.org/officeDocument/2006/relationships/chart" Target="../charts/chart132.xml"/><Relationship Id="rId5" Type="http://schemas.openxmlformats.org/officeDocument/2006/relationships/chart" Target="../charts/chart131.xml"/><Relationship Id="rId4" Type="http://schemas.openxmlformats.org/officeDocument/2006/relationships/hyperlink" Target="#'Tablero Indicadores'!A1"/></Relationships>
</file>

<file path=xl/drawings/_rels/drawing48.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34.xml"/><Relationship Id="rId1" Type="http://schemas.openxmlformats.org/officeDocument/2006/relationships/image" Target="../media/image8.png"/><Relationship Id="rId5" Type="http://schemas.openxmlformats.org/officeDocument/2006/relationships/chart" Target="../charts/chart136.xml"/><Relationship Id="rId4" Type="http://schemas.openxmlformats.org/officeDocument/2006/relationships/chart" Target="../charts/chart13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6.png"/><Relationship Id="rId4" Type="http://schemas.openxmlformats.org/officeDocument/2006/relationships/hyperlink" Target="#'Tablero Indicadores'!A1"/></Relationships>
</file>

<file path=xl/drawings/_rels/drawing51.xml.rels><?xml version="1.0" encoding="UTF-8" standalone="yes"?>
<Relationships xmlns="http://schemas.openxmlformats.org/package/2006/relationships"><Relationship Id="rId2" Type="http://schemas.openxmlformats.org/officeDocument/2006/relationships/hyperlink" Target="#'Tablero Indicadores'!A1"/><Relationship Id="rId1" Type="http://schemas.openxmlformats.org/officeDocument/2006/relationships/chart" Target="../charts/chart137.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138.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54.xml.rels><?xml version="1.0" encoding="UTF-8" standalone="yes"?>
<Relationships xmlns="http://schemas.openxmlformats.org/package/2006/relationships"><Relationship Id="rId2" Type="http://schemas.openxmlformats.org/officeDocument/2006/relationships/hyperlink" Target="#'Tablero Indicadores'!A1"/><Relationship Id="rId1" Type="http://schemas.openxmlformats.org/officeDocument/2006/relationships/chart" Target="../charts/chart139.xml"/></Relationships>
</file>

<file path=xl/drawings/_rels/drawing55.xml.rels><?xml version="1.0" encoding="UTF-8" standalone="yes"?>
<Relationships xmlns="http://schemas.openxmlformats.org/package/2006/relationships"><Relationship Id="rId2" Type="http://schemas.openxmlformats.org/officeDocument/2006/relationships/hyperlink" Target="#'Tablero Indicadores'!A1"/><Relationship Id="rId1" Type="http://schemas.openxmlformats.org/officeDocument/2006/relationships/chart" Target="../charts/chart140.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41.xml"/><Relationship Id="rId1" Type="http://schemas.openxmlformats.org/officeDocument/2006/relationships/hyperlink" Target="#'Tablero Indicadores'!A1"/></Relationships>
</file>

<file path=xl/drawings/_rels/drawing57.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42.xml"/><Relationship Id="rId1" Type="http://schemas.openxmlformats.org/officeDocument/2006/relationships/image" Target="../media/image8.png"/><Relationship Id="rId4" Type="http://schemas.openxmlformats.org/officeDocument/2006/relationships/chart" Target="../charts/chart143.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hyperlink" Target="#'Tablero Indicadores'!A1"/></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hyperlink" Target="#'Tablero Indicadores'!A1"/></Relationships>
</file>

<file path=xl/drawings/_rels/drawing60.xml.rels><?xml version="1.0" encoding="UTF-8" standalone="yes"?>
<Relationships xmlns="http://schemas.openxmlformats.org/package/2006/relationships"><Relationship Id="rId2" Type="http://schemas.openxmlformats.org/officeDocument/2006/relationships/chart" Target="../charts/chart145.xml"/><Relationship Id="rId1" Type="http://schemas.openxmlformats.org/officeDocument/2006/relationships/hyperlink" Target="#'Tablero Indicadores'!A1"/></Relationships>
</file>

<file path=xl/drawings/_rels/drawing62.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hyperlink" Target="#'Tablero Indicadores'!A1"/><Relationship Id="rId1" Type="http://schemas.openxmlformats.org/officeDocument/2006/relationships/image" Target="../media/image8.png"/></Relationships>
</file>

<file path=xl/drawings/_rels/drawing63.xml.rels><?xml version="1.0" encoding="UTF-8" standalone="yes"?>
<Relationships xmlns="http://schemas.openxmlformats.org/package/2006/relationships"><Relationship Id="rId8" Type="http://schemas.openxmlformats.org/officeDocument/2006/relationships/hyperlink" Target="#'Tablero Indicadores'!A1"/><Relationship Id="rId3" Type="http://schemas.openxmlformats.org/officeDocument/2006/relationships/chart" Target="../charts/chart148.xml"/><Relationship Id="rId7" Type="http://schemas.openxmlformats.org/officeDocument/2006/relationships/chart" Target="../charts/chart152.xml"/><Relationship Id="rId2" Type="http://schemas.openxmlformats.org/officeDocument/2006/relationships/chart" Target="../charts/chart147.xml"/><Relationship Id="rId1" Type="http://schemas.openxmlformats.org/officeDocument/2006/relationships/image" Target="../media/image8.png"/><Relationship Id="rId6" Type="http://schemas.openxmlformats.org/officeDocument/2006/relationships/chart" Target="../charts/chart151.xml"/><Relationship Id="rId5" Type="http://schemas.openxmlformats.org/officeDocument/2006/relationships/chart" Target="../charts/chart150.xml"/><Relationship Id="rId4" Type="http://schemas.openxmlformats.org/officeDocument/2006/relationships/chart" Target="../charts/chart149.xml"/><Relationship Id="rId9" Type="http://schemas.openxmlformats.org/officeDocument/2006/relationships/chart" Target="../charts/chart153.xml"/></Relationships>
</file>

<file path=xl/drawings/_rels/drawing64.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hyperlink" Target="#'Tablero Indicadores'!A1"/></Relationships>
</file>

<file path=xl/drawings/_rels/drawing66.xml.rels><?xml version="1.0" encoding="UTF-8" standalone="yes"?>
<Relationships xmlns="http://schemas.openxmlformats.org/package/2006/relationships"><Relationship Id="rId2" Type="http://schemas.openxmlformats.org/officeDocument/2006/relationships/chart" Target="../charts/chart156.xml"/><Relationship Id="rId1" Type="http://schemas.openxmlformats.org/officeDocument/2006/relationships/hyperlink" Target="#'Tablero Indicadores'!A1"/></Relationships>
</file>

<file path=xl/drawings/_rels/drawing68.xml.rels><?xml version="1.0" encoding="UTF-8" standalone="yes"?>
<Relationships xmlns="http://schemas.openxmlformats.org/package/2006/relationships"><Relationship Id="rId2" Type="http://schemas.openxmlformats.org/officeDocument/2006/relationships/hyperlink" Target="#'Tablero Indicadores'!A1"/><Relationship Id="rId1" Type="http://schemas.openxmlformats.org/officeDocument/2006/relationships/image" Target="../media/image21.png"/></Relationships>
</file>

<file path=xl/drawings/_rels/drawing69.xml.rels><?xml version="1.0" encoding="UTF-8" standalone="yes"?>
<Relationships xmlns="http://schemas.openxmlformats.org/package/2006/relationships"><Relationship Id="rId3" Type="http://schemas.openxmlformats.org/officeDocument/2006/relationships/chart" Target="../charts/chart157.xml"/><Relationship Id="rId2" Type="http://schemas.openxmlformats.org/officeDocument/2006/relationships/hyperlink" Target="#'Tablero Indicadores'!A1"/><Relationship Id="rId1" Type="http://schemas.openxmlformats.org/officeDocument/2006/relationships/image" Target="../media/image22.png"/></Relationships>
</file>

<file path=xl/drawings/_rels/drawing70.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58.xml"/><Relationship Id="rId1" Type="http://schemas.openxmlformats.org/officeDocument/2006/relationships/image" Target="../media/image8.png"/><Relationship Id="rId5" Type="http://schemas.openxmlformats.org/officeDocument/2006/relationships/chart" Target="../charts/chart159.xml"/><Relationship Id="rId4" Type="http://schemas.openxmlformats.org/officeDocument/2006/relationships/image" Target="../media/image23.png"/></Relationships>
</file>

<file path=xl/drawings/_rels/drawing71.xml.rels><?xml version="1.0" encoding="UTF-8" standalone="yes"?>
<Relationships xmlns="http://schemas.openxmlformats.org/package/2006/relationships"><Relationship Id="rId3" Type="http://schemas.openxmlformats.org/officeDocument/2006/relationships/chart" Target="../charts/chart161.xml"/><Relationship Id="rId2" Type="http://schemas.openxmlformats.org/officeDocument/2006/relationships/hyperlink" Target="#'Tablero Indicadores'!A1"/><Relationship Id="rId1" Type="http://schemas.openxmlformats.org/officeDocument/2006/relationships/chart" Target="../charts/chart160.xml"/><Relationship Id="rId6" Type="http://schemas.openxmlformats.org/officeDocument/2006/relationships/chart" Target="../charts/chart164.xml"/><Relationship Id="rId5" Type="http://schemas.openxmlformats.org/officeDocument/2006/relationships/chart" Target="../charts/chart163.xml"/><Relationship Id="rId4" Type="http://schemas.openxmlformats.org/officeDocument/2006/relationships/chart" Target="../charts/chart162.xml"/></Relationships>
</file>

<file path=xl/drawings/_rels/drawing7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chart" Target="../charts/chart166.xml"/><Relationship Id="rId5" Type="http://schemas.openxmlformats.org/officeDocument/2006/relationships/chart" Target="../charts/chart165.xml"/><Relationship Id="rId4" Type="http://schemas.openxmlformats.org/officeDocument/2006/relationships/hyperlink" Target="#'Tablero Indicadores'!A1"/></Relationships>
</file>

<file path=xl/drawings/_rels/drawing76.xml.rels><?xml version="1.0" encoding="UTF-8" standalone="yes"?>
<Relationships xmlns="http://schemas.openxmlformats.org/package/2006/relationships"><Relationship Id="rId3" Type="http://schemas.openxmlformats.org/officeDocument/2006/relationships/chart" Target="../charts/chart168.xml"/><Relationship Id="rId2" Type="http://schemas.openxmlformats.org/officeDocument/2006/relationships/hyperlink" Target="#'Tablero Indicadores'!A1"/><Relationship Id="rId1" Type="http://schemas.openxmlformats.org/officeDocument/2006/relationships/chart" Target="../charts/chart167.xml"/><Relationship Id="rId4" Type="http://schemas.openxmlformats.org/officeDocument/2006/relationships/chart" Target="../charts/chart169.xml"/></Relationships>
</file>

<file path=xl/drawings/_rels/drawing79.xml.rels><?xml version="1.0" encoding="UTF-8" standalone="yes"?>
<Relationships xmlns="http://schemas.openxmlformats.org/package/2006/relationships"><Relationship Id="rId3" Type="http://schemas.openxmlformats.org/officeDocument/2006/relationships/chart" Target="../charts/chart171.xml"/><Relationship Id="rId2" Type="http://schemas.openxmlformats.org/officeDocument/2006/relationships/hyperlink" Target="#'Tablero Indicadores'!A1"/><Relationship Id="rId1" Type="http://schemas.openxmlformats.org/officeDocument/2006/relationships/chart" Target="../charts/chart170.xml"/><Relationship Id="rId6" Type="http://schemas.openxmlformats.org/officeDocument/2006/relationships/chart" Target="../charts/chart174.xml"/><Relationship Id="rId5" Type="http://schemas.openxmlformats.org/officeDocument/2006/relationships/chart" Target="../charts/chart173.xml"/><Relationship Id="rId4" Type="http://schemas.openxmlformats.org/officeDocument/2006/relationships/chart" Target="../charts/chart172.xml"/></Relationships>
</file>

<file path=xl/drawings/_rels/drawing8.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hyperlink" Target="#'Tablero Indicadores'!A1"/></Relationships>
</file>

<file path=xl/drawings/_rels/drawing81.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76.xml"/><Relationship Id="rId1" Type="http://schemas.openxmlformats.org/officeDocument/2006/relationships/chart" Target="../charts/chart175.xml"/><Relationship Id="rId5" Type="http://schemas.openxmlformats.org/officeDocument/2006/relationships/chart" Target="../charts/chart178.xml"/><Relationship Id="rId4" Type="http://schemas.openxmlformats.org/officeDocument/2006/relationships/chart" Target="../charts/chart177.xml"/></Relationships>
</file>

<file path=xl/drawings/_rels/drawing82.xml.rels><?xml version="1.0" encoding="UTF-8" standalone="yes"?>
<Relationships xmlns="http://schemas.openxmlformats.org/package/2006/relationships"><Relationship Id="rId3" Type="http://schemas.openxmlformats.org/officeDocument/2006/relationships/chart" Target="../charts/chart179.xml"/><Relationship Id="rId2" Type="http://schemas.openxmlformats.org/officeDocument/2006/relationships/hyperlink" Target="#'Tablero Indicadores'!A1"/><Relationship Id="rId1" Type="http://schemas.openxmlformats.org/officeDocument/2006/relationships/image" Target="../media/image8.png"/><Relationship Id="rId6" Type="http://schemas.openxmlformats.org/officeDocument/2006/relationships/chart" Target="../charts/chart182.xml"/><Relationship Id="rId5" Type="http://schemas.openxmlformats.org/officeDocument/2006/relationships/chart" Target="../charts/chart181.xml"/><Relationship Id="rId4" Type="http://schemas.openxmlformats.org/officeDocument/2006/relationships/chart" Target="../charts/chart180.xml"/></Relationships>
</file>

<file path=xl/drawings/_rels/drawing83.xml.rels><?xml version="1.0" encoding="UTF-8" standalone="yes"?>
<Relationships xmlns="http://schemas.openxmlformats.org/package/2006/relationships"><Relationship Id="rId3" Type="http://schemas.openxmlformats.org/officeDocument/2006/relationships/chart" Target="../charts/chart184.xml"/><Relationship Id="rId2" Type="http://schemas.openxmlformats.org/officeDocument/2006/relationships/chart" Target="../charts/chart183.xml"/><Relationship Id="rId1" Type="http://schemas.openxmlformats.org/officeDocument/2006/relationships/hyperlink" Target="#'Tablero Indicadores'!A1"/><Relationship Id="rId4" Type="http://schemas.openxmlformats.org/officeDocument/2006/relationships/chart" Target="../charts/chart185.xml"/></Relationships>
</file>

<file path=xl/drawings/_rels/drawing84.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86.xml"/><Relationship Id="rId1" Type="http://schemas.openxmlformats.org/officeDocument/2006/relationships/image" Target="../media/image8.png"/></Relationships>
</file>

<file path=xl/drawings/_rels/drawing86.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87.xml"/><Relationship Id="rId1" Type="http://schemas.openxmlformats.org/officeDocument/2006/relationships/image" Target="../media/image8.png"/></Relationships>
</file>

<file path=xl/drawings/_rels/drawing87.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88.xml"/><Relationship Id="rId1" Type="http://schemas.openxmlformats.org/officeDocument/2006/relationships/image" Target="../media/image8.png"/></Relationships>
</file>

<file path=xl/drawings/_rels/drawing88.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89.xml"/><Relationship Id="rId1" Type="http://schemas.openxmlformats.org/officeDocument/2006/relationships/image" Target="../media/image8.png"/></Relationships>
</file>

<file path=xl/drawings/_rels/drawing89.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0.xml"/><Relationship Id="rId1" Type="http://schemas.openxmlformats.org/officeDocument/2006/relationships/image" Target="../media/image8.png"/></Relationships>
</file>

<file path=xl/drawings/_rels/drawing90.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1.xml"/><Relationship Id="rId1" Type="http://schemas.openxmlformats.org/officeDocument/2006/relationships/image" Target="../media/image8.png"/></Relationships>
</file>

<file path=xl/drawings/_rels/drawing91.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2.xml"/><Relationship Id="rId1" Type="http://schemas.openxmlformats.org/officeDocument/2006/relationships/image" Target="../media/image8.png"/></Relationships>
</file>

<file path=xl/drawings/_rels/drawing93.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3.xml"/><Relationship Id="rId1" Type="http://schemas.openxmlformats.org/officeDocument/2006/relationships/image" Target="../media/image8.png"/></Relationships>
</file>

<file path=xl/drawings/_rels/drawing95.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4.xml"/><Relationship Id="rId1" Type="http://schemas.openxmlformats.org/officeDocument/2006/relationships/image" Target="../media/image8.png"/></Relationships>
</file>

<file path=xl/drawings/_rels/drawing96.xml.rels><?xml version="1.0" encoding="UTF-8" standalone="yes"?>
<Relationships xmlns="http://schemas.openxmlformats.org/package/2006/relationships"><Relationship Id="rId3" Type="http://schemas.openxmlformats.org/officeDocument/2006/relationships/hyperlink" Target="#'Tablero Indicadores'!A1"/><Relationship Id="rId2" Type="http://schemas.openxmlformats.org/officeDocument/2006/relationships/chart" Target="../charts/chart195.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17858</xdr:rowOff>
    </xdr:from>
    <xdr:to>
      <xdr:col>10</xdr:col>
      <xdr:colOff>548640</xdr:colOff>
      <xdr:row>44</xdr:row>
      <xdr:rowOff>137159</xdr:rowOff>
    </xdr:to>
    <xdr:sp macro="" textlink="">
      <xdr:nvSpPr>
        <xdr:cNvPr id="2" name="Título 1"/>
        <xdr:cNvSpPr>
          <a:spLocks noGrp="1"/>
        </xdr:cNvSpPr>
      </xdr:nvSpPr>
      <xdr:spPr>
        <a:xfrm>
          <a:off x="624840" y="2029538"/>
          <a:ext cx="6172200" cy="6154341"/>
        </a:xfrm>
        <a:prstGeom prst="rect">
          <a:avLst/>
        </a:prstGeom>
        <a:ln>
          <a:solidFill>
            <a:srgbClr val="92D050"/>
          </a:solidFill>
        </a:ln>
      </xdr:spPr>
      <xdr:txBody>
        <a:bodyPr vert="horz" wrap="square" lIns="91440" tIns="45720" rIns="91440" bIns="45720" rtlCol="0" anchor="b">
          <a:noAutofit/>
        </a:bodyPr>
        <a:lstStyle>
          <a:lvl1pPr algn="ctr" defTabSz="685800" rtl="0" eaLnBrk="1" latinLnBrk="0" hangingPunct="1">
            <a:lnSpc>
              <a:spcPct val="90000"/>
            </a:lnSpc>
            <a:spcBef>
              <a:spcPct val="0"/>
            </a:spcBef>
            <a:buNone/>
            <a:defRPr sz="4500" kern="1200">
              <a:solidFill>
                <a:schemeClr val="tx1"/>
              </a:solidFill>
              <a:latin typeface="+mj-lt"/>
              <a:ea typeface="+mj-ea"/>
              <a:cs typeface="+mj-cs"/>
            </a:defRPr>
          </a:lvl1pPr>
        </a:lstStyle>
        <a:p>
          <a:pPr algn="just"/>
          <a:r>
            <a:rPr lang="es-MX" sz="3600" b="1">
              <a:latin typeface="Arial" panose="020B0604020202020204" pitchFamily="34" charset="0"/>
              <a:cs typeface="Arial" panose="020B0604020202020204" pitchFamily="34" charset="0"/>
            </a:rPr>
            <a:t>    </a:t>
          </a:r>
          <a:r>
            <a:rPr lang="es-MX" sz="2800">
              <a:latin typeface="Arial" panose="020B0604020202020204" pitchFamily="34" charset="0"/>
              <a:cs typeface="Arial" panose="020B0604020202020204" pitchFamily="34" charset="0"/>
            </a:rPr>
            <a:t>En el Patronato Universitario somos los responsables de administrar, gestionar y vigilar con calidad los recursos de la Universidad Autónoma de Baja California, para desempeñar las funciones señaladas en la legislación universitaria y su Plan de Desarrollo Institucional, mediante procesos certificados y personal calificado.</a:t>
          </a:r>
          <a:br>
            <a:rPr lang="es-MX" sz="2800">
              <a:latin typeface="Arial" panose="020B0604020202020204" pitchFamily="34" charset="0"/>
              <a:cs typeface="Arial" panose="020B0604020202020204" pitchFamily="34" charset="0"/>
            </a:rPr>
          </a:br>
          <a:r>
            <a:rPr lang="es-MX" sz="2800">
              <a:latin typeface="Arial" panose="020B0604020202020204" pitchFamily="34" charset="0"/>
              <a:cs typeface="Arial" panose="020B0604020202020204" pitchFamily="34" charset="0"/>
            </a:rPr>
            <a:t/>
          </a:r>
          <a:br>
            <a:rPr lang="es-MX" sz="2800">
              <a:latin typeface="Arial" panose="020B0604020202020204" pitchFamily="34" charset="0"/>
              <a:cs typeface="Arial" panose="020B0604020202020204" pitchFamily="34" charset="0"/>
            </a:rPr>
          </a:br>
          <a:r>
            <a:rPr lang="es-MX" sz="2800">
              <a:latin typeface="Arial" panose="020B0604020202020204" pitchFamily="34" charset="0"/>
              <a:cs typeface="Arial" panose="020B0604020202020204" pitchFamily="34" charset="0"/>
            </a:rPr>
            <a:t>Rendimos cuentas con oportunidad y transparencia a la comunidad universitaria y a la sociedad en general sobre la administración del patrimonio.</a:t>
          </a:r>
          <a:endParaRPr lang="es-MX" sz="4000">
            <a:latin typeface="Arial" panose="020B0604020202020204" pitchFamily="34" charset="0"/>
            <a:cs typeface="Arial" panose="020B0604020202020204" pitchFamily="34" charset="0"/>
          </a:endParaRPr>
        </a:p>
      </xdr:txBody>
    </xdr:sp>
    <xdr:clientData/>
  </xdr:twoCellAnchor>
  <xdr:twoCellAnchor>
    <xdr:from>
      <xdr:col>1</xdr:col>
      <xdr:colOff>160020</xdr:colOff>
      <xdr:row>1</xdr:row>
      <xdr:rowOff>0</xdr:rowOff>
    </xdr:from>
    <xdr:to>
      <xdr:col>10</xdr:col>
      <xdr:colOff>373380</xdr:colOff>
      <xdr:row>11</xdr:row>
      <xdr:rowOff>17859</xdr:rowOff>
    </xdr:to>
    <xdr:sp macro="" textlink="">
      <xdr:nvSpPr>
        <xdr:cNvPr id="3" name="2 Rectángulo"/>
        <xdr:cNvSpPr/>
      </xdr:nvSpPr>
      <xdr:spPr>
        <a:xfrm>
          <a:off x="784860" y="182880"/>
          <a:ext cx="5836920" cy="1846659"/>
        </a:xfrm>
        <a:prstGeom prst="rect">
          <a:avLst/>
        </a:prstGeom>
      </xdr:spPr>
      <xdr:txBody>
        <a:bodyPr wrap="square">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b="1">
              <a:latin typeface="Arial" panose="020B0604020202020204" pitchFamily="34" charset="0"/>
              <a:cs typeface="Arial" panose="020B0604020202020204" pitchFamily="34" charset="0"/>
            </a:rPr>
            <a:t>UNIVERSIDAD AUTÓNOMA DE BAJA CALIFORNIA</a:t>
          </a:r>
        </a:p>
        <a:p>
          <a:pPr algn="ctr"/>
          <a:r>
            <a:rPr lang="es-MX" sz="2400" b="1">
              <a:latin typeface="Arial" panose="020B0604020202020204" pitchFamily="34" charset="0"/>
              <a:cs typeface="Arial" panose="020B0604020202020204" pitchFamily="34" charset="0"/>
            </a:rPr>
            <a:t>PATRONATO UNIVERSITARIO</a:t>
          </a:r>
          <a:endParaRPr lang="es-MX" sz="2400"/>
        </a:p>
        <a:p>
          <a:pPr algn="ctr"/>
          <a:endParaRPr lang="es-MX" sz="2400" b="1">
            <a:latin typeface="Arial" panose="020B0604020202020204" pitchFamily="34" charset="0"/>
            <a:cs typeface="Arial" panose="020B0604020202020204" pitchFamily="34" charset="0"/>
          </a:endParaRPr>
        </a:p>
        <a:p>
          <a:pPr algn="ctr"/>
          <a:r>
            <a:rPr lang="es-MX" sz="2400" b="1">
              <a:latin typeface="Arial" panose="020B0604020202020204" pitchFamily="34" charset="0"/>
              <a:cs typeface="Arial" panose="020B0604020202020204" pitchFamily="34" charset="0"/>
            </a:rPr>
            <a:t>MISIÓN</a:t>
          </a:r>
          <a:br>
            <a:rPr lang="es-MX" sz="2400" b="1">
              <a:latin typeface="Arial" panose="020B0604020202020204" pitchFamily="34" charset="0"/>
              <a:cs typeface="Arial" panose="020B0604020202020204" pitchFamily="34" charset="0"/>
            </a:rPr>
          </a:br>
          <a:r>
            <a:rPr lang="es-MX" sz="2400" b="1">
              <a:latin typeface="Arial" panose="020B0604020202020204" pitchFamily="34" charset="0"/>
              <a:cs typeface="Arial" panose="020B0604020202020204" pitchFamily="34" charset="0"/>
            </a:rPr>
            <a:t>   </a:t>
          </a:r>
          <a:endParaRPr lang="es-MX" sz="2400"/>
        </a:p>
      </xdr:txBody>
    </xdr:sp>
    <xdr:clientData/>
  </xdr:twoCellAnchor>
  <xdr:twoCellAnchor editAs="oneCell">
    <xdr:from>
      <xdr:col>0</xdr:col>
      <xdr:colOff>327660</xdr:colOff>
      <xdr:row>3</xdr:row>
      <xdr:rowOff>38100</xdr:rowOff>
    </xdr:from>
    <xdr:to>
      <xdr:col>2</xdr:col>
      <xdr:colOff>335280</xdr:colOff>
      <xdr:row>9</xdr:row>
      <xdr:rowOff>177961</xdr:rowOff>
    </xdr:to>
    <xdr:pic>
      <xdr:nvPicPr>
        <xdr:cNvPr id="4" name="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7660" y="586740"/>
          <a:ext cx="1257300" cy="1237141"/>
        </a:xfrm>
        <a:prstGeom prst="rect">
          <a:avLst/>
        </a:prstGeom>
      </xdr:spPr>
    </xdr:pic>
    <xdr:clientData/>
  </xdr:twoCellAnchor>
  <xdr:twoCellAnchor>
    <xdr:from>
      <xdr:col>11</xdr:col>
      <xdr:colOff>327660</xdr:colOff>
      <xdr:row>9</xdr:row>
      <xdr:rowOff>175260</xdr:rowOff>
    </xdr:from>
    <xdr:to>
      <xdr:col>17</xdr:col>
      <xdr:colOff>464820</xdr:colOff>
      <xdr:row>22</xdr:row>
      <xdr:rowOff>114300</xdr:rowOff>
    </xdr:to>
    <xdr:sp macro="" textlink="">
      <xdr:nvSpPr>
        <xdr:cNvPr id="5" name="4 Rectángulo redondeado"/>
        <xdr:cNvSpPr/>
      </xdr:nvSpPr>
      <xdr:spPr>
        <a:xfrm>
          <a:off x="7200900" y="1821180"/>
          <a:ext cx="3886200" cy="23164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000">
              <a:solidFill>
                <a:schemeClr val="tx1"/>
              </a:solidFill>
            </a:rPr>
            <a:t>De acuerdo al artículo 106 del </a:t>
          </a:r>
          <a:r>
            <a:rPr lang="es-MX" sz="1000" b="1" i="1">
              <a:solidFill>
                <a:schemeClr val="tx1"/>
              </a:solidFill>
            </a:rPr>
            <a:t>Estatuto General de la Universidad Autónoma de Baja California,</a:t>
          </a:r>
          <a:r>
            <a:rPr lang="es-MX" sz="1000">
              <a:solidFill>
                <a:schemeClr val="tx1"/>
              </a:solidFill>
            </a:rPr>
            <a:t> el Patronato Universitario tiene las siguientes atribuciones: administrar el patrimonio universitario; manejar los recursos ordinarios y extraordinarios; formular el inventario y catálogos de bienes que integran el patrimonio de la Universidad; formular y presentar el proyecto de presupuesto general anual de </a:t>
          </a:r>
          <a:r>
            <a:rPr lang="es-MX" sz="1100">
              <a:solidFill>
                <a:schemeClr val="tx1"/>
              </a:solidFill>
            </a:rPr>
            <a:t>ingresos y egresos de la institución; vigilar el correcto ejercicio del presupuesto y de los fondos extraordinarios; formular oportunamente la cuenta anual de la UABC para que la dictamine el contador público independiente a fin de  presentarla al Consejo Universitario y llevar la contabilidad, entre otras.</a:t>
          </a:r>
        </a:p>
      </xdr:txBody>
    </xdr:sp>
    <xdr:clientData/>
  </xdr:twoCellAnchor>
  <xdr:twoCellAnchor>
    <xdr:from>
      <xdr:col>11</xdr:col>
      <xdr:colOff>467360</xdr:colOff>
      <xdr:row>29</xdr:row>
      <xdr:rowOff>111760</xdr:rowOff>
    </xdr:from>
    <xdr:to>
      <xdr:col>17</xdr:col>
      <xdr:colOff>609600</xdr:colOff>
      <xdr:row>41</xdr:row>
      <xdr:rowOff>40640</xdr:rowOff>
    </xdr:to>
    <xdr:sp macro="" textlink="">
      <xdr:nvSpPr>
        <xdr:cNvPr id="6" name="5 Rectángulo redondeado"/>
        <xdr:cNvSpPr/>
      </xdr:nvSpPr>
      <xdr:spPr>
        <a:xfrm>
          <a:off x="7396480" y="5415280"/>
          <a:ext cx="3921760" cy="212344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100">
              <a:solidFill>
                <a:schemeClr val="tx1"/>
              </a:solidFill>
            </a:rPr>
            <a:t>El Patronato Universitario, cumple con los distintos ordenamientos de transparencia que le exigen cada una de las leyes, acuerdos, decretos o convenios que le aplican. Ejemplo de lo anterior son los siguientes:</a:t>
          </a:r>
        </a:p>
        <a:p>
          <a:pPr algn="l"/>
          <a:r>
            <a:rPr lang="es-MX" sz="1100">
              <a:solidFill>
                <a:schemeClr val="tx1"/>
              </a:solidFill>
            </a:rPr>
            <a:t>Ley de Transparencia y Acceso a la Información Pública del Estado de Baja California.</a:t>
          </a:r>
        </a:p>
        <a:p>
          <a:pPr algn="l"/>
          <a:r>
            <a:rPr lang="es-MX" sz="1100">
              <a:solidFill>
                <a:schemeClr val="tx1"/>
              </a:solidFill>
            </a:rPr>
            <a:t>Leyes Fiscales,</a:t>
          </a:r>
          <a:r>
            <a:rPr lang="es-MX" sz="1100" baseline="0">
              <a:solidFill>
                <a:schemeClr val="tx1"/>
              </a:solidFill>
            </a:rPr>
            <a:t> IMSS, INFONAVIT</a:t>
          </a:r>
        </a:p>
        <a:p>
          <a:pPr algn="l"/>
          <a:r>
            <a:rPr lang="es-MX" sz="1100" baseline="0">
              <a:solidFill>
                <a:schemeClr val="tx1"/>
              </a:solidFill>
            </a:rPr>
            <a:t>Convenio de Acuerdo Financiero COn Gob Federal y Estatal</a:t>
          </a:r>
        </a:p>
        <a:p>
          <a:pPr algn="l"/>
          <a:r>
            <a:rPr lang="es-MX" sz="1100" baseline="0">
              <a:solidFill>
                <a:schemeClr val="tx1"/>
              </a:solidFill>
            </a:rPr>
            <a:t>etc.</a:t>
          </a:r>
          <a:endParaRPr lang="es-MX" sz="1100">
            <a:solidFill>
              <a:schemeClr val="tx1"/>
            </a:solidFill>
          </a:endParaRPr>
        </a:p>
      </xdr:txBody>
    </xdr:sp>
    <xdr:clientData/>
  </xdr:twoCellAnchor>
  <xdr:twoCellAnchor>
    <xdr:from>
      <xdr:col>18</xdr:col>
      <xdr:colOff>289560</xdr:colOff>
      <xdr:row>10</xdr:row>
      <xdr:rowOff>0</xdr:rowOff>
    </xdr:from>
    <xdr:to>
      <xdr:col>24</xdr:col>
      <xdr:colOff>426720</xdr:colOff>
      <xdr:row>22</xdr:row>
      <xdr:rowOff>121920</xdr:rowOff>
    </xdr:to>
    <xdr:sp macro="" textlink="">
      <xdr:nvSpPr>
        <xdr:cNvPr id="7" name="6 Rectángulo redondeado"/>
        <xdr:cNvSpPr/>
      </xdr:nvSpPr>
      <xdr:spPr>
        <a:xfrm>
          <a:off x="11536680" y="1828800"/>
          <a:ext cx="3886200" cy="23164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000">
              <a:solidFill>
                <a:schemeClr val="tx1"/>
              </a:solidFill>
            </a:rPr>
            <a:t>Las</a:t>
          </a:r>
          <a:r>
            <a:rPr lang="es-MX" sz="1000" baseline="0">
              <a:solidFill>
                <a:schemeClr val="tx1"/>
              </a:solidFill>
            </a:rPr>
            <a:t> atribuciones me mayor relevancia son medidas a traves de </a:t>
          </a:r>
          <a:r>
            <a:rPr lang="es-MX" sz="1000" b="1" baseline="0">
              <a:solidFill>
                <a:schemeClr val="tx1"/>
              </a:solidFill>
            </a:rPr>
            <a:t>indicadores</a:t>
          </a:r>
          <a:r>
            <a:rPr lang="es-MX" sz="1000" baseline="0">
              <a:solidFill>
                <a:schemeClr val="tx1"/>
              </a:solidFill>
            </a:rPr>
            <a:t> dentro del Sistema Integral de Planeación, Programación y Presupuestación (SIPPP)                                                                            </a:t>
          </a:r>
        </a:p>
        <a:p>
          <a:pPr algn="l"/>
          <a:r>
            <a:rPr lang="es-MX" sz="1000" baseline="0">
              <a:solidFill>
                <a:schemeClr val="tx1"/>
              </a:solidFill>
            </a:rPr>
            <a:t>                                     http://sippp.uabc.mx </a:t>
          </a:r>
        </a:p>
        <a:p>
          <a:pPr algn="l"/>
          <a:endParaRPr lang="es-MX" sz="1000" baseline="0">
            <a:solidFill>
              <a:schemeClr val="tx1"/>
            </a:solidFill>
          </a:endParaRPr>
        </a:p>
        <a:p>
          <a:pPr algn="l"/>
          <a:r>
            <a:rPr lang="es-MX" sz="1000" baseline="0">
              <a:solidFill>
                <a:schemeClr val="tx1"/>
              </a:solidFill>
            </a:rPr>
            <a:t>Los aspectos operativos son medidos dentro del Tablero de Indicadores que se encuentra en la Página del Sistema de Gestión de Calidad (Desde 2007 bajo la Normas ISO, actualmente en la versión ISO 9001:2015)                                                                                                                         En este mismo Archivo Excel, en la Ceja de "Tablero de Indicadores" se encuentran los Indicadores referidos.</a:t>
          </a:r>
          <a:endParaRPr lang="es-MX" sz="1100">
            <a:solidFill>
              <a:schemeClr val="tx1"/>
            </a:solidFill>
          </a:endParaRPr>
        </a:p>
      </xdr:txBody>
    </xdr:sp>
    <xdr:clientData/>
  </xdr:twoCellAnchor>
  <xdr:twoCellAnchor>
    <xdr:from>
      <xdr:col>18</xdr:col>
      <xdr:colOff>403860</xdr:colOff>
      <xdr:row>29</xdr:row>
      <xdr:rowOff>58420</xdr:rowOff>
    </xdr:from>
    <xdr:to>
      <xdr:col>24</xdr:col>
      <xdr:colOff>541020</xdr:colOff>
      <xdr:row>40</xdr:row>
      <xdr:rowOff>172720</xdr:rowOff>
    </xdr:to>
    <xdr:sp macro="" textlink="">
      <xdr:nvSpPr>
        <xdr:cNvPr id="8" name="7 Rectángulo redondeado"/>
        <xdr:cNvSpPr/>
      </xdr:nvSpPr>
      <xdr:spPr>
        <a:xfrm>
          <a:off x="11742420" y="5361940"/>
          <a:ext cx="3916680" cy="21259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000" baseline="0">
              <a:solidFill>
                <a:schemeClr val="tx1"/>
              </a:solidFill>
            </a:rPr>
            <a:t>Lo anterior es medido en diversas depencias con varios Indicarones  que se encuentran en "Tablero de Indicadores"                                                  INDICADORES DE CONTADURIA                                                                          </a:t>
          </a:r>
          <a:r>
            <a:rPr lang="es-MX" sz="1000" b="1" baseline="0">
              <a:solidFill>
                <a:schemeClr val="tx1"/>
              </a:solidFill>
            </a:rPr>
            <a:t>DC1  </a:t>
          </a:r>
          <a:r>
            <a:rPr lang="es-MX" sz="1000" baseline="0">
              <a:solidFill>
                <a:schemeClr val="tx1"/>
              </a:solidFill>
            </a:rPr>
            <a:t>            Cumplimiento de Obligaciones Fiscales                                         </a:t>
          </a:r>
          <a:r>
            <a:rPr lang="es-MX" sz="1000" b="1" baseline="0">
              <a:solidFill>
                <a:schemeClr val="tx1"/>
              </a:solidFill>
            </a:rPr>
            <a:t>DC3 </a:t>
          </a:r>
          <a:r>
            <a:rPr lang="es-MX" sz="1000" baseline="0">
              <a:solidFill>
                <a:schemeClr val="tx1"/>
              </a:solidFill>
            </a:rPr>
            <a:t>             Cuenta Pública                                                                                      INDICADORES DE LA UNIDAD DE PRESUPUESTO Y FINANZAS                      </a:t>
          </a:r>
          <a:r>
            <a:rPr lang="es-MX" sz="1000" b="1" baseline="0">
              <a:solidFill>
                <a:schemeClr val="tx1"/>
              </a:solidFill>
            </a:rPr>
            <a:t>PP4 </a:t>
          </a:r>
          <a:r>
            <a:rPr lang="es-MX" sz="1000" baseline="0">
              <a:solidFill>
                <a:schemeClr val="tx1"/>
              </a:solidFill>
            </a:rPr>
            <a:t>            Informe de Avance Presupuestal                                                  DEPARTAMENTO DE SEGUIMIENTO Y EVALUACION                                    </a:t>
          </a:r>
          <a:r>
            <a:rPr lang="es-MX" sz="1000" b="1" baseline="0">
              <a:solidFill>
                <a:schemeClr val="tx1"/>
              </a:solidFill>
            </a:rPr>
            <a:t>GC5  </a:t>
          </a:r>
          <a:r>
            <a:rPr lang="es-MX" sz="1000" baseline="0">
              <a:solidFill>
                <a:schemeClr val="tx1"/>
              </a:solidFill>
            </a:rPr>
            <a:t>           Cumplimiento Obligaciones de Transparencia</a:t>
          </a:r>
          <a:endParaRPr lang="es-MX"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190500</xdr:colOff>
      <xdr:row>0</xdr:row>
      <xdr:rowOff>0</xdr:rowOff>
    </xdr:from>
    <xdr:to>
      <xdr:col>1</xdr:col>
      <xdr:colOff>800100</xdr:colOff>
      <xdr:row>4</xdr:row>
      <xdr:rowOff>104775</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5340" y="0"/>
          <a:ext cx="609600" cy="813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85725</xdr:colOff>
      <xdr:row>44</xdr:row>
      <xdr:rowOff>0</xdr:rowOff>
    </xdr:from>
    <xdr:to>
      <xdr:col>13</xdr:col>
      <xdr:colOff>581025</xdr:colOff>
      <xdr:row>44</xdr:row>
      <xdr:rowOff>0</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44</xdr:row>
      <xdr:rowOff>0</xdr:rowOff>
    </xdr:from>
    <xdr:to>
      <xdr:col>14</xdr:col>
      <xdr:colOff>19050</xdr:colOff>
      <xdr:row>44</xdr:row>
      <xdr:rowOff>0</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390526</xdr:colOff>
      <xdr:row>20</xdr:row>
      <xdr:rowOff>152400</xdr:rowOff>
    </xdr:from>
    <xdr:to>
      <xdr:col>7</xdr:col>
      <xdr:colOff>428625</xdr:colOff>
      <xdr:row>35</xdr:row>
      <xdr:rowOff>114300</xdr:rowOff>
    </xdr:to>
    <xdr:graphicFrame macro="">
      <xdr:nvGraphicFramePr>
        <xdr:cNvPr id="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502920</xdr:colOff>
      <xdr:row>2</xdr:row>
      <xdr:rowOff>91440</xdr:rowOff>
    </xdr:from>
    <xdr:to>
      <xdr:col>10</xdr:col>
      <xdr:colOff>381000</xdr:colOff>
      <xdr:row>5</xdr:row>
      <xdr:rowOff>0</xdr:rowOff>
    </xdr:to>
    <xdr:sp macro="" textlink="">
      <xdr:nvSpPr>
        <xdr:cNvPr id="10" name="9 Flecha curvada hacia la izquierda">
          <a:hlinkClick xmlns:r="http://schemas.openxmlformats.org/officeDocument/2006/relationships" r:id="rId5"/>
        </xdr:cNvPr>
        <xdr:cNvSpPr/>
      </xdr:nvSpPr>
      <xdr:spPr>
        <a:xfrm>
          <a:off x="6804660" y="457200"/>
          <a:ext cx="723900" cy="47244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5</xdr:col>
      <xdr:colOff>247650</xdr:colOff>
      <xdr:row>24</xdr:row>
      <xdr:rowOff>19050</xdr:rowOff>
    </xdr:from>
    <xdr:to>
      <xdr:col>7</xdr:col>
      <xdr:colOff>314325</xdr:colOff>
      <xdr:row>25</xdr:row>
      <xdr:rowOff>142875</xdr:rowOff>
    </xdr:to>
    <xdr:sp macro="" textlink="">
      <xdr:nvSpPr>
        <xdr:cNvPr id="2" name="1 CuadroTexto"/>
        <xdr:cNvSpPr txBox="1"/>
      </xdr:nvSpPr>
      <xdr:spPr>
        <a:xfrm>
          <a:off x="3952875" y="5000625"/>
          <a:ext cx="1285875" cy="3048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80%</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0.76583</cdr:x>
      <cdr:y>0.10514</cdr:y>
    </cdr:from>
    <cdr:to>
      <cdr:x>1</cdr:x>
      <cdr:y>0.18224</cdr:y>
    </cdr:to>
    <cdr:sp macro="" textlink="">
      <cdr:nvSpPr>
        <cdr:cNvPr id="2" name="1 CuadroTexto"/>
        <cdr:cNvSpPr txBox="1"/>
      </cdr:nvSpPr>
      <cdr:spPr>
        <a:xfrm xmlns:a="http://schemas.openxmlformats.org/drawingml/2006/main">
          <a:off x="3800474" y="428625"/>
          <a:ext cx="116205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MX" sz="1100"/>
        </a:p>
      </cdr:txBody>
    </cdr:sp>
  </cdr:relSizeAnchor>
  <cdr:relSizeAnchor xmlns:cdr="http://schemas.openxmlformats.org/drawingml/2006/chartDrawing">
    <cdr:from>
      <cdr:x>0.119</cdr:x>
      <cdr:y>0.47897</cdr:y>
    </cdr:from>
    <cdr:to>
      <cdr:x>0.96929</cdr:x>
      <cdr:y>0.48131</cdr:y>
    </cdr:to>
    <cdr:cxnSp macro="">
      <cdr:nvCxnSpPr>
        <cdr:cNvPr id="4" name="3 Conector recto"/>
        <cdr:cNvCxnSpPr/>
      </cdr:nvCxnSpPr>
      <cdr:spPr>
        <a:xfrm xmlns:a="http://schemas.openxmlformats.org/drawingml/2006/main">
          <a:off x="590549" y="1952625"/>
          <a:ext cx="4219575" cy="952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5</xdr:col>
      <xdr:colOff>678180</xdr:colOff>
      <xdr:row>0</xdr:row>
      <xdr:rowOff>30480</xdr:rowOff>
    </xdr:from>
    <xdr:to>
      <xdr:col>7</xdr:col>
      <xdr:colOff>320040</xdr:colOff>
      <xdr:row>3</xdr:row>
      <xdr:rowOff>45720</xdr:rowOff>
    </xdr:to>
    <xdr:sp macro="" textlink="">
      <xdr:nvSpPr>
        <xdr:cNvPr id="2" name="1 Flecha curvada hacia la izquierda">
          <a:hlinkClick xmlns:r="http://schemas.openxmlformats.org/officeDocument/2006/relationships" r:id="rId1"/>
        </xdr:cNvPr>
        <xdr:cNvSpPr/>
      </xdr:nvSpPr>
      <xdr:spPr>
        <a:xfrm>
          <a:off x="6210300" y="30480"/>
          <a:ext cx="1165860" cy="5638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 General</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190500</xdr:colOff>
      <xdr:row>0</xdr:row>
      <xdr:rowOff>0</xdr:rowOff>
    </xdr:from>
    <xdr:to>
      <xdr:col>1</xdr:col>
      <xdr:colOff>800100</xdr:colOff>
      <xdr:row>4</xdr:row>
      <xdr:rowOff>104775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5340" y="0"/>
          <a:ext cx="609600" cy="813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85725</xdr:colOff>
      <xdr:row>26</xdr:row>
      <xdr:rowOff>0</xdr:rowOff>
    </xdr:from>
    <xdr:to>
      <xdr:col>12</xdr:col>
      <xdr:colOff>0</xdr:colOff>
      <xdr:row>26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26</xdr:row>
      <xdr:rowOff>0</xdr:rowOff>
    </xdr:from>
    <xdr:to>
      <xdr:col>12</xdr:col>
      <xdr:colOff>0</xdr:colOff>
      <xdr:row>26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9</xdr:row>
      <xdr:rowOff>59055</xdr:rowOff>
    </xdr:from>
    <xdr:to>
      <xdr:col>9</xdr:col>
      <xdr:colOff>655320</xdr:colOff>
      <xdr:row>24</xdr:row>
      <xdr:rowOff>167640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129540</xdr:colOff>
      <xdr:row>0</xdr:row>
      <xdr:rowOff>152400</xdr:rowOff>
    </xdr:from>
    <xdr:to>
      <xdr:col>10</xdr:col>
      <xdr:colOff>60960</xdr:colOff>
      <xdr:row>3</xdr:row>
      <xdr:rowOff>152400</xdr:rowOff>
    </xdr:to>
    <xdr:sp macro="" textlink="">
      <xdr:nvSpPr>
        <xdr:cNvPr id="6" name="5 Flecha curvada hacia la izquierda">
          <a:hlinkClick xmlns:r="http://schemas.openxmlformats.org/officeDocument/2006/relationships" r:id="rId5"/>
        </xdr:cNvPr>
        <xdr:cNvSpPr/>
      </xdr:nvSpPr>
      <xdr:spPr>
        <a:xfrm>
          <a:off x="6431280" y="152400"/>
          <a:ext cx="792480" cy="5638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8</xdr:col>
      <xdr:colOff>342900</xdr:colOff>
      <xdr:row>15</xdr:row>
      <xdr:rowOff>152400</xdr:rowOff>
    </xdr:from>
    <xdr:to>
      <xdr:col>9</xdr:col>
      <xdr:colOff>836295</xdr:colOff>
      <xdr:row>17</xdr:row>
      <xdr:rowOff>104775</xdr:rowOff>
    </xdr:to>
    <xdr:sp macro="" textlink="">
      <xdr:nvSpPr>
        <xdr:cNvPr id="7" name="6 CuadroTexto"/>
        <xdr:cNvSpPr txBox="1"/>
      </xdr:nvSpPr>
      <xdr:spPr>
        <a:xfrm>
          <a:off x="6019800" y="3223260"/>
          <a:ext cx="1118235" cy="31813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90%</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190500</xdr:colOff>
      <xdr:row>0</xdr:row>
      <xdr:rowOff>0</xdr:rowOff>
    </xdr:from>
    <xdr:to>
      <xdr:col>1</xdr:col>
      <xdr:colOff>800100</xdr:colOff>
      <xdr:row>4</xdr:row>
      <xdr:rowOff>104775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5340" y="0"/>
          <a:ext cx="609600" cy="813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85725</xdr:colOff>
      <xdr:row>44</xdr:row>
      <xdr:rowOff>0</xdr:rowOff>
    </xdr:from>
    <xdr:to>
      <xdr:col>13</xdr:col>
      <xdr:colOff>581025</xdr:colOff>
      <xdr:row>44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44</xdr:row>
      <xdr:rowOff>0</xdr:rowOff>
    </xdr:from>
    <xdr:to>
      <xdr:col>14</xdr:col>
      <xdr:colOff>19050</xdr:colOff>
      <xdr:row>44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20</xdr:row>
      <xdr:rowOff>152400</xdr:rowOff>
    </xdr:from>
    <xdr:to>
      <xdr:col>7</xdr:col>
      <xdr:colOff>57150</xdr:colOff>
      <xdr:row>40</xdr:row>
      <xdr:rowOff>38100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xdr:colOff>
      <xdr:row>2</xdr:row>
      <xdr:rowOff>133350</xdr:rowOff>
    </xdr:from>
    <xdr:to>
      <xdr:col>13</xdr:col>
      <xdr:colOff>19050</xdr:colOff>
      <xdr:row>8</xdr:row>
      <xdr:rowOff>371475</xdr:rowOff>
    </xdr:to>
    <xdr:sp macro="" textlink="">
      <xdr:nvSpPr>
        <xdr:cNvPr id="6" name="5 Flecha en U">
          <a:hlinkClick xmlns:r="http://schemas.openxmlformats.org/officeDocument/2006/relationships" r:id="rId5"/>
        </xdr:cNvPr>
        <xdr:cNvSpPr/>
      </xdr:nvSpPr>
      <xdr:spPr>
        <a:xfrm>
          <a:off x="7581900" y="504825"/>
          <a:ext cx="1495425" cy="1362075"/>
        </a:xfrm>
        <a:prstGeom prst="uturnArrow">
          <a:avLst>
            <a:gd name="adj1" fmla="val 32692"/>
            <a:gd name="adj2" fmla="val 25000"/>
            <a:gd name="adj3" fmla="val 25000"/>
            <a:gd name="adj4" fmla="val 43750"/>
            <a:gd name="adj5" fmla="val 7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s-MX" sz="1600" b="1">
            <a:solidFill>
              <a:schemeClr val="tx1"/>
            </a:solidFill>
          </a:endParaRPr>
        </a:p>
        <a:p>
          <a:pPr algn="l"/>
          <a:r>
            <a:rPr lang="es-MX" sz="1600" b="1">
              <a:solidFill>
                <a:schemeClr val="tx1"/>
              </a:solidFill>
            </a:rPr>
            <a:t>REGRESAR</a:t>
          </a:r>
          <a:r>
            <a:rPr lang="es-MX" sz="1600" b="1" baseline="0">
              <a:solidFill>
                <a:schemeClr val="tx1"/>
              </a:solidFill>
            </a:rPr>
            <a:t> AL TABLERO </a:t>
          </a:r>
          <a:endParaRPr lang="es-MX" sz="1600" b="1">
            <a:solidFill>
              <a:schemeClr val="tx1"/>
            </a:solidFill>
          </a:endParaRPr>
        </a:p>
      </xdr:txBody>
    </xdr:sp>
    <xdr:clientData/>
  </xdr:twoCellAnchor>
  <xdr:twoCellAnchor>
    <xdr:from>
      <xdr:col>6</xdr:col>
      <xdr:colOff>66675</xdr:colOff>
      <xdr:row>25</xdr:row>
      <xdr:rowOff>180975</xdr:rowOff>
    </xdr:from>
    <xdr:to>
      <xdr:col>8</xdr:col>
      <xdr:colOff>28575</xdr:colOff>
      <xdr:row>25</xdr:row>
      <xdr:rowOff>485775</xdr:rowOff>
    </xdr:to>
    <xdr:sp macro="" textlink="">
      <xdr:nvSpPr>
        <xdr:cNvPr id="7" name="6 CuadroTexto"/>
        <xdr:cNvSpPr txBox="1"/>
      </xdr:nvSpPr>
      <xdr:spPr>
        <a:xfrm>
          <a:off x="4381500" y="5057775"/>
          <a:ext cx="1181100" cy="3048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META:</a:t>
          </a:r>
          <a:r>
            <a:rPr lang="es-MX" sz="1100" b="1" baseline="0"/>
            <a:t> 98%</a:t>
          </a:r>
          <a:endParaRPr lang="es-MX" sz="1100" b="1"/>
        </a:p>
      </xdr:txBody>
    </xdr:sp>
    <xdr:clientData/>
  </xdr:twoCellAnchor>
  <xdr:twoCellAnchor>
    <xdr:from>
      <xdr:col>10</xdr:col>
      <xdr:colOff>171450</xdr:colOff>
      <xdr:row>24</xdr:row>
      <xdr:rowOff>19050</xdr:rowOff>
    </xdr:from>
    <xdr:to>
      <xdr:col>10</xdr:col>
      <xdr:colOff>171450</xdr:colOff>
      <xdr:row>24</xdr:row>
      <xdr:rowOff>47625</xdr:rowOff>
    </xdr:to>
    <xdr:cxnSp macro="">
      <xdr:nvCxnSpPr>
        <xdr:cNvPr id="9" name="Straight Connector 8"/>
        <xdr:cNvCxnSpPr/>
      </xdr:nvCxnSpPr>
      <xdr:spPr>
        <a:xfrm flipV="1">
          <a:off x="7134225" y="4714875"/>
          <a:ext cx="0"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c:userShapes xmlns:c="http://schemas.openxmlformats.org/drawingml/2006/chart">
  <cdr:relSizeAnchor xmlns:cdr="http://schemas.openxmlformats.org/drawingml/2006/chartDrawing">
    <cdr:from>
      <cdr:x>0.12882</cdr:x>
      <cdr:y>0.34293</cdr:y>
    </cdr:from>
    <cdr:to>
      <cdr:x>0.9476</cdr:x>
      <cdr:y>0.34293</cdr:y>
    </cdr:to>
    <cdr:cxnSp macro="">
      <cdr:nvCxnSpPr>
        <cdr:cNvPr id="3" name="Straight Connector 2"/>
        <cdr:cNvCxnSpPr/>
      </cdr:nvCxnSpPr>
      <cdr:spPr>
        <a:xfrm xmlns:a="http://schemas.openxmlformats.org/drawingml/2006/main">
          <a:off x="561975" y="1362075"/>
          <a:ext cx="3571875" cy="0"/>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320040</xdr:colOff>
      <xdr:row>0</xdr:row>
      <xdr:rowOff>38100</xdr:rowOff>
    </xdr:from>
    <xdr:to>
      <xdr:col>1</xdr:col>
      <xdr:colOff>57150</xdr:colOff>
      <xdr:row>7</xdr:row>
      <xdr:rowOff>30480</xdr:rowOff>
    </xdr:to>
    <xdr:pic>
      <xdr:nvPicPr>
        <xdr:cNvPr id="2"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0" y="38100"/>
          <a:ext cx="876300" cy="1211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350520</xdr:colOff>
      <xdr:row>3</xdr:row>
      <xdr:rowOff>0</xdr:rowOff>
    </xdr:from>
    <xdr:to>
      <xdr:col>10</xdr:col>
      <xdr:colOff>226695</xdr:colOff>
      <xdr:row>6</xdr:row>
      <xdr:rowOff>43815</xdr:rowOff>
    </xdr:to>
    <xdr:sp macro="" textlink="">
      <xdr:nvSpPr>
        <xdr:cNvPr id="3" name="2 Flecha curvada hacia la izquierda">
          <a:hlinkClick xmlns:r="http://schemas.openxmlformats.org/officeDocument/2006/relationships" r:id="rId2"/>
        </xdr:cNvPr>
        <xdr:cNvSpPr/>
      </xdr:nvSpPr>
      <xdr:spPr>
        <a:xfrm>
          <a:off x="7122795" y="561975"/>
          <a:ext cx="1400175" cy="61531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320040</xdr:colOff>
      <xdr:row>0</xdr:row>
      <xdr:rowOff>38100</xdr:rowOff>
    </xdr:from>
    <xdr:to>
      <xdr:col>1</xdr:col>
      <xdr:colOff>266700</xdr:colOff>
      <xdr:row>7</xdr:row>
      <xdr:rowOff>30480</xdr:rowOff>
    </xdr:to>
    <xdr:pic>
      <xdr:nvPicPr>
        <xdr:cNvPr id="2"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0" y="38100"/>
          <a:ext cx="876300" cy="1211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556260</xdr:colOff>
      <xdr:row>0</xdr:row>
      <xdr:rowOff>45720</xdr:rowOff>
    </xdr:from>
    <xdr:to>
      <xdr:col>8</xdr:col>
      <xdr:colOff>83820</xdr:colOff>
      <xdr:row>3</xdr:row>
      <xdr:rowOff>53340</xdr:rowOff>
    </xdr:to>
    <xdr:sp macro="" textlink="">
      <xdr:nvSpPr>
        <xdr:cNvPr id="5" name="4 Flecha curvada hacia la izquierda">
          <a:hlinkClick xmlns:r="http://schemas.openxmlformats.org/officeDocument/2006/relationships" r:id="rId2"/>
        </xdr:cNvPr>
        <xdr:cNvSpPr/>
      </xdr:nvSpPr>
      <xdr:spPr>
        <a:xfrm>
          <a:off x="5829300" y="45720"/>
          <a:ext cx="1158240" cy="5715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a:t>
          </a:r>
        </a:p>
        <a:p>
          <a:pPr algn="l"/>
          <a:r>
            <a:rPr lang="es-MX" sz="1100">
              <a:solidFill>
                <a:srgbClr val="FF0000"/>
              </a:solidFill>
            </a:rPr>
            <a:t>Tablero</a:t>
          </a:r>
          <a:r>
            <a:rPr lang="es-MX" sz="1100" baseline="0">
              <a:solidFill>
                <a:srgbClr val="FF0000"/>
              </a:solidFill>
            </a:rPr>
            <a:t> </a:t>
          </a:r>
          <a:endParaRPr lang="es-MX" sz="1100">
            <a:solidFill>
              <a:srgbClr val="FF0000"/>
            </a:solidFill>
          </a:endParaRPr>
        </a:p>
      </xdr:txBody>
    </xdr:sp>
    <xdr:clientData/>
  </xdr:twoCellAnchor>
  <xdr:twoCellAnchor>
    <xdr:from>
      <xdr:col>0</xdr:col>
      <xdr:colOff>685800</xdr:colOff>
      <xdr:row>76</xdr:row>
      <xdr:rowOff>57150</xdr:rowOff>
    </xdr:from>
    <xdr:to>
      <xdr:col>7</xdr:col>
      <xdr:colOff>289560</xdr:colOff>
      <xdr:row>93</xdr:row>
      <xdr:rowOff>28575</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213360</xdr:colOff>
      <xdr:row>79</xdr:row>
      <xdr:rowOff>121920</xdr:rowOff>
    </xdr:from>
    <xdr:to>
      <xdr:col>7</xdr:col>
      <xdr:colOff>281940</xdr:colOff>
      <xdr:row>79</xdr:row>
      <xdr:rowOff>144780</xdr:rowOff>
    </xdr:to>
    <xdr:cxnSp macro="">
      <xdr:nvCxnSpPr>
        <xdr:cNvPr id="12" name="11 Conector recto"/>
        <xdr:cNvCxnSpPr/>
      </xdr:nvCxnSpPr>
      <xdr:spPr>
        <a:xfrm flipV="1">
          <a:off x="1143000" y="17305020"/>
          <a:ext cx="5654040" cy="2286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8</xdr:col>
      <xdr:colOff>59055</xdr:colOff>
      <xdr:row>79</xdr:row>
      <xdr:rowOff>43815</xdr:rowOff>
    </xdr:from>
    <xdr:ext cx="939681" cy="264560"/>
    <xdr:sp macro="" textlink="">
      <xdr:nvSpPr>
        <xdr:cNvPr id="15" name="14 CuadroTexto"/>
        <xdr:cNvSpPr txBox="1"/>
      </xdr:nvSpPr>
      <xdr:spPr>
        <a:xfrm>
          <a:off x="6947535" y="16899255"/>
          <a:ext cx="939681"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100%</a:t>
          </a:r>
        </a:p>
      </xdr:txBody>
    </xdr:sp>
    <xdr:clientData/>
  </xdr:oneCellAnchor>
  <xdr:twoCellAnchor>
    <xdr:from>
      <xdr:col>9</xdr:col>
      <xdr:colOff>0</xdr:colOff>
      <xdr:row>23</xdr:row>
      <xdr:rowOff>0</xdr:rowOff>
    </xdr:from>
    <xdr:to>
      <xdr:col>15</xdr:col>
      <xdr:colOff>746760</xdr:colOff>
      <xdr:row>38</xdr:row>
      <xdr:rowOff>93345</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405765</xdr:colOff>
      <xdr:row>24</xdr:row>
      <xdr:rowOff>99060</xdr:rowOff>
    </xdr:from>
    <xdr:ext cx="939681" cy="264560"/>
    <xdr:sp macro="" textlink="">
      <xdr:nvSpPr>
        <xdr:cNvPr id="9" name="8 CuadroTexto"/>
        <xdr:cNvSpPr txBox="1"/>
      </xdr:nvSpPr>
      <xdr:spPr>
        <a:xfrm>
          <a:off x="12552045" y="4861560"/>
          <a:ext cx="939681"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a:t>
          </a:r>
          <a:r>
            <a:rPr lang="es-MX" sz="1100" baseline="0"/>
            <a:t> = 100%</a:t>
          </a:r>
          <a:endParaRPr lang="es-MX" sz="1100"/>
        </a:p>
      </xdr:txBody>
    </xdr:sp>
    <xdr:clientData/>
  </xdr:oneCellAnchor>
  <xdr:twoCellAnchor>
    <xdr:from>
      <xdr:col>8</xdr:col>
      <xdr:colOff>304799</xdr:colOff>
      <xdr:row>110</xdr:row>
      <xdr:rowOff>200024</xdr:rowOff>
    </xdr:from>
    <xdr:to>
      <xdr:col>17</xdr:col>
      <xdr:colOff>23282</xdr:colOff>
      <xdr:row>126</xdr:row>
      <xdr:rowOff>124882</xdr:rowOff>
    </xdr:to>
    <xdr:graphicFrame macro="">
      <xdr:nvGraphicFramePr>
        <xdr:cNvPr id="1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276225</xdr:colOff>
      <xdr:row>114</xdr:row>
      <xdr:rowOff>19050</xdr:rowOff>
    </xdr:from>
    <xdr:to>
      <xdr:col>16</xdr:col>
      <xdr:colOff>628650</xdr:colOff>
      <xdr:row>114</xdr:row>
      <xdr:rowOff>47625</xdr:rowOff>
    </xdr:to>
    <xdr:cxnSp macro="">
      <xdr:nvCxnSpPr>
        <xdr:cNvPr id="4" name="Straight Connector 3"/>
        <xdr:cNvCxnSpPr/>
      </xdr:nvCxnSpPr>
      <xdr:spPr>
        <a:xfrm>
          <a:off x="7448550" y="24279225"/>
          <a:ext cx="5686425" cy="2857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323850</xdr:colOff>
      <xdr:row>112</xdr:row>
      <xdr:rowOff>85724</xdr:rowOff>
    </xdr:from>
    <xdr:to>
      <xdr:col>17</xdr:col>
      <xdr:colOff>752475</xdr:colOff>
      <xdr:row>113</xdr:row>
      <xdr:rowOff>47624</xdr:rowOff>
    </xdr:to>
    <xdr:sp macro="" textlink="">
      <xdr:nvSpPr>
        <xdr:cNvPr id="6" name="Rectangle 5"/>
        <xdr:cNvSpPr/>
      </xdr:nvSpPr>
      <xdr:spPr>
        <a:xfrm>
          <a:off x="12830175" y="23812499"/>
          <a:ext cx="119062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s-MX" sz="1100"/>
            <a:t>META 100%</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7620</xdr:rowOff>
    </xdr:from>
    <xdr:to>
      <xdr:col>7</xdr:col>
      <xdr:colOff>807720</xdr:colOff>
      <xdr:row>4</xdr:row>
      <xdr:rowOff>129540</xdr:rowOff>
    </xdr:to>
    <xdr:sp macro="" textlink="">
      <xdr:nvSpPr>
        <xdr:cNvPr id="4" name="3 Flecha curvada hacia la izquierda">
          <a:hlinkClick xmlns:r="http://schemas.openxmlformats.org/officeDocument/2006/relationships" r:id="rId1"/>
        </xdr:cNvPr>
        <xdr:cNvSpPr/>
      </xdr:nvSpPr>
      <xdr:spPr>
        <a:xfrm>
          <a:off x="6446520" y="198120"/>
          <a:ext cx="807720" cy="66294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a:t>
          </a:r>
          <a:r>
            <a:rPr lang="es-MX" sz="1100" baseline="0">
              <a:solidFill>
                <a:srgbClr val="FF0000"/>
              </a:solidFill>
            </a:rPr>
            <a:t> </a:t>
          </a:r>
          <a:r>
            <a:rPr lang="es-MX" sz="1100">
              <a:solidFill>
                <a:srgbClr val="FF0000"/>
              </a:solidFill>
            </a:rPr>
            <a:t>Tablero</a:t>
          </a:r>
        </a:p>
      </xdr:txBody>
    </xdr:sp>
    <xdr:clientData/>
  </xdr:twoCellAnchor>
  <xdr:twoCellAnchor>
    <xdr:from>
      <xdr:col>1</xdr:col>
      <xdr:colOff>647699</xdr:colOff>
      <xdr:row>42</xdr:row>
      <xdr:rowOff>95250</xdr:rowOff>
    </xdr:from>
    <xdr:to>
      <xdr:col>9</xdr:col>
      <xdr:colOff>695324</xdr:colOff>
      <xdr:row>58</xdr:row>
      <xdr:rowOff>160020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83820</xdr:colOff>
      <xdr:row>43</xdr:row>
      <xdr:rowOff>36195</xdr:rowOff>
    </xdr:from>
    <xdr:ext cx="939681" cy="264560"/>
    <xdr:sp macro="" textlink="">
      <xdr:nvSpPr>
        <xdr:cNvPr id="8" name="7 CuadroTexto"/>
        <xdr:cNvSpPr txBox="1"/>
      </xdr:nvSpPr>
      <xdr:spPr>
        <a:xfrm>
          <a:off x="7151370" y="9875520"/>
          <a:ext cx="93968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a:t>
          </a:r>
          <a:r>
            <a:rPr lang="es-MX" sz="1100" baseline="0"/>
            <a:t> = 100%</a:t>
          </a:r>
          <a:endParaRPr lang="es-MX" sz="1100"/>
        </a:p>
      </xdr:txBody>
    </xdr:sp>
    <xdr:clientData/>
  </xdr:oneCellAnchor>
  <xdr:twoCellAnchor>
    <xdr:from>
      <xdr:col>2</xdr:col>
      <xdr:colOff>142875</xdr:colOff>
      <xdr:row>46</xdr:row>
      <xdr:rowOff>152400</xdr:rowOff>
    </xdr:from>
    <xdr:to>
      <xdr:col>9</xdr:col>
      <xdr:colOff>523875</xdr:colOff>
      <xdr:row>46</xdr:row>
      <xdr:rowOff>152400</xdr:rowOff>
    </xdr:to>
    <xdr:cxnSp macro="">
      <xdr:nvCxnSpPr>
        <xdr:cNvPr id="3" name="2 Conector recto"/>
        <xdr:cNvCxnSpPr/>
      </xdr:nvCxnSpPr>
      <xdr:spPr>
        <a:xfrm>
          <a:off x="2009775" y="10563225"/>
          <a:ext cx="648652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190500</xdr:colOff>
      <xdr:row>86</xdr:row>
      <xdr:rowOff>142875</xdr:rowOff>
    </xdr:from>
    <xdr:to>
      <xdr:col>9</xdr:col>
      <xdr:colOff>38100</xdr:colOff>
      <xdr:row>114</xdr:row>
      <xdr:rowOff>123825</xdr:rowOff>
    </xdr:to>
    <xdr:graphicFrame macro="">
      <xdr:nvGraphicFramePr>
        <xdr:cNvPr id="6"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222885</xdr:colOff>
      <xdr:row>93</xdr:row>
      <xdr:rowOff>28575</xdr:rowOff>
    </xdr:from>
    <xdr:to>
      <xdr:col>9</xdr:col>
      <xdr:colOff>590515</xdr:colOff>
      <xdr:row>95</xdr:row>
      <xdr:rowOff>28575</xdr:rowOff>
    </xdr:to>
    <xdr:sp macro="" textlink="">
      <xdr:nvSpPr>
        <xdr:cNvPr id="7" name="1 CuadroTexto"/>
        <xdr:cNvSpPr txBox="1"/>
      </xdr:nvSpPr>
      <xdr:spPr>
        <a:xfrm>
          <a:off x="7290435" y="6496050"/>
          <a:ext cx="1243930" cy="323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100%</a:t>
          </a:r>
        </a:p>
      </xdr:txBody>
    </xdr:sp>
    <xdr:clientData/>
  </xdr:twoCellAnchor>
</xdr:wsDr>
</file>

<file path=xl/drawings/drawing19.xml><?xml version="1.0" encoding="utf-8"?>
<c:userShapes xmlns:c="http://schemas.openxmlformats.org/drawingml/2006/chart">
  <cdr:relSizeAnchor xmlns:cdr="http://schemas.openxmlformats.org/drawingml/2006/chartDrawing">
    <cdr:from>
      <cdr:x>0.13888</cdr:x>
      <cdr:y>0.08526</cdr:y>
    </cdr:from>
    <cdr:to>
      <cdr:x>0.95055</cdr:x>
      <cdr:y>0.20951</cdr:y>
    </cdr:to>
    <cdr:sp macro="" textlink="">
      <cdr:nvSpPr>
        <cdr:cNvPr id="2" name="1 CuadroTexto"/>
        <cdr:cNvSpPr txBox="1"/>
      </cdr:nvSpPr>
      <cdr:spPr>
        <a:xfrm xmlns:a="http://schemas.openxmlformats.org/drawingml/2006/main">
          <a:off x="1082133" y="419100"/>
          <a:ext cx="6356892" cy="5719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200"/>
            </a:lnSpc>
          </a:pPr>
          <a:r>
            <a:rPr lang="es-MX" sz="1200" b="1"/>
            <a:t>% de</a:t>
          </a:r>
          <a:r>
            <a:rPr lang="es-MX" sz="1200" b="1" baseline="0"/>
            <a:t> Eficiencia en el cumplimiento de alimentar la información financiera, presupuestal,  programática y de disciplina financera de manera trimestral.</a:t>
          </a:r>
        </a:p>
        <a:p xmlns:a="http://schemas.openxmlformats.org/drawingml/2006/main">
          <a:pPr>
            <a:lnSpc>
              <a:spcPts val="1100"/>
            </a:lnSpc>
          </a:pPr>
          <a:endParaRPr lang="es-MX" sz="1200" b="1"/>
        </a:p>
      </cdr:txBody>
    </cdr:sp>
  </cdr:relSizeAnchor>
  <cdr:relSizeAnchor xmlns:cdr="http://schemas.openxmlformats.org/drawingml/2006/chartDrawing">
    <cdr:from>
      <cdr:x>0.12571</cdr:x>
      <cdr:y>0.30672</cdr:y>
    </cdr:from>
    <cdr:to>
      <cdr:x>0.93934</cdr:x>
      <cdr:y>0.30672</cdr:y>
    </cdr:to>
    <cdr:cxnSp macro="">
      <cdr:nvCxnSpPr>
        <cdr:cNvPr id="4" name="3 Conector recto"/>
        <cdr:cNvCxnSpPr/>
      </cdr:nvCxnSpPr>
      <cdr:spPr bwMode="auto">
        <a:xfrm xmlns:a="http://schemas.openxmlformats.org/drawingml/2006/main">
          <a:off x="981075" y="1428750"/>
          <a:ext cx="6372225" cy="0"/>
        </a:xfrm>
        <a:prstGeom xmlns:a="http://schemas.openxmlformats.org/drawingml/2006/main" prst="line">
          <a:avLst/>
        </a:prstGeom>
        <a:ln xmlns:a="http://schemas.openxmlformats.org/drawingml/2006/main">
          <a:headEnd type="none" w="med" len="med"/>
          <a:tailEnd type="none" w="med" len="med"/>
        </a:ln>
        <a:extLst xmlns:a="http://schemas.openxmlformats.org/drawingml/2006/mai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717233</xdr:colOff>
      <xdr:row>44</xdr:row>
      <xdr:rowOff>95673</xdr:rowOff>
    </xdr:to>
    <xdr:sp macro="" textlink="">
      <xdr:nvSpPr>
        <xdr:cNvPr id="2" name="Marcador de contenido 2"/>
        <xdr:cNvSpPr>
          <a:spLocks noGrp="1"/>
        </xdr:cNvSpPr>
      </xdr:nvSpPr>
      <xdr:spPr>
        <a:xfrm>
          <a:off x="792480" y="182880"/>
          <a:ext cx="6264593" cy="7959513"/>
        </a:xfrm>
        <a:prstGeom prst="rect">
          <a:avLst/>
        </a:prstGeom>
      </xdr:spPr>
      <xdr:txBody>
        <a:bodyPr vert="horz" wrap="square" lIns="91440" tIns="45720" rIns="91440" bIns="45720" rtlCol="0">
          <a:noAutofit/>
        </a:bodyPr>
        <a:lstStyle>
          <a:lvl1pPr marL="171450" indent="-171450" algn="l" defTabSz="685800" rtl="0" eaLnBrk="1" latinLnBrk="0" hangingPunct="1">
            <a:lnSpc>
              <a:spcPct val="90000"/>
            </a:lnSpc>
            <a:spcBef>
              <a:spcPts val="750"/>
            </a:spcBef>
            <a:buFont typeface="Arial" panose="020B0604020202020204" pitchFamily="34" charset="0"/>
            <a:buChar char="•"/>
            <a:defRPr sz="2100" kern="1200">
              <a:solidFill>
                <a:schemeClr val="tx1"/>
              </a:solidFill>
              <a:latin typeface="+mn-lt"/>
              <a:ea typeface="+mn-ea"/>
              <a:cs typeface="+mn-cs"/>
            </a:defRPr>
          </a:lvl1pPr>
          <a:lvl2pPr marL="514350" indent="-171450" algn="l" defTabSz="685800" rtl="0" eaLnBrk="1" latinLnBrk="0" hangingPunct="1">
            <a:lnSpc>
              <a:spcPct val="90000"/>
            </a:lnSpc>
            <a:spcBef>
              <a:spcPts val="375"/>
            </a:spcBef>
            <a:buFont typeface="Arial" panose="020B0604020202020204" pitchFamily="34" charset="0"/>
            <a:buChar char="•"/>
            <a:defRPr sz="1800" kern="1200">
              <a:solidFill>
                <a:schemeClr val="tx1"/>
              </a:solidFill>
              <a:latin typeface="+mn-lt"/>
              <a:ea typeface="+mn-ea"/>
              <a:cs typeface="+mn-cs"/>
            </a:defRPr>
          </a:lvl2pPr>
          <a:lvl3pPr marL="857250" indent="-171450" algn="l" defTabSz="685800" rtl="0" eaLnBrk="1" latinLnBrk="0" hangingPunct="1">
            <a:lnSpc>
              <a:spcPct val="90000"/>
            </a:lnSpc>
            <a:spcBef>
              <a:spcPts val="375"/>
            </a:spcBef>
            <a:buFont typeface="Arial" panose="020B0604020202020204" pitchFamily="34" charset="0"/>
            <a:buChar char="•"/>
            <a:defRPr sz="1500" kern="1200">
              <a:solidFill>
                <a:schemeClr val="tx1"/>
              </a:solidFill>
              <a:latin typeface="+mn-lt"/>
              <a:ea typeface="+mn-ea"/>
              <a:cs typeface="+mn-cs"/>
            </a:defRPr>
          </a:lvl3pPr>
          <a:lvl4pPr marL="12001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4pPr>
          <a:lvl5pPr marL="15430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5pPr>
          <a:lvl6pPr marL="18859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6pPr>
          <a:lvl7pPr marL="22288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7pPr>
          <a:lvl8pPr marL="25717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8pPr>
          <a:lvl9pPr marL="2914650" indent="-171450" algn="l" defTabSz="685800" rtl="0" eaLnBrk="1" latinLnBrk="0" hangingPunct="1">
            <a:lnSpc>
              <a:spcPct val="90000"/>
            </a:lnSpc>
            <a:spcBef>
              <a:spcPts val="375"/>
            </a:spcBef>
            <a:buFont typeface="Arial" panose="020B0604020202020204" pitchFamily="34" charset="0"/>
            <a:buChar char="•"/>
            <a:defRPr sz="1350" kern="1200">
              <a:solidFill>
                <a:schemeClr val="tx1"/>
              </a:solidFill>
              <a:latin typeface="+mn-lt"/>
              <a:ea typeface="+mn-ea"/>
              <a:cs typeface="+mn-cs"/>
            </a:defRPr>
          </a:lvl9pPr>
        </a:lstStyle>
        <a:p>
          <a:pPr marL="0" indent="0" algn="ctr">
            <a:buNone/>
          </a:pPr>
          <a:r>
            <a:rPr lang="es-MX" sz="1800" b="1">
              <a:latin typeface="Arial" panose="020B0604020202020204" pitchFamily="34" charset="0"/>
              <a:cs typeface="Arial" panose="020B0604020202020204" pitchFamily="34" charset="0"/>
            </a:rPr>
            <a:t>UNIVERSIDAD AUTÓNOMA DE BAJA CALIFORNIA</a:t>
          </a:r>
        </a:p>
        <a:p>
          <a:pPr marL="0" indent="0" algn="ctr">
            <a:buNone/>
          </a:pPr>
          <a:r>
            <a:rPr lang="es-MX" sz="2400" b="1">
              <a:latin typeface="Arial" panose="020B0604020202020204" pitchFamily="34" charset="0"/>
              <a:cs typeface="Arial" panose="020B0604020202020204" pitchFamily="34" charset="0"/>
            </a:rPr>
            <a:t>PATRONATO UNIVERSITARIO</a:t>
          </a:r>
          <a:endParaRPr lang="es-MX" sz="2400"/>
        </a:p>
        <a:p>
          <a:pPr algn="ctr"/>
          <a:endParaRPr lang="es-MX" sz="2800" b="1">
            <a:latin typeface="Arial" panose="020B0604020202020204" pitchFamily="34" charset="0"/>
            <a:cs typeface="Arial" panose="020B0604020202020204" pitchFamily="34" charset="0"/>
          </a:endParaRPr>
        </a:p>
        <a:p>
          <a:pPr marL="0" indent="0" algn="ctr">
            <a:buNone/>
          </a:pPr>
          <a:r>
            <a:rPr lang="es-MX" sz="2800" b="1">
              <a:latin typeface="Arial" panose="020B0604020202020204" pitchFamily="34" charset="0"/>
              <a:cs typeface="Arial" panose="020B0604020202020204" pitchFamily="34" charset="0"/>
            </a:rPr>
            <a:t>VISIÓN</a:t>
          </a:r>
          <a:br>
            <a:rPr lang="es-MX" sz="2800" b="1">
              <a:latin typeface="Arial" panose="020B0604020202020204" pitchFamily="34" charset="0"/>
              <a:cs typeface="Arial" panose="020B0604020202020204" pitchFamily="34" charset="0"/>
            </a:rPr>
          </a:br>
          <a:endParaRPr lang="es-MX" sz="2000">
            <a:latin typeface="Arial" panose="020B0604020202020204" pitchFamily="34" charset="0"/>
            <a:cs typeface="Arial" panose="020B0604020202020204" pitchFamily="34" charset="0"/>
          </a:endParaRPr>
        </a:p>
        <a:p>
          <a:pPr marL="0" indent="0" algn="just">
            <a:buNone/>
          </a:pPr>
          <a:r>
            <a:rPr lang="es-MX" sz="2000">
              <a:latin typeface="Arial" panose="020B0604020202020204" pitchFamily="34" charset="0"/>
              <a:cs typeface="Arial" panose="020B0604020202020204" pitchFamily="34" charset="0"/>
            </a:rPr>
            <a:t/>
          </a:r>
          <a:br>
            <a:rPr lang="es-MX" sz="2000">
              <a:latin typeface="Arial" panose="020B0604020202020204" pitchFamily="34" charset="0"/>
              <a:cs typeface="Arial" panose="020B0604020202020204" pitchFamily="34" charset="0"/>
            </a:rPr>
          </a:br>
          <a:r>
            <a:rPr lang="es-MX" sz="2000">
              <a:latin typeface="Arial" panose="020B0604020202020204" pitchFamily="34" charset="0"/>
              <a:cs typeface="Arial" panose="020B0604020202020204" pitchFamily="34" charset="0"/>
            </a:rPr>
            <a:t>En el año 2025, el Patronato universitario se ha consolidado como líder en la administración, gestión y vigilancia de los recursos, utilizando procesos de calidad, para que la UABC destaque en el campo de la educación superior.</a:t>
          </a:r>
        </a:p>
        <a:p>
          <a:pPr algn="just"/>
          <a:endParaRPr lang="es-MX" sz="2000">
            <a:latin typeface="Arial" panose="020B0604020202020204" pitchFamily="34" charset="0"/>
            <a:cs typeface="Arial" panose="020B0604020202020204" pitchFamily="34" charset="0"/>
          </a:endParaRPr>
        </a:p>
        <a:p>
          <a:pPr algn="just"/>
          <a:r>
            <a:rPr lang="es-MX" sz="2000">
              <a:latin typeface="Arial" panose="020B0604020202020204" pitchFamily="34" charset="0"/>
              <a:cs typeface="Arial" panose="020B0604020202020204" pitchFamily="34" charset="0"/>
            </a:rPr>
            <a:t>Da respuesta acorde a las necesidades del usuario, utilizando procesos innovadores con sistemas financieros y administrativos que son modelo a nivel nacional.</a:t>
          </a:r>
        </a:p>
        <a:p>
          <a:pPr algn="just"/>
          <a:endParaRPr lang="es-MX" sz="2000">
            <a:latin typeface="Arial" panose="020B0604020202020204" pitchFamily="34" charset="0"/>
            <a:cs typeface="Arial" panose="020B0604020202020204" pitchFamily="34" charset="0"/>
          </a:endParaRPr>
        </a:p>
        <a:p>
          <a:pPr algn="just"/>
          <a:r>
            <a:rPr lang="es-MX" sz="2000">
              <a:latin typeface="Arial" panose="020B0604020202020204" pitchFamily="34" charset="0"/>
              <a:cs typeface="Arial" panose="020B0604020202020204" pitchFamily="34" charset="0"/>
            </a:rPr>
            <a:t>Está conformado por un equipo de trabajo eficiente y eficaz, con alto espíritu de colaboración y servicio, se desempeña dentro de un ambiente laboral armónico el cual fomenta la comunicación abierta y el desarrollo integral, buscando la superación constante fundamentada en los principios de calidad y excelencia.</a:t>
          </a:r>
        </a:p>
        <a:p>
          <a:pPr algn="just"/>
          <a:endParaRPr lang="es-MX" sz="2000">
            <a:latin typeface="Arial" panose="020B0604020202020204" pitchFamily="34" charset="0"/>
            <a:cs typeface="Arial" panose="020B0604020202020204" pitchFamily="34" charset="0"/>
          </a:endParaRPr>
        </a:p>
      </xdr:txBody>
    </xdr:sp>
    <xdr:clientData/>
  </xdr:twoCellAnchor>
  <xdr:twoCellAnchor editAs="oneCell">
    <xdr:from>
      <xdr:col>0</xdr:col>
      <xdr:colOff>594360</xdr:colOff>
      <xdr:row>4</xdr:row>
      <xdr:rowOff>152400</xdr:rowOff>
    </xdr:from>
    <xdr:to>
      <xdr:col>2</xdr:col>
      <xdr:colOff>310420</xdr:colOff>
      <xdr:row>11</xdr:row>
      <xdr:rowOff>152400</xdr:rowOff>
    </xdr:to>
    <xdr:pic>
      <xdr:nvPicPr>
        <xdr:cNvPr id="3" name="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360" y="883920"/>
          <a:ext cx="1301020" cy="1280160"/>
        </a:xfrm>
        <a:prstGeom prst="rect">
          <a:avLst/>
        </a:prstGeom>
      </xdr:spPr>
    </xdr:pic>
    <xdr:clientData/>
  </xdr:twoCellAnchor>
  <xdr:twoCellAnchor>
    <xdr:from>
      <xdr:col>9</xdr:col>
      <xdr:colOff>624840</xdr:colOff>
      <xdr:row>13</xdr:row>
      <xdr:rowOff>60960</xdr:rowOff>
    </xdr:from>
    <xdr:to>
      <xdr:col>14</xdr:col>
      <xdr:colOff>584200</xdr:colOff>
      <xdr:row>21</xdr:row>
      <xdr:rowOff>38100</xdr:rowOff>
    </xdr:to>
    <xdr:sp macro="" textlink="">
      <xdr:nvSpPr>
        <xdr:cNvPr id="4" name="3 Rectángulo redondeado"/>
        <xdr:cNvSpPr/>
      </xdr:nvSpPr>
      <xdr:spPr>
        <a:xfrm>
          <a:off x="7757160" y="2438400"/>
          <a:ext cx="3921760" cy="14401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100">
              <a:solidFill>
                <a:schemeClr val="tx1"/>
              </a:solidFill>
            </a:rPr>
            <a:t>Para el Cumplimiento de la Visión se tiene implementado</a:t>
          </a:r>
          <a:r>
            <a:rPr lang="es-MX" sz="1100" baseline="0">
              <a:solidFill>
                <a:schemeClr val="tx1"/>
              </a:solidFill>
            </a:rPr>
            <a:t> de acuerdo a la Metodologia de Balanced Socorecard los indicadores que están midiendo los Procesos (P)  y los Indicadores de Proyectos de Mejora (GC1 y GC2)</a:t>
          </a:r>
          <a:endParaRPr lang="es-MX" sz="1100">
            <a:solidFill>
              <a:schemeClr val="tx1"/>
            </a:solidFill>
          </a:endParaRPr>
        </a:p>
      </xdr:txBody>
    </xdr:sp>
    <xdr:clientData/>
  </xdr:twoCellAnchor>
  <xdr:twoCellAnchor>
    <xdr:from>
      <xdr:col>9</xdr:col>
      <xdr:colOff>746760</xdr:colOff>
      <xdr:row>21</xdr:row>
      <xdr:rowOff>160020</xdr:rowOff>
    </xdr:from>
    <xdr:to>
      <xdr:col>14</xdr:col>
      <xdr:colOff>706120</xdr:colOff>
      <xdr:row>27</xdr:row>
      <xdr:rowOff>167640</xdr:rowOff>
    </xdr:to>
    <xdr:sp macro="" textlink="">
      <xdr:nvSpPr>
        <xdr:cNvPr id="5" name="4 Rectángulo redondeado"/>
        <xdr:cNvSpPr/>
      </xdr:nvSpPr>
      <xdr:spPr>
        <a:xfrm>
          <a:off x="7879080" y="4000500"/>
          <a:ext cx="3921760" cy="11049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100">
              <a:solidFill>
                <a:schemeClr val="tx1"/>
              </a:solidFill>
            </a:rPr>
            <a:t>De igual manera de acuerdo a la Metodologia de BSC se tienen</a:t>
          </a:r>
          <a:r>
            <a:rPr lang="es-MX" sz="1100" baseline="0">
              <a:solidFill>
                <a:schemeClr val="tx1"/>
              </a:solidFill>
            </a:rPr>
            <a:t> implementados los Indicadores de Clientes (C) que son los que están midiendo los indices de atención de tramites de usuarios y los niveles de satisfacción de los mismos.</a:t>
          </a:r>
          <a:endParaRPr lang="es-MX" sz="1100">
            <a:solidFill>
              <a:schemeClr val="tx1"/>
            </a:solidFill>
          </a:endParaRPr>
        </a:p>
      </xdr:txBody>
    </xdr:sp>
    <xdr:clientData/>
  </xdr:twoCellAnchor>
  <xdr:twoCellAnchor>
    <xdr:from>
      <xdr:col>9</xdr:col>
      <xdr:colOff>762000</xdr:colOff>
      <xdr:row>29</xdr:row>
      <xdr:rowOff>83820</xdr:rowOff>
    </xdr:from>
    <xdr:to>
      <xdr:col>14</xdr:col>
      <xdr:colOff>721360</xdr:colOff>
      <xdr:row>40</xdr:row>
      <xdr:rowOff>45720</xdr:rowOff>
    </xdr:to>
    <xdr:sp macro="" textlink="">
      <xdr:nvSpPr>
        <xdr:cNvPr id="6" name="5 Rectángulo redondeado"/>
        <xdr:cNvSpPr/>
      </xdr:nvSpPr>
      <xdr:spPr>
        <a:xfrm>
          <a:off x="7894320" y="5387340"/>
          <a:ext cx="3921760" cy="197358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MX" sz="1100">
              <a:solidFill>
                <a:schemeClr val="tx1"/>
              </a:solidFill>
            </a:rPr>
            <a:t>Para medir el Clima Laboral</a:t>
          </a:r>
          <a:r>
            <a:rPr lang="es-MX" sz="1100" baseline="0">
              <a:solidFill>
                <a:schemeClr val="tx1"/>
              </a:solidFill>
            </a:rPr>
            <a:t> del patronato Universitario, se tiene implementada la aplicación de una Encuesta Anual  de Clima Laboral que mide distintos aspectos tales como: Organización, interacción social, comunicación, condiciones de trabajo, medio ambiente e indentidad y pertenencia.   Además de lo anterior y de acuerdo a la normatividad ISO9001:2015, los puestos de trabajo están cubiertos con personal que reune el perfil definido, se aplica Detección de necesidades de capacitación y se tiene establecido el indicador GC3 que está midiendo la capacitacion del personal.</a:t>
          </a:r>
          <a:endParaRPr lang="es-MX" sz="1100">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472440</xdr:colOff>
      <xdr:row>0</xdr:row>
      <xdr:rowOff>137160</xdr:rowOff>
    </xdr:from>
    <xdr:to>
      <xdr:col>1</xdr:col>
      <xdr:colOff>396240</xdr:colOff>
      <xdr:row>7</xdr:row>
      <xdr:rowOff>137160</xdr:rowOff>
    </xdr:to>
    <xdr:pic>
      <xdr:nvPicPr>
        <xdr:cNvPr id="7"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 y="137160"/>
          <a:ext cx="853440" cy="1211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365760</xdr:colOff>
      <xdr:row>27</xdr:row>
      <xdr:rowOff>163830</xdr:rowOff>
    </xdr:from>
    <xdr:to>
      <xdr:col>10</xdr:col>
      <xdr:colOff>7620</xdr:colOff>
      <xdr:row>42</xdr:row>
      <xdr:rowOff>156210</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647700</xdr:colOff>
      <xdr:row>34</xdr:row>
      <xdr:rowOff>53340</xdr:rowOff>
    </xdr:from>
    <xdr:to>
      <xdr:col>9</xdr:col>
      <xdr:colOff>495300</xdr:colOff>
      <xdr:row>34</xdr:row>
      <xdr:rowOff>53340</xdr:rowOff>
    </xdr:to>
    <xdr:cxnSp macro="">
      <xdr:nvCxnSpPr>
        <xdr:cNvPr id="10" name="9 Conector recto"/>
        <xdr:cNvCxnSpPr/>
      </xdr:nvCxnSpPr>
      <xdr:spPr>
        <a:xfrm>
          <a:off x="3741420" y="6758940"/>
          <a:ext cx="595122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9</xdr:col>
      <xdr:colOff>525780</xdr:colOff>
      <xdr:row>33</xdr:row>
      <xdr:rowOff>53340</xdr:rowOff>
    </xdr:from>
    <xdr:ext cx="868186" cy="264560"/>
    <xdr:sp macro="" textlink="">
      <xdr:nvSpPr>
        <xdr:cNvPr id="11" name="10 CuadroTexto"/>
        <xdr:cNvSpPr txBox="1"/>
      </xdr:nvSpPr>
      <xdr:spPr>
        <a:xfrm>
          <a:off x="9723120" y="6576060"/>
          <a:ext cx="868186" cy="26456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91%</a:t>
          </a:r>
        </a:p>
      </xdr:txBody>
    </xdr:sp>
    <xdr:clientData/>
  </xdr:oneCellAnchor>
  <xdr:twoCellAnchor>
    <xdr:from>
      <xdr:col>7</xdr:col>
      <xdr:colOff>561975</xdr:colOff>
      <xdr:row>3</xdr:row>
      <xdr:rowOff>95250</xdr:rowOff>
    </xdr:from>
    <xdr:to>
      <xdr:col>10</xdr:col>
      <xdr:colOff>276225</xdr:colOff>
      <xdr:row>9</xdr:row>
      <xdr:rowOff>76200</xdr:rowOff>
    </xdr:to>
    <xdr:sp macro="" textlink="">
      <xdr:nvSpPr>
        <xdr:cNvPr id="2" name="1 Flecha a la derecha con bandas">
          <a:hlinkClick xmlns:r="http://schemas.openxmlformats.org/officeDocument/2006/relationships" r:id="rId3"/>
        </xdr:cNvPr>
        <xdr:cNvSpPr/>
      </xdr:nvSpPr>
      <xdr:spPr>
        <a:xfrm>
          <a:off x="7953375" y="638175"/>
          <a:ext cx="2000250" cy="1104900"/>
        </a:xfrm>
        <a:prstGeom prst="stripedRightArrow">
          <a:avLst>
            <a:gd name="adj1" fmla="val 50000"/>
            <a:gd name="adj2" fmla="val 40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s-MX" sz="1400" b="1"/>
            <a:t>REGRESAR AL TABLERO</a:t>
          </a:r>
          <a:r>
            <a:rPr lang="es-MX" sz="1400" b="1" baseline="0"/>
            <a:t> </a:t>
          </a:r>
          <a:endParaRPr lang="es-MX" sz="1400" b="1"/>
        </a:p>
      </xdr:txBody>
    </xdr:sp>
    <xdr:clientData/>
  </xdr:twoCellAnchor>
  <xdr:twoCellAnchor>
    <xdr:from>
      <xdr:col>1</xdr:col>
      <xdr:colOff>99060</xdr:colOff>
      <xdr:row>77</xdr:row>
      <xdr:rowOff>175260</xdr:rowOff>
    </xdr:from>
    <xdr:to>
      <xdr:col>7</xdr:col>
      <xdr:colOff>213360</xdr:colOff>
      <xdr:row>92</xdr:row>
      <xdr:rowOff>175260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6</xdr:col>
      <xdr:colOff>695325</xdr:colOff>
      <xdr:row>87</xdr:row>
      <xdr:rowOff>152400</xdr:rowOff>
    </xdr:from>
    <xdr:ext cx="877420" cy="264560"/>
    <xdr:sp macro="" textlink="">
      <xdr:nvSpPr>
        <xdr:cNvPr id="16" name="15 CuadroTexto"/>
        <xdr:cNvSpPr txBox="1"/>
      </xdr:nvSpPr>
      <xdr:spPr>
        <a:xfrm>
          <a:off x="7515225" y="20916900"/>
          <a:ext cx="877420" cy="2645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91%</a:t>
          </a:r>
        </a:p>
      </xdr:txBody>
    </xdr:sp>
    <xdr:clientData/>
  </xdr:oneCellAnchor>
  <xdr:twoCellAnchor>
    <xdr:from>
      <xdr:col>1</xdr:col>
      <xdr:colOff>662940</xdr:colOff>
      <xdr:row>88</xdr:row>
      <xdr:rowOff>76200</xdr:rowOff>
    </xdr:from>
    <xdr:to>
      <xdr:col>6</xdr:col>
      <xdr:colOff>695325</xdr:colOff>
      <xdr:row>88</xdr:row>
      <xdr:rowOff>101800</xdr:rowOff>
    </xdr:to>
    <xdr:cxnSp macro="">
      <xdr:nvCxnSpPr>
        <xdr:cNvPr id="5" name="4 Conector recto"/>
        <xdr:cNvCxnSpPr>
          <a:endCxn id="16" idx="1"/>
        </xdr:cNvCxnSpPr>
      </xdr:nvCxnSpPr>
      <xdr:spPr>
        <a:xfrm>
          <a:off x="1592580" y="21023580"/>
          <a:ext cx="5922645" cy="25600"/>
        </a:xfrm>
        <a:prstGeom prst="line">
          <a:avLst/>
        </a:prstGeom>
        <a:ln w="5715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238126</xdr:colOff>
      <xdr:row>125</xdr:row>
      <xdr:rowOff>123824</xdr:rowOff>
    </xdr:from>
    <xdr:to>
      <xdr:col>6</xdr:col>
      <xdr:colOff>447676</xdr:colOff>
      <xdr:row>143</xdr:row>
      <xdr:rowOff>114299</xdr:rowOff>
    </xdr:to>
    <xdr:graphicFrame macro="">
      <xdr:nvGraphicFramePr>
        <xdr:cNvPr id="1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0.08151</cdr:x>
      <cdr:y>0.40728</cdr:y>
    </cdr:from>
    <cdr:to>
      <cdr:x>0.92313</cdr:x>
      <cdr:y>0.41176</cdr:y>
    </cdr:to>
    <cdr:cxnSp macro="">
      <cdr:nvCxnSpPr>
        <cdr:cNvPr id="3" name="2 Conector recto"/>
        <cdr:cNvCxnSpPr/>
      </cdr:nvCxnSpPr>
      <cdr:spPr bwMode="auto">
        <a:xfrm xmlns:a="http://schemas.openxmlformats.org/drawingml/2006/main">
          <a:off x="556911" y="1520807"/>
          <a:ext cx="5750632" cy="16707"/>
        </a:xfrm>
        <a:prstGeom xmlns:a="http://schemas.openxmlformats.org/drawingml/2006/main" prst="line">
          <a:avLst/>
        </a:prstGeom>
        <a:ln xmlns:a="http://schemas.openxmlformats.org/drawingml/2006/main">
          <a:headEnd type="none" w="med" len="med"/>
          <a:tailEnd type="none" w="med" len="med"/>
        </a:ln>
        <a:extLst xmlns:a="http://schemas.openxmlformats.org/drawingml/2006/mai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0.82371</cdr:x>
      <cdr:y>0.2934</cdr:y>
    </cdr:from>
    <cdr:to>
      <cdr:x>0.94799</cdr:x>
      <cdr:y>0.36646</cdr:y>
    </cdr:to>
    <cdr:sp macro="" textlink="">
      <cdr:nvSpPr>
        <cdr:cNvPr id="4" name="3 CuadroTexto"/>
        <cdr:cNvSpPr txBox="1"/>
      </cdr:nvSpPr>
      <cdr:spPr>
        <a:xfrm xmlns:a="http://schemas.openxmlformats.org/drawingml/2006/main">
          <a:off x="5628192" y="1095574"/>
          <a:ext cx="849174" cy="272808"/>
        </a:xfrm>
        <a:prstGeom xmlns:a="http://schemas.openxmlformats.org/drawingml/2006/main" prst="rect">
          <a:avLst/>
        </a:prstGeom>
        <a:solidFill xmlns:a="http://schemas.openxmlformats.org/drawingml/2006/main">
          <a:schemeClr val="accent2"/>
        </a:solidFill>
      </cdr:spPr>
      <cdr:txBody>
        <a:bodyPr xmlns:a="http://schemas.openxmlformats.org/drawingml/2006/main" vertOverflow="clip" wrap="square" rtlCol="0"/>
        <a:lstStyle xmlns:a="http://schemas.openxmlformats.org/drawingml/2006/main"/>
        <a:p xmlns:a="http://schemas.openxmlformats.org/drawingml/2006/main">
          <a:r>
            <a:rPr lang="es-MX" sz="1100" b="1"/>
            <a:t>Meta</a:t>
          </a:r>
          <a:r>
            <a:rPr lang="es-MX" sz="1100" b="1" baseline="0"/>
            <a:t> 91%</a:t>
          </a:r>
          <a:endParaRPr lang="es-MX" sz="1100" b="1"/>
        </a:p>
      </cdr:txBody>
    </cdr:sp>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495300</xdr:colOff>
      <xdr:row>0</xdr:row>
      <xdr:rowOff>129540</xdr:rowOff>
    </xdr:from>
    <xdr:to>
      <xdr:col>1</xdr:col>
      <xdr:colOff>419100</xdr:colOff>
      <xdr:row>7</xdr:row>
      <xdr:rowOff>121920</xdr:rowOff>
    </xdr:to>
    <xdr:pic>
      <xdr:nvPicPr>
        <xdr:cNvPr id="3"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5300" y="129540"/>
          <a:ext cx="891540" cy="1211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205740</xdr:colOff>
      <xdr:row>0</xdr:row>
      <xdr:rowOff>144780</xdr:rowOff>
    </xdr:from>
    <xdr:to>
      <xdr:col>8</xdr:col>
      <xdr:colOff>182880</xdr:colOff>
      <xdr:row>4</xdr:row>
      <xdr:rowOff>38100</xdr:rowOff>
    </xdr:to>
    <xdr:sp macro="" textlink="">
      <xdr:nvSpPr>
        <xdr:cNvPr id="5" name="4 Flecha curvada hacia la izquierda">
          <a:hlinkClick xmlns:r="http://schemas.openxmlformats.org/officeDocument/2006/relationships" r:id="rId2"/>
        </xdr:cNvPr>
        <xdr:cNvSpPr/>
      </xdr:nvSpPr>
      <xdr:spPr>
        <a:xfrm>
          <a:off x="6484620" y="144780"/>
          <a:ext cx="822960" cy="62484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chemeClr val="tx1"/>
              </a:solidFill>
            </a:rPr>
            <a:t>Regresar a Tablero </a:t>
          </a:r>
        </a:p>
      </xdr:txBody>
    </xdr:sp>
    <xdr:clientData/>
  </xdr:twoCellAnchor>
  <xdr:twoCellAnchor>
    <xdr:from>
      <xdr:col>0</xdr:col>
      <xdr:colOff>942974</xdr:colOff>
      <xdr:row>83</xdr:row>
      <xdr:rowOff>150495</xdr:rowOff>
    </xdr:from>
    <xdr:to>
      <xdr:col>7</xdr:col>
      <xdr:colOff>457199</xdr:colOff>
      <xdr:row>98</xdr:row>
      <xdr:rowOff>150495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190500</xdr:colOff>
      <xdr:row>37</xdr:row>
      <xdr:rowOff>116205</xdr:rowOff>
    </xdr:from>
    <xdr:to>
      <xdr:col>9</xdr:col>
      <xdr:colOff>342900</xdr:colOff>
      <xdr:row>52</xdr:row>
      <xdr:rowOff>116205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885825</xdr:colOff>
      <xdr:row>43</xdr:row>
      <xdr:rowOff>0</xdr:rowOff>
    </xdr:from>
    <xdr:to>
      <xdr:col>9</xdr:col>
      <xdr:colOff>180975</xdr:colOff>
      <xdr:row>43</xdr:row>
      <xdr:rowOff>0</xdr:rowOff>
    </xdr:to>
    <xdr:cxnSp macro="">
      <xdr:nvCxnSpPr>
        <xdr:cNvPr id="10" name="9 Conector recto"/>
        <xdr:cNvCxnSpPr/>
      </xdr:nvCxnSpPr>
      <xdr:spPr>
        <a:xfrm>
          <a:off x="1828800" y="8515350"/>
          <a:ext cx="617220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8</xdr:col>
      <xdr:colOff>200025</xdr:colOff>
      <xdr:row>38</xdr:row>
      <xdr:rowOff>13335</xdr:rowOff>
    </xdr:from>
    <xdr:ext cx="877420" cy="264560"/>
    <xdr:sp macro="" textlink="">
      <xdr:nvSpPr>
        <xdr:cNvPr id="11" name="10 CuadroTexto"/>
        <xdr:cNvSpPr txBox="1"/>
      </xdr:nvSpPr>
      <xdr:spPr>
        <a:xfrm>
          <a:off x="7115175" y="7461885"/>
          <a:ext cx="8774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a:t>
          </a:r>
          <a:r>
            <a:rPr lang="es-MX" sz="1100" b="1" baseline="0"/>
            <a:t> = 90%</a:t>
          </a:r>
          <a:endParaRPr lang="es-MX" sz="1100" b="1"/>
        </a:p>
      </xdr:txBody>
    </xdr:sp>
    <xdr:clientData/>
  </xdr:oneCellAnchor>
  <xdr:twoCellAnchor>
    <xdr:from>
      <xdr:col>7</xdr:col>
      <xdr:colOff>95250</xdr:colOff>
      <xdr:row>85</xdr:row>
      <xdr:rowOff>76199</xdr:rowOff>
    </xdr:from>
    <xdr:to>
      <xdr:col>8</xdr:col>
      <xdr:colOff>419100</xdr:colOff>
      <xdr:row>86</xdr:row>
      <xdr:rowOff>142874</xdr:rowOff>
    </xdr:to>
    <xdr:sp macro="" textlink="">
      <xdr:nvSpPr>
        <xdr:cNvPr id="2" name="1 CuadroTexto"/>
        <xdr:cNvSpPr txBox="1"/>
      </xdr:nvSpPr>
      <xdr:spPr>
        <a:xfrm>
          <a:off x="6191250" y="17306924"/>
          <a:ext cx="1143000" cy="2571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a:t>
          </a:r>
          <a:r>
            <a:rPr lang="es-MX" sz="1200" b="1" baseline="0"/>
            <a:t> 90%</a:t>
          </a:r>
          <a:endParaRPr lang="es-MX" sz="1200" b="1"/>
        </a:p>
      </xdr:txBody>
    </xdr:sp>
    <xdr:clientData/>
  </xdr:twoCellAnchor>
  <xdr:twoCellAnchor>
    <xdr:from>
      <xdr:col>0</xdr:col>
      <xdr:colOff>213360</xdr:colOff>
      <xdr:row>133</xdr:row>
      <xdr:rowOff>30480</xdr:rowOff>
    </xdr:from>
    <xdr:to>
      <xdr:col>12</xdr:col>
      <xdr:colOff>0</xdr:colOff>
      <xdr:row>152</xdr:row>
      <xdr:rowOff>152400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594360</xdr:colOff>
      <xdr:row>137</xdr:row>
      <xdr:rowOff>152400</xdr:rowOff>
    </xdr:from>
    <xdr:to>
      <xdr:col>13</xdr:col>
      <xdr:colOff>186690</xdr:colOff>
      <xdr:row>139</xdr:row>
      <xdr:rowOff>36195</xdr:rowOff>
    </xdr:to>
    <xdr:sp macro="" textlink="">
      <xdr:nvSpPr>
        <xdr:cNvPr id="13" name="12 CuadroTexto"/>
        <xdr:cNvSpPr txBox="1"/>
      </xdr:nvSpPr>
      <xdr:spPr>
        <a:xfrm>
          <a:off x="10271760" y="27294840"/>
          <a:ext cx="1177290" cy="24955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a:t>
          </a:r>
          <a:r>
            <a:rPr lang="es-MX" sz="1200" b="1" baseline="0"/>
            <a:t> 90%</a:t>
          </a:r>
          <a:endParaRPr lang="es-MX" sz="1200" b="1"/>
        </a:p>
      </xdr:txBody>
    </xdr:sp>
    <xdr:clientData/>
  </xdr:twoCellAnchor>
</xdr:wsDr>
</file>

<file path=xl/drawings/drawing23.xml><?xml version="1.0" encoding="utf-8"?>
<c:userShapes xmlns:c="http://schemas.openxmlformats.org/drawingml/2006/chart">
  <cdr:relSizeAnchor xmlns:cdr="http://schemas.openxmlformats.org/drawingml/2006/chartDrawing">
    <cdr:from>
      <cdr:x>0.11508</cdr:x>
      <cdr:y>0.32405</cdr:y>
    </cdr:from>
    <cdr:to>
      <cdr:x>0.96435</cdr:x>
      <cdr:y>0.32853</cdr:y>
    </cdr:to>
    <cdr:cxnSp macro="">
      <cdr:nvCxnSpPr>
        <cdr:cNvPr id="2" name="1 Conector recto"/>
        <cdr:cNvCxnSpPr/>
      </cdr:nvCxnSpPr>
      <cdr:spPr>
        <a:xfrm xmlns:a="http://schemas.openxmlformats.org/drawingml/2006/main" flipV="1">
          <a:off x="645604" y="925973"/>
          <a:ext cx="4764596" cy="12801"/>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24.xml><?xml version="1.0" encoding="utf-8"?>
<c:userShapes xmlns:c="http://schemas.openxmlformats.org/drawingml/2006/chart">
  <cdr:relSizeAnchor xmlns:cdr="http://schemas.openxmlformats.org/drawingml/2006/chartDrawing">
    <cdr:from>
      <cdr:x>0.01634</cdr:x>
      <cdr:y>0.3178</cdr:y>
    </cdr:from>
    <cdr:to>
      <cdr:x>0.99554</cdr:x>
      <cdr:y>0.3178</cdr:y>
    </cdr:to>
    <cdr:cxnSp macro="">
      <cdr:nvCxnSpPr>
        <cdr:cNvPr id="3" name="2 Conector recto"/>
        <cdr:cNvCxnSpPr/>
      </cdr:nvCxnSpPr>
      <cdr:spPr>
        <a:xfrm xmlns:a="http://schemas.openxmlformats.org/drawingml/2006/main">
          <a:off x="167640" y="1143000"/>
          <a:ext cx="10043160" cy="0"/>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25.xml><?xml version="1.0" encoding="utf-8"?>
<xdr:wsDr xmlns:xdr="http://schemas.openxmlformats.org/drawingml/2006/spreadsheetDrawing" xmlns:a="http://schemas.openxmlformats.org/drawingml/2006/main">
  <xdr:twoCellAnchor editAs="oneCell">
    <xdr:from>
      <xdr:col>0</xdr:col>
      <xdr:colOff>434340</xdr:colOff>
      <xdr:row>0</xdr:row>
      <xdr:rowOff>22860</xdr:rowOff>
    </xdr:from>
    <xdr:to>
      <xdr:col>1</xdr:col>
      <xdr:colOff>232410</xdr:colOff>
      <xdr:row>7</xdr:row>
      <xdr:rowOff>76200</xdr:rowOff>
    </xdr:to>
    <xdr:pic>
      <xdr:nvPicPr>
        <xdr:cNvPr id="3"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4340" y="22860"/>
          <a:ext cx="845820" cy="1196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25</xdr:row>
      <xdr:rowOff>121920</xdr:rowOff>
    </xdr:from>
    <xdr:to>
      <xdr:col>8</xdr:col>
      <xdr:colOff>45720</xdr:colOff>
      <xdr:row>40</xdr:row>
      <xdr:rowOff>121920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xdr:colOff>
      <xdr:row>32</xdr:row>
      <xdr:rowOff>0</xdr:rowOff>
    </xdr:from>
    <xdr:to>
      <xdr:col>7</xdr:col>
      <xdr:colOff>655320</xdr:colOff>
      <xdr:row>32</xdr:row>
      <xdr:rowOff>22860</xdr:rowOff>
    </xdr:to>
    <xdr:cxnSp macro="">
      <xdr:nvCxnSpPr>
        <xdr:cNvPr id="7" name="6 Conector recto"/>
        <xdr:cNvCxnSpPr/>
      </xdr:nvCxnSpPr>
      <xdr:spPr>
        <a:xfrm>
          <a:off x="1874520" y="6225540"/>
          <a:ext cx="5334000" cy="2286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68580</xdr:colOff>
      <xdr:row>31</xdr:row>
      <xdr:rowOff>0</xdr:rowOff>
    </xdr:from>
    <xdr:ext cx="695832" cy="264560"/>
    <xdr:sp macro="" textlink="">
      <xdr:nvSpPr>
        <xdr:cNvPr id="9" name="8 CuadroTexto"/>
        <xdr:cNvSpPr txBox="1"/>
      </xdr:nvSpPr>
      <xdr:spPr>
        <a:xfrm>
          <a:off x="6621780" y="6042660"/>
          <a:ext cx="6958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a:t>
          </a:r>
          <a:r>
            <a:rPr lang="es-MX" sz="1100" baseline="0"/>
            <a:t> 2</a:t>
          </a:r>
          <a:endParaRPr lang="es-MX" sz="1100"/>
        </a:p>
      </xdr:txBody>
    </xdr:sp>
    <xdr:clientData/>
  </xdr:oneCellAnchor>
  <xdr:twoCellAnchor>
    <xdr:from>
      <xdr:col>3</xdr:col>
      <xdr:colOff>640078</xdr:colOff>
      <xdr:row>32</xdr:row>
      <xdr:rowOff>160020</xdr:rowOff>
    </xdr:from>
    <xdr:to>
      <xdr:col>6</xdr:col>
      <xdr:colOff>487679</xdr:colOff>
      <xdr:row>34</xdr:row>
      <xdr:rowOff>68580</xdr:rowOff>
    </xdr:to>
    <xdr:sp macro="" textlink="">
      <xdr:nvSpPr>
        <xdr:cNvPr id="10" name="9 CuadroTexto"/>
        <xdr:cNvSpPr txBox="1"/>
      </xdr:nvSpPr>
      <xdr:spPr>
        <a:xfrm flipH="1">
          <a:off x="3337558" y="6385560"/>
          <a:ext cx="1828801"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Quejas</a:t>
          </a:r>
          <a:r>
            <a:rPr lang="es-MX" sz="1100" baseline="0"/>
            <a:t> recibidas = 0</a:t>
          </a:r>
          <a:endParaRPr lang="es-MX"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55</xdr:row>
      <xdr:rowOff>0</xdr:rowOff>
    </xdr:from>
    <xdr:to>
      <xdr:col>1</xdr:col>
      <xdr:colOff>0</xdr:colOff>
      <xdr:row>56</xdr:row>
      <xdr:rowOff>396240</xdr:rowOff>
    </xdr:to>
    <xdr:sp macro="" textlink="">
      <xdr:nvSpPr>
        <xdr:cNvPr id="2" name="Line 1"/>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 name="Line 3"/>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4" name="Line 4"/>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5" name="Line 7"/>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6" name="Line 9"/>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7" name="Line 10"/>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8" name="Line 13"/>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9" name="Line 15"/>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10" name="Line 16"/>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11" name="Line 19"/>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12" name="Line 21"/>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13" name="Line 22"/>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14" name="Line 27"/>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15" name="Line 29"/>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16" name="Line 30"/>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17" name="Line 31"/>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18" name="Line 33"/>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19" name="Line 34"/>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20" name="Line 35"/>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21" name="Line 37"/>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22" name="Line 38"/>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23" name="Line 39"/>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24" name="Line 41"/>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25" name="Line 42"/>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26" name="Line 43"/>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27" name="Line 45"/>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28" name="Line 46"/>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29" name="Line 49"/>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0" name="Line 51"/>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1" name="Line 52"/>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32" name="Line 55"/>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3" name="Line 57"/>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4" name="Line 58"/>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55</xdr:row>
      <xdr:rowOff>0</xdr:rowOff>
    </xdr:from>
    <xdr:to>
      <xdr:col>1</xdr:col>
      <xdr:colOff>0</xdr:colOff>
      <xdr:row>56</xdr:row>
      <xdr:rowOff>396240</xdr:rowOff>
    </xdr:to>
    <xdr:sp macro="" textlink="">
      <xdr:nvSpPr>
        <xdr:cNvPr id="35" name="Line 61"/>
        <xdr:cNvSpPr>
          <a:spLocks noChangeShapeType="1"/>
        </xdr:cNvSpPr>
      </xdr:nvSpPr>
      <xdr:spPr bwMode="auto">
        <a:xfrm flipH="1">
          <a:off x="0" y="1091946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6" name="Line 63"/>
        <xdr:cNvSpPr>
          <a:spLocks noChangeShapeType="1"/>
        </xdr:cNvSpPr>
      </xdr:nvSpPr>
      <xdr:spPr bwMode="auto">
        <a:xfrm>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0</xdr:rowOff>
    </xdr:from>
    <xdr:to>
      <xdr:col>6</xdr:col>
      <xdr:colOff>0</xdr:colOff>
      <xdr:row>71</xdr:row>
      <xdr:rowOff>0</xdr:rowOff>
    </xdr:to>
    <xdr:sp macro="" textlink="">
      <xdr:nvSpPr>
        <xdr:cNvPr id="37" name="Line 64"/>
        <xdr:cNvSpPr>
          <a:spLocks noChangeShapeType="1"/>
        </xdr:cNvSpPr>
      </xdr:nvSpPr>
      <xdr:spPr bwMode="auto">
        <a:xfrm flipV="1">
          <a:off x="0" y="1364742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38" name="Line 69"/>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39" name="Line 71"/>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0" name="Line 72"/>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41" name="Line 73"/>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2" name="Line 75"/>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3" name="Line 76"/>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44" name="Line 77"/>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5" name="Line 79"/>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6" name="Line 80"/>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47" name="Line 81"/>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8" name="Line 83"/>
        <xdr:cNvSpPr>
          <a:spLocks noChangeShapeType="1"/>
        </xdr:cNvSpPr>
      </xdr:nvSpPr>
      <xdr:spPr bwMode="auto">
        <a:xfrm>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92</xdr:row>
      <xdr:rowOff>0</xdr:rowOff>
    </xdr:from>
    <xdr:to>
      <xdr:col>6</xdr:col>
      <xdr:colOff>0</xdr:colOff>
      <xdr:row>92</xdr:row>
      <xdr:rowOff>0</xdr:rowOff>
    </xdr:to>
    <xdr:sp macro="" textlink="">
      <xdr:nvSpPr>
        <xdr:cNvPr id="49" name="Line 84"/>
        <xdr:cNvSpPr>
          <a:spLocks noChangeShapeType="1"/>
        </xdr:cNvSpPr>
      </xdr:nvSpPr>
      <xdr:spPr bwMode="auto">
        <a:xfrm flipV="1">
          <a:off x="0" y="17244060"/>
          <a:ext cx="517398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320040</xdr:colOff>
      <xdr:row>1</xdr:row>
      <xdr:rowOff>76200</xdr:rowOff>
    </xdr:from>
    <xdr:to>
      <xdr:col>1</xdr:col>
      <xdr:colOff>266700</xdr:colOff>
      <xdr:row>8</xdr:row>
      <xdr:rowOff>99060</xdr:rowOff>
    </xdr:to>
    <xdr:pic>
      <xdr:nvPicPr>
        <xdr:cNvPr id="51"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0" y="167640"/>
          <a:ext cx="868680" cy="1211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76</xdr:row>
      <xdr:rowOff>0</xdr:rowOff>
    </xdr:from>
    <xdr:to>
      <xdr:col>1</xdr:col>
      <xdr:colOff>0</xdr:colOff>
      <xdr:row>77</xdr:row>
      <xdr:rowOff>396240</xdr:rowOff>
    </xdr:to>
    <xdr:sp macro="" textlink="">
      <xdr:nvSpPr>
        <xdr:cNvPr id="52" name="Line 1"/>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3" name="Line 7"/>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4" name="Line 13"/>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5" name="Line 19"/>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6" name="Line 43"/>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7" name="Line 49"/>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8" name="Line 55"/>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76</xdr:row>
      <xdr:rowOff>0</xdr:rowOff>
    </xdr:from>
    <xdr:to>
      <xdr:col>1</xdr:col>
      <xdr:colOff>0</xdr:colOff>
      <xdr:row>77</xdr:row>
      <xdr:rowOff>396240</xdr:rowOff>
    </xdr:to>
    <xdr:sp macro="" textlink="">
      <xdr:nvSpPr>
        <xdr:cNvPr id="59" name="Line 61"/>
        <xdr:cNvSpPr>
          <a:spLocks noChangeShapeType="1"/>
        </xdr:cNvSpPr>
      </xdr:nvSpPr>
      <xdr:spPr bwMode="auto">
        <a:xfrm flipH="1">
          <a:off x="0" y="14508480"/>
          <a:ext cx="922020" cy="34290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731520</xdr:colOff>
      <xdr:row>1</xdr:row>
      <xdr:rowOff>53340</xdr:rowOff>
    </xdr:from>
    <xdr:to>
      <xdr:col>8</xdr:col>
      <xdr:colOff>441960</xdr:colOff>
      <xdr:row>5</xdr:row>
      <xdr:rowOff>76200</xdr:rowOff>
    </xdr:to>
    <xdr:sp macro="" textlink="">
      <xdr:nvSpPr>
        <xdr:cNvPr id="60" name="59 Flecha curvada hacia la izquierda">
          <a:hlinkClick xmlns:r="http://schemas.openxmlformats.org/officeDocument/2006/relationships" r:id="rId2"/>
        </xdr:cNvPr>
        <xdr:cNvSpPr/>
      </xdr:nvSpPr>
      <xdr:spPr>
        <a:xfrm>
          <a:off x="5905500" y="144780"/>
          <a:ext cx="1013460" cy="723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0</xdr:col>
      <xdr:colOff>173355</xdr:colOff>
      <xdr:row>33</xdr:row>
      <xdr:rowOff>137160</xdr:rowOff>
    </xdr:from>
    <xdr:to>
      <xdr:col>5</xdr:col>
      <xdr:colOff>302895</xdr:colOff>
      <xdr:row>48</xdr:row>
      <xdr:rowOff>137160</xdr:rowOff>
    </xdr:to>
    <xdr:graphicFrame macro="">
      <xdr:nvGraphicFramePr>
        <xdr:cNvPr id="61" name="6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845820</xdr:colOff>
      <xdr:row>39</xdr:row>
      <xdr:rowOff>175260</xdr:rowOff>
    </xdr:from>
    <xdr:to>
      <xdr:col>5</xdr:col>
      <xdr:colOff>411480</xdr:colOff>
      <xdr:row>39</xdr:row>
      <xdr:rowOff>175260</xdr:rowOff>
    </xdr:to>
    <xdr:cxnSp macro="">
      <xdr:nvCxnSpPr>
        <xdr:cNvPr id="63" name="62 Conector recto"/>
        <xdr:cNvCxnSpPr/>
      </xdr:nvCxnSpPr>
      <xdr:spPr>
        <a:xfrm>
          <a:off x="845820" y="7399020"/>
          <a:ext cx="4008120" cy="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4</xdr:col>
      <xdr:colOff>388620</xdr:colOff>
      <xdr:row>40</xdr:row>
      <xdr:rowOff>106680</xdr:rowOff>
    </xdr:from>
    <xdr:ext cx="877420" cy="264560"/>
    <xdr:sp macro="" textlink="">
      <xdr:nvSpPr>
        <xdr:cNvPr id="65" name="64 CuadroTexto"/>
        <xdr:cNvSpPr txBox="1"/>
      </xdr:nvSpPr>
      <xdr:spPr>
        <a:xfrm>
          <a:off x="3789045" y="7517130"/>
          <a:ext cx="8774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95%</a:t>
          </a:r>
        </a:p>
      </xdr:txBody>
    </xdr:sp>
    <xdr:clientData/>
  </xdr:oneCellAnchor>
  <xdr:twoCellAnchor>
    <xdr:from>
      <xdr:col>9</xdr:col>
      <xdr:colOff>0</xdr:colOff>
      <xdr:row>55</xdr:row>
      <xdr:rowOff>0</xdr:rowOff>
    </xdr:from>
    <xdr:to>
      <xdr:col>10</xdr:col>
      <xdr:colOff>0</xdr:colOff>
      <xdr:row>56</xdr:row>
      <xdr:rowOff>666750</xdr:rowOff>
    </xdr:to>
    <xdr:sp macro="" textlink="">
      <xdr:nvSpPr>
        <xdr:cNvPr id="64" name="Line 1"/>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66" name="Line 7"/>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67" name="Line 13"/>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68" name="Line 19"/>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69" name="Line 43"/>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70" name="Line 49"/>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71" name="Line 55"/>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xdr:row>
      <xdr:rowOff>0</xdr:rowOff>
    </xdr:from>
    <xdr:to>
      <xdr:col>10</xdr:col>
      <xdr:colOff>0</xdr:colOff>
      <xdr:row>56</xdr:row>
      <xdr:rowOff>666750</xdr:rowOff>
    </xdr:to>
    <xdr:sp macro="" textlink="">
      <xdr:nvSpPr>
        <xdr:cNvPr id="72" name="Line 61"/>
        <xdr:cNvSpPr>
          <a:spLocks noChangeShapeType="1"/>
        </xdr:cNvSpPr>
      </xdr:nvSpPr>
      <xdr:spPr bwMode="auto">
        <a:xfrm flipH="1">
          <a:off x="0" y="108585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73" name="Line 27"/>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74" name="Line 29"/>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75" name="Line 30"/>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76" name="Line 31"/>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77" name="Line 33"/>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78" name="Line 34"/>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79" name="Line 35"/>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0" name="Line 37"/>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1" name="Line 38"/>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82" name="Line 39"/>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3" name="Line 41"/>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4" name="Line 42"/>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85" name="Line 69"/>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6" name="Line 71"/>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7" name="Line 72"/>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88" name="Line 73"/>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89" name="Line 75"/>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90" name="Line 76"/>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91" name="Line 77"/>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92" name="Line 79"/>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93" name="Line 80"/>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94" name="Line 81"/>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95" name="Line 83"/>
        <xdr:cNvSpPr>
          <a:spLocks noChangeShapeType="1"/>
        </xdr:cNvSpPr>
      </xdr:nvSpPr>
      <xdr:spPr bwMode="auto">
        <a:xfrm>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92</xdr:row>
      <xdr:rowOff>0</xdr:rowOff>
    </xdr:from>
    <xdr:to>
      <xdr:col>15</xdr:col>
      <xdr:colOff>0</xdr:colOff>
      <xdr:row>92</xdr:row>
      <xdr:rowOff>0</xdr:rowOff>
    </xdr:to>
    <xdr:sp macro="" textlink="">
      <xdr:nvSpPr>
        <xdr:cNvPr id="96" name="Line 84"/>
        <xdr:cNvSpPr>
          <a:spLocks noChangeShapeType="1"/>
        </xdr:cNvSpPr>
      </xdr:nvSpPr>
      <xdr:spPr bwMode="auto">
        <a:xfrm flipV="1">
          <a:off x="0" y="17516475"/>
          <a:ext cx="5029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97" name="Line 1"/>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98" name="Line 7"/>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99" name="Line 13"/>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100" name="Line 19"/>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101" name="Line 43"/>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102" name="Line 49"/>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103" name="Line 55"/>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76</xdr:row>
      <xdr:rowOff>0</xdr:rowOff>
    </xdr:from>
    <xdr:to>
      <xdr:col>10</xdr:col>
      <xdr:colOff>0</xdr:colOff>
      <xdr:row>77</xdr:row>
      <xdr:rowOff>666750</xdr:rowOff>
    </xdr:to>
    <xdr:sp macro="" textlink="">
      <xdr:nvSpPr>
        <xdr:cNvPr id="104" name="Line 61"/>
        <xdr:cNvSpPr>
          <a:spLocks noChangeShapeType="1"/>
        </xdr:cNvSpPr>
      </xdr:nvSpPr>
      <xdr:spPr bwMode="auto">
        <a:xfrm flipH="1">
          <a:off x="0" y="14592300"/>
          <a:ext cx="895350" cy="581025"/>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198120</xdr:colOff>
      <xdr:row>0</xdr:row>
      <xdr:rowOff>0</xdr:rowOff>
    </xdr:from>
    <xdr:to>
      <xdr:col>1</xdr:col>
      <xdr:colOff>822960</xdr:colOff>
      <xdr:row>4</xdr:row>
      <xdr:rowOff>106680</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2960" y="0"/>
          <a:ext cx="62484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129540</xdr:colOff>
      <xdr:row>0</xdr:row>
      <xdr:rowOff>106680</xdr:rowOff>
    </xdr:from>
    <xdr:to>
      <xdr:col>9</xdr:col>
      <xdr:colOff>365760</xdr:colOff>
      <xdr:row>3</xdr:row>
      <xdr:rowOff>60960</xdr:rowOff>
    </xdr:to>
    <xdr:sp macro="" textlink="">
      <xdr:nvSpPr>
        <xdr:cNvPr id="6" name="5 Flecha curvada hacia la izquierda">
          <a:hlinkClick xmlns:r="http://schemas.openxmlformats.org/officeDocument/2006/relationships" r:id="rId2"/>
        </xdr:cNvPr>
        <xdr:cNvSpPr/>
      </xdr:nvSpPr>
      <xdr:spPr>
        <a:xfrm>
          <a:off x="6438900" y="106680"/>
          <a:ext cx="861060" cy="5181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0</xdr:col>
      <xdr:colOff>388620</xdr:colOff>
      <xdr:row>18</xdr:row>
      <xdr:rowOff>0</xdr:rowOff>
    </xdr:from>
    <xdr:to>
      <xdr:col>12</xdr:col>
      <xdr:colOff>68580</xdr:colOff>
      <xdr:row>18</xdr:row>
      <xdr:rowOff>0</xdr:rowOff>
    </xdr:to>
    <xdr:graphicFrame macro="">
      <xdr:nvGraphicFramePr>
        <xdr:cNvPr id="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100</xdr:row>
      <xdr:rowOff>0</xdr:rowOff>
    </xdr:from>
    <xdr:to>
      <xdr:col>13</xdr:col>
      <xdr:colOff>617220</xdr:colOff>
      <xdr:row>100</xdr:row>
      <xdr:rowOff>0</xdr:rowOff>
    </xdr:to>
    <xdr:graphicFrame macro="">
      <xdr:nvGraphicFramePr>
        <xdr:cNvPr id="1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388620</xdr:colOff>
      <xdr:row>76</xdr:row>
      <xdr:rowOff>22860</xdr:rowOff>
    </xdr:from>
    <xdr:to>
      <xdr:col>12</xdr:col>
      <xdr:colOff>68580</xdr:colOff>
      <xdr:row>97</xdr:row>
      <xdr:rowOff>144780</xdr:rowOff>
    </xdr:to>
    <xdr:graphicFrame macro="">
      <xdr:nvGraphicFramePr>
        <xdr:cNvPr id="1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182880</xdr:colOff>
      <xdr:row>33</xdr:row>
      <xdr:rowOff>7620</xdr:rowOff>
    </xdr:from>
    <xdr:to>
      <xdr:col>10</xdr:col>
      <xdr:colOff>220980</xdr:colOff>
      <xdr:row>55</xdr:row>
      <xdr:rowOff>7620</xdr:rowOff>
    </xdr:to>
    <xdr:graphicFrame macro="">
      <xdr:nvGraphicFramePr>
        <xdr:cNvPr id="1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325755</xdr:colOff>
      <xdr:row>42</xdr:row>
      <xdr:rowOff>7620</xdr:rowOff>
    </xdr:from>
    <xdr:to>
      <xdr:col>9</xdr:col>
      <xdr:colOff>259080</xdr:colOff>
      <xdr:row>43</xdr:row>
      <xdr:rowOff>121920</xdr:rowOff>
    </xdr:to>
    <xdr:sp macro="" textlink="">
      <xdr:nvSpPr>
        <xdr:cNvPr id="3" name="2 CuadroTexto"/>
        <xdr:cNvSpPr txBox="1"/>
      </xdr:nvSpPr>
      <xdr:spPr>
        <a:xfrm>
          <a:off x="5859780" y="8199120"/>
          <a:ext cx="1152525" cy="2952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95%</a:t>
          </a:r>
        </a:p>
      </xdr:txBody>
    </xdr:sp>
    <xdr:clientData/>
  </xdr:twoCellAnchor>
</xdr:wsDr>
</file>

<file path=xl/drawings/drawing28.xml><?xml version="1.0" encoding="utf-8"?>
<c:userShapes xmlns:c="http://schemas.openxmlformats.org/drawingml/2006/chart">
  <cdr:relSizeAnchor xmlns:cdr="http://schemas.openxmlformats.org/drawingml/2006/chartDrawing">
    <cdr:from>
      <cdr:x>0.10994</cdr:x>
      <cdr:y>0.33305</cdr:y>
    </cdr:from>
    <cdr:to>
      <cdr:x>0.9555</cdr:x>
      <cdr:y>0.33533</cdr:y>
    </cdr:to>
    <cdr:cxnSp macro="">
      <cdr:nvCxnSpPr>
        <cdr:cNvPr id="3" name="2 Conector recto"/>
        <cdr:cNvCxnSpPr/>
      </cdr:nvCxnSpPr>
      <cdr:spPr>
        <a:xfrm xmlns:a="http://schemas.openxmlformats.org/drawingml/2006/main" flipV="1">
          <a:off x="748311" y="1478280"/>
          <a:ext cx="5755359" cy="10151"/>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29.xml><?xml version="1.0" encoding="utf-8"?>
<xdr:wsDr xmlns:xdr="http://schemas.openxmlformats.org/drawingml/2006/spreadsheetDrawing" xmlns:a="http://schemas.openxmlformats.org/drawingml/2006/main">
  <xdr:twoCellAnchor>
    <xdr:from>
      <xdr:col>0</xdr:col>
      <xdr:colOff>381001</xdr:colOff>
      <xdr:row>30</xdr:row>
      <xdr:rowOff>76200</xdr:rowOff>
    </xdr:from>
    <xdr:to>
      <xdr:col>8</xdr:col>
      <xdr:colOff>175261</xdr:colOff>
      <xdr:row>54</xdr:row>
      <xdr:rowOff>392906</xdr:rowOff>
    </xdr:to>
    <xdr:graphicFrame macro="">
      <xdr:nvGraphicFramePr>
        <xdr:cNvPr id="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198120</xdr:colOff>
      <xdr:row>0</xdr:row>
      <xdr:rowOff>0</xdr:rowOff>
    </xdr:from>
    <xdr:to>
      <xdr:col>1</xdr:col>
      <xdr:colOff>822960</xdr:colOff>
      <xdr:row>4</xdr:row>
      <xdr:rowOff>106680</xdr:rowOff>
    </xdr:to>
    <xdr:pic>
      <xdr:nvPicPr>
        <xdr:cNvPr id="2"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2960" y="0"/>
          <a:ext cx="62484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91440</xdr:colOff>
      <xdr:row>21</xdr:row>
      <xdr:rowOff>0</xdr:rowOff>
    </xdr:from>
    <xdr:to>
      <xdr:col>13</xdr:col>
      <xdr:colOff>617220</xdr:colOff>
      <xdr:row>21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0</xdr:row>
      <xdr:rowOff>45720</xdr:rowOff>
    </xdr:from>
    <xdr:to>
      <xdr:col>9</xdr:col>
      <xdr:colOff>312420</xdr:colOff>
      <xdr:row>3</xdr:row>
      <xdr:rowOff>114300</xdr:rowOff>
    </xdr:to>
    <xdr:sp macro="" textlink="">
      <xdr:nvSpPr>
        <xdr:cNvPr id="5" name="4 Flecha curvada hacia la izquierda">
          <a:hlinkClick xmlns:r="http://schemas.openxmlformats.org/officeDocument/2006/relationships" r:id="rId4"/>
        </xdr:cNvPr>
        <xdr:cNvSpPr/>
      </xdr:nvSpPr>
      <xdr:spPr>
        <a:xfrm>
          <a:off x="6355080" y="45720"/>
          <a:ext cx="1127760" cy="6324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5</xdr:col>
      <xdr:colOff>91440</xdr:colOff>
      <xdr:row>103</xdr:row>
      <xdr:rowOff>0</xdr:rowOff>
    </xdr:from>
    <xdr:to>
      <xdr:col>13</xdr:col>
      <xdr:colOff>617220</xdr:colOff>
      <xdr:row>103</xdr:row>
      <xdr:rowOff>0</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19050</xdr:colOff>
      <xdr:row>47</xdr:row>
      <xdr:rowOff>38100</xdr:rowOff>
    </xdr:from>
    <xdr:to>
      <xdr:col>8</xdr:col>
      <xdr:colOff>247650</xdr:colOff>
      <xdr:row>49</xdr:row>
      <xdr:rowOff>11906</xdr:rowOff>
    </xdr:to>
    <xdr:sp macro="" textlink="">
      <xdr:nvSpPr>
        <xdr:cNvPr id="4" name="3 CuadroTexto"/>
        <xdr:cNvSpPr txBox="1"/>
      </xdr:nvSpPr>
      <xdr:spPr>
        <a:xfrm>
          <a:off x="6143625" y="8543925"/>
          <a:ext cx="1123950" cy="316706"/>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r>
            <a:rPr lang="es-MX" sz="1200" b="1"/>
            <a:t>META 95%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1430511</xdr:colOff>
      <xdr:row>0</xdr:row>
      <xdr:rowOff>108521</xdr:rowOff>
    </xdr:from>
    <xdr:to>
      <xdr:col>2</xdr:col>
      <xdr:colOff>572219</xdr:colOff>
      <xdr:row>10</xdr:row>
      <xdr:rowOff>62459</xdr:rowOff>
    </xdr:to>
    <xdr:sp macro="" textlink="">
      <xdr:nvSpPr>
        <xdr:cNvPr id="2" name="Title 1"/>
        <xdr:cNvSpPr>
          <a:spLocks noGrp="1"/>
        </xdr:cNvSpPr>
      </xdr:nvSpPr>
      <xdr:spPr>
        <a:xfrm>
          <a:off x="2059161" y="108521"/>
          <a:ext cx="5247233" cy="1763688"/>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r>
            <a:rPr lang="es-MX" sz="1800" b="1">
              <a:solidFill>
                <a:srgbClr val="007635"/>
              </a:solidFill>
            </a:rPr>
            <a:t>UNIVERSIDAD AUTÓNOMA </a:t>
          </a:r>
          <a:br>
            <a:rPr lang="es-MX" sz="1800" b="1">
              <a:solidFill>
                <a:srgbClr val="007635"/>
              </a:solidFill>
            </a:rPr>
          </a:br>
          <a:r>
            <a:rPr lang="es-MX" sz="1800" b="1">
              <a:solidFill>
                <a:srgbClr val="007635"/>
              </a:solidFill>
            </a:rPr>
            <a:t>DE BAJA CALIFORNIA</a:t>
          </a:r>
          <a:r>
            <a:rPr lang="es-MX" sz="1200"/>
            <a:t/>
          </a:r>
          <a:br>
            <a:rPr lang="es-MX" sz="1200"/>
          </a:br>
          <a:r>
            <a:rPr lang="es-MX" sz="2000" b="1"/>
            <a:t>PATRONATO UNIVERSITARIO</a:t>
          </a:r>
          <a:endParaRPr lang="es-MX" sz="3200" b="1"/>
        </a:p>
      </xdr:txBody>
    </xdr:sp>
    <xdr:clientData/>
  </xdr:twoCellAnchor>
  <xdr:twoCellAnchor>
    <xdr:from>
      <xdr:col>1</xdr:col>
      <xdr:colOff>211437</xdr:colOff>
      <xdr:row>8</xdr:row>
      <xdr:rowOff>27408</xdr:rowOff>
    </xdr:from>
    <xdr:to>
      <xdr:col>2</xdr:col>
      <xdr:colOff>549424</xdr:colOff>
      <xdr:row>10</xdr:row>
      <xdr:rowOff>152399</xdr:rowOff>
    </xdr:to>
    <xdr:sp macro="" textlink="">
      <xdr:nvSpPr>
        <xdr:cNvPr id="3" name="Subtitle 2"/>
        <xdr:cNvSpPr>
          <a:spLocks noGrp="1"/>
        </xdr:cNvSpPr>
      </xdr:nvSpPr>
      <xdr:spPr>
        <a:xfrm>
          <a:off x="840087" y="1475208"/>
          <a:ext cx="6443512" cy="486941"/>
        </a:xfrm>
        <a:prstGeom prst="rect">
          <a:avLst/>
        </a:prstGeom>
        <a:solidFill>
          <a:srgbClr val="0070C0"/>
        </a:solidFill>
      </xdr:spPr>
      <xdr:txBody>
        <a:bodyPr vert="horz" wrap="square" lIns="91440" tIns="45720" rIns="91440" bIns="45720" rtlCol="0">
          <a:normAutofit/>
        </a:bodyPr>
        <a:lstStyle>
          <a:lvl1pPr marL="0" indent="0" algn="ctr" defTabSz="914400" rtl="0" eaLnBrk="1" latinLnBrk="0" hangingPunct="1">
            <a:spcBef>
              <a:spcPct val="20000"/>
            </a:spcBef>
            <a:buFont typeface="Arial" pitchFamily="34" charset="0"/>
            <a:buNone/>
            <a:defRPr sz="3200" kern="1200">
              <a:solidFill>
                <a:schemeClr val="tx1">
                  <a:tint val="75000"/>
                </a:schemeClr>
              </a:solidFill>
              <a:latin typeface="+mn-lt"/>
              <a:ea typeface="+mn-ea"/>
              <a:cs typeface="+mn-cs"/>
            </a:defRPr>
          </a:lvl1pPr>
          <a:lvl2pPr marL="457200" indent="0" algn="ctr" defTabSz="914400" rtl="0" eaLnBrk="1" latinLnBrk="0" hangingPunct="1">
            <a:spcBef>
              <a:spcPct val="20000"/>
            </a:spcBef>
            <a:buFont typeface="Arial" pitchFamily="34" charset="0"/>
            <a:buNone/>
            <a:defRPr sz="2800" kern="1200">
              <a:solidFill>
                <a:schemeClr val="tx1">
                  <a:tint val="75000"/>
                </a:schemeClr>
              </a:solidFill>
              <a:latin typeface="+mn-lt"/>
              <a:ea typeface="+mn-ea"/>
              <a:cs typeface="+mn-cs"/>
            </a:defRPr>
          </a:lvl2pPr>
          <a:lvl3pPr marL="914400" indent="0" algn="ctr" defTabSz="914400" rtl="0" eaLnBrk="1" latinLnBrk="0" hangingPunct="1">
            <a:spcBef>
              <a:spcPct val="20000"/>
            </a:spcBef>
            <a:buFont typeface="Arial" pitchFamily="34" charset="0"/>
            <a:buNone/>
            <a:defRPr sz="2400" kern="1200">
              <a:solidFill>
                <a:schemeClr val="tx1">
                  <a:tint val="75000"/>
                </a:schemeClr>
              </a:solidFill>
              <a:latin typeface="+mn-lt"/>
              <a:ea typeface="+mn-ea"/>
              <a:cs typeface="+mn-cs"/>
            </a:defRPr>
          </a:lvl3pPr>
          <a:lvl4pPr marL="13716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4pPr>
          <a:lvl5pPr marL="18288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5pPr>
          <a:lvl6pPr marL="22860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6pPr>
          <a:lvl7pPr marL="27432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7pPr>
          <a:lvl8pPr marL="32004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8pPr>
          <a:lvl9pPr marL="3657600" indent="0" algn="ctr" defTabSz="914400" rtl="0" eaLnBrk="1" latinLnBrk="0" hangingPunct="1">
            <a:spcBef>
              <a:spcPct val="20000"/>
            </a:spcBef>
            <a:buFont typeface="Arial" pitchFamily="34" charset="0"/>
            <a:buNone/>
            <a:defRPr sz="2000" kern="1200">
              <a:solidFill>
                <a:schemeClr val="tx1">
                  <a:tint val="75000"/>
                </a:schemeClr>
              </a:solidFill>
              <a:latin typeface="+mn-lt"/>
              <a:ea typeface="+mn-ea"/>
              <a:cs typeface="+mn-cs"/>
            </a:defRPr>
          </a:lvl9pPr>
        </a:lstStyle>
        <a:p>
          <a:r>
            <a:rPr lang="es-MX" sz="2400" b="1">
              <a:solidFill>
                <a:srgbClr val="FFFF00"/>
              </a:solidFill>
            </a:rPr>
            <a:t>POLÍTICA DE CALIDAD</a:t>
          </a:r>
        </a:p>
      </xdr:txBody>
    </xdr:sp>
    <xdr:clientData/>
  </xdr:twoCellAnchor>
  <xdr:twoCellAnchor>
    <xdr:from>
      <xdr:col>1</xdr:col>
      <xdr:colOff>235793</xdr:colOff>
      <xdr:row>11</xdr:row>
      <xdr:rowOff>14064</xdr:rowOff>
    </xdr:from>
    <xdr:to>
      <xdr:col>2</xdr:col>
      <xdr:colOff>505669</xdr:colOff>
      <xdr:row>21</xdr:row>
      <xdr:rowOff>133350</xdr:rowOff>
    </xdr:to>
    <xdr:sp macro="" textlink="">
      <xdr:nvSpPr>
        <xdr:cNvPr id="4" name="TextBox 5"/>
        <xdr:cNvSpPr txBox="1"/>
      </xdr:nvSpPr>
      <xdr:spPr>
        <a:xfrm>
          <a:off x="864443" y="2004789"/>
          <a:ext cx="6375401" cy="1929036"/>
        </a:xfrm>
        <a:prstGeom prst="rect">
          <a:avLst/>
        </a:prstGeom>
        <a:noFill/>
      </xdr:spPr>
      <xdr:txBody>
        <a:bodyPr wrap="square" rtlCol="0">
          <a:no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s-MX" sz="1400"/>
            <a:t>Son compromisos del Patronato:</a:t>
          </a:r>
        </a:p>
        <a:p>
          <a:pPr marL="285750" indent="-285750" algn="just">
            <a:buFont typeface="Arial" pitchFamily="34" charset="0"/>
            <a:buChar char="•"/>
          </a:pPr>
          <a:r>
            <a:rPr lang="es-MX" sz="1400">
              <a:solidFill>
                <a:sysClr val="windowText" lastClr="000000"/>
              </a:solidFill>
            </a:rPr>
            <a:t>Administrar, gestionar y vigilar objetivamente los recursos para apoyar las necesidades de la Universidad de manera económica, eficaz, eficiente y oportuna, buscando en todo momento la innovación de los procesos, cumpliendo con la  normatividad aplicable y el cuidado al medio ambiente.</a:t>
          </a:r>
        </a:p>
        <a:p>
          <a:pPr marL="285750" indent="-285750" algn="just">
            <a:buFont typeface="Arial" pitchFamily="34" charset="0"/>
            <a:buChar char="•"/>
          </a:pPr>
          <a:r>
            <a:rPr lang="es-MX" sz="1400">
              <a:solidFill>
                <a:sysClr val="windowText" lastClr="000000"/>
              </a:solidFill>
            </a:rPr>
            <a:t>Rendir cuentas  con calidad  y  transparencia  a la comunidad universitaria y a la sociedad en general sobre la gestión y administración del Patrimonio Universitario</a:t>
          </a:r>
          <a:r>
            <a:rPr lang="es-MX">
              <a:solidFill>
                <a:sysClr val="windowText" lastClr="000000"/>
              </a:solidFill>
            </a:rPr>
            <a:t>.</a:t>
          </a:r>
          <a:endParaRPr lang="es-MX" sz="1900">
            <a:solidFill>
              <a:sysClr val="windowText" lastClr="000000"/>
            </a:solidFill>
          </a:endParaRPr>
        </a:p>
      </xdr:txBody>
    </xdr:sp>
    <xdr:clientData/>
  </xdr:twoCellAnchor>
  <xdr:twoCellAnchor editAs="oneCell">
    <xdr:from>
      <xdr:col>1</xdr:col>
      <xdr:colOff>0</xdr:colOff>
      <xdr:row>0</xdr:row>
      <xdr:rowOff>0</xdr:rowOff>
    </xdr:from>
    <xdr:to>
      <xdr:col>1</xdr:col>
      <xdr:colOff>1584176</xdr:colOff>
      <xdr:row>8</xdr:row>
      <xdr:rowOff>136376</xdr:rowOff>
    </xdr:to>
    <xdr:pic>
      <xdr:nvPicPr>
        <xdr:cNvPr id="5" name="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0"/>
          <a:ext cx="1584176" cy="1584176"/>
        </a:xfrm>
        <a:prstGeom prst="rect">
          <a:avLst/>
        </a:prstGeom>
      </xdr:spPr>
    </xdr:pic>
    <xdr:clientData/>
  </xdr:twoCellAnchor>
  <xdr:twoCellAnchor>
    <xdr:from>
      <xdr:col>1</xdr:col>
      <xdr:colOff>152400</xdr:colOff>
      <xdr:row>21</xdr:row>
      <xdr:rowOff>104775</xdr:rowOff>
    </xdr:from>
    <xdr:to>
      <xdr:col>2</xdr:col>
      <xdr:colOff>542925</xdr:colOff>
      <xdr:row>24</xdr:row>
      <xdr:rowOff>124197</xdr:rowOff>
    </xdr:to>
    <xdr:sp macro="" textlink="">
      <xdr:nvSpPr>
        <xdr:cNvPr id="6" name="Subtitle 2"/>
        <xdr:cNvSpPr txBox="1">
          <a:spLocks/>
        </xdr:cNvSpPr>
      </xdr:nvSpPr>
      <xdr:spPr>
        <a:xfrm>
          <a:off x="781050" y="3905250"/>
          <a:ext cx="6496050" cy="648072"/>
        </a:xfrm>
        <a:prstGeom prst="rect">
          <a:avLst/>
        </a:prstGeom>
        <a:solidFill>
          <a:srgbClr val="0070C0"/>
        </a:solidFill>
      </xdr:spPr>
      <xdr:txBody>
        <a:bodyPr vert="horz" wrap="square" lIns="91440" tIns="45720" rIns="91440" bIns="45720" rtlCol="0">
          <a:norm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spcBef>
              <a:spcPct val="20000"/>
            </a:spcBef>
            <a:buFont typeface="Arial" pitchFamily="34" charset="0"/>
            <a:buNone/>
          </a:pPr>
          <a:r>
            <a:rPr lang="es-MX" sz="2400" b="1" kern="1200">
              <a:solidFill>
                <a:srgbClr val="FFFF00"/>
              </a:solidFill>
              <a:latin typeface="+mn-lt"/>
              <a:ea typeface="+mn-ea"/>
              <a:cs typeface="+mn-cs"/>
            </a:rPr>
            <a:t>OBJETIVOS DE CALIDAD</a:t>
          </a:r>
        </a:p>
      </xdr:txBody>
    </xdr:sp>
    <xdr:clientData/>
  </xdr:twoCellAnchor>
  <xdr:twoCellAnchor>
    <xdr:from>
      <xdr:col>1</xdr:col>
      <xdr:colOff>0</xdr:colOff>
      <xdr:row>25</xdr:row>
      <xdr:rowOff>1072</xdr:rowOff>
    </xdr:from>
    <xdr:to>
      <xdr:col>2</xdr:col>
      <xdr:colOff>485775</xdr:colOff>
      <xdr:row>30</xdr:row>
      <xdr:rowOff>249768</xdr:rowOff>
    </xdr:to>
    <xdr:sp macro="" textlink="">
      <xdr:nvSpPr>
        <xdr:cNvPr id="7" name="TextBox 6"/>
        <xdr:cNvSpPr txBox="1"/>
      </xdr:nvSpPr>
      <xdr:spPr>
        <a:xfrm>
          <a:off x="622300" y="4446072"/>
          <a:ext cx="6594475" cy="2064796"/>
        </a:xfrm>
        <a:prstGeom prst="rect">
          <a:avLst/>
        </a:prstGeom>
        <a:noFill/>
      </xdr:spPr>
      <xdr:txBody>
        <a:bodyPr wrap="square" rtlCol="0">
          <a:spAutoFit/>
        </a:bodyPr>
        <a:lstStyle>
          <a:defPPr>
            <a:defRPr lang="es-MX"/>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indent="-342900" algn="just">
            <a:buFont typeface="+mj-lt"/>
            <a:buAutoNum type="arabicPeriod"/>
          </a:pPr>
          <a:r>
            <a:rPr lang="es-MX" sz="1400"/>
            <a:t>Administrar y gestionar los recursos, vigilando objetivamente que su uso sea de manera económica, eficaz, eficiente y oportuna.</a:t>
          </a:r>
        </a:p>
        <a:p>
          <a:pPr marL="342900" indent="-342900" algn="just">
            <a:buFont typeface="+mj-lt"/>
            <a:buAutoNum type="arabicPeriod"/>
          </a:pPr>
          <a:r>
            <a:rPr lang="es-MX" sz="1400"/>
            <a:t>Apoyar las necesidades de recursos de la comunidad universitaria.</a:t>
          </a:r>
        </a:p>
        <a:p>
          <a:pPr marL="342900" indent="-342900" algn="just">
            <a:buFont typeface="+mj-lt"/>
            <a:buAutoNum type="arabicPeriod"/>
          </a:pPr>
          <a:r>
            <a:rPr lang="es-MX" sz="1400"/>
            <a:t>Rendir cuentas con calidad y transparencia a la comunidad en general.</a:t>
          </a:r>
        </a:p>
        <a:p>
          <a:pPr marL="342900" indent="-342900" algn="just">
            <a:buFont typeface="+mj-lt"/>
            <a:buAutoNum type="arabicPeriod"/>
          </a:pPr>
          <a:r>
            <a:rPr lang="es-MX" sz="1400"/>
            <a:t>Mantener un Sistema de Gestión de Calidad basado en la mejora continua de nuestros sistemas, procesos y servicios.</a:t>
          </a:r>
        </a:p>
        <a:p>
          <a:pPr marL="342900" indent="-342900" algn="just">
            <a:buFont typeface="+mj-lt"/>
            <a:buAutoNum type="arabicPeriod"/>
          </a:pPr>
          <a:r>
            <a:rPr lang="en-US" sz="1400"/>
            <a:t>Cumplir con la normatividad aplicable.</a:t>
          </a:r>
          <a:endParaRPr lang="es-MX" sz="1400"/>
        </a:p>
        <a:p>
          <a:pPr marL="342900" indent="-342900" algn="just">
            <a:buFont typeface="+mj-lt"/>
            <a:buAutoNum type="arabicPeriod"/>
          </a:pPr>
          <a:r>
            <a:rPr lang="es-MX" sz="1400"/>
            <a:t>Capacitar constantemente a nuestro personal.</a:t>
          </a:r>
        </a:p>
        <a:p>
          <a:pPr marL="342900" indent="-342900" algn="just">
            <a:buFont typeface="+mj-lt"/>
            <a:buAutoNum type="arabicPeriod"/>
          </a:pPr>
          <a:r>
            <a:rPr lang="es-MX" sz="1400"/>
            <a:t>Coadyuvar con el cuidado al medio ambiente.</a:t>
          </a:r>
        </a:p>
      </xdr:txBody>
    </xdr:sp>
    <xdr:clientData/>
  </xdr:twoCellAnchor>
  <xdr:twoCellAnchor>
    <xdr:from>
      <xdr:col>4</xdr:col>
      <xdr:colOff>215900</xdr:colOff>
      <xdr:row>7</xdr:row>
      <xdr:rowOff>127000</xdr:rowOff>
    </xdr:from>
    <xdr:to>
      <xdr:col>6</xdr:col>
      <xdr:colOff>330200</xdr:colOff>
      <xdr:row>14</xdr:row>
      <xdr:rowOff>152400</xdr:rowOff>
    </xdr:to>
    <xdr:sp macro="" textlink="">
      <xdr:nvSpPr>
        <xdr:cNvPr id="8" name="7 Flecha curvada hacia la izquierda">
          <a:hlinkClick xmlns:r="http://schemas.openxmlformats.org/officeDocument/2006/relationships" r:id="rId2"/>
        </xdr:cNvPr>
        <xdr:cNvSpPr/>
      </xdr:nvSpPr>
      <xdr:spPr>
        <a:xfrm>
          <a:off x="8191500" y="1371600"/>
          <a:ext cx="1358900" cy="12700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2000" b="1">
              <a:solidFill>
                <a:srgbClr val="002060"/>
              </a:solidFill>
            </a:rPr>
            <a:t>Regresar</a:t>
          </a:r>
          <a:r>
            <a:rPr lang="es-MX" sz="2000" b="1" baseline="0">
              <a:solidFill>
                <a:srgbClr val="002060"/>
              </a:solidFill>
            </a:rPr>
            <a:t>                         a Tablero                        Genera</a:t>
          </a:r>
          <a:r>
            <a:rPr lang="es-MX" sz="2000" baseline="0">
              <a:solidFill>
                <a:srgbClr val="002060"/>
              </a:solidFill>
            </a:rPr>
            <a:t>l</a:t>
          </a:r>
          <a:endParaRPr lang="es-MX" sz="2000">
            <a:solidFill>
              <a:srgbClr val="002060"/>
            </a:solidFill>
          </a:endParaRPr>
        </a:p>
      </xdr:txBody>
    </xdr:sp>
    <xdr:clientData/>
  </xdr:twoCellAnchor>
  <xdr:twoCellAnchor editAs="oneCell">
    <xdr:from>
      <xdr:col>8</xdr:col>
      <xdr:colOff>596901</xdr:colOff>
      <xdr:row>21</xdr:row>
      <xdr:rowOff>115402</xdr:rowOff>
    </xdr:from>
    <xdr:to>
      <xdr:col>16</xdr:col>
      <xdr:colOff>0</xdr:colOff>
      <xdr:row>29</xdr:row>
      <xdr:rowOff>315468</xdr:rowOff>
    </xdr:to>
    <xdr:pic>
      <xdr:nvPicPr>
        <xdr:cNvPr id="9" name="8 Imagen">
          <a:hlinkClick xmlns:r="http://schemas.openxmlformats.org/officeDocument/2006/relationships" r:id="rId2"/>
        </xdr:cNvPr>
        <xdr:cNvPicPr>
          <a:picLocks noChangeAspect="1"/>
        </xdr:cNvPicPr>
      </xdr:nvPicPr>
      <xdr:blipFill rotWithShape="1">
        <a:blip xmlns:r="http://schemas.openxmlformats.org/officeDocument/2006/relationships" r:embed="rId3"/>
        <a:srcRect t="26907" r="23262"/>
        <a:stretch/>
      </xdr:blipFill>
      <xdr:spPr>
        <a:xfrm>
          <a:off x="11061701" y="3849202"/>
          <a:ext cx="4381499" cy="2346366"/>
        </a:xfrm>
        <a:prstGeom prst="rect">
          <a:avLst/>
        </a:prstGeom>
      </xdr:spPr>
    </xdr:pic>
    <xdr:clientData/>
  </xdr:twoCellAnchor>
  <xdr:twoCellAnchor>
    <xdr:from>
      <xdr:col>3</xdr:col>
      <xdr:colOff>419100</xdr:colOff>
      <xdr:row>23</xdr:row>
      <xdr:rowOff>139700</xdr:rowOff>
    </xdr:from>
    <xdr:to>
      <xdr:col>8</xdr:col>
      <xdr:colOff>381000</xdr:colOff>
      <xdr:row>30</xdr:row>
      <xdr:rowOff>139700</xdr:rowOff>
    </xdr:to>
    <xdr:sp macro="" textlink="">
      <xdr:nvSpPr>
        <xdr:cNvPr id="10" name="9 Rectángulo redondeado"/>
        <xdr:cNvSpPr/>
      </xdr:nvSpPr>
      <xdr:spPr>
        <a:xfrm>
          <a:off x="7772400" y="4229100"/>
          <a:ext cx="3073400" cy="217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800" b="1">
              <a:solidFill>
                <a:srgbClr val="FFFF00"/>
              </a:solidFill>
            </a:rPr>
            <a:t>Los</a:t>
          </a:r>
          <a:r>
            <a:rPr lang="es-MX" sz="1800" b="1" baseline="0">
              <a:solidFill>
                <a:srgbClr val="FFFF00"/>
              </a:solidFill>
            </a:rPr>
            <a:t> Objetivos de Calidad del Patronato  UNiversitatario son  medidos por los indicadores que se encuentran en la siguiente liga electrónica.</a:t>
          </a:r>
          <a:endParaRPr lang="es-MX" sz="1800" b="1">
            <a:solidFill>
              <a:srgbClr val="FFFF00"/>
            </a:solidFill>
          </a:endParaRPr>
        </a:p>
      </xdr:txBody>
    </xdr:sp>
    <xdr:clientData/>
  </xdr:twoCellAnchor>
  <xdr:twoCellAnchor>
    <xdr:from>
      <xdr:col>15</xdr:col>
      <xdr:colOff>38100</xdr:colOff>
      <xdr:row>18</xdr:row>
      <xdr:rowOff>88900</xdr:rowOff>
    </xdr:from>
    <xdr:to>
      <xdr:col>15</xdr:col>
      <xdr:colOff>431800</xdr:colOff>
      <xdr:row>21</xdr:row>
      <xdr:rowOff>139700</xdr:rowOff>
    </xdr:to>
    <xdr:sp macro="" textlink="">
      <xdr:nvSpPr>
        <xdr:cNvPr id="11" name="10 Flecha abajo"/>
        <xdr:cNvSpPr/>
      </xdr:nvSpPr>
      <xdr:spPr>
        <a:xfrm>
          <a:off x="14859000" y="3289300"/>
          <a:ext cx="393700" cy="58420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30.xml><?xml version="1.0" encoding="utf-8"?>
<c:userShapes xmlns:c="http://schemas.openxmlformats.org/drawingml/2006/chart">
  <cdr:relSizeAnchor xmlns:cdr="http://schemas.openxmlformats.org/drawingml/2006/chartDrawing">
    <cdr:from>
      <cdr:x>0.90156</cdr:x>
      <cdr:y>0.59196</cdr:y>
    </cdr:from>
    <cdr:to>
      <cdr:x>0.95939</cdr:x>
      <cdr:y>0.63951</cdr:y>
    </cdr:to>
    <cdr:sp macro="" textlink="">
      <cdr:nvSpPr>
        <cdr:cNvPr id="35841" name="Text Box 1"/>
        <cdr:cNvSpPr txBox="1">
          <a:spLocks xmlns:a="http://schemas.openxmlformats.org/drawingml/2006/main" noChangeArrowheads="1"/>
        </cdr:cNvSpPr>
      </cdr:nvSpPr>
      <cdr:spPr bwMode="auto">
        <a:xfrm xmlns:a="http://schemas.openxmlformats.org/drawingml/2006/main">
          <a:off x="5434216" y="2268734"/>
          <a:ext cx="350672" cy="1820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s-ES" sz="1000" b="1" i="0" strike="noStrike">
            <a:solidFill>
              <a:srgbClr val="000000"/>
            </a:solidFill>
            <a:latin typeface="Arial"/>
            <a:cs typeface="Arial"/>
          </a:endParaRPr>
        </a:p>
      </cdr:txBody>
    </cdr:sp>
  </cdr:relSizeAnchor>
  <cdr:relSizeAnchor xmlns:cdr="http://schemas.openxmlformats.org/drawingml/2006/chartDrawing">
    <cdr:from>
      <cdr:x>0.12574</cdr:x>
      <cdr:y>0.62425</cdr:y>
    </cdr:from>
    <cdr:to>
      <cdr:x>0.96997</cdr:x>
      <cdr:y>0.63796</cdr:y>
    </cdr:to>
    <cdr:cxnSp macro="">
      <cdr:nvCxnSpPr>
        <cdr:cNvPr id="3" name="Straight Connector 2"/>
        <cdr:cNvCxnSpPr/>
      </cdr:nvCxnSpPr>
      <cdr:spPr>
        <a:xfrm xmlns:a="http://schemas.openxmlformats.org/drawingml/2006/main" flipV="1">
          <a:off x="833437" y="2709863"/>
          <a:ext cx="5595937" cy="59531"/>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twoCellAnchor>
    <xdr:from>
      <xdr:col>1</xdr:col>
      <xdr:colOff>198120</xdr:colOff>
      <xdr:row>0</xdr:row>
      <xdr:rowOff>0</xdr:rowOff>
    </xdr:from>
    <xdr:to>
      <xdr:col>1</xdr:col>
      <xdr:colOff>822960</xdr:colOff>
      <xdr:row>4</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2980" y="0"/>
          <a:ext cx="62484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22860</xdr:colOff>
      <xdr:row>14</xdr:row>
      <xdr:rowOff>7620</xdr:rowOff>
    </xdr:from>
    <xdr:to>
      <xdr:col>8</xdr:col>
      <xdr:colOff>609600</xdr:colOff>
      <xdr:row>14</xdr:row>
      <xdr:rowOff>22860</xdr:rowOff>
    </xdr:to>
    <xdr:sp macro="" textlink="">
      <xdr:nvSpPr>
        <xdr:cNvPr id="5" name="Line 4"/>
        <xdr:cNvSpPr>
          <a:spLocks noChangeShapeType="1"/>
        </xdr:cNvSpPr>
      </xdr:nvSpPr>
      <xdr:spPr bwMode="auto">
        <a:xfrm>
          <a:off x="807720" y="2377440"/>
          <a:ext cx="6217920" cy="1524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228600</xdr:colOff>
      <xdr:row>0</xdr:row>
      <xdr:rowOff>106680</xdr:rowOff>
    </xdr:from>
    <xdr:to>
      <xdr:col>9</xdr:col>
      <xdr:colOff>312420</xdr:colOff>
      <xdr:row>3</xdr:row>
      <xdr:rowOff>175260</xdr:rowOff>
    </xdr:to>
    <xdr:sp macro="" textlink="">
      <xdr:nvSpPr>
        <xdr:cNvPr id="6" name="5 Flecha curvada hacia la izquierda">
          <a:hlinkClick xmlns:r="http://schemas.openxmlformats.org/officeDocument/2006/relationships" r:id="rId2"/>
        </xdr:cNvPr>
        <xdr:cNvSpPr/>
      </xdr:nvSpPr>
      <xdr:spPr>
        <a:xfrm>
          <a:off x="6644640" y="106680"/>
          <a:ext cx="868680" cy="61722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1</xdr:col>
      <xdr:colOff>7620</xdr:colOff>
      <xdr:row>46</xdr:row>
      <xdr:rowOff>0</xdr:rowOff>
    </xdr:from>
    <xdr:to>
      <xdr:col>14</xdr:col>
      <xdr:colOff>22860</xdr:colOff>
      <xdr:row>46</xdr:row>
      <xdr:rowOff>0</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309561</xdr:colOff>
      <xdr:row>17</xdr:row>
      <xdr:rowOff>30480</xdr:rowOff>
    </xdr:from>
    <xdr:to>
      <xdr:col>17</xdr:col>
      <xdr:colOff>571499</xdr:colOff>
      <xdr:row>36</xdr:row>
      <xdr:rowOff>76200</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487680</xdr:colOff>
      <xdr:row>26</xdr:row>
      <xdr:rowOff>142875</xdr:rowOff>
    </xdr:from>
    <xdr:to>
      <xdr:col>16</xdr:col>
      <xdr:colOff>297656</xdr:colOff>
      <xdr:row>26</xdr:row>
      <xdr:rowOff>152400</xdr:rowOff>
    </xdr:to>
    <xdr:cxnSp macro="">
      <xdr:nvCxnSpPr>
        <xdr:cNvPr id="4" name="3 Conector recto"/>
        <xdr:cNvCxnSpPr/>
      </xdr:nvCxnSpPr>
      <xdr:spPr>
        <a:xfrm flipV="1">
          <a:off x="4428649" y="5691188"/>
          <a:ext cx="8191976" cy="95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32.xml><?xml version="1.0" encoding="utf-8"?>
<c:userShapes xmlns:c="http://schemas.openxmlformats.org/drawingml/2006/chart">
  <cdr:relSizeAnchor xmlns:cdr="http://schemas.openxmlformats.org/drawingml/2006/chartDrawing">
    <cdr:from>
      <cdr:x>0.66378</cdr:x>
      <cdr:y>0.44171</cdr:y>
    </cdr:from>
    <cdr:to>
      <cdr:x>0.97928</cdr:x>
      <cdr:y>0.49658</cdr:y>
    </cdr:to>
    <cdr:sp macro="" textlink="">
      <cdr:nvSpPr>
        <cdr:cNvPr id="37889" name="Text Box 1"/>
        <cdr:cNvSpPr txBox="1">
          <a:spLocks xmlns:a="http://schemas.openxmlformats.org/drawingml/2006/main" noChangeArrowheads="1"/>
        </cdr:cNvSpPr>
      </cdr:nvSpPr>
      <cdr:spPr bwMode="auto">
        <a:xfrm xmlns:a="http://schemas.openxmlformats.org/drawingml/2006/main">
          <a:off x="5189529" y="1642530"/>
          <a:ext cx="2466617" cy="204037"/>
        </a:xfrm>
        <a:prstGeom xmlns:a="http://schemas.openxmlformats.org/drawingml/2006/main" prst="rect">
          <a:avLst/>
        </a:prstGeom>
        <a:solidFill xmlns:a="http://schemas.openxmlformats.org/drawingml/2006/main">
          <a:schemeClr val="accent2">
            <a:lumMod val="40000"/>
            <a:lumOff val="60000"/>
          </a:schemeClr>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1000" b="1" i="0" strike="noStrike">
              <a:solidFill>
                <a:srgbClr val="000000"/>
              </a:solidFill>
              <a:latin typeface="Arial"/>
              <a:cs typeface="Arial"/>
            </a:rPr>
            <a:t>Meta = No recibir mas de 2 Quejas</a:t>
          </a:r>
        </a:p>
      </cdr:txBody>
    </cdr:sp>
  </cdr:relSizeAnchor>
</c:userShapes>
</file>

<file path=xl/drawings/drawing33.xml><?xml version="1.0" encoding="utf-8"?>
<xdr:wsDr xmlns:xdr="http://schemas.openxmlformats.org/drawingml/2006/spreadsheetDrawing" xmlns:a="http://schemas.openxmlformats.org/drawingml/2006/main">
  <xdr:twoCellAnchor>
    <xdr:from>
      <xdr:col>1</xdr:col>
      <xdr:colOff>198120</xdr:colOff>
      <xdr:row>0</xdr:row>
      <xdr:rowOff>0</xdr:rowOff>
    </xdr:from>
    <xdr:to>
      <xdr:col>1</xdr:col>
      <xdr:colOff>822960</xdr:colOff>
      <xdr:row>4</xdr:row>
      <xdr:rowOff>106680</xdr:rowOff>
    </xdr:to>
    <xdr:pic>
      <xdr:nvPicPr>
        <xdr:cNvPr id="1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720" y="0"/>
          <a:ext cx="624840" cy="815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464820</xdr:colOff>
      <xdr:row>25</xdr:row>
      <xdr:rowOff>160020</xdr:rowOff>
    </xdr:from>
    <xdr:to>
      <xdr:col>3</xdr:col>
      <xdr:colOff>510540</xdr:colOff>
      <xdr:row>49</xdr:row>
      <xdr:rowOff>175260</xdr:rowOff>
    </xdr:to>
    <xdr:sp macro="" textlink="">
      <xdr:nvSpPr>
        <xdr:cNvPr id="15" name="AutoShape 4"/>
        <xdr:cNvSpPr>
          <a:spLocks/>
        </xdr:cNvSpPr>
      </xdr:nvSpPr>
      <xdr:spPr bwMode="auto">
        <a:xfrm>
          <a:off x="3086100" y="5120640"/>
          <a:ext cx="45720" cy="4198620"/>
        </a:xfrm>
        <a:prstGeom prst="rightBrace">
          <a:avLst>
            <a:gd name="adj1" fmla="val 613073"/>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1215342</xdr:colOff>
      <xdr:row>0</xdr:row>
      <xdr:rowOff>144684</xdr:rowOff>
    </xdr:from>
    <xdr:to>
      <xdr:col>9</xdr:col>
      <xdr:colOff>771645</xdr:colOff>
      <xdr:row>3</xdr:row>
      <xdr:rowOff>163974</xdr:rowOff>
    </xdr:to>
    <xdr:sp macro="" textlink="">
      <xdr:nvSpPr>
        <xdr:cNvPr id="3" name="2 Rectángulo redondeado">
          <a:hlinkClick xmlns:r="http://schemas.openxmlformats.org/officeDocument/2006/relationships" r:id="rId2"/>
        </xdr:cNvPr>
        <xdr:cNvSpPr/>
      </xdr:nvSpPr>
      <xdr:spPr>
        <a:xfrm>
          <a:off x="6732608" y="144684"/>
          <a:ext cx="1687974" cy="588379"/>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Regresar a Tablero General</a:t>
          </a:r>
        </a:p>
      </xdr:txBody>
    </xdr:sp>
    <xdr:clientData/>
  </xdr:twoCellAnchor>
  <xdr:twoCellAnchor>
    <xdr:from>
      <xdr:col>8</xdr:col>
      <xdr:colOff>552207</xdr:colOff>
      <xdr:row>27</xdr:row>
      <xdr:rowOff>84400</xdr:rowOff>
    </xdr:from>
    <xdr:to>
      <xdr:col>23</xdr:col>
      <xdr:colOff>429227</xdr:colOff>
      <xdr:row>45</xdr:row>
      <xdr:rowOff>57392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335183</xdr:colOff>
      <xdr:row>33</xdr:row>
      <xdr:rowOff>62696</xdr:rowOff>
    </xdr:from>
    <xdr:to>
      <xdr:col>23</xdr:col>
      <xdr:colOff>479866</xdr:colOff>
      <xdr:row>35</xdr:row>
      <xdr:rowOff>60286</xdr:rowOff>
    </xdr:to>
    <xdr:sp macro="" textlink="">
      <xdr:nvSpPr>
        <xdr:cNvPr id="4" name="3 CuadroTexto"/>
        <xdr:cNvSpPr txBox="1"/>
      </xdr:nvSpPr>
      <xdr:spPr>
        <a:xfrm>
          <a:off x="16028525" y="7103962"/>
          <a:ext cx="1360025" cy="364121"/>
        </a:xfrm>
        <a:prstGeom prst="rect">
          <a:avLst/>
        </a:prstGeom>
        <a:solidFill>
          <a:schemeClr val="accent2">
            <a:lumMod val="60000"/>
            <a:lumOff val="40000"/>
            <a:alpha val="48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t>META 98%</a:t>
          </a:r>
        </a:p>
      </xdr:txBody>
    </xdr:sp>
    <xdr:clientData/>
  </xdr:twoCellAnchor>
  <xdr:twoCellAnchor>
    <xdr:from>
      <xdr:col>9</xdr:col>
      <xdr:colOff>277312</xdr:colOff>
      <xdr:row>32</xdr:row>
      <xdr:rowOff>77165</xdr:rowOff>
    </xdr:from>
    <xdr:to>
      <xdr:col>23</xdr:col>
      <xdr:colOff>337594</xdr:colOff>
      <xdr:row>32</xdr:row>
      <xdr:rowOff>94048</xdr:rowOff>
    </xdr:to>
    <xdr:cxnSp macro="">
      <xdr:nvCxnSpPr>
        <xdr:cNvPr id="6" name="5 Conector recto"/>
        <xdr:cNvCxnSpPr/>
      </xdr:nvCxnSpPr>
      <xdr:spPr>
        <a:xfrm flipV="1">
          <a:off x="7916603" y="6935165"/>
          <a:ext cx="9329675" cy="168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182880</xdr:colOff>
      <xdr:row>0</xdr:row>
      <xdr:rowOff>45720</xdr:rowOff>
    </xdr:from>
    <xdr:to>
      <xdr:col>1</xdr:col>
      <xdr:colOff>899160</xdr:colOff>
      <xdr:row>5</xdr:row>
      <xdr:rowOff>68580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5360" y="45720"/>
          <a:ext cx="716280" cy="883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56</xdr:row>
      <xdr:rowOff>0</xdr:rowOff>
    </xdr:from>
    <xdr:to>
      <xdr:col>14</xdr:col>
      <xdr:colOff>22860</xdr:colOff>
      <xdr:row>56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327660</xdr:colOff>
      <xdr:row>0</xdr:row>
      <xdr:rowOff>38100</xdr:rowOff>
    </xdr:from>
    <xdr:to>
      <xdr:col>8</xdr:col>
      <xdr:colOff>746760</xdr:colOff>
      <xdr:row>3</xdr:row>
      <xdr:rowOff>15240</xdr:rowOff>
    </xdr:to>
    <xdr:sp macro="" textlink="">
      <xdr:nvSpPr>
        <xdr:cNvPr id="5" name="4 Flecha curvada hacia la izquierda">
          <a:hlinkClick xmlns:r="http://schemas.openxmlformats.org/officeDocument/2006/relationships" r:id="rId3"/>
        </xdr:cNvPr>
        <xdr:cNvSpPr/>
      </xdr:nvSpPr>
      <xdr:spPr>
        <a:xfrm>
          <a:off x="6233160" y="38100"/>
          <a:ext cx="1371600" cy="5257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5</xdr:col>
      <xdr:colOff>685800</xdr:colOff>
      <xdr:row>21</xdr:row>
      <xdr:rowOff>174171</xdr:rowOff>
    </xdr:from>
    <xdr:to>
      <xdr:col>13</xdr:col>
      <xdr:colOff>740229</xdr:colOff>
      <xdr:row>36</xdr:row>
      <xdr:rowOff>141514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272143</xdr:colOff>
      <xdr:row>30</xdr:row>
      <xdr:rowOff>32657</xdr:rowOff>
    </xdr:from>
    <xdr:to>
      <xdr:col>14</xdr:col>
      <xdr:colOff>54429</xdr:colOff>
      <xdr:row>30</xdr:row>
      <xdr:rowOff>32657</xdr:rowOff>
    </xdr:to>
    <xdr:cxnSp macro="">
      <xdr:nvCxnSpPr>
        <xdr:cNvPr id="8" name="7 Conector recto"/>
        <xdr:cNvCxnSpPr/>
      </xdr:nvCxnSpPr>
      <xdr:spPr>
        <a:xfrm>
          <a:off x="5399314" y="6117771"/>
          <a:ext cx="6302829" cy="0"/>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141514</xdr:colOff>
      <xdr:row>28</xdr:row>
      <xdr:rowOff>43543</xdr:rowOff>
    </xdr:from>
    <xdr:ext cx="703078" cy="264560"/>
    <xdr:sp macro="" textlink="">
      <xdr:nvSpPr>
        <xdr:cNvPr id="9" name="8 CuadroTexto"/>
        <xdr:cNvSpPr txBox="1"/>
      </xdr:nvSpPr>
      <xdr:spPr>
        <a:xfrm>
          <a:off x="9814681" y="5631543"/>
          <a:ext cx="703078"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2</a:t>
          </a:r>
        </a:p>
      </xdr:txBody>
    </xdr:sp>
    <xdr:clientData/>
  </xdr:oneCellAnchor>
</xdr:wsDr>
</file>

<file path=xl/drawings/drawing35.xml><?xml version="1.0" encoding="utf-8"?>
<xdr:wsDr xmlns:xdr="http://schemas.openxmlformats.org/drawingml/2006/spreadsheetDrawing" xmlns:a="http://schemas.openxmlformats.org/drawingml/2006/main">
  <xdr:twoCellAnchor>
    <xdr:from>
      <xdr:col>1</xdr:col>
      <xdr:colOff>7620</xdr:colOff>
      <xdr:row>39</xdr:row>
      <xdr:rowOff>0</xdr:rowOff>
    </xdr:from>
    <xdr:to>
      <xdr:col>8</xdr:col>
      <xdr:colOff>0</xdr:colOff>
      <xdr:row>39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39</xdr:row>
      <xdr:rowOff>0</xdr:rowOff>
    </xdr:from>
    <xdr:to>
      <xdr:col>7</xdr:col>
      <xdr:colOff>594360</xdr:colOff>
      <xdr:row>39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39</xdr:row>
      <xdr:rowOff>0</xdr:rowOff>
    </xdr:from>
    <xdr:to>
      <xdr:col>15</xdr:col>
      <xdr:colOff>594360</xdr:colOff>
      <xdr:row>39</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7620</xdr:colOff>
      <xdr:row>39</xdr:row>
      <xdr:rowOff>0</xdr:rowOff>
    </xdr:from>
    <xdr:to>
      <xdr:col>16</xdr:col>
      <xdr:colOff>0</xdr:colOff>
      <xdr:row>39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39</xdr:row>
      <xdr:rowOff>0</xdr:rowOff>
    </xdr:from>
    <xdr:to>
      <xdr:col>15</xdr:col>
      <xdr:colOff>594360</xdr:colOff>
      <xdr:row>39</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0</xdr:colOff>
      <xdr:row>39</xdr:row>
      <xdr:rowOff>0</xdr:rowOff>
    </xdr:from>
    <xdr:to>
      <xdr:col>16</xdr:col>
      <xdr:colOff>7620</xdr:colOff>
      <xdr:row>39</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7620</xdr:colOff>
      <xdr:row>0</xdr:row>
      <xdr:rowOff>0</xdr:rowOff>
    </xdr:from>
    <xdr:to>
      <xdr:col>3</xdr:col>
      <xdr:colOff>160020</xdr:colOff>
      <xdr:row>4</xdr:row>
      <xdr:rowOff>91440</xdr:rowOff>
    </xdr:to>
    <xdr:pic>
      <xdr:nvPicPr>
        <xdr:cNvPr id="22" name="Picture 21"/>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49680" y="0"/>
          <a:ext cx="80010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289559</xdr:colOff>
      <xdr:row>51</xdr:row>
      <xdr:rowOff>7620</xdr:rowOff>
    </xdr:from>
    <xdr:to>
      <xdr:col>14</xdr:col>
      <xdr:colOff>523874</xdr:colOff>
      <xdr:row>71</xdr:row>
      <xdr:rowOff>91440</xdr:rowOff>
    </xdr:to>
    <xdr:graphicFrame macro="">
      <xdr:nvGraphicFramePr>
        <xdr:cNvPr id="23"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7620</xdr:colOff>
      <xdr:row>39</xdr:row>
      <xdr:rowOff>0</xdr:rowOff>
    </xdr:from>
    <xdr:to>
      <xdr:col>8</xdr:col>
      <xdr:colOff>0</xdr:colOff>
      <xdr:row>39</xdr:row>
      <xdr:rowOff>0</xdr:rowOff>
    </xdr:to>
    <xdr:graphicFrame macro="">
      <xdr:nvGraphicFramePr>
        <xdr:cNvPr id="2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2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7620</xdr:colOff>
      <xdr:row>39</xdr:row>
      <xdr:rowOff>0</xdr:rowOff>
    </xdr:from>
    <xdr:to>
      <xdr:col>7</xdr:col>
      <xdr:colOff>594360</xdr:colOff>
      <xdr:row>39</xdr:row>
      <xdr:rowOff>0</xdr:rowOff>
    </xdr:to>
    <xdr:graphicFrame macro="">
      <xdr:nvGraphicFramePr>
        <xdr:cNvPr id="2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2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2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3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3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3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39</xdr:row>
      <xdr:rowOff>0</xdr:rowOff>
    </xdr:from>
    <xdr:to>
      <xdr:col>8</xdr:col>
      <xdr:colOff>0</xdr:colOff>
      <xdr:row>39</xdr:row>
      <xdr:rowOff>0</xdr:rowOff>
    </xdr:to>
    <xdr:graphicFrame macro="">
      <xdr:nvGraphicFramePr>
        <xdr:cNvPr id="3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0</xdr:colOff>
      <xdr:row>39</xdr:row>
      <xdr:rowOff>0</xdr:rowOff>
    </xdr:from>
    <xdr:to>
      <xdr:col>15</xdr:col>
      <xdr:colOff>594360</xdr:colOff>
      <xdr:row>39</xdr:row>
      <xdr:rowOff>0</xdr:rowOff>
    </xdr:to>
    <xdr:graphicFrame macro="">
      <xdr:nvGraphicFramePr>
        <xdr:cNvPr id="3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3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3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3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9</xdr:col>
      <xdr:colOff>7620</xdr:colOff>
      <xdr:row>39</xdr:row>
      <xdr:rowOff>0</xdr:rowOff>
    </xdr:from>
    <xdr:to>
      <xdr:col>16</xdr:col>
      <xdr:colOff>0</xdr:colOff>
      <xdr:row>39</xdr:row>
      <xdr:rowOff>0</xdr:rowOff>
    </xdr:to>
    <xdr:graphicFrame macro="">
      <xdr:nvGraphicFramePr>
        <xdr:cNvPr id="3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0</xdr:colOff>
      <xdr:row>39</xdr:row>
      <xdr:rowOff>0</xdr:rowOff>
    </xdr:from>
    <xdr:to>
      <xdr:col>15</xdr:col>
      <xdr:colOff>594360</xdr:colOff>
      <xdr:row>39</xdr:row>
      <xdr:rowOff>0</xdr:rowOff>
    </xdr:to>
    <xdr:graphicFrame macro="">
      <xdr:nvGraphicFramePr>
        <xdr:cNvPr id="39"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4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0</xdr:colOff>
      <xdr:row>39</xdr:row>
      <xdr:rowOff>0</xdr:rowOff>
    </xdr:from>
    <xdr:to>
      <xdr:col>16</xdr:col>
      <xdr:colOff>7620</xdr:colOff>
      <xdr:row>39</xdr:row>
      <xdr:rowOff>0</xdr:rowOff>
    </xdr:to>
    <xdr:graphicFrame macro="">
      <xdr:nvGraphicFramePr>
        <xdr:cNvPr id="4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4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9</xdr:col>
      <xdr:colOff>0</xdr:colOff>
      <xdr:row>39</xdr:row>
      <xdr:rowOff>0</xdr:rowOff>
    </xdr:from>
    <xdr:to>
      <xdr:col>16</xdr:col>
      <xdr:colOff>0</xdr:colOff>
      <xdr:row>39</xdr:row>
      <xdr:rowOff>0</xdr:rowOff>
    </xdr:to>
    <xdr:graphicFrame macro="">
      <xdr:nvGraphicFramePr>
        <xdr:cNvPr id="43"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7620</xdr:colOff>
      <xdr:row>0</xdr:row>
      <xdr:rowOff>0</xdr:rowOff>
    </xdr:from>
    <xdr:to>
      <xdr:col>3</xdr:col>
      <xdr:colOff>160020</xdr:colOff>
      <xdr:row>5</xdr:row>
      <xdr:rowOff>121920</xdr:rowOff>
    </xdr:to>
    <xdr:pic>
      <xdr:nvPicPr>
        <xdr:cNvPr id="44" name="Picture 21"/>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49680" y="0"/>
          <a:ext cx="800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7620</xdr:colOff>
      <xdr:row>79</xdr:row>
      <xdr:rowOff>0</xdr:rowOff>
    </xdr:from>
    <xdr:to>
      <xdr:col>24</xdr:col>
      <xdr:colOff>7620</xdr:colOff>
      <xdr:row>81</xdr:row>
      <xdr:rowOff>0</xdr:rowOff>
    </xdr:to>
    <xdr:sp macro="" textlink="">
      <xdr:nvSpPr>
        <xdr:cNvPr id="45" name="Line 5"/>
        <xdr:cNvSpPr>
          <a:spLocks noChangeShapeType="1"/>
        </xdr:cNvSpPr>
      </xdr:nvSpPr>
      <xdr:spPr bwMode="auto">
        <a:xfrm flipH="1">
          <a:off x="12138660" y="15613380"/>
          <a:ext cx="906780" cy="41148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586740</xdr:colOff>
      <xdr:row>87</xdr:row>
      <xdr:rowOff>114300</xdr:rowOff>
    </xdr:from>
    <xdr:to>
      <xdr:col>25</xdr:col>
      <xdr:colOff>419100</xdr:colOff>
      <xdr:row>104</xdr:row>
      <xdr:rowOff>7620</xdr:rowOff>
    </xdr:to>
    <xdr:graphicFrame macro="">
      <xdr:nvGraphicFramePr>
        <xdr:cNvPr id="46"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26</xdr:col>
      <xdr:colOff>236220</xdr:colOff>
      <xdr:row>87</xdr:row>
      <xdr:rowOff>121920</xdr:rowOff>
    </xdr:from>
    <xdr:to>
      <xdr:col>33</xdr:col>
      <xdr:colOff>541020</xdr:colOff>
      <xdr:row>103</xdr:row>
      <xdr:rowOff>160020</xdr:rowOff>
    </xdr:to>
    <xdr:graphicFrame macro="">
      <xdr:nvGraphicFramePr>
        <xdr:cNvPr id="47" name="4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601980</xdr:colOff>
      <xdr:row>0</xdr:row>
      <xdr:rowOff>53340</xdr:rowOff>
    </xdr:from>
    <xdr:to>
      <xdr:col>15</xdr:col>
      <xdr:colOff>350520</xdr:colOff>
      <xdr:row>2</xdr:row>
      <xdr:rowOff>137160</xdr:rowOff>
    </xdr:to>
    <xdr:sp macro="" textlink="">
      <xdr:nvSpPr>
        <xdr:cNvPr id="48" name="47 Flecha curvada hacia la izquierda">
          <a:hlinkClick xmlns:r="http://schemas.openxmlformats.org/officeDocument/2006/relationships" r:id="rId45"/>
        </xdr:cNvPr>
        <xdr:cNvSpPr/>
      </xdr:nvSpPr>
      <xdr:spPr>
        <a:xfrm>
          <a:off x="6751320" y="53340"/>
          <a:ext cx="1028700" cy="4495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2</xdr:col>
      <xdr:colOff>66675</xdr:colOff>
      <xdr:row>62</xdr:row>
      <xdr:rowOff>28575</xdr:rowOff>
    </xdr:from>
    <xdr:to>
      <xdr:col>15</xdr:col>
      <xdr:colOff>38100</xdr:colOff>
      <xdr:row>62</xdr:row>
      <xdr:rowOff>83820</xdr:rowOff>
    </xdr:to>
    <xdr:cxnSp macro="">
      <xdr:nvCxnSpPr>
        <xdr:cNvPr id="50" name="49 Conector recto"/>
        <xdr:cNvCxnSpPr/>
      </xdr:nvCxnSpPr>
      <xdr:spPr>
        <a:xfrm>
          <a:off x="1308735" y="11047095"/>
          <a:ext cx="6242685" cy="55245"/>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464820</xdr:colOff>
      <xdr:row>58</xdr:row>
      <xdr:rowOff>72390</xdr:rowOff>
    </xdr:from>
    <xdr:ext cx="877420" cy="264560"/>
    <xdr:sp macro="" textlink="">
      <xdr:nvSpPr>
        <xdr:cNvPr id="51" name="50 CuadroTexto"/>
        <xdr:cNvSpPr txBox="1"/>
      </xdr:nvSpPr>
      <xdr:spPr>
        <a:xfrm>
          <a:off x="6075045" y="10797540"/>
          <a:ext cx="8774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94%</a:t>
          </a:r>
        </a:p>
      </xdr:txBody>
    </xdr:sp>
    <xdr:clientData/>
  </xdr:oneCellAnchor>
</xdr:wsDr>
</file>

<file path=xl/drawings/drawing36.xml><?xml version="1.0" encoding="utf-8"?>
<xdr:wsDr xmlns:xdr="http://schemas.openxmlformats.org/drawingml/2006/spreadsheetDrawing" xmlns:a="http://schemas.openxmlformats.org/drawingml/2006/main">
  <xdr:twoCellAnchor>
    <xdr:from>
      <xdr:col>1</xdr:col>
      <xdr:colOff>7620</xdr:colOff>
      <xdr:row>22</xdr:row>
      <xdr:rowOff>0</xdr:rowOff>
    </xdr:from>
    <xdr:to>
      <xdr:col>8</xdr:col>
      <xdr:colOff>0</xdr:colOff>
      <xdr:row>22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22</xdr:row>
      <xdr:rowOff>0</xdr:rowOff>
    </xdr:from>
    <xdr:to>
      <xdr:col>7</xdr:col>
      <xdr:colOff>594360</xdr:colOff>
      <xdr:row>22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0</xdr:colOff>
      <xdr:row>22</xdr:row>
      <xdr:rowOff>0</xdr:rowOff>
    </xdr:from>
    <xdr:to>
      <xdr:col>15</xdr:col>
      <xdr:colOff>594360</xdr:colOff>
      <xdr:row>22</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7620</xdr:colOff>
      <xdr:row>22</xdr:row>
      <xdr:rowOff>0</xdr:rowOff>
    </xdr:from>
    <xdr:to>
      <xdr:col>16</xdr:col>
      <xdr:colOff>0</xdr:colOff>
      <xdr:row>22</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0</xdr:colOff>
      <xdr:row>22</xdr:row>
      <xdr:rowOff>0</xdr:rowOff>
    </xdr:from>
    <xdr:to>
      <xdr:col>15</xdr:col>
      <xdr:colOff>594360</xdr:colOff>
      <xdr:row>22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0</xdr:colOff>
      <xdr:row>22</xdr:row>
      <xdr:rowOff>0</xdr:rowOff>
    </xdr:from>
    <xdr:to>
      <xdr:col>16</xdr:col>
      <xdr:colOff>7620</xdr:colOff>
      <xdr:row>22</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7620</xdr:colOff>
      <xdr:row>0</xdr:row>
      <xdr:rowOff>0</xdr:rowOff>
    </xdr:from>
    <xdr:to>
      <xdr:col>3</xdr:col>
      <xdr:colOff>160020</xdr:colOff>
      <xdr:row>4</xdr:row>
      <xdr:rowOff>91440</xdr:rowOff>
    </xdr:to>
    <xdr:pic>
      <xdr:nvPicPr>
        <xdr:cNvPr id="22" name="Picture 21"/>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49680" y="0"/>
          <a:ext cx="80010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22</xdr:row>
      <xdr:rowOff>0</xdr:rowOff>
    </xdr:from>
    <xdr:to>
      <xdr:col>8</xdr:col>
      <xdr:colOff>0</xdr:colOff>
      <xdr:row>22</xdr:row>
      <xdr:rowOff>0</xdr:rowOff>
    </xdr:to>
    <xdr:graphicFrame macro="">
      <xdr:nvGraphicFramePr>
        <xdr:cNvPr id="2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2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7620</xdr:colOff>
      <xdr:row>22</xdr:row>
      <xdr:rowOff>0</xdr:rowOff>
    </xdr:from>
    <xdr:to>
      <xdr:col>7</xdr:col>
      <xdr:colOff>594360</xdr:colOff>
      <xdr:row>22</xdr:row>
      <xdr:rowOff>0</xdr:rowOff>
    </xdr:to>
    <xdr:graphicFrame macro="">
      <xdr:nvGraphicFramePr>
        <xdr:cNvPr id="2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2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2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3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3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3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22</xdr:row>
      <xdr:rowOff>0</xdr:rowOff>
    </xdr:from>
    <xdr:to>
      <xdr:col>8</xdr:col>
      <xdr:colOff>0</xdr:colOff>
      <xdr:row>22</xdr:row>
      <xdr:rowOff>0</xdr:rowOff>
    </xdr:to>
    <xdr:graphicFrame macro="">
      <xdr:nvGraphicFramePr>
        <xdr:cNvPr id="3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0</xdr:colOff>
      <xdr:row>22</xdr:row>
      <xdr:rowOff>0</xdr:rowOff>
    </xdr:from>
    <xdr:to>
      <xdr:col>15</xdr:col>
      <xdr:colOff>594360</xdr:colOff>
      <xdr:row>22</xdr:row>
      <xdr:rowOff>0</xdr:rowOff>
    </xdr:to>
    <xdr:graphicFrame macro="">
      <xdr:nvGraphicFramePr>
        <xdr:cNvPr id="3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3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3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3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9</xdr:col>
      <xdr:colOff>7620</xdr:colOff>
      <xdr:row>22</xdr:row>
      <xdr:rowOff>0</xdr:rowOff>
    </xdr:from>
    <xdr:to>
      <xdr:col>16</xdr:col>
      <xdr:colOff>0</xdr:colOff>
      <xdr:row>22</xdr:row>
      <xdr:rowOff>0</xdr:rowOff>
    </xdr:to>
    <xdr:graphicFrame macro="">
      <xdr:nvGraphicFramePr>
        <xdr:cNvPr id="3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9</xdr:col>
      <xdr:colOff>0</xdr:colOff>
      <xdr:row>22</xdr:row>
      <xdr:rowOff>0</xdr:rowOff>
    </xdr:from>
    <xdr:to>
      <xdr:col>15</xdr:col>
      <xdr:colOff>594360</xdr:colOff>
      <xdr:row>22</xdr:row>
      <xdr:rowOff>0</xdr:rowOff>
    </xdr:to>
    <xdr:graphicFrame macro="">
      <xdr:nvGraphicFramePr>
        <xdr:cNvPr id="39"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4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0</xdr:colOff>
      <xdr:row>22</xdr:row>
      <xdr:rowOff>0</xdr:rowOff>
    </xdr:from>
    <xdr:to>
      <xdr:col>16</xdr:col>
      <xdr:colOff>7620</xdr:colOff>
      <xdr:row>22</xdr:row>
      <xdr:rowOff>0</xdr:rowOff>
    </xdr:to>
    <xdr:graphicFrame macro="">
      <xdr:nvGraphicFramePr>
        <xdr:cNvPr id="4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4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9</xdr:col>
      <xdr:colOff>0</xdr:colOff>
      <xdr:row>22</xdr:row>
      <xdr:rowOff>0</xdr:rowOff>
    </xdr:from>
    <xdr:to>
      <xdr:col>16</xdr:col>
      <xdr:colOff>0</xdr:colOff>
      <xdr:row>22</xdr:row>
      <xdr:rowOff>0</xdr:rowOff>
    </xdr:to>
    <xdr:graphicFrame macro="">
      <xdr:nvGraphicFramePr>
        <xdr:cNvPr id="43"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7620</xdr:colOff>
      <xdr:row>0</xdr:row>
      <xdr:rowOff>0</xdr:rowOff>
    </xdr:from>
    <xdr:to>
      <xdr:col>3</xdr:col>
      <xdr:colOff>160020</xdr:colOff>
      <xdr:row>4</xdr:row>
      <xdr:rowOff>91440</xdr:rowOff>
    </xdr:to>
    <xdr:pic>
      <xdr:nvPicPr>
        <xdr:cNvPr id="44" name="Picture 21"/>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49680" y="0"/>
          <a:ext cx="80010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7620</xdr:colOff>
      <xdr:row>66</xdr:row>
      <xdr:rowOff>0</xdr:rowOff>
    </xdr:from>
    <xdr:to>
      <xdr:col>24</xdr:col>
      <xdr:colOff>7620</xdr:colOff>
      <xdr:row>68</xdr:row>
      <xdr:rowOff>0</xdr:rowOff>
    </xdr:to>
    <xdr:sp macro="" textlink="">
      <xdr:nvSpPr>
        <xdr:cNvPr id="45" name="Line 5"/>
        <xdr:cNvSpPr>
          <a:spLocks noChangeShapeType="1"/>
        </xdr:cNvSpPr>
      </xdr:nvSpPr>
      <xdr:spPr bwMode="auto">
        <a:xfrm flipH="1">
          <a:off x="12214860" y="14455140"/>
          <a:ext cx="0" cy="41148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129540</xdr:colOff>
      <xdr:row>0</xdr:row>
      <xdr:rowOff>152400</xdr:rowOff>
    </xdr:from>
    <xdr:to>
      <xdr:col>15</xdr:col>
      <xdr:colOff>480060</xdr:colOff>
      <xdr:row>3</xdr:row>
      <xdr:rowOff>76200</xdr:rowOff>
    </xdr:to>
    <xdr:sp macro="" textlink="">
      <xdr:nvSpPr>
        <xdr:cNvPr id="46" name="45 Flecha curvada hacia la izquierda">
          <a:hlinkClick xmlns:r="http://schemas.openxmlformats.org/officeDocument/2006/relationships" r:id="rId42"/>
        </xdr:cNvPr>
        <xdr:cNvSpPr/>
      </xdr:nvSpPr>
      <xdr:spPr>
        <a:xfrm>
          <a:off x="6934200" y="152400"/>
          <a:ext cx="975360" cy="47244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aTablero</a:t>
          </a:r>
        </a:p>
      </xdr:txBody>
    </xdr:sp>
    <xdr:clientData/>
  </xdr:twoCellAnchor>
  <xdr:twoCellAnchor>
    <xdr:from>
      <xdr:col>2</xdr:col>
      <xdr:colOff>148590</xdr:colOff>
      <xdr:row>31</xdr:row>
      <xdr:rowOff>68580</xdr:rowOff>
    </xdr:from>
    <xdr:to>
      <xdr:col>12</xdr:col>
      <xdr:colOff>300990</xdr:colOff>
      <xdr:row>46</xdr:row>
      <xdr:rowOff>60960</xdr:rowOff>
    </xdr:to>
    <xdr:graphicFrame macro="">
      <xdr:nvGraphicFramePr>
        <xdr:cNvPr id="48" name="4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552450</xdr:colOff>
      <xdr:row>41</xdr:row>
      <xdr:rowOff>104775</xdr:rowOff>
    </xdr:from>
    <xdr:to>
      <xdr:col>12</xdr:col>
      <xdr:colOff>171450</xdr:colOff>
      <xdr:row>41</xdr:row>
      <xdr:rowOff>114300</xdr:rowOff>
    </xdr:to>
    <xdr:cxnSp macro="">
      <xdr:nvCxnSpPr>
        <xdr:cNvPr id="50" name="49 Conector recto"/>
        <xdr:cNvCxnSpPr/>
      </xdr:nvCxnSpPr>
      <xdr:spPr>
        <a:xfrm>
          <a:off x="1762125" y="7724775"/>
          <a:ext cx="4276725" cy="9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11</xdr:col>
      <xdr:colOff>348615</xdr:colOff>
      <xdr:row>39</xdr:row>
      <xdr:rowOff>180975</xdr:rowOff>
    </xdr:from>
    <xdr:ext cx="877420" cy="264560"/>
    <xdr:sp macro="" textlink="">
      <xdr:nvSpPr>
        <xdr:cNvPr id="51" name="50 CuadroTexto"/>
        <xdr:cNvSpPr txBox="1"/>
      </xdr:nvSpPr>
      <xdr:spPr>
        <a:xfrm>
          <a:off x="5972175" y="7488555"/>
          <a:ext cx="877420" cy="264560"/>
        </a:xfrm>
        <a:prstGeom prst="rect">
          <a:avLst/>
        </a:prstGeom>
        <a:solidFill>
          <a:schemeClr val="accent2">
            <a:lumMod val="60000"/>
            <a:lumOff val="40000"/>
            <a:alpha val="4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90%</a:t>
          </a:r>
        </a:p>
      </xdr:txBody>
    </xdr:sp>
    <xdr:clientData/>
  </xdr:oneCellAnchor>
</xdr:wsDr>
</file>

<file path=xl/drawings/drawing37.xml><?xml version="1.0" encoding="utf-8"?>
<xdr:wsDr xmlns:xdr="http://schemas.openxmlformats.org/drawingml/2006/spreadsheetDrawing" xmlns:a="http://schemas.openxmlformats.org/drawingml/2006/main">
  <xdr:twoCellAnchor>
    <xdr:from>
      <xdr:col>0</xdr:col>
      <xdr:colOff>182880</xdr:colOff>
      <xdr:row>0</xdr:row>
      <xdr:rowOff>0</xdr:rowOff>
    </xdr:from>
    <xdr:to>
      <xdr:col>1</xdr:col>
      <xdr:colOff>190500</xdr:colOff>
      <xdr:row>0</xdr:row>
      <xdr:rowOff>0</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7620"/>
          <a:ext cx="63246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30480</xdr:colOff>
      <xdr:row>1</xdr:row>
      <xdr:rowOff>30480</xdr:rowOff>
    </xdr:from>
    <xdr:to>
      <xdr:col>10</xdr:col>
      <xdr:colOff>7620</xdr:colOff>
      <xdr:row>4</xdr:row>
      <xdr:rowOff>60960</xdr:rowOff>
    </xdr:to>
    <xdr:sp macro="" textlink="">
      <xdr:nvSpPr>
        <xdr:cNvPr id="6" name="5 Rectángulo redondeado">
          <a:hlinkClick xmlns:r="http://schemas.openxmlformats.org/officeDocument/2006/relationships" r:id="rId2"/>
        </xdr:cNvPr>
        <xdr:cNvSpPr/>
      </xdr:nvSpPr>
      <xdr:spPr>
        <a:xfrm>
          <a:off x="6957060" y="213360"/>
          <a:ext cx="1417320" cy="5791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Regresar a Tablero General</a:t>
          </a:r>
        </a:p>
        <a:p>
          <a:pPr algn="l"/>
          <a:endParaRPr lang="es-MX" sz="1100"/>
        </a:p>
      </xdr:txBody>
    </xdr:sp>
    <xdr:clientData/>
  </xdr:twoCellAnchor>
  <xdr:twoCellAnchor>
    <xdr:from>
      <xdr:col>0</xdr:col>
      <xdr:colOff>335280</xdr:colOff>
      <xdr:row>35</xdr:row>
      <xdr:rowOff>0</xdr:rowOff>
    </xdr:from>
    <xdr:to>
      <xdr:col>10</xdr:col>
      <xdr:colOff>480060</xdr:colOff>
      <xdr:row>56</xdr:row>
      <xdr:rowOff>38100</xdr:rowOff>
    </xdr:to>
    <xdr:graphicFrame macro="">
      <xdr:nvGraphicFramePr>
        <xdr:cNvPr id="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114300</xdr:colOff>
      <xdr:row>44</xdr:row>
      <xdr:rowOff>152400</xdr:rowOff>
    </xdr:from>
    <xdr:to>
      <xdr:col>8</xdr:col>
      <xdr:colOff>619125</xdr:colOff>
      <xdr:row>44</xdr:row>
      <xdr:rowOff>171450</xdr:rowOff>
    </xdr:to>
    <xdr:cxnSp macro="">
      <xdr:nvCxnSpPr>
        <xdr:cNvPr id="4" name="Straight Connector 3"/>
        <xdr:cNvCxnSpPr/>
      </xdr:nvCxnSpPr>
      <xdr:spPr>
        <a:xfrm>
          <a:off x="723900" y="8639175"/>
          <a:ext cx="663892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182880</xdr:colOff>
      <xdr:row>0</xdr:row>
      <xdr:rowOff>0</xdr:rowOff>
    </xdr:from>
    <xdr:to>
      <xdr:col>1</xdr:col>
      <xdr:colOff>190500</xdr:colOff>
      <xdr:row>0</xdr:row>
      <xdr:rowOff>0</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7620"/>
          <a:ext cx="63246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487680</xdr:colOff>
      <xdr:row>31</xdr:row>
      <xdr:rowOff>0</xdr:rowOff>
    </xdr:from>
    <xdr:to>
      <xdr:col>10</xdr:col>
      <xdr:colOff>0</xdr:colOff>
      <xdr:row>50</xdr:row>
      <xdr:rowOff>133350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297180</xdr:colOff>
      <xdr:row>1</xdr:row>
      <xdr:rowOff>0</xdr:rowOff>
    </xdr:from>
    <xdr:to>
      <xdr:col>11</xdr:col>
      <xdr:colOff>144780</xdr:colOff>
      <xdr:row>4</xdr:row>
      <xdr:rowOff>167640</xdr:rowOff>
    </xdr:to>
    <xdr:sp macro="" textlink="">
      <xdr:nvSpPr>
        <xdr:cNvPr id="6" name="5 Rectángulo redondeado">
          <a:hlinkClick xmlns:r="http://schemas.openxmlformats.org/officeDocument/2006/relationships" r:id="rId3"/>
        </xdr:cNvPr>
        <xdr:cNvSpPr/>
      </xdr:nvSpPr>
      <xdr:spPr>
        <a:xfrm>
          <a:off x="6606540" y="182880"/>
          <a:ext cx="1722120" cy="7162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 General</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137160</xdr:colOff>
      <xdr:row>0</xdr:row>
      <xdr:rowOff>0</xdr:rowOff>
    </xdr:from>
    <xdr:to>
      <xdr:col>1</xdr:col>
      <xdr:colOff>899160</xdr:colOff>
      <xdr:row>5</xdr:row>
      <xdr:rowOff>129540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0"/>
          <a:ext cx="762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xdr:colOff>
      <xdr:row>19</xdr:row>
      <xdr:rowOff>163195</xdr:rowOff>
    </xdr:from>
    <xdr:to>
      <xdr:col>9</xdr:col>
      <xdr:colOff>9525</xdr:colOff>
      <xdr:row>20</xdr:row>
      <xdr:rowOff>698385</xdr:rowOff>
    </xdr:to>
    <xdr:sp macro="" textlink="">
      <xdr:nvSpPr>
        <xdr:cNvPr id="3" name="Rectangle 4"/>
        <xdr:cNvSpPr>
          <a:spLocks noChangeArrowheads="1"/>
        </xdr:cNvSpPr>
      </xdr:nvSpPr>
      <xdr:spPr bwMode="auto">
        <a:xfrm>
          <a:off x="2615565" y="3371215"/>
          <a:ext cx="7650480" cy="70283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0">
            <a:defRPr sz="1000"/>
          </a:pPr>
          <a:r>
            <a:rPr lang="es-MX" sz="1000" b="0" i="0" strike="noStrike">
              <a:solidFill>
                <a:srgbClr val="000000"/>
              </a:solidFill>
              <a:latin typeface="Arial"/>
              <a:cs typeface="Arial"/>
            </a:rPr>
            <a:t>Nota: Al mes de Agosto o Septiembre se levanta un informe previo, se analiza  la tendencia y en caso de existan personas sin curso se programan en los ultimos meses del año. En caso de incumplimiento del indicador, se programa al personal que no tuvo curso alguno de capacitacion para el 1er. trimestre del año</a:t>
          </a:r>
        </a:p>
      </xdr:txBody>
    </xdr:sp>
    <xdr:clientData/>
  </xdr:twoCellAnchor>
  <xdr:twoCellAnchor>
    <xdr:from>
      <xdr:col>7</xdr:col>
      <xdr:colOff>708660</xdr:colOff>
      <xdr:row>0</xdr:row>
      <xdr:rowOff>152400</xdr:rowOff>
    </xdr:from>
    <xdr:to>
      <xdr:col>8</xdr:col>
      <xdr:colOff>883920</xdr:colOff>
      <xdr:row>3</xdr:row>
      <xdr:rowOff>45720</xdr:rowOff>
    </xdr:to>
    <xdr:sp macro="" textlink="">
      <xdr:nvSpPr>
        <xdr:cNvPr id="5" name="4 Flecha curvada hacia la izquierda">
          <a:hlinkClick xmlns:r="http://schemas.openxmlformats.org/officeDocument/2006/relationships" r:id="rId2"/>
        </xdr:cNvPr>
        <xdr:cNvSpPr/>
      </xdr:nvSpPr>
      <xdr:spPr>
        <a:xfrm>
          <a:off x="8702040" y="152400"/>
          <a:ext cx="1036320" cy="4419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p>
      </xdr:txBody>
    </xdr:sp>
    <xdr:clientData/>
  </xdr:twoCellAnchor>
  <xdr:twoCellAnchor>
    <xdr:from>
      <xdr:col>1</xdr:col>
      <xdr:colOff>438150</xdr:colOff>
      <xdr:row>31</xdr:row>
      <xdr:rowOff>47625</xdr:rowOff>
    </xdr:from>
    <xdr:to>
      <xdr:col>7</xdr:col>
      <xdr:colOff>815975</xdr:colOff>
      <xdr:row>47</xdr:row>
      <xdr:rowOff>15875</xdr:rowOff>
    </xdr:to>
    <xdr:graphicFrame macro="">
      <xdr:nvGraphicFramePr>
        <xdr:cNvPr id="7"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638175</xdr:colOff>
      <xdr:row>36</xdr:row>
      <xdr:rowOff>142875</xdr:rowOff>
    </xdr:from>
    <xdr:to>
      <xdr:col>7</xdr:col>
      <xdr:colOff>571398</xdr:colOff>
      <xdr:row>36</xdr:row>
      <xdr:rowOff>142875</xdr:rowOff>
    </xdr:to>
    <xdr:cxnSp macro="">
      <xdr:nvCxnSpPr>
        <xdr:cNvPr id="10" name="9 Conector recto"/>
        <xdr:cNvCxnSpPr/>
      </xdr:nvCxnSpPr>
      <xdr:spPr>
        <a:xfrm flipV="1">
          <a:off x="5286375" y="8553450"/>
          <a:ext cx="3057423"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171450</xdr:colOff>
      <xdr:row>35</xdr:row>
      <xdr:rowOff>0</xdr:rowOff>
    </xdr:from>
    <xdr:to>
      <xdr:col>8</xdr:col>
      <xdr:colOff>1134443</xdr:colOff>
      <xdr:row>36</xdr:row>
      <xdr:rowOff>127002</xdr:rowOff>
    </xdr:to>
    <xdr:sp macro="" textlink="">
      <xdr:nvSpPr>
        <xdr:cNvPr id="11" name="10 CuadroTexto"/>
        <xdr:cNvSpPr txBox="1"/>
      </xdr:nvSpPr>
      <xdr:spPr>
        <a:xfrm>
          <a:off x="7943850" y="8220075"/>
          <a:ext cx="1801193" cy="317502"/>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Meta de 2016</a:t>
          </a:r>
          <a:r>
            <a:rPr lang="es-MX" sz="1100" b="1" baseline="0"/>
            <a:t> a 2018: 95%</a:t>
          </a:r>
          <a:endParaRPr lang="es-MX" sz="1100" b="1"/>
        </a:p>
      </xdr:txBody>
    </xdr:sp>
    <xdr:clientData/>
  </xdr:twoCellAnchor>
  <xdr:twoCellAnchor>
    <xdr:from>
      <xdr:col>3</xdr:col>
      <xdr:colOff>76200</xdr:colOff>
      <xdr:row>32</xdr:row>
      <xdr:rowOff>152400</xdr:rowOff>
    </xdr:from>
    <xdr:to>
      <xdr:col>4</xdr:col>
      <xdr:colOff>684823</xdr:colOff>
      <xdr:row>34</xdr:row>
      <xdr:rowOff>25228</xdr:rowOff>
    </xdr:to>
    <xdr:sp macro="" textlink="">
      <xdr:nvSpPr>
        <xdr:cNvPr id="12" name="11 CuadroTexto"/>
        <xdr:cNvSpPr txBox="1"/>
      </xdr:nvSpPr>
      <xdr:spPr>
        <a:xfrm>
          <a:off x="3524250" y="7800975"/>
          <a:ext cx="1808773" cy="253828"/>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Meta de</a:t>
          </a:r>
          <a:r>
            <a:rPr lang="es-MX" sz="1100" b="1" baseline="0"/>
            <a:t> </a:t>
          </a:r>
          <a:r>
            <a:rPr lang="es-MX" sz="1100" b="1"/>
            <a:t>2013 a 2015: 100%</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221848</xdr:colOff>
      <xdr:row>0</xdr:row>
      <xdr:rowOff>150146</xdr:rowOff>
    </xdr:from>
    <xdr:to>
      <xdr:col>1</xdr:col>
      <xdr:colOff>1031029</xdr:colOff>
      <xdr:row>5</xdr:row>
      <xdr:rowOff>162210</xdr:rowOff>
    </xdr:to>
    <xdr:pic>
      <xdr:nvPicPr>
        <xdr:cNvPr id="4" name="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848" y="150146"/>
          <a:ext cx="1175713" cy="1156522"/>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0.08311</cdr:x>
      <cdr:y>0.25766</cdr:y>
    </cdr:from>
    <cdr:to>
      <cdr:x>0.51946</cdr:x>
      <cdr:y>0.26065</cdr:y>
    </cdr:to>
    <cdr:cxnSp macro="">
      <cdr:nvCxnSpPr>
        <cdr:cNvPr id="3" name="2 Conector recto"/>
        <cdr:cNvCxnSpPr/>
      </cdr:nvCxnSpPr>
      <cdr:spPr>
        <a:xfrm xmlns:a="http://schemas.openxmlformats.org/drawingml/2006/main">
          <a:off x="626721" y="811534"/>
          <a:ext cx="3290352" cy="94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0.59454</cdr:x>
      <cdr:y>1</cdr:y>
    </cdr:from>
    <cdr:to>
      <cdr:x>1</cdr:x>
      <cdr:y>1</cdr:y>
    </cdr:to>
    <cdr:cxnSp macro="">
      <cdr:nvCxnSpPr>
        <cdr:cNvPr id="4" name="4 Conector recto"/>
        <cdr:cNvCxnSpPr/>
      </cdr:nvCxnSpPr>
      <cdr:spPr>
        <a:xfrm xmlns:a="http://schemas.openxmlformats.org/drawingml/2006/main" flipV="1">
          <a:off x="4735761" y="8288642"/>
          <a:ext cx="3057423" cy="0"/>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41.xml><?xml version="1.0" encoding="utf-8"?>
<xdr:wsDr xmlns:xdr="http://schemas.openxmlformats.org/drawingml/2006/spreadsheetDrawing" xmlns:a="http://schemas.openxmlformats.org/drawingml/2006/main">
  <xdr:twoCellAnchor>
    <xdr:from>
      <xdr:col>0</xdr:col>
      <xdr:colOff>182880</xdr:colOff>
      <xdr:row>0</xdr:row>
      <xdr:rowOff>7620</xdr:rowOff>
    </xdr:from>
    <xdr:to>
      <xdr:col>1</xdr:col>
      <xdr:colOff>190500</xdr:colOff>
      <xdr:row>4</xdr:row>
      <xdr:rowOff>121920</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7620"/>
          <a:ext cx="85344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398563</xdr:colOff>
      <xdr:row>35</xdr:row>
      <xdr:rowOff>123778</xdr:rowOff>
    </xdr:from>
    <xdr:ext cx="501997" cy="264560"/>
    <xdr:sp macro="" textlink="">
      <xdr:nvSpPr>
        <xdr:cNvPr id="4" name="3 CuadroTexto"/>
        <xdr:cNvSpPr txBox="1"/>
      </xdr:nvSpPr>
      <xdr:spPr>
        <a:xfrm>
          <a:off x="5793523" y="6189298"/>
          <a:ext cx="5019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100%</a:t>
          </a:r>
        </a:p>
      </xdr:txBody>
    </xdr:sp>
    <xdr:clientData/>
  </xdr:oneCellAnchor>
  <xdr:twoCellAnchor>
    <xdr:from>
      <xdr:col>7</xdr:col>
      <xdr:colOff>350520</xdr:colOff>
      <xdr:row>0</xdr:row>
      <xdr:rowOff>121920</xdr:rowOff>
    </xdr:from>
    <xdr:to>
      <xdr:col>8</xdr:col>
      <xdr:colOff>495300</xdr:colOff>
      <xdr:row>3</xdr:row>
      <xdr:rowOff>22860</xdr:rowOff>
    </xdr:to>
    <xdr:sp macro="" textlink="">
      <xdr:nvSpPr>
        <xdr:cNvPr id="5" name="4 Flecha curvada hacia la izquierda">
          <a:hlinkClick xmlns:r="http://schemas.openxmlformats.org/officeDocument/2006/relationships" r:id="rId2"/>
        </xdr:cNvPr>
        <xdr:cNvSpPr/>
      </xdr:nvSpPr>
      <xdr:spPr>
        <a:xfrm>
          <a:off x="5745480" y="121920"/>
          <a:ext cx="960120" cy="4495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a:t>
          </a:r>
          <a:r>
            <a:rPr lang="es-MX" sz="1100" baseline="0">
              <a:solidFill>
                <a:srgbClr val="FF0000"/>
              </a:solidFill>
            </a:rPr>
            <a:t> a Tablero</a:t>
          </a:r>
          <a:endParaRPr lang="es-MX" sz="1100">
            <a:solidFill>
              <a:srgbClr val="FF0000"/>
            </a:solidFill>
          </a:endParaRPr>
        </a:p>
      </xdr:txBody>
    </xdr:sp>
    <xdr:clientData/>
  </xdr:twoCellAnchor>
  <xdr:twoCellAnchor>
    <xdr:from>
      <xdr:col>0</xdr:col>
      <xdr:colOff>822325</xdr:colOff>
      <xdr:row>30</xdr:row>
      <xdr:rowOff>149225</xdr:rowOff>
    </xdr:from>
    <xdr:to>
      <xdr:col>15</xdr:col>
      <xdr:colOff>523875</xdr:colOff>
      <xdr:row>50</xdr:row>
      <xdr:rowOff>180975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21166</xdr:colOff>
      <xdr:row>44</xdr:row>
      <xdr:rowOff>42334</xdr:rowOff>
    </xdr:from>
    <xdr:to>
      <xdr:col>17</xdr:col>
      <xdr:colOff>21167</xdr:colOff>
      <xdr:row>45</xdr:row>
      <xdr:rowOff>179917</xdr:rowOff>
    </xdr:to>
    <xdr:sp macro="" textlink="">
      <xdr:nvSpPr>
        <xdr:cNvPr id="8" name="7 CuadroTexto"/>
        <xdr:cNvSpPr txBox="1"/>
      </xdr:nvSpPr>
      <xdr:spPr>
        <a:xfrm>
          <a:off x="10996083" y="8297334"/>
          <a:ext cx="1227667" cy="32808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600" b="1"/>
            <a:t>Meta 90%</a:t>
          </a:r>
        </a:p>
      </xdr:txBody>
    </xdr:sp>
    <xdr:clientData/>
  </xdr:twoCellAnchor>
</xdr:wsDr>
</file>

<file path=xl/drawings/drawing42.xml><?xml version="1.0" encoding="utf-8"?>
<c:userShapes xmlns:c="http://schemas.openxmlformats.org/drawingml/2006/chart">
  <cdr:relSizeAnchor xmlns:cdr="http://schemas.openxmlformats.org/drawingml/2006/chartDrawing">
    <cdr:from>
      <cdr:x>0.03598</cdr:x>
      <cdr:y>0.61032</cdr:y>
    </cdr:from>
    <cdr:to>
      <cdr:x>0.99058</cdr:x>
      <cdr:y>0.61314</cdr:y>
    </cdr:to>
    <cdr:cxnSp macro="">
      <cdr:nvCxnSpPr>
        <cdr:cNvPr id="3" name="2 Conector recto"/>
        <cdr:cNvCxnSpPr/>
      </cdr:nvCxnSpPr>
      <cdr:spPr>
        <a:xfrm xmlns:a="http://schemas.openxmlformats.org/drawingml/2006/main">
          <a:off x="384139" y="2376995"/>
          <a:ext cx="10191756" cy="10983"/>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4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289560</xdr:colOff>
      <xdr:row>7</xdr:row>
      <xdr:rowOff>83820</xdr:rowOff>
    </xdr:to>
    <xdr:pic>
      <xdr:nvPicPr>
        <xdr:cNvPr id="3" name="4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4840" y="0"/>
          <a:ext cx="1280160" cy="1280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1135380</xdr:colOff>
      <xdr:row>0</xdr:row>
      <xdr:rowOff>175260</xdr:rowOff>
    </xdr:from>
    <xdr:to>
      <xdr:col>8</xdr:col>
      <xdr:colOff>716280</xdr:colOff>
      <xdr:row>3</xdr:row>
      <xdr:rowOff>114300</xdr:rowOff>
    </xdr:to>
    <xdr:sp macro="" textlink="">
      <xdr:nvSpPr>
        <xdr:cNvPr id="4" name="3 Flecha curvada hacia la izquierda">
          <a:hlinkClick xmlns:r="http://schemas.openxmlformats.org/officeDocument/2006/relationships" r:id="rId2"/>
        </xdr:cNvPr>
        <xdr:cNvSpPr/>
      </xdr:nvSpPr>
      <xdr:spPr>
        <a:xfrm>
          <a:off x="11079480" y="175260"/>
          <a:ext cx="1059180" cy="48768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 General</a:t>
          </a:r>
        </a:p>
      </xdr:txBody>
    </xdr:sp>
    <xdr:clientData/>
  </xdr:twoCellAnchor>
  <xdr:twoCellAnchor editAs="oneCell">
    <xdr:from>
      <xdr:col>1</xdr:col>
      <xdr:colOff>83820</xdr:colOff>
      <xdr:row>45</xdr:row>
      <xdr:rowOff>259080</xdr:rowOff>
    </xdr:from>
    <xdr:to>
      <xdr:col>2</xdr:col>
      <xdr:colOff>373380</xdr:colOff>
      <xdr:row>51</xdr:row>
      <xdr:rowOff>91440</xdr:rowOff>
    </xdr:to>
    <xdr:pic>
      <xdr:nvPicPr>
        <xdr:cNvPr id="5" name="1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08660" y="8808720"/>
          <a:ext cx="1280160" cy="1280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1</xdr:col>
      <xdr:colOff>198120</xdr:colOff>
      <xdr:row>0</xdr:row>
      <xdr:rowOff>0</xdr:rowOff>
    </xdr:from>
    <xdr:to>
      <xdr:col>2</xdr:col>
      <xdr:colOff>22860</xdr:colOff>
      <xdr:row>5</xdr:row>
      <xdr:rowOff>144780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0"/>
          <a:ext cx="784860" cy="1021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106680</xdr:colOff>
      <xdr:row>64</xdr:row>
      <xdr:rowOff>198120</xdr:rowOff>
    </xdr:from>
    <xdr:to>
      <xdr:col>4</xdr:col>
      <xdr:colOff>152400</xdr:colOff>
      <xdr:row>77</xdr:row>
      <xdr:rowOff>38100</xdr:rowOff>
    </xdr:to>
    <xdr:sp macro="" textlink="">
      <xdr:nvSpPr>
        <xdr:cNvPr id="5" name="AutoShape 4"/>
        <xdr:cNvSpPr>
          <a:spLocks/>
        </xdr:cNvSpPr>
      </xdr:nvSpPr>
      <xdr:spPr bwMode="auto">
        <a:xfrm>
          <a:off x="2987040" y="13083540"/>
          <a:ext cx="45720" cy="2186940"/>
        </a:xfrm>
        <a:prstGeom prst="rightBrace">
          <a:avLst>
            <a:gd name="adj1" fmla="val 232966"/>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480060</xdr:colOff>
      <xdr:row>61</xdr:row>
      <xdr:rowOff>38100</xdr:rowOff>
    </xdr:from>
    <xdr:to>
      <xdr:col>21</xdr:col>
      <xdr:colOff>883920</xdr:colOff>
      <xdr:row>80</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23</xdr:row>
      <xdr:rowOff>198120</xdr:rowOff>
    </xdr:from>
    <xdr:to>
      <xdr:col>4</xdr:col>
      <xdr:colOff>152400</xdr:colOff>
      <xdr:row>36</xdr:row>
      <xdr:rowOff>38100</xdr:rowOff>
    </xdr:to>
    <xdr:sp macro="" textlink="">
      <xdr:nvSpPr>
        <xdr:cNvPr id="7" name="AutoShape 4"/>
        <xdr:cNvSpPr>
          <a:spLocks/>
        </xdr:cNvSpPr>
      </xdr:nvSpPr>
      <xdr:spPr bwMode="auto">
        <a:xfrm>
          <a:off x="2987040" y="4617720"/>
          <a:ext cx="45720" cy="2186940"/>
        </a:xfrm>
        <a:prstGeom prst="rightBrace">
          <a:avLst>
            <a:gd name="adj1" fmla="val 232966"/>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480060</xdr:colOff>
      <xdr:row>20</xdr:row>
      <xdr:rowOff>38100</xdr:rowOff>
    </xdr:from>
    <xdr:to>
      <xdr:col>21</xdr:col>
      <xdr:colOff>883920</xdr:colOff>
      <xdr:row>39</xdr:row>
      <xdr:rowOff>175260</xdr:rowOff>
    </xdr:to>
    <xdr:graphicFrame macro="">
      <xdr:nvGraphicFramePr>
        <xdr:cNvPr id="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259080</xdr:colOff>
      <xdr:row>0</xdr:row>
      <xdr:rowOff>83820</xdr:rowOff>
    </xdr:from>
    <xdr:to>
      <xdr:col>10</xdr:col>
      <xdr:colOff>175260</xdr:colOff>
      <xdr:row>4</xdr:row>
      <xdr:rowOff>0</xdr:rowOff>
    </xdr:to>
    <xdr:sp macro="" textlink="">
      <xdr:nvSpPr>
        <xdr:cNvPr id="9" name="8 Rectángulo redondeado">
          <a:hlinkClick xmlns:r="http://schemas.openxmlformats.org/officeDocument/2006/relationships" r:id="rId4"/>
        </xdr:cNvPr>
        <xdr:cNvSpPr/>
      </xdr:nvSpPr>
      <xdr:spPr>
        <a:xfrm>
          <a:off x="7383780" y="83820"/>
          <a:ext cx="131064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200" b="1"/>
            <a:t>Regresar</a:t>
          </a:r>
          <a:r>
            <a:rPr lang="es-MX" sz="1200" b="1" baseline="0"/>
            <a:t>  al Tablero General</a:t>
          </a:r>
          <a:endParaRPr lang="es-MX" sz="1200" b="1"/>
        </a:p>
      </xdr:txBody>
    </xdr:sp>
    <xdr:clientData/>
  </xdr:twoCellAnchor>
  <xdr:twoCellAnchor>
    <xdr:from>
      <xdr:col>21</xdr:col>
      <xdr:colOff>190500</xdr:colOff>
      <xdr:row>21</xdr:row>
      <xdr:rowOff>228601</xdr:rowOff>
    </xdr:from>
    <xdr:to>
      <xdr:col>22</xdr:col>
      <xdr:colOff>428625</xdr:colOff>
      <xdr:row>23</xdr:row>
      <xdr:rowOff>66676</xdr:rowOff>
    </xdr:to>
    <xdr:sp macro="" textlink="">
      <xdr:nvSpPr>
        <xdr:cNvPr id="10" name="9 CuadroTexto"/>
        <xdr:cNvSpPr txBox="1"/>
      </xdr:nvSpPr>
      <xdr:spPr>
        <a:xfrm>
          <a:off x="15801975" y="4467226"/>
          <a:ext cx="1371600" cy="3238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98%</a:t>
          </a:r>
        </a:p>
      </xdr:txBody>
    </xdr:sp>
    <xdr:clientData/>
  </xdr:twoCellAnchor>
  <xdr:twoCellAnchor>
    <xdr:from>
      <xdr:col>20</xdr:col>
      <xdr:colOff>571500</xdr:colOff>
      <xdr:row>67</xdr:row>
      <xdr:rowOff>158750</xdr:rowOff>
    </xdr:from>
    <xdr:to>
      <xdr:col>22</xdr:col>
      <xdr:colOff>317500</xdr:colOff>
      <xdr:row>70</xdr:row>
      <xdr:rowOff>31750</xdr:rowOff>
    </xdr:to>
    <xdr:sp macro="" textlink="">
      <xdr:nvSpPr>
        <xdr:cNvPr id="11" name="10 CuadroTexto"/>
        <xdr:cNvSpPr txBox="1"/>
      </xdr:nvSpPr>
      <xdr:spPr>
        <a:xfrm>
          <a:off x="15398750" y="14366875"/>
          <a:ext cx="1635125" cy="3968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800" b="1"/>
            <a:t>Meta 98%</a:t>
          </a:r>
        </a:p>
      </xdr:txBody>
    </xdr:sp>
    <xdr:clientData/>
  </xdr:twoCellAnchor>
  <xdr:twoCellAnchor>
    <xdr:from>
      <xdr:col>1</xdr:col>
      <xdr:colOff>690563</xdr:colOff>
      <xdr:row>100</xdr:row>
      <xdr:rowOff>666750</xdr:rowOff>
    </xdr:from>
    <xdr:to>
      <xdr:col>22</xdr:col>
      <xdr:colOff>243054</xdr:colOff>
      <xdr:row>124</xdr:row>
      <xdr:rowOff>1087843</xdr:rowOff>
    </xdr:to>
    <xdr:graphicFrame macro="">
      <xdr:nvGraphicFramePr>
        <xdr:cNvPr id="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149</xdr:row>
      <xdr:rowOff>0</xdr:rowOff>
    </xdr:from>
    <xdr:to>
      <xdr:col>22</xdr:col>
      <xdr:colOff>108585</xdr:colOff>
      <xdr:row>169</xdr:row>
      <xdr:rowOff>70485</xdr:rowOff>
    </xdr:to>
    <xdr:graphicFrame macro="">
      <xdr:nvGraphicFramePr>
        <xdr:cNvPr id="1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152400</xdr:colOff>
      <xdr:row>129</xdr:row>
      <xdr:rowOff>123825</xdr:rowOff>
    </xdr:from>
    <xdr:to>
      <xdr:col>16</xdr:col>
      <xdr:colOff>533400</xdr:colOff>
      <xdr:row>144</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0.64793</cdr:x>
      <cdr:y>0.29528</cdr:y>
    </cdr:from>
    <cdr:to>
      <cdr:x>0.68949</cdr:x>
      <cdr:y>0.3354</cdr:y>
    </cdr:to>
    <cdr:sp macro="" textlink="">
      <cdr:nvSpPr>
        <cdr:cNvPr id="150529" name="Text Box 1"/>
        <cdr:cNvSpPr txBox="1">
          <a:spLocks xmlns:a="http://schemas.openxmlformats.org/drawingml/2006/main" noChangeArrowheads="1"/>
        </cdr:cNvSpPr>
      </cdr:nvSpPr>
      <cdr:spPr bwMode="auto">
        <a:xfrm xmlns:a="http://schemas.openxmlformats.org/drawingml/2006/main">
          <a:off x="5875564" y="1212855"/>
          <a:ext cx="366703" cy="1874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0.14477</cdr:x>
      <cdr:y>0.57358</cdr:y>
    </cdr:from>
    <cdr:to>
      <cdr:x>0.15318</cdr:x>
      <cdr:y>0.61544</cdr:y>
    </cdr:to>
    <cdr:sp macro="" textlink="">
      <cdr:nvSpPr>
        <cdr:cNvPr id="150530" name="Text Box 2"/>
        <cdr:cNvSpPr txBox="1">
          <a:spLocks xmlns:a="http://schemas.openxmlformats.org/drawingml/2006/main" noChangeArrowheads="1"/>
        </cdr:cNvSpPr>
      </cdr:nvSpPr>
      <cdr:spPr bwMode="auto">
        <a:xfrm xmlns:a="http://schemas.openxmlformats.org/drawingml/2006/main">
          <a:off x="1336496" y="2518237"/>
          <a:ext cx="76024" cy="19955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0.05023</cdr:x>
      <cdr:y>0.33088</cdr:y>
    </cdr:from>
    <cdr:to>
      <cdr:x>0.96791</cdr:x>
      <cdr:y>0.33889</cdr:y>
    </cdr:to>
    <cdr:cxnSp macro="">
      <cdr:nvCxnSpPr>
        <cdr:cNvPr id="3" name="2 Conector recto"/>
        <cdr:cNvCxnSpPr/>
      </cdr:nvCxnSpPr>
      <cdr:spPr>
        <a:xfrm xmlns:a="http://schemas.openxmlformats.org/drawingml/2006/main" flipV="1">
          <a:off x="662940" y="1311275"/>
          <a:ext cx="12112625" cy="3175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46.xml><?xml version="1.0" encoding="utf-8"?>
<c:userShapes xmlns:c="http://schemas.openxmlformats.org/drawingml/2006/chart">
  <cdr:relSizeAnchor xmlns:cdr="http://schemas.openxmlformats.org/drawingml/2006/chartDrawing">
    <cdr:from>
      <cdr:x>0.64793</cdr:x>
      <cdr:y>0.29235</cdr:y>
    </cdr:from>
    <cdr:to>
      <cdr:x>0.68924</cdr:x>
      <cdr:y>0.33247</cdr:y>
    </cdr:to>
    <cdr:sp macro="" textlink="">
      <cdr:nvSpPr>
        <cdr:cNvPr id="150529" name="Text Box 1"/>
        <cdr:cNvSpPr txBox="1">
          <a:spLocks xmlns:a="http://schemas.openxmlformats.org/drawingml/2006/main" noChangeArrowheads="1"/>
        </cdr:cNvSpPr>
      </cdr:nvSpPr>
      <cdr:spPr bwMode="auto">
        <a:xfrm xmlns:a="http://schemas.openxmlformats.org/drawingml/2006/main">
          <a:off x="5875564" y="1212855"/>
          <a:ext cx="366703" cy="1874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0.14477</cdr:x>
      <cdr:y>0.57211</cdr:y>
    </cdr:from>
    <cdr:to>
      <cdr:x>0.15318</cdr:x>
      <cdr:y>0.61422</cdr:y>
    </cdr:to>
    <cdr:sp macro="" textlink="">
      <cdr:nvSpPr>
        <cdr:cNvPr id="150530" name="Text Box 2"/>
        <cdr:cNvSpPr txBox="1">
          <a:spLocks xmlns:a="http://schemas.openxmlformats.org/drawingml/2006/main" noChangeArrowheads="1"/>
        </cdr:cNvSpPr>
      </cdr:nvSpPr>
      <cdr:spPr bwMode="auto">
        <a:xfrm xmlns:a="http://schemas.openxmlformats.org/drawingml/2006/main">
          <a:off x="1336496" y="2518237"/>
          <a:ext cx="76024" cy="19955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47.xml><?xml version="1.0" encoding="utf-8"?>
<c:userShapes xmlns:c="http://schemas.openxmlformats.org/drawingml/2006/chart">
  <cdr:relSizeAnchor xmlns:cdr="http://schemas.openxmlformats.org/drawingml/2006/chartDrawing">
    <cdr:from>
      <cdr:x>0.64793</cdr:x>
      <cdr:y>0.29528</cdr:y>
    </cdr:from>
    <cdr:to>
      <cdr:x>0.68949</cdr:x>
      <cdr:y>0.3354</cdr:y>
    </cdr:to>
    <cdr:sp macro="" textlink="">
      <cdr:nvSpPr>
        <cdr:cNvPr id="150529" name="Text Box 1"/>
        <cdr:cNvSpPr txBox="1">
          <a:spLocks xmlns:a="http://schemas.openxmlformats.org/drawingml/2006/main" noChangeArrowheads="1"/>
        </cdr:cNvSpPr>
      </cdr:nvSpPr>
      <cdr:spPr bwMode="auto">
        <a:xfrm xmlns:a="http://schemas.openxmlformats.org/drawingml/2006/main">
          <a:off x="5875564" y="1212855"/>
          <a:ext cx="366703" cy="1874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0.14477</cdr:x>
      <cdr:y>0.57358</cdr:y>
    </cdr:from>
    <cdr:to>
      <cdr:x>0.15318</cdr:x>
      <cdr:y>0.61544</cdr:y>
    </cdr:to>
    <cdr:sp macro="" textlink="">
      <cdr:nvSpPr>
        <cdr:cNvPr id="150530" name="Text Box 2"/>
        <cdr:cNvSpPr txBox="1">
          <a:spLocks xmlns:a="http://schemas.openxmlformats.org/drawingml/2006/main" noChangeArrowheads="1"/>
        </cdr:cNvSpPr>
      </cdr:nvSpPr>
      <cdr:spPr bwMode="auto">
        <a:xfrm xmlns:a="http://schemas.openxmlformats.org/drawingml/2006/main">
          <a:off x="1336496" y="2518237"/>
          <a:ext cx="76024" cy="19955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s-MX"/>
        </a:p>
      </cdr:txBody>
    </cdr:sp>
  </cdr:relSizeAnchor>
  <cdr:relSizeAnchor xmlns:cdr="http://schemas.openxmlformats.org/drawingml/2006/chartDrawing">
    <cdr:from>
      <cdr:x>0.05023</cdr:x>
      <cdr:y>0.33088</cdr:y>
    </cdr:from>
    <cdr:to>
      <cdr:x>0.96791</cdr:x>
      <cdr:y>0.33889</cdr:y>
    </cdr:to>
    <cdr:cxnSp macro="">
      <cdr:nvCxnSpPr>
        <cdr:cNvPr id="3" name="2 Conector recto"/>
        <cdr:cNvCxnSpPr/>
      </cdr:nvCxnSpPr>
      <cdr:spPr>
        <a:xfrm xmlns:a="http://schemas.openxmlformats.org/drawingml/2006/main" flipV="1">
          <a:off x="662940" y="1311275"/>
          <a:ext cx="12112625" cy="3175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48.xml><?xml version="1.0" encoding="utf-8"?>
<xdr:wsDr xmlns:xdr="http://schemas.openxmlformats.org/drawingml/2006/spreadsheetDrawing" xmlns:a="http://schemas.openxmlformats.org/drawingml/2006/main">
  <xdr:twoCellAnchor>
    <xdr:from>
      <xdr:col>1</xdr:col>
      <xdr:colOff>198120</xdr:colOff>
      <xdr:row>0</xdr:row>
      <xdr:rowOff>0</xdr:rowOff>
    </xdr:from>
    <xdr:to>
      <xdr:col>1</xdr:col>
      <xdr:colOff>822960</xdr:colOff>
      <xdr:row>4</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80" y="0"/>
          <a:ext cx="62484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7620</xdr:colOff>
      <xdr:row>45</xdr:row>
      <xdr:rowOff>0</xdr:rowOff>
    </xdr:from>
    <xdr:to>
      <xdr:col>14</xdr:col>
      <xdr:colOff>22860</xdr:colOff>
      <xdr:row>45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xdr:colOff>
      <xdr:row>14</xdr:row>
      <xdr:rowOff>7620</xdr:rowOff>
    </xdr:from>
    <xdr:to>
      <xdr:col>8</xdr:col>
      <xdr:colOff>601980</xdr:colOff>
      <xdr:row>14</xdr:row>
      <xdr:rowOff>7620</xdr:rowOff>
    </xdr:to>
    <xdr:sp macro="" textlink="">
      <xdr:nvSpPr>
        <xdr:cNvPr id="5" name="Line 4"/>
        <xdr:cNvSpPr>
          <a:spLocks noChangeShapeType="1"/>
        </xdr:cNvSpPr>
      </xdr:nvSpPr>
      <xdr:spPr bwMode="auto">
        <a:xfrm>
          <a:off x="205740" y="2377440"/>
          <a:ext cx="7048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175260</xdr:colOff>
      <xdr:row>0</xdr:row>
      <xdr:rowOff>152400</xdr:rowOff>
    </xdr:from>
    <xdr:to>
      <xdr:col>11</xdr:col>
      <xdr:colOff>190500</xdr:colOff>
      <xdr:row>6</xdr:row>
      <xdr:rowOff>152400</xdr:rowOff>
    </xdr:to>
    <xdr:sp macro="" textlink="">
      <xdr:nvSpPr>
        <xdr:cNvPr id="6" name="5 Rectángulo redondeado">
          <a:hlinkClick xmlns:r="http://schemas.openxmlformats.org/officeDocument/2006/relationships" r:id="rId3"/>
        </xdr:cNvPr>
        <xdr:cNvSpPr/>
      </xdr:nvSpPr>
      <xdr:spPr>
        <a:xfrm>
          <a:off x="7452360" y="152400"/>
          <a:ext cx="1264920" cy="1028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400" b="1">
              <a:solidFill>
                <a:schemeClr val="tx1"/>
              </a:solidFill>
            </a:rPr>
            <a:t>Regresar a Tablero General</a:t>
          </a:r>
        </a:p>
      </xdr:txBody>
    </xdr:sp>
    <xdr:clientData/>
  </xdr:twoCellAnchor>
  <xdr:twoCellAnchor>
    <xdr:from>
      <xdr:col>4</xdr:col>
      <xdr:colOff>754380</xdr:colOff>
      <xdr:row>35</xdr:row>
      <xdr:rowOff>64770</xdr:rowOff>
    </xdr:from>
    <xdr:to>
      <xdr:col>11</xdr:col>
      <xdr:colOff>106680</xdr:colOff>
      <xdr:row>50</xdr:row>
      <xdr:rowOff>64770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207645</xdr:colOff>
      <xdr:row>38</xdr:row>
      <xdr:rowOff>137160</xdr:rowOff>
    </xdr:from>
    <xdr:ext cx="703078" cy="264560"/>
    <xdr:sp macro="" textlink="">
      <xdr:nvSpPr>
        <xdr:cNvPr id="8" name="7 CuadroTexto"/>
        <xdr:cNvSpPr txBox="1"/>
      </xdr:nvSpPr>
      <xdr:spPr>
        <a:xfrm>
          <a:off x="6684645" y="7728585"/>
          <a:ext cx="703078"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2</a:t>
          </a:r>
        </a:p>
      </xdr:txBody>
    </xdr:sp>
    <xdr:clientData/>
  </xdr:oneCellAnchor>
  <xdr:oneCellAnchor>
    <xdr:from>
      <xdr:col>7</xdr:col>
      <xdr:colOff>931545</xdr:colOff>
      <xdr:row>40</xdr:row>
      <xdr:rowOff>161925</xdr:rowOff>
    </xdr:from>
    <xdr:ext cx="1481752" cy="264560"/>
    <xdr:sp macro="" textlink="">
      <xdr:nvSpPr>
        <xdr:cNvPr id="9" name="8 CuadroTexto"/>
        <xdr:cNvSpPr txBox="1"/>
      </xdr:nvSpPr>
      <xdr:spPr>
        <a:xfrm>
          <a:off x="6075045" y="8134350"/>
          <a:ext cx="1481752"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Cero Quejas Recibidas</a:t>
          </a:r>
        </a:p>
      </xdr:txBody>
    </xdr:sp>
    <xdr:clientData/>
  </xdr:oneCellAnchor>
  <xdr:twoCellAnchor>
    <xdr:from>
      <xdr:col>1</xdr:col>
      <xdr:colOff>0</xdr:colOff>
      <xdr:row>73</xdr:row>
      <xdr:rowOff>0</xdr:rowOff>
    </xdr:from>
    <xdr:to>
      <xdr:col>10</xdr:col>
      <xdr:colOff>533400</xdr:colOff>
      <xdr:row>94</xdr:row>
      <xdr:rowOff>9525</xdr:rowOff>
    </xdr:to>
    <xdr:graphicFrame macro="">
      <xdr:nvGraphicFramePr>
        <xdr:cNvPr id="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0.08</cdr:x>
      <cdr:y>0.55139</cdr:y>
    </cdr:from>
    <cdr:to>
      <cdr:x>1</cdr:x>
      <cdr:y>0.55972</cdr:y>
    </cdr:to>
    <cdr:cxnSp macro="">
      <cdr:nvCxnSpPr>
        <cdr:cNvPr id="3" name="2 Conector recto"/>
        <cdr:cNvCxnSpPr/>
      </cdr:nvCxnSpPr>
      <cdr:spPr>
        <a:xfrm xmlns:a="http://schemas.openxmlformats.org/drawingml/2006/main">
          <a:off x="365760" y="1512573"/>
          <a:ext cx="4206240" cy="22857"/>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266700</xdr:colOff>
      <xdr:row>0</xdr:row>
      <xdr:rowOff>0</xdr:rowOff>
    </xdr:from>
    <xdr:to>
      <xdr:col>1</xdr:col>
      <xdr:colOff>968482</xdr:colOff>
      <xdr:row>6</xdr:row>
      <xdr:rowOff>111368</xdr:rowOff>
    </xdr:to>
    <xdr:pic>
      <xdr:nvPicPr>
        <xdr:cNvPr id="4" name="3 Imagen" descr="ESCUDO_Color_FONDO-CLARO.png"/>
        <xdr:cNvPicPr>
          <a:picLocks noChangeAspect="1"/>
        </xdr:cNvPicPr>
      </xdr:nvPicPr>
      <xdr:blipFill>
        <a:blip xmlns:r="http://schemas.openxmlformats.org/officeDocument/2006/relationships" r:embed="rId1" cstate="print"/>
        <a:stretch>
          <a:fillRect/>
        </a:stretch>
      </xdr:blipFill>
      <xdr:spPr>
        <a:xfrm>
          <a:off x="266700" y="0"/>
          <a:ext cx="1280902" cy="1147688"/>
        </a:xfrm>
        <a:prstGeom prst="rect">
          <a:avLst/>
        </a:prstGeom>
      </xdr:spPr>
    </xdr:pic>
    <xdr:clientData/>
  </xdr:twoCellAnchor>
  <xdr:oneCellAnchor>
    <xdr:from>
      <xdr:col>17</xdr:col>
      <xdr:colOff>86032</xdr:colOff>
      <xdr:row>0</xdr:row>
      <xdr:rowOff>0</xdr:rowOff>
    </xdr:from>
    <xdr:ext cx="956929" cy="264560"/>
    <xdr:sp macro="" textlink="">
      <xdr:nvSpPr>
        <xdr:cNvPr id="9" name="8 CuadroTexto"/>
        <xdr:cNvSpPr txBox="1"/>
      </xdr:nvSpPr>
      <xdr:spPr>
        <a:xfrm>
          <a:off x="11774129" y="5874774"/>
          <a:ext cx="9569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3 días</a:t>
          </a:r>
        </a:p>
      </xdr:txBody>
    </xdr:sp>
    <xdr:clientData/>
  </xdr:oneCellAnchor>
  <xdr:twoCellAnchor>
    <xdr:from>
      <xdr:col>1</xdr:col>
      <xdr:colOff>9525</xdr:colOff>
      <xdr:row>36</xdr:row>
      <xdr:rowOff>0</xdr:rowOff>
    </xdr:from>
    <xdr:to>
      <xdr:col>14</xdr:col>
      <xdr:colOff>19050</xdr:colOff>
      <xdr:row>36</xdr:row>
      <xdr:rowOff>0</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19048</xdr:colOff>
      <xdr:row>15</xdr:row>
      <xdr:rowOff>142875</xdr:rowOff>
    </xdr:from>
    <xdr:to>
      <xdr:col>15</xdr:col>
      <xdr:colOff>402166</xdr:colOff>
      <xdr:row>33</xdr:row>
      <xdr:rowOff>0</xdr:rowOff>
    </xdr:to>
    <xdr:graphicFrame macro="">
      <xdr:nvGraphicFramePr>
        <xdr:cNvPr id="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editAs="oneCell">
    <xdr:from>
      <xdr:col>0</xdr:col>
      <xdr:colOff>266700</xdr:colOff>
      <xdr:row>0</xdr:row>
      <xdr:rowOff>0</xdr:rowOff>
    </xdr:from>
    <xdr:to>
      <xdr:col>1</xdr:col>
      <xdr:colOff>968482</xdr:colOff>
      <xdr:row>6</xdr:row>
      <xdr:rowOff>118988</xdr:rowOff>
    </xdr:to>
    <xdr:pic>
      <xdr:nvPicPr>
        <xdr:cNvPr id="12" name="11 Imagen" descr="ESCUDO_Color_FONDO-CLARO.png"/>
        <xdr:cNvPicPr>
          <a:picLocks noChangeAspect="1"/>
        </xdr:cNvPicPr>
      </xdr:nvPicPr>
      <xdr:blipFill>
        <a:blip xmlns:r="http://schemas.openxmlformats.org/officeDocument/2006/relationships" r:embed="rId1" cstate="print"/>
        <a:stretch>
          <a:fillRect/>
        </a:stretch>
      </xdr:blipFill>
      <xdr:spPr>
        <a:xfrm>
          <a:off x="266700" y="0"/>
          <a:ext cx="1280902" cy="1147688"/>
        </a:xfrm>
        <a:prstGeom prst="rect">
          <a:avLst/>
        </a:prstGeom>
      </xdr:spPr>
    </xdr:pic>
    <xdr:clientData/>
  </xdr:twoCellAnchor>
  <xdr:twoCellAnchor>
    <xdr:from>
      <xdr:col>9</xdr:col>
      <xdr:colOff>279400</xdr:colOff>
      <xdr:row>1</xdr:row>
      <xdr:rowOff>101600</xdr:rowOff>
    </xdr:from>
    <xdr:to>
      <xdr:col>11</xdr:col>
      <xdr:colOff>203200</xdr:colOff>
      <xdr:row>5</xdr:row>
      <xdr:rowOff>152400</xdr:rowOff>
    </xdr:to>
    <xdr:sp macro="" textlink="">
      <xdr:nvSpPr>
        <xdr:cNvPr id="3" name="2 Rectángulo redondeado">
          <a:hlinkClick xmlns:r="http://schemas.openxmlformats.org/officeDocument/2006/relationships" r:id="rId4"/>
        </xdr:cNvPr>
        <xdr:cNvSpPr/>
      </xdr:nvSpPr>
      <xdr:spPr>
        <a:xfrm>
          <a:off x="7620000" y="287867"/>
          <a:ext cx="1634067" cy="7958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Regresar a Tablero de Indicadores</a:t>
          </a:r>
        </a:p>
      </xdr:txBody>
    </xdr:sp>
    <xdr:clientData/>
  </xdr:twoCellAnchor>
  <xdr:twoCellAnchor>
    <xdr:from>
      <xdr:col>12</xdr:col>
      <xdr:colOff>533401</xdr:colOff>
      <xdr:row>18</xdr:row>
      <xdr:rowOff>6350</xdr:rowOff>
    </xdr:from>
    <xdr:to>
      <xdr:col>16</xdr:col>
      <xdr:colOff>101600</xdr:colOff>
      <xdr:row>19</xdr:row>
      <xdr:rowOff>105834</xdr:rowOff>
    </xdr:to>
    <xdr:sp macro="" textlink="">
      <xdr:nvSpPr>
        <xdr:cNvPr id="2" name="1 CuadroTexto"/>
        <xdr:cNvSpPr txBox="1"/>
      </xdr:nvSpPr>
      <xdr:spPr>
        <a:xfrm>
          <a:off x="10210801" y="4434417"/>
          <a:ext cx="965199" cy="2857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a:t>
          </a:r>
          <a:r>
            <a:rPr lang="es-MX" sz="1200" b="1" baseline="0"/>
            <a:t> 3</a:t>
          </a:r>
          <a:endParaRPr lang="es-MX" sz="1200" b="1"/>
        </a:p>
      </xdr:txBody>
    </xdr:sp>
    <xdr:clientData/>
  </xdr:twoCellAnchor>
</xdr:wsDr>
</file>

<file path=xl/drawings/drawing50.xml><?xml version="1.0" encoding="utf-8"?>
<c:userShapes xmlns:c="http://schemas.openxmlformats.org/drawingml/2006/chart">
  <cdr:relSizeAnchor xmlns:cdr="http://schemas.openxmlformats.org/drawingml/2006/chartDrawing">
    <cdr:from>
      <cdr:x>0.16717</cdr:x>
      <cdr:y>0.30903</cdr:y>
    </cdr:from>
    <cdr:to>
      <cdr:x>0.47851</cdr:x>
      <cdr:y>0.35904</cdr:y>
    </cdr:to>
    <cdr:sp macro="" textlink="">
      <cdr:nvSpPr>
        <cdr:cNvPr id="37889" name="Text Box 1"/>
        <cdr:cNvSpPr txBox="1">
          <a:spLocks xmlns:a="http://schemas.openxmlformats.org/drawingml/2006/main" noChangeArrowheads="1"/>
        </cdr:cNvSpPr>
      </cdr:nvSpPr>
      <cdr:spPr bwMode="auto">
        <a:xfrm xmlns:a="http://schemas.openxmlformats.org/drawingml/2006/main">
          <a:off x="1364584" y="1012579"/>
          <a:ext cx="2541440" cy="163837"/>
        </a:xfrm>
        <a:prstGeom xmlns:a="http://schemas.openxmlformats.org/drawingml/2006/main" prst="rect">
          <a:avLst/>
        </a:prstGeom>
        <a:solidFill xmlns:a="http://schemas.openxmlformats.org/drawingml/2006/main">
          <a:schemeClr val="accent2">
            <a:lumMod val="60000"/>
            <a:lumOff val="40000"/>
          </a:schemeClr>
        </a:solidFill>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s-ES" sz="1000" b="1" i="0" strike="noStrike">
              <a:solidFill>
                <a:srgbClr val="000000"/>
              </a:solidFill>
              <a:latin typeface="Arial"/>
              <a:cs typeface="Arial"/>
            </a:rPr>
            <a:t>Meta = No recibir mas de 2 Quejas</a:t>
          </a:r>
        </a:p>
      </cdr:txBody>
    </cdr:sp>
  </cdr:relSizeAnchor>
  <cdr:relSizeAnchor xmlns:cdr="http://schemas.openxmlformats.org/drawingml/2006/chartDrawing">
    <cdr:from>
      <cdr:x>0.38837</cdr:x>
      <cdr:y>0.56936</cdr:y>
    </cdr:from>
    <cdr:to>
      <cdr:x>0.56876</cdr:x>
      <cdr:y>0.63807</cdr:y>
    </cdr:to>
    <cdr:sp macro="" textlink="">
      <cdr:nvSpPr>
        <cdr:cNvPr id="3" name="8 CuadroTexto"/>
        <cdr:cNvSpPr txBox="1"/>
      </cdr:nvSpPr>
      <cdr:spPr>
        <a:xfrm xmlns:a="http://schemas.openxmlformats.org/drawingml/2006/main">
          <a:off x="3190240" y="2192020"/>
          <a:ext cx="1481752" cy="264560"/>
        </a:xfrm>
        <a:prstGeom xmlns:a="http://schemas.openxmlformats.org/drawingml/2006/main" prst="rect">
          <a:avLst/>
        </a:prstGeom>
        <a:solidFill xmlns:a="http://schemas.openxmlformats.org/drawingml/2006/main">
          <a:schemeClr val="accent2">
            <a:lumMod val="60000"/>
            <a:lumOff val="40000"/>
            <a:alpha val="53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s-MX" sz="1100" b="1"/>
            <a:t>Cero Quejas Recibidas</a:t>
          </a:r>
        </a:p>
      </cdr:txBody>
    </cdr:sp>
  </cdr:relSizeAnchor>
</c:userShapes>
</file>

<file path=xl/drawings/drawing51.xml><?xml version="1.0" encoding="utf-8"?>
<xdr:wsDr xmlns:xdr="http://schemas.openxmlformats.org/drawingml/2006/spreadsheetDrawing" xmlns:a="http://schemas.openxmlformats.org/drawingml/2006/main">
  <xdr:twoCellAnchor>
    <xdr:from>
      <xdr:col>3</xdr:col>
      <xdr:colOff>314324</xdr:colOff>
      <xdr:row>56</xdr:row>
      <xdr:rowOff>160020</xdr:rowOff>
    </xdr:from>
    <xdr:to>
      <xdr:col>15</xdr:col>
      <xdr:colOff>297179</xdr:colOff>
      <xdr:row>80</xdr:row>
      <xdr:rowOff>160020</xdr:rowOff>
    </xdr:to>
    <xdr:graphicFrame macro="">
      <xdr:nvGraphicFramePr>
        <xdr:cNvPr id="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142875</xdr:colOff>
      <xdr:row>7</xdr:row>
      <xdr:rowOff>180975</xdr:rowOff>
    </xdr:from>
    <xdr:to>
      <xdr:col>13</xdr:col>
      <xdr:colOff>180975</xdr:colOff>
      <xdr:row>12</xdr:row>
      <xdr:rowOff>142875</xdr:rowOff>
    </xdr:to>
    <xdr:sp macro="" textlink="">
      <xdr:nvSpPr>
        <xdr:cNvPr id="6" name="5 Rectángulo redondeado">
          <a:hlinkClick xmlns:r="http://schemas.openxmlformats.org/officeDocument/2006/relationships" r:id="rId2"/>
        </xdr:cNvPr>
        <xdr:cNvSpPr/>
      </xdr:nvSpPr>
      <xdr:spPr>
        <a:xfrm>
          <a:off x="7829550" y="1447800"/>
          <a:ext cx="2124075"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800"/>
            <a:t>Regresar a Tablero General</a:t>
          </a:r>
        </a:p>
      </xdr:txBody>
    </xdr:sp>
    <xdr:clientData/>
  </xdr:twoCellAnchor>
  <xdr:twoCellAnchor>
    <xdr:from>
      <xdr:col>4</xdr:col>
      <xdr:colOff>211931</xdr:colOff>
      <xdr:row>67</xdr:row>
      <xdr:rowOff>16669</xdr:rowOff>
    </xdr:from>
    <xdr:to>
      <xdr:col>14</xdr:col>
      <xdr:colOff>583406</xdr:colOff>
      <xdr:row>67</xdr:row>
      <xdr:rowOff>45244</xdr:rowOff>
    </xdr:to>
    <xdr:cxnSp macro="">
      <xdr:nvCxnSpPr>
        <xdr:cNvPr id="3" name="2 Conector recto"/>
        <xdr:cNvCxnSpPr/>
      </xdr:nvCxnSpPr>
      <xdr:spPr>
        <a:xfrm>
          <a:off x="3850481" y="12580144"/>
          <a:ext cx="7248525" cy="285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14</xdr:col>
      <xdr:colOff>295275</xdr:colOff>
      <xdr:row>67</xdr:row>
      <xdr:rowOff>126207</xdr:rowOff>
    </xdr:from>
    <xdr:ext cx="877420" cy="264560"/>
    <xdr:sp macro="" textlink="">
      <xdr:nvSpPr>
        <xdr:cNvPr id="7" name="6 CuadroTexto"/>
        <xdr:cNvSpPr txBox="1"/>
      </xdr:nvSpPr>
      <xdr:spPr>
        <a:xfrm>
          <a:off x="10810875" y="12689682"/>
          <a:ext cx="877420"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solidFill>
                <a:srgbClr val="FFFF00"/>
              </a:solidFill>
            </a:rPr>
            <a:t>Meta</a:t>
          </a:r>
          <a:r>
            <a:rPr lang="es-MX" sz="1100" b="1" baseline="0">
              <a:solidFill>
                <a:srgbClr val="FFFF00"/>
              </a:solidFill>
            </a:rPr>
            <a:t> = 95%</a:t>
          </a:r>
          <a:endParaRPr lang="es-MX" sz="1100" b="1">
            <a:solidFill>
              <a:srgbClr val="FFFF00"/>
            </a:solidFill>
          </a:endParaRPr>
        </a:p>
      </xdr:txBody>
    </xdr:sp>
    <xdr:clientData/>
  </xdr:oneCellAnchor>
</xdr:wsDr>
</file>

<file path=xl/drawings/drawing52.xml><?xml version="1.0" encoding="utf-8"?>
<c:userShapes xmlns:c="http://schemas.openxmlformats.org/drawingml/2006/chart">
  <cdr:relSizeAnchor xmlns:cdr="http://schemas.openxmlformats.org/drawingml/2006/chartDrawing">
    <cdr:from>
      <cdr:x>0.58539</cdr:x>
      <cdr:y>0.21747</cdr:y>
    </cdr:from>
    <cdr:to>
      <cdr:x>0.62598</cdr:x>
      <cdr:y>0.29084</cdr:y>
    </cdr:to>
    <cdr:sp macro="" textlink="">
      <cdr:nvSpPr>
        <cdr:cNvPr id="3" name="2 CuadroTexto"/>
        <cdr:cNvSpPr txBox="1"/>
      </cdr:nvSpPr>
      <cdr:spPr>
        <a:xfrm xmlns:a="http://schemas.openxmlformats.org/drawingml/2006/main">
          <a:off x="5859537" y="1043602"/>
          <a:ext cx="403551" cy="3617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a:p>
      </cdr:txBody>
    </cdr:sp>
  </cdr:relSizeAnchor>
</c:userShapes>
</file>

<file path=xl/drawings/drawing53.xml><?xml version="1.0" encoding="utf-8"?>
<xdr:wsDr xmlns:xdr="http://schemas.openxmlformats.org/drawingml/2006/spreadsheetDrawing" xmlns:a="http://schemas.openxmlformats.org/drawingml/2006/main">
  <xdr:twoCellAnchor>
    <xdr:from>
      <xdr:col>1</xdr:col>
      <xdr:colOff>198119</xdr:colOff>
      <xdr:row>0</xdr:row>
      <xdr:rowOff>0</xdr:rowOff>
    </xdr:from>
    <xdr:to>
      <xdr:col>2</xdr:col>
      <xdr:colOff>148474</xdr:colOff>
      <xdr:row>4</xdr:row>
      <xdr:rowOff>99060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79" y="0"/>
          <a:ext cx="956195"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53340</xdr:colOff>
      <xdr:row>7</xdr:row>
      <xdr:rowOff>7620</xdr:rowOff>
    </xdr:from>
    <xdr:to>
      <xdr:col>14</xdr:col>
      <xdr:colOff>259080</xdr:colOff>
      <xdr:row>11</xdr:row>
      <xdr:rowOff>152400</xdr:rowOff>
    </xdr:to>
    <xdr:sp macro="" textlink="">
      <xdr:nvSpPr>
        <xdr:cNvPr id="3" name="2 Rectángulo redondeado">
          <a:hlinkClick xmlns:r="http://schemas.openxmlformats.org/officeDocument/2006/relationships" r:id="rId2"/>
        </xdr:cNvPr>
        <xdr:cNvSpPr/>
      </xdr:nvSpPr>
      <xdr:spPr>
        <a:xfrm>
          <a:off x="7734300" y="1181100"/>
          <a:ext cx="1455420" cy="81534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400"/>
            <a:t>Regresar aTablero General</a:t>
          </a:r>
        </a:p>
      </xdr:txBody>
    </xdr:sp>
    <xdr:clientData/>
  </xdr:twoCellAnchor>
  <xdr:twoCellAnchor>
    <xdr:from>
      <xdr:col>11</xdr:col>
      <xdr:colOff>219075</xdr:colOff>
      <xdr:row>15</xdr:row>
      <xdr:rowOff>214312</xdr:rowOff>
    </xdr:from>
    <xdr:to>
      <xdr:col>19</xdr:col>
      <xdr:colOff>371475</xdr:colOff>
      <xdr:row>32</xdr:row>
      <xdr:rowOff>14287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419100</xdr:colOff>
      <xdr:row>17</xdr:row>
      <xdr:rowOff>142875</xdr:rowOff>
    </xdr:from>
    <xdr:to>
      <xdr:col>18</xdr:col>
      <xdr:colOff>190499</xdr:colOff>
      <xdr:row>19</xdr:row>
      <xdr:rowOff>114300</xdr:rowOff>
    </xdr:to>
    <xdr:sp macro="" textlink="">
      <xdr:nvSpPr>
        <xdr:cNvPr id="7" name="6 CuadroTexto"/>
        <xdr:cNvSpPr txBox="1"/>
      </xdr:nvSpPr>
      <xdr:spPr>
        <a:xfrm>
          <a:off x="11487150" y="3057525"/>
          <a:ext cx="990599" cy="2952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100%</a:t>
          </a:r>
        </a:p>
      </xdr:txBody>
    </xdr:sp>
    <xdr:clientData/>
  </xdr:twoCellAnchor>
  <xdr:twoCellAnchor>
    <xdr:from>
      <xdr:col>12</xdr:col>
      <xdr:colOff>85725</xdr:colOff>
      <xdr:row>20</xdr:row>
      <xdr:rowOff>28575</xdr:rowOff>
    </xdr:from>
    <xdr:to>
      <xdr:col>19</xdr:col>
      <xdr:colOff>95250</xdr:colOff>
      <xdr:row>20</xdr:row>
      <xdr:rowOff>38100</xdr:rowOff>
    </xdr:to>
    <xdr:cxnSp macro="">
      <xdr:nvCxnSpPr>
        <xdr:cNvPr id="5" name="4 Conector recto"/>
        <xdr:cNvCxnSpPr/>
      </xdr:nvCxnSpPr>
      <xdr:spPr>
        <a:xfrm>
          <a:off x="8010525" y="3448050"/>
          <a:ext cx="5257800" cy="9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547304</xdr:colOff>
      <xdr:row>31</xdr:row>
      <xdr:rowOff>175720</xdr:rowOff>
    </xdr:from>
    <xdr:to>
      <xdr:col>9</xdr:col>
      <xdr:colOff>75767</xdr:colOff>
      <xdr:row>50</xdr:row>
      <xdr:rowOff>43296</xdr:rowOff>
    </xdr:to>
    <xdr:graphicFrame macro="">
      <xdr:nvGraphicFramePr>
        <xdr:cNvPr id="2"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811867</xdr:colOff>
      <xdr:row>41</xdr:row>
      <xdr:rowOff>60125</xdr:rowOff>
    </xdr:from>
    <xdr:ext cx="940386" cy="280205"/>
    <xdr:sp macro="" textlink="">
      <xdr:nvSpPr>
        <xdr:cNvPr id="3" name="2 CuadroTexto"/>
        <xdr:cNvSpPr txBox="1"/>
      </xdr:nvSpPr>
      <xdr:spPr>
        <a:xfrm>
          <a:off x="6775816" y="7842483"/>
          <a:ext cx="940386"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 = 90%</a:t>
          </a:r>
        </a:p>
      </xdr:txBody>
    </xdr:sp>
    <xdr:clientData/>
  </xdr:oneCellAnchor>
  <xdr:twoCellAnchor>
    <xdr:from>
      <xdr:col>9</xdr:col>
      <xdr:colOff>45720</xdr:colOff>
      <xdr:row>1</xdr:row>
      <xdr:rowOff>15240</xdr:rowOff>
    </xdr:from>
    <xdr:to>
      <xdr:col>11</xdr:col>
      <xdr:colOff>441960</xdr:colOff>
      <xdr:row>6</xdr:row>
      <xdr:rowOff>60960</xdr:rowOff>
    </xdr:to>
    <xdr:sp macro="" textlink="">
      <xdr:nvSpPr>
        <xdr:cNvPr id="4" name="3 Rectángulo redondeado">
          <a:hlinkClick xmlns:r="http://schemas.openxmlformats.org/officeDocument/2006/relationships" r:id="rId2"/>
        </xdr:cNvPr>
        <xdr:cNvSpPr/>
      </xdr:nvSpPr>
      <xdr:spPr>
        <a:xfrm>
          <a:off x="7757160" y="213360"/>
          <a:ext cx="2484120" cy="103632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s-MX" sz="2000"/>
            <a:t>Regresar a Tablero de Indicadores</a:t>
          </a:r>
        </a:p>
      </xdr:txBody>
    </xdr:sp>
    <xdr:clientData/>
  </xdr:twoCellAnchor>
  <xdr:twoCellAnchor>
    <xdr:from>
      <xdr:col>1</xdr:col>
      <xdr:colOff>487073</xdr:colOff>
      <xdr:row>40</xdr:row>
      <xdr:rowOff>151535</xdr:rowOff>
    </xdr:from>
    <xdr:to>
      <xdr:col>8</xdr:col>
      <xdr:colOff>324716</xdr:colOff>
      <xdr:row>40</xdr:row>
      <xdr:rowOff>155863</xdr:rowOff>
    </xdr:to>
    <xdr:cxnSp macro="">
      <xdr:nvCxnSpPr>
        <xdr:cNvPr id="6" name="5 Conector recto"/>
        <xdr:cNvCxnSpPr/>
      </xdr:nvCxnSpPr>
      <xdr:spPr>
        <a:xfrm flipV="1">
          <a:off x="1104033" y="7739063"/>
          <a:ext cx="6028893" cy="4328"/>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55.xml><?xml version="1.0" encoding="utf-8"?>
<xdr:wsDr xmlns:xdr="http://schemas.openxmlformats.org/drawingml/2006/spreadsheetDrawing" xmlns:a="http://schemas.openxmlformats.org/drawingml/2006/main">
  <xdr:twoCellAnchor>
    <xdr:from>
      <xdr:col>3</xdr:col>
      <xdr:colOff>252412</xdr:colOff>
      <xdr:row>31</xdr:row>
      <xdr:rowOff>161924</xdr:rowOff>
    </xdr:from>
    <xdr:to>
      <xdr:col>10</xdr:col>
      <xdr:colOff>142875</xdr:colOff>
      <xdr:row>48</xdr:row>
      <xdr:rowOff>57149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0</xdr:row>
      <xdr:rowOff>99060</xdr:rowOff>
    </xdr:from>
    <xdr:to>
      <xdr:col>10</xdr:col>
      <xdr:colOff>495300</xdr:colOff>
      <xdr:row>4</xdr:row>
      <xdr:rowOff>45720</xdr:rowOff>
    </xdr:to>
    <xdr:sp macro="" textlink="">
      <xdr:nvSpPr>
        <xdr:cNvPr id="3" name="2 Rectángulo redondeado">
          <a:hlinkClick xmlns:r="http://schemas.openxmlformats.org/officeDocument/2006/relationships" r:id="rId2"/>
        </xdr:cNvPr>
        <xdr:cNvSpPr/>
      </xdr:nvSpPr>
      <xdr:spPr>
        <a:xfrm>
          <a:off x="7429500" y="99060"/>
          <a:ext cx="1440180" cy="7467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a:t>
          </a:r>
          <a:r>
            <a:rPr lang="es-MX" sz="1100" baseline="0"/>
            <a:t> General</a:t>
          </a:r>
          <a:endParaRPr lang="es-MX" sz="1100"/>
        </a:p>
      </xdr:txBody>
    </xdr:sp>
    <xdr:clientData/>
  </xdr:twoCellAnchor>
  <xdr:twoCellAnchor>
    <xdr:from>
      <xdr:col>3</xdr:col>
      <xdr:colOff>762000</xdr:colOff>
      <xdr:row>39</xdr:row>
      <xdr:rowOff>106680</xdr:rowOff>
    </xdr:from>
    <xdr:to>
      <xdr:col>10</xdr:col>
      <xdr:colOff>297180</xdr:colOff>
      <xdr:row>39</xdr:row>
      <xdr:rowOff>114300</xdr:rowOff>
    </xdr:to>
    <xdr:cxnSp macro="">
      <xdr:nvCxnSpPr>
        <xdr:cNvPr id="5" name="4 Conector recto"/>
        <xdr:cNvCxnSpPr/>
      </xdr:nvCxnSpPr>
      <xdr:spPr>
        <a:xfrm>
          <a:off x="2476500" y="7955280"/>
          <a:ext cx="6195060" cy="762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9</xdr:col>
      <xdr:colOff>916304</xdr:colOff>
      <xdr:row>39</xdr:row>
      <xdr:rowOff>180975</xdr:rowOff>
    </xdr:from>
    <xdr:ext cx="1102995" cy="264560"/>
    <xdr:sp macro="" textlink="">
      <xdr:nvSpPr>
        <xdr:cNvPr id="6" name="5 CuadroTexto"/>
        <xdr:cNvSpPr txBox="1"/>
      </xdr:nvSpPr>
      <xdr:spPr>
        <a:xfrm>
          <a:off x="8050529" y="8029575"/>
          <a:ext cx="1102995"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a:t>Meta = 90%</a:t>
          </a:r>
        </a:p>
      </xdr:txBody>
    </xdr:sp>
    <xdr:clientData/>
  </xdr:oneCellAnchor>
</xdr:wsDr>
</file>

<file path=xl/drawings/drawing56.xml><?xml version="1.0" encoding="utf-8"?>
<xdr:wsDr xmlns:xdr="http://schemas.openxmlformats.org/drawingml/2006/spreadsheetDrawing" xmlns:a="http://schemas.openxmlformats.org/drawingml/2006/main">
  <xdr:twoCellAnchor>
    <xdr:from>
      <xdr:col>10</xdr:col>
      <xdr:colOff>783771</xdr:colOff>
      <xdr:row>1</xdr:row>
      <xdr:rowOff>10886</xdr:rowOff>
    </xdr:from>
    <xdr:to>
      <xdr:col>11</xdr:col>
      <xdr:colOff>457200</xdr:colOff>
      <xdr:row>4</xdr:row>
      <xdr:rowOff>130628</xdr:rowOff>
    </xdr:to>
    <xdr:sp macro="" textlink="">
      <xdr:nvSpPr>
        <xdr:cNvPr id="3" name="2 Rectángulo redondeado">
          <a:hlinkClick xmlns:r="http://schemas.openxmlformats.org/officeDocument/2006/relationships" r:id="rId1"/>
        </xdr:cNvPr>
        <xdr:cNvSpPr/>
      </xdr:nvSpPr>
      <xdr:spPr>
        <a:xfrm>
          <a:off x="9699171" y="206829"/>
          <a:ext cx="1665515" cy="729342"/>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600"/>
            <a:t>Regresar a Tablero General</a:t>
          </a:r>
        </a:p>
      </xdr:txBody>
    </xdr:sp>
    <xdr:clientData/>
  </xdr:twoCellAnchor>
  <xdr:twoCellAnchor>
    <xdr:from>
      <xdr:col>6</xdr:col>
      <xdr:colOff>384324</xdr:colOff>
      <xdr:row>22</xdr:row>
      <xdr:rowOff>170543</xdr:rowOff>
    </xdr:from>
    <xdr:to>
      <xdr:col>15</xdr:col>
      <xdr:colOff>264581</xdr:colOff>
      <xdr:row>47</xdr:row>
      <xdr:rowOff>138793</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612925</xdr:colOff>
      <xdr:row>22</xdr:row>
      <xdr:rowOff>100390</xdr:rowOff>
    </xdr:from>
    <xdr:ext cx="3650423" cy="280205"/>
    <xdr:sp macro="" textlink="">
      <xdr:nvSpPr>
        <xdr:cNvPr id="5" name="4 CuadroTexto"/>
        <xdr:cNvSpPr txBox="1"/>
      </xdr:nvSpPr>
      <xdr:spPr>
        <a:xfrm>
          <a:off x="9460592" y="4672390"/>
          <a:ext cx="3650423"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Cero Quejas Recibidas de Ene-Dic</a:t>
          </a:r>
          <a:r>
            <a:rPr lang="es-MX" sz="1200" b="1" baseline="0"/>
            <a:t> 2017 y Ene-Oct 2018</a:t>
          </a:r>
          <a:endParaRPr lang="es-MX" sz="1200" b="1"/>
        </a:p>
      </xdr:txBody>
    </xdr:sp>
    <xdr:clientData/>
  </xdr:oneCellAnchor>
</xdr:wsDr>
</file>

<file path=xl/drawings/drawing57.xml><?xml version="1.0" encoding="utf-8"?>
<xdr:wsDr xmlns:xdr="http://schemas.openxmlformats.org/drawingml/2006/spreadsheetDrawing" xmlns:a="http://schemas.openxmlformats.org/drawingml/2006/main">
  <xdr:twoCellAnchor>
    <xdr:from>
      <xdr:col>0</xdr:col>
      <xdr:colOff>415290</xdr:colOff>
      <xdr:row>0</xdr:row>
      <xdr:rowOff>0</xdr:rowOff>
    </xdr:from>
    <xdr:to>
      <xdr:col>1</xdr:col>
      <xdr:colOff>47625</xdr:colOff>
      <xdr:row>4</xdr:row>
      <xdr:rowOff>104775</xdr:rowOff>
    </xdr:to>
    <xdr:pic>
      <xdr:nvPicPr>
        <xdr:cNvPr id="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 y="0"/>
          <a:ext cx="70866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361951</xdr:colOff>
      <xdr:row>65</xdr:row>
      <xdr:rowOff>0</xdr:rowOff>
    </xdr:from>
    <xdr:to>
      <xdr:col>10</xdr:col>
      <xdr:colOff>819151</xdr:colOff>
      <xdr:row>65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0</xdr:row>
      <xdr:rowOff>144780</xdr:rowOff>
    </xdr:from>
    <xdr:to>
      <xdr:col>12</xdr:col>
      <xdr:colOff>434340</xdr:colOff>
      <xdr:row>3</xdr:row>
      <xdr:rowOff>60960</xdr:rowOff>
    </xdr:to>
    <xdr:sp macro="" textlink="">
      <xdr:nvSpPr>
        <xdr:cNvPr id="6" name="5 Rectángulo redondeado">
          <a:hlinkClick xmlns:r="http://schemas.openxmlformats.org/officeDocument/2006/relationships" r:id="rId3"/>
        </xdr:cNvPr>
        <xdr:cNvSpPr/>
      </xdr:nvSpPr>
      <xdr:spPr>
        <a:xfrm>
          <a:off x="6614160" y="144780"/>
          <a:ext cx="1569720" cy="5257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 General</a:t>
          </a:r>
        </a:p>
      </xdr:txBody>
    </xdr:sp>
    <xdr:clientData/>
  </xdr:twoCellAnchor>
  <xdr:twoCellAnchor>
    <xdr:from>
      <xdr:col>5</xdr:col>
      <xdr:colOff>281940</xdr:colOff>
      <xdr:row>25</xdr:row>
      <xdr:rowOff>396240</xdr:rowOff>
    </xdr:from>
    <xdr:to>
      <xdr:col>17</xdr:col>
      <xdr:colOff>819150</xdr:colOff>
      <xdr:row>39</xdr:row>
      <xdr:rowOff>205740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838200</xdr:colOff>
      <xdr:row>26</xdr:row>
      <xdr:rowOff>28575</xdr:rowOff>
    </xdr:from>
    <xdr:to>
      <xdr:col>15</xdr:col>
      <xdr:colOff>981075</xdr:colOff>
      <xdr:row>27</xdr:row>
      <xdr:rowOff>123825</xdr:rowOff>
    </xdr:to>
    <xdr:sp macro="" textlink="">
      <xdr:nvSpPr>
        <xdr:cNvPr id="5" name="4 CuadroTexto"/>
        <xdr:cNvSpPr txBox="1"/>
      </xdr:nvSpPr>
      <xdr:spPr>
        <a:xfrm>
          <a:off x="10744200" y="6019800"/>
          <a:ext cx="1219200" cy="28575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98%</a:t>
          </a:r>
        </a:p>
      </xdr:txBody>
    </xdr:sp>
    <xdr:clientData/>
  </xdr:twoCellAnchor>
</xdr:wsDr>
</file>

<file path=xl/drawings/drawing58.xml><?xml version="1.0" encoding="utf-8"?>
<c:userShapes xmlns:c="http://schemas.openxmlformats.org/drawingml/2006/chart">
  <cdr:relSizeAnchor xmlns:cdr="http://schemas.openxmlformats.org/drawingml/2006/chartDrawing">
    <cdr:from>
      <cdr:x>0.04833</cdr:x>
      <cdr:y>0.29444</cdr:y>
    </cdr:from>
    <cdr:to>
      <cdr:x>1</cdr:x>
      <cdr:y>0.29444</cdr:y>
    </cdr:to>
    <cdr:cxnSp macro="">
      <cdr:nvCxnSpPr>
        <cdr:cNvPr id="3" name="2 Conector recto"/>
        <cdr:cNvCxnSpPr/>
      </cdr:nvCxnSpPr>
      <cdr:spPr>
        <a:xfrm xmlns:a="http://schemas.openxmlformats.org/drawingml/2006/main">
          <a:off x="487680" y="807720"/>
          <a:ext cx="4351020" cy="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59.xml><?xml version="1.0" encoding="utf-8"?>
<xdr:wsDr xmlns:xdr="http://schemas.openxmlformats.org/drawingml/2006/spreadsheetDrawing" xmlns:a="http://schemas.openxmlformats.org/drawingml/2006/main">
  <xdr:twoCellAnchor>
    <xdr:from>
      <xdr:col>8</xdr:col>
      <xdr:colOff>402771</xdr:colOff>
      <xdr:row>0</xdr:row>
      <xdr:rowOff>87086</xdr:rowOff>
    </xdr:from>
    <xdr:to>
      <xdr:col>9</xdr:col>
      <xdr:colOff>685800</xdr:colOff>
      <xdr:row>4</xdr:row>
      <xdr:rowOff>174172</xdr:rowOff>
    </xdr:to>
    <xdr:sp macro="" textlink="">
      <xdr:nvSpPr>
        <xdr:cNvPr id="2" name="1 Rectángulo redondeado">
          <a:hlinkClick xmlns:r="http://schemas.openxmlformats.org/officeDocument/2006/relationships" r:id="rId1"/>
        </xdr:cNvPr>
        <xdr:cNvSpPr/>
      </xdr:nvSpPr>
      <xdr:spPr>
        <a:xfrm>
          <a:off x="7728857" y="87086"/>
          <a:ext cx="2177143" cy="9144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s-MX" sz="1600"/>
            <a:t>Regresar a Tablero de Indicadores</a:t>
          </a:r>
        </a:p>
      </xdr:txBody>
    </xdr:sp>
    <xdr:clientData/>
  </xdr:twoCellAnchor>
  <xdr:twoCellAnchor>
    <xdr:from>
      <xdr:col>5</xdr:col>
      <xdr:colOff>721179</xdr:colOff>
      <xdr:row>38</xdr:row>
      <xdr:rowOff>163283</xdr:rowOff>
    </xdr:from>
    <xdr:to>
      <xdr:col>17</xdr:col>
      <xdr:colOff>834118</xdr:colOff>
      <xdr:row>60</xdr:row>
      <xdr:rowOff>149678</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330200</xdr:colOff>
      <xdr:row>44</xdr:row>
      <xdr:rowOff>10889</xdr:rowOff>
    </xdr:from>
    <xdr:to>
      <xdr:col>18</xdr:col>
      <xdr:colOff>68036</xdr:colOff>
      <xdr:row>44</xdr:row>
      <xdr:rowOff>54429</xdr:rowOff>
    </xdr:to>
    <xdr:cxnSp macro="">
      <xdr:nvCxnSpPr>
        <xdr:cNvPr id="5" name="4 Conector recto"/>
        <xdr:cNvCxnSpPr/>
      </xdr:nvCxnSpPr>
      <xdr:spPr>
        <a:xfrm>
          <a:off x="5677807" y="6583139"/>
          <a:ext cx="10963729" cy="4354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21</xdr:col>
      <xdr:colOff>758069</xdr:colOff>
      <xdr:row>29</xdr:row>
      <xdr:rowOff>65316</xdr:rowOff>
    </xdr:from>
    <xdr:ext cx="1018356" cy="280205"/>
    <xdr:sp macro="" textlink="">
      <xdr:nvSpPr>
        <xdr:cNvPr id="6" name="5 CuadroTexto"/>
        <xdr:cNvSpPr txBox="1"/>
      </xdr:nvSpPr>
      <xdr:spPr>
        <a:xfrm>
          <a:off x="19862498" y="6066066"/>
          <a:ext cx="1018356" cy="280205"/>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solidFill>
                <a:schemeClr val="tx1"/>
              </a:solidFill>
            </a:rPr>
            <a:t>Meta = 100%</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9525</xdr:colOff>
      <xdr:row>41</xdr:row>
      <xdr:rowOff>0</xdr:rowOff>
    </xdr:from>
    <xdr:to>
      <xdr:col>14</xdr:col>
      <xdr:colOff>19050</xdr:colOff>
      <xdr:row>41</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497418</xdr:colOff>
      <xdr:row>16</xdr:row>
      <xdr:rowOff>61383</xdr:rowOff>
    </xdr:from>
    <xdr:to>
      <xdr:col>13</xdr:col>
      <xdr:colOff>259292</xdr:colOff>
      <xdr:row>33</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180975</xdr:colOff>
      <xdr:row>0</xdr:row>
      <xdr:rowOff>0</xdr:rowOff>
    </xdr:from>
    <xdr:to>
      <xdr:col>2</xdr:col>
      <xdr:colOff>71227</xdr:colOff>
      <xdr:row>6</xdr:row>
      <xdr:rowOff>111368</xdr:rowOff>
    </xdr:to>
    <xdr:pic>
      <xdr:nvPicPr>
        <xdr:cNvPr id="4" name="3 Imagen" descr="ESCUDO_Color_FONDO-CLARO.png"/>
        <xdr:cNvPicPr>
          <a:picLocks noChangeAspect="1"/>
        </xdr:cNvPicPr>
      </xdr:nvPicPr>
      <xdr:blipFill>
        <a:blip xmlns:r="http://schemas.openxmlformats.org/officeDocument/2006/relationships" r:embed="rId3" cstate="print"/>
        <a:stretch>
          <a:fillRect/>
        </a:stretch>
      </xdr:blipFill>
      <xdr:spPr>
        <a:xfrm>
          <a:off x="180975" y="0"/>
          <a:ext cx="1277092" cy="1147688"/>
        </a:xfrm>
        <a:prstGeom prst="rect">
          <a:avLst/>
        </a:prstGeom>
      </xdr:spPr>
    </xdr:pic>
    <xdr:clientData/>
  </xdr:twoCellAnchor>
  <xdr:twoCellAnchor>
    <xdr:from>
      <xdr:col>10</xdr:col>
      <xdr:colOff>228600</xdr:colOff>
      <xdr:row>7</xdr:row>
      <xdr:rowOff>175260</xdr:rowOff>
    </xdr:from>
    <xdr:to>
      <xdr:col>11</xdr:col>
      <xdr:colOff>373380</xdr:colOff>
      <xdr:row>13</xdr:row>
      <xdr:rowOff>53340</xdr:rowOff>
    </xdr:to>
    <xdr:sp macro="" textlink="">
      <xdr:nvSpPr>
        <xdr:cNvPr id="5" name="4 Flecha curvada hacia la izquierda">
          <a:hlinkClick xmlns:r="http://schemas.openxmlformats.org/officeDocument/2006/relationships" r:id="rId4"/>
        </xdr:cNvPr>
        <xdr:cNvSpPr/>
      </xdr:nvSpPr>
      <xdr:spPr>
        <a:xfrm>
          <a:off x="7574280" y="1455420"/>
          <a:ext cx="769620" cy="97536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200" b="1">
              <a:solidFill>
                <a:srgbClr val="FF0000"/>
              </a:solidFill>
            </a:rPr>
            <a:t>Regresar a Tablero</a:t>
          </a:r>
        </a:p>
      </xdr:txBody>
    </xdr:sp>
    <xdr:clientData/>
  </xdr:twoCellAnchor>
  <xdr:oneCellAnchor>
    <xdr:from>
      <xdr:col>7</xdr:col>
      <xdr:colOff>406400</xdr:colOff>
      <xdr:row>24</xdr:row>
      <xdr:rowOff>38947</xdr:rowOff>
    </xdr:from>
    <xdr:ext cx="2446952" cy="280205"/>
    <xdr:sp macro="" textlink="">
      <xdr:nvSpPr>
        <xdr:cNvPr id="7" name="6 CuadroTexto"/>
        <xdr:cNvSpPr txBox="1"/>
      </xdr:nvSpPr>
      <xdr:spPr>
        <a:xfrm>
          <a:off x="5147733" y="5025814"/>
          <a:ext cx="24469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i="1"/>
            <a:t>Cero Quejas recibidas</a:t>
          </a:r>
          <a:r>
            <a:rPr lang="es-MX" sz="1200" b="1" i="1" baseline="0"/>
            <a:t> en el Periodo</a:t>
          </a:r>
          <a:endParaRPr lang="es-MX" sz="1200" b="1" i="1"/>
        </a:p>
      </xdr:txBody>
    </xdr:sp>
    <xdr:clientData/>
  </xdr:oneCellAnchor>
  <xdr:oneCellAnchor>
    <xdr:from>
      <xdr:col>12</xdr:col>
      <xdr:colOff>622300</xdr:colOff>
      <xdr:row>19</xdr:row>
      <xdr:rowOff>76202</xdr:rowOff>
    </xdr:from>
    <xdr:ext cx="750205" cy="280205"/>
    <xdr:sp macro="" textlink="">
      <xdr:nvSpPr>
        <xdr:cNvPr id="8" name="7 CuadroTexto"/>
        <xdr:cNvSpPr txBox="1"/>
      </xdr:nvSpPr>
      <xdr:spPr>
        <a:xfrm>
          <a:off x="9232900" y="6400802"/>
          <a:ext cx="750205"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a:t>
          </a:r>
          <a:r>
            <a:rPr lang="es-MX" sz="1200" b="1" baseline="0"/>
            <a:t> = 2</a:t>
          </a:r>
          <a:endParaRPr lang="es-MX" sz="1200" b="1"/>
        </a:p>
      </xdr:txBody>
    </xdr:sp>
    <xdr:clientData/>
  </xdr:oneCellAnchor>
</xdr:wsDr>
</file>

<file path=xl/drawings/drawing60.xml><?xml version="1.0" encoding="utf-8"?>
<xdr:wsDr xmlns:xdr="http://schemas.openxmlformats.org/drawingml/2006/spreadsheetDrawing" xmlns:a="http://schemas.openxmlformats.org/drawingml/2006/main">
  <xdr:twoCellAnchor>
    <xdr:from>
      <xdr:col>8</xdr:col>
      <xdr:colOff>160020</xdr:colOff>
      <xdr:row>1</xdr:row>
      <xdr:rowOff>15240</xdr:rowOff>
    </xdr:from>
    <xdr:to>
      <xdr:col>9</xdr:col>
      <xdr:colOff>510540</xdr:colOff>
      <xdr:row>3</xdr:row>
      <xdr:rowOff>198120</xdr:rowOff>
    </xdr:to>
    <xdr:sp macro="" textlink="">
      <xdr:nvSpPr>
        <xdr:cNvPr id="3" name="2 Rectángulo redondeado">
          <a:hlinkClick xmlns:r="http://schemas.openxmlformats.org/officeDocument/2006/relationships" r:id="rId1"/>
        </xdr:cNvPr>
        <xdr:cNvSpPr/>
      </xdr:nvSpPr>
      <xdr:spPr>
        <a:xfrm>
          <a:off x="7170420" y="228600"/>
          <a:ext cx="1226820" cy="5943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100"/>
            <a:t>Regresar</a:t>
          </a:r>
          <a:r>
            <a:rPr lang="es-MX" sz="1100" baseline="0"/>
            <a:t> a Tablero General</a:t>
          </a:r>
          <a:endParaRPr lang="es-MX" sz="1100"/>
        </a:p>
      </xdr:txBody>
    </xdr:sp>
    <xdr:clientData/>
  </xdr:twoCellAnchor>
  <xdr:twoCellAnchor>
    <xdr:from>
      <xdr:col>4</xdr:col>
      <xdr:colOff>238125</xdr:colOff>
      <xdr:row>38</xdr:row>
      <xdr:rowOff>47624</xdr:rowOff>
    </xdr:from>
    <xdr:to>
      <xdr:col>17</xdr:col>
      <xdr:colOff>357187</xdr:colOff>
      <xdr:row>62</xdr:row>
      <xdr:rowOff>23812</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0.77426</cdr:x>
      <cdr:y>0.25467</cdr:y>
    </cdr:from>
    <cdr:to>
      <cdr:x>1</cdr:x>
      <cdr:y>0.47196</cdr:y>
    </cdr:to>
    <cdr:sp macro="" textlink="">
      <cdr:nvSpPr>
        <cdr:cNvPr id="2" name="1 Rectángulo redondeado"/>
        <cdr:cNvSpPr/>
      </cdr:nvSpPr>
      <cdr:spPr>
        <a:xfrm xmlns:a="http://schemas.openxmlformats.org/drawingml/2006/main">
          <a:off x="7662445" y="1038228"/>
          <a:ext cx="2234030" cy="885826"/>
        </a:xfrm>
        <a:prstGeom xmlns:a="http://schemas.openxmlformats.org/drawingml/2006/main" prst="roundRect">
          <a:avLst/>
        </a:prstGeom>
        <a:solidFill xmlns:a="http://schemas.openxmlformats.org/drawingml/2006/main">
          <a:schemeClr val="accent2">
            <a:alpha val="56000"/>
          </a:schemeClr>
        </a:solidFill>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s-MX" sz="1400" b="1">
              <a:solidFill>
                <a:sysClr val="windowText" lastClr="000000"/>
              </a:solidFill>
            </a:rPr>
            <a:t>Meta</a:t>
          </a:r>
        </a:p>
        <a:p xmlns:a="http://schemas.openxmlformats.org/drawingml/2006/main">
          <a:pPr algn="ctr"/>
          <a:r>
            <a:rPr lang="es-MX" sz="1400" b="1">
              <a:solidFill>
                <a:sysClr val="windowText" lastClr="000000"/>
              </a:solidFill>
            </a:rPr>
            <a:t> Ene-Nov = 96%</a:t>
          </a:r>
        </a:p>
        <a:p xmlns:a="http://schemas.openxmlformats.org/drawingml/2006/main">
          <a:pPr algn="ctr"/>
          <a:r>
            <a:rPr lang="es-MX" sz="1400" b="1">
              <a:solidFill>
                <a:sysClr val="windowText" lastClr="000000"/>
              </a:solidFill>
            </a:rPr>
            <a:t>  Dic =        100%</a:t>
          </a:r>
        </a:p>
      </cdr:txBody>
    </cdr:sp>
  </cdr:relSizeAnchor>
</c:userShapes>
</file>

<file path=xl/drawings/drawing62.xml><?xml version="1.0" encoding="utf-8"?>
<xdr:wsDr xmlns:xdr="http://schemas.openxmlformats.org/drawingml/2006/spreadsheetDrawing" xmlns:a="http://schemas.openxmlformats.org/drawingml/2006/main">
  <xdr:twoCellAnchor>
    <xdr:from>
      <xdr:col>2</xdr:col>
      <xdr:colOff>190500</xdr:colOff>
      <xdr:row>0</xdr:row>
      <xdr:rowOff>0</xdr:rowOff>
    </xdr:from>
    <xdr:to>
      <xdr:col>2</xdr:col>
      <xdr:colOff>800100</xdr:colOff>
      <xdr:row>4</xdr:row>
      <xdr:rowOff>104775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60220" y="0"/>
          <a:ext cx="609600" cy="927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403860</xdr:colOff>
      <xdr:row>1</xdr:row>
      <xdr:rowOff>0</xdr:rowOff>
    </xdr:from>
    <xdr:to>
      <xdr:col>10</xdr:col>
      <xdr:colOff>601980</xdr:colOff>
      <xdr:row>4</xdr:row>
      <xdr:rowOff>106680</xdr:rowOff>
    </xdr:to>
    <xdr:sp macro="" textlink="">
      <xdr:nvSpPr>
        <xdr:cNvPr id="5" name="4 Rectángulo redondeado">
          <a:hlinkClick xmlns:r="http://schemas.openxmlformats.org/officeDocument/2006/relationships" r:id="rId2"/>
        </xdr:cNvPr>
        <xdr:cNvSpPr/>
      </xdr:nvSpPr>
      <xdr:spPr>
        <a:xfrm>
          <a:off x="6675120" y="213360"/>
          <a:ext cx="1485900" cy="70866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100"/>
            <a:t>Regresar a Tablero General</a:t>
          </a:r>
        </a:p>
      </xdr:txBody>
    </xdr:sp>
    <xdr:clientData/>
  </xdr:twoCellAnchor>
  <xdr:twoCellAnchor>
    <xdr:from>
      <xdr:col>6</xdr:col>
      <xdr:colOff>738186</xdr:colOff>
      <xdr:row>25</xdr:row>
      <xdr:rowOff>141446</xdr:rowOff>
    </xdr:from>
    <xdr:to>
      <xdr:col>24</xdr:col>
      <xdr:colOff>35719</xdr:colOff>
      <xdr:row>57</xdr:row>
      <xdr:rowOff>11906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235742</xdr:colOff>
      <xdr:row>34</xdr:row>
      <xdr:rowOff>178594</xdr:rowOff>
    </xdr:from>
    <xdr:to>
      <xdr:col>19</xdr:col>
      <xdr:colOff>202406</xdr:colOff>
      <xdr:row>35</xdr:row>
      <xdr:rowOff>7145</xdr:rowOff>
    </xdr:to>
    <xdr:cxnSp macro="">
      <xdr:nvCxnSpPr>
        <xdr:cNvPr id="7" name="6 Conector recto"/>
        <xdr:cNvCxnSpPr/>
      </xdr:nvCxnSpPr>
      <xdr:spPr>
        <a:xfrm flipV="1">
          <a:off x="5926930" y="7346157"/>
          <a:ext cx="8920164" cy="1905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18</xdr:col>
      <xdr:colOff>69531</xdr:colOff>
      <xdr:row>31</xdr:row>
      <xdr:rowOff>64771</xdr:rowOff>
    </xdr:from>
    <xdr:ext cx="1025730" cy="311496"/>
    <xdr:sp macro="" textlink="">
      <xdr:nvSpPr>
        <xdr:cNvPr id="8" name="7 CuadroTexto"/>
        <xdr:cNvSpPr txBox="1"/>
      </xdr:nvSpPr>
      <xdr:spPr>
        <a:xfrm>
          <a:off x="13940312" y="6660834"/>
          <a:ext cx="1025730" cy="311496"/>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400" b="1"/>
            <a:t>Meta= 90%</a:t>
          </a:r>
        </a:p>
      </xdr:txBody>
    </xdr:sp>
    <xdr:clientData/>
  </xdr:oneCellAnchor>
</xdr:wsDr>
</file>

<file path=xl/drawings/drawing63.xml><?xml version="1.0" encoding="utf-8"?>
<xdr:wsDr xmlns:xdr="http://schemas.openxmlformats.org/drawingml/2006/spreadsheetDrawing" xmlns:a="http://schemas.openxmlformats.org/drawingml/2006/main">
  <xdr:twoCellAnchor>
    <xdr:from>
      <xdr:col>2</xdr:col>
      <xdr:colOff>190500</xdr:colOff>
      <xdr:row>0</xdr:row>
      <xdr:rowOff>0</xdr:rowOff>
    </xdr:from>
    <xdr:to>
      <xdr:col>2</xdr:col>
      <xdr:colOff>800100</xdr:colOff>
      <xdr:row>4</xdr:row>
      <xdr:rowOff>104775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440" y="0"/>
          <a:ext cx="609600" cy="912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85725</xdr:colOff>
      <xdr:row>109</xdr:row>
      <xdr:rowOff>0</xdr:rowOff>
    </xdr:from>
    <xdr:to>
      <xdr:col>14</xdr:col>
      <xdr:colOff>600075</xdr:colOff>
      <xdr:row>109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0</xdr:row>
      <xdr:rowOff>0</xdr:rowOff>
    </xdr:from>
    <xdr:to>
      <xdr:col>2</xdr:col>
      <xdr:colOff>800100</xdr:colOff>
      <xdr:row>4</xdr:row>
      <xdr:rowOff>104775</xdr:rowOff>
    </xdr:to>
    <xdr:pic>
      <xdr:nvPicPr>
        <xdr:cNvPr id="4"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440" y="0"/>
          <a:ext cx="609600" cy="912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85725</xdr:colOff>
      <xdr:row>109</xdr:row>
      <xdr:rowOff>0</xdr:rowOff>
    </xdr:from>
    <xdr:to>
      <xdr:col>14</xdr:col>
      <xdr:colOff>600075</xdr:colOff>
      <xdr:row>109</xdr:row>
      <xdr:rowOff>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0</xdr:row>
      <xdr:rowOff>0</xdr:rowOff>
    </xdr:from>
    <xdr:to>
      <xdr:col>2</xdr:col>
      <xdr:colOff>800100</xdr:colOff>
      <xdr:row>4</xdr:row>
      <xdr:rowOff>104775</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440" y="0"/>
          <a:ext cx="609600" cy="912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85725</xdr:colOff>
      <xdr:row>97</xdr:row>
      <xdr:rowOff>0</xdr:rowOff>
    </xdr:from>
    <xdr:to>
      <xdr:col>14</xdr:col>
      <xdr:colOff>600075</xdr:colOff>
      <xdr:row>97</xdr:row>
      <xdr:rowOff>0</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190500</xdr:colOff>
      <xdr:row>0</xdr:row>
      <xdr:rowOff>0</xdr:rowOff>
    </xdr:from>
    <xdr:to>
      <xdr:col>2</xdr:col>
      <xdr:colOff>800100</xdr:colOff>
      <xdr:row>4</xdr:row>
      <xdr:rowOff>104775</xdr:rowOff>
    </xdr:to>
    <xdr:pic>
      <xdr:nvPicPr>
        <xdr:cNvPr id="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440" y="0"/>
          <a:ext cx="609600" cy="912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85725</xdr:colOff>
      <xdr:row>97</xdr:row>
      <xdr:rowOff>0</xdr:rowOff>
    </xdr:from>
    <xdr:to>
      <xdr:col>14</xdr:col>
      <xdr:colOff>600075</xdr:colOff>
      <xdr:row>97</xdr:row>
      <xdr:rowOff>0</xdr:rowOff>
    </xdr:to>
    <xdr:graphicFrame macro="">
      <xdr:nvGraphicFramePr>
        <xdr:cNvPr id="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190500</xdr:colOff>
      <xdr:row>0</xdr:row>
      <xdr:rowOff>0</xdr:rowOff>
    </xdr:from>
    <xdr:to>
      <xdr:col>2</xdr:col>
      <xdr:colOff>800100</xdr:colOff>
      <xdr:row>4</xdr:row>
      <xdr:rowOff>104775</xdr:rowOff>
    </xdr:to>
    <xdr:pic>
      <xdr:nvPicPr>
        <xdr:cNvPr id="1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5440" y="0"/>
          <a:ext cx="609600" cy="912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85725</xdr:colOff>
      <xdr:row>97</xdr:row>
      <xdr:rowOff>0</xdr:rowOff>
    </xdr:from>
    <xdr:to>
      <xdr:col>14</xdr:col>
      <xdr:colOff>600075</xdr:colOff>
      <xdr:row>97</xdr:row>
      <xdr:rowOff>0</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85725</xdr:colOff>
      <xdr:row>155</xdr:row>
      <xdr:rowOff>0</xdr:rowOff>
    </xdr:from>
    <xdr:to>
      <xdr:col>15</xdr:col>
      <xdr:colOff>600075</xdr:colOff>
      <xdr:row>155</xdr:row>
      <xdr:rowOff>0</xdr:rowOff>
    </xdr:to>
    <xdr:graphicFrame macro="">
      <xdr:nvGraphicFramePr>
        <xdr:cNvPr id="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121920</xdr:colOff>
      <xdr:row>1</xdr:row>
      <xdr:rowOff>38100</xdr:rowOff>
    </xdr:from>
    <xdr:to>
      <xdr:col>11</xdr:col>
      <xdr:colOff>342900</xdr:colOff>
      <xdr:row>4</xdr:row>
      <xdr:rowOff>60960</xdr:rowOff>
    </xdr:to>
    <xdr:sp macro="" textlink="">
      <xdr:nvSpPr>
        <xdr:cNvPr id="14" name="13 Rectángulo redondeado">
          <a:hlinkClick xmlns:r="http://schemas.openxmlformats.org/officeDocument/2006/relationships" r:id="rId8"/>
        </xdr:cNvPr>
        <xdr:cNvSpPr/>
      </xdr:nvSpPr>
      <xdr:spPr>
        <a:xfrm>
          <a:off x="7985760" y="236220"/>
          <a:ext cx="1615440" cy="624840"/>
        </a:xfrm>
        <a:prstGeom prst="roundRect">
          <a:avLst/>
        </a:prstGeom>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a:t>
          </a:r>
          <a:r>
            <a:rPr lang="es-MX" sz="1100" baseline="0"/>
            <a:t> a Tablero General</a:t>
          </a:r>
          <a:endParaRPr lang="es-MX" sz="1100"/>
        </a:p>
      </xdr:txBody>
    </xdr:sp>
    <xdr:clientData/>
  </xdr:twoCellAnchor>
  <xdr:twoCellAnchor>
    <xdr:from>
      <xdr:col>5</xdr:col>
      <xdr:colOff>314325</xdr:colOff>
      <xdr:row>23</xdr:row>
      <xdr:rowOff>53340</xdr:rowOff>
    </xdr:from>
    <xdr:to>
      <xdr:col>12</xdr:col>
      <xdr:colOff>28575</xdr:colOff>
      <xdr:row>36</xdr:row>
      <xdr:rowOff>0</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550545</xdr:colOff>
      <xdr:row>25</xdr:row>
      <xdr:rowOff>382906</xdr:rowOff>
    </xdr:from>
    <xdr:to>
      <xdr:col>11</xdr:col>
      <xdr:colOff>102870</xdr:colOff>
      <xdr:row>26</xdr:row>
      <xdr:rowOff>1905</xdr:rowOff>
    </xdr:to>
    <xdr:cxnSp macro="">
      <xdr:nvCxnSpPr>
        <xdr:cNvPr id="17" name="16 Conector recto"/>
        <xdr:cNvCxnSpPr/>
      </xdr:nvCxnSpPr>
      <xdr:spPr>
        <a:xfrm flipV="1">
          <a:off x="5655945" y="5431156"/>
          <a:ext cx="3857625" cy="9524"/>
        </a:xfrm>
        <a:prstGeom prst="line">
          <a:avLst/>
        </a:prstGeom>
        <a:ln w="381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287655</xdr:colOff>
      <xdr:row>25</xdr:row>
      <xdr:rowOff>333375</xdr:rowOff>
    </xdr:from>
    <xdr:ext cx="940386" cy="280205"/>
    <xdr:sp macro="" textlink="">
      <xdr:nvSpPr>
        <xdr:cNvPr id="18" name="17 CuadroTexto"/>
        <xdr:cNvSpPr txBox="1"/>
      </xdr:nvSpPr>
      <xdr:spPr>
        <a:xfrm>
          <a:off x="9298305" y="5514975"/>
          <a:ext cx="940386"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 = 90%</a:t>
          </a:r>
        </a:p>
      </xdr:txBody>
    </xdr:sp>
    <xdr:clientData/>
  </xdr:oneCellAnchor>
</xdr:wsDr>
</file>

<file path=xl/drawings/drawing64.xml><?xml version="1.0" encoding="utf-8"?>
<xdr:wsDr xmlns:xdr="http://schemas.openxmlformats.org/drawingml/2006/spreadsheetDrawing" xmlns:a="http://schemas.openxmlformats.org/drawingml/2006/main">
  <xdr:oneCellAnchor>
    <xdr:from>
      <xdr:col>4</xdr:col>
      <xdr:colOff>733425</xdr:colOff>
      <xdr:row>48</xdr:row>
      <xdr:rowOff>19050</xdr:rowOff>
    </xdr:from>
    <xdr:ext cx="184731" cy="264560"/>
    <xdr:sp macro="" textlink="">
      <xdr:nvSpPr>
        <xdr:cNvPr id="3" name="CuadroTexto 2"/>
        <xdr:cNvSpPr txBox="1"/>
      </xdr:nvSpPr>
      <xdr:spPr>
        <a:xfrm>
          <a:off x="4474845" y="1032891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100"/>
        </a:p>
      </xdr:txBody>
    </xdr:sp>
    <xdr:clientData/>
  </xdr:oneCellAnchor>
  <xdr:twoCellAnchor>
    <xdr:from>
      <xdr:col>9</xdr:col>
      <xdr:colOff>297180</xdr:colOff>
      <xdr:row>0</xdr:row>
      <xdr:rowOff>182880</xdr:rowOff>
    </xdr:from>
    <xdr:to>
      <xdr:col>11</xdr:col>
      <xdr:colOff>411480</xdr:colOff>
      <xdr:row>4</xdr:row>
      <xdr:rowOff>38100</xdr:rowOff>
    </xdr:to>
    <xdr:sp macro="" textlink="">
      <xdr:nvSpPr>
        <xdr:cNvPr id="5" name="4 Rectángulo redondeado">
          <a:hlinkClick xmlns:r="http://schemas.openxmlformats.org/officeDocument/2006/relationships" r:id="rId1"/>
        </xdr:cNvPr>
        <xdr:cNvSpPr/>
      </xdr:nvSpPr>
      <xdr:spPr>
        <a:xfrm>
          <a:off x="7071360" y="182880"/>
          <a:ext cx="1805940" cy="65532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400"/>
            <a:t>Regresar</a:t>
          </a:r>
          <a:r>
            <a:rPr lang="es-MX" sz="1400" baseline="0"/>
            <a:t> a Tablero General</a:t>
          </a:r>
          <a:endParaRPr lang="es-MX" sz="1400"/>
        </a:p>
      </xdr:txBody>
    </xdr:sp>
    <xdr:clientData/>
  </xdr:twoCellAnchor>
  <xdr:twoCellAnchor>
    <xdr:from>
      <xdr:col>4</xdr:col>
      <xdr:colOff>550545</xdr:colOff>
      <xdr:row>31</xdr:row>
      <xdr:rowOff>57150</xdr:rowOff>
    </xdr:from>
    <xdr:to>
      <xdr:col>13</xdr:col>
      <xdr:colOff>247650</xdr:colOff>
      <xdr:row>47</xdr:row>
      <xdr:rowOff>161925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33</xdr:row>
      <xdr:rowOff>76200</xdr:rowOff>
    </xdr:from>
    <xdr:to>
      <xdr:col>14</xdr:col>
      <xdr:colOff>295275</xdr:colOff>
      <xdr:row>34</xdr:row>
      <xdr:rowOff>152400</xdr:rowOff>
    </xdr:to>
    <xdr:sp macro="" textlink="">
      <xdr:nvSpPr>
        <xdr:cNvPr id="2" name="1 CuadroTexto"/>
        <xdr:cNvSpPr txBox="1"/>
      </xdr:nvSpPr>
      <xdr:spPr>
        <a:xfrm>
          <a:off x="9363075" y="7219950"/>
          <a:ext cx="1228725" cy="2667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90%</a:t>
          </a:r>
        </a:p>
      </xdr:txBody>
    </xdr:sp>
    <xdr:clientData/>
  </xdr:twoCellAnchor>
  <xdr:twoCellAnchor>
    <xdr:from>
      <xdr:col>5</xdr:col>
      <xdr:colOff>180975</xdr:colOff>
      <xdr:row>104</xdr:row>
      <xdr:rowOff>66675</xdr:rowOff>
    </xdr:from>
    <xdr:to>
      <xdr:col>11</xdr:col>
      <xdr:colOff>200025</xdr:colOff>
      <xdr:row>117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5.xml><?xml version="1.0" encoding="utf-8"?>
<c:userShapes xmlns:c="http://schemas.openxmlformats.org/drawingml/2006/chart">
  <cdr:relSizeAnchor xmlns:cdr="http://schemas.openxmlformats.org/drawingml/2006/chartDrawing">
    <cdr:from>
      <cdr:x>0.09454</cdr:x>
      <cdr:y>0.23956</cdr:y>
    </cdr:from>
    <cdr:to>
      <cdr:x>0.99705</cdr:x>
      <cdr:y>0.24789</cdr:y>
    </cdr:to>
    <cdr:cxnSp macro="">
      <cdr:nvCxnSpPr>
        <cdr:cNvPr id="3" name="2 Conector recto"/>
        <cdr:cNvCxnSpPr/>
      </cdr:nvCxnSpPr>
      <cdr:spPr>
        <a:xfrm xmlns:a="http://schemas.openxmlformats.org/drawingml/2006/main" flipV="1">
          <a:off x="609793" y="757566"/>
          <a:ext cx="5821487" cy="26342"/>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66.xml><?xml version="1.0" encoding="utf-8"?>
<xdr:wsDr xmlns:xdr="http://schemas.openxmlformats.org/drawingml/2006/spreadsheetDrawing" xmlns:a="http://schemas.openxmlformats.org/drawingml/2006/main">
  <xdr:twoCellAnchor>
    <xdr:from>
      <xdr:col>7</xdr:col>
      <xdr:colOff>15240</xdr:colOff>
      <xdr:row>0</xdr:row>
      <xdr:rowOff>99060</xdr:rowOff>
    </xdr:from>
    <xdr:to>
      <xdr:col>8</xdr:col>
      <xdr:colOff>556260</xdr:colOff>
      <xdr:row>3</xdr:row>
      <xdr:rowOff>144780</xdr:rowOff>
    </xdr:to>
    <xdr:sp macro="" textlink="">
      <xdr:nvSpPr>
        <xdr:cNvPr id="5" name="4 Rectángulo redondeado">
          <a:hlinkClick xmlns:r="http://schemas.openxmlformats.org/officeDocument/2006/relationships" r:id="rId1"/>
        </xdr:cNvPr>
        <xdr:cNvSpPr/>
      </xdr:nvSpPr>
      <xdr:spPr>
        <a:xfrm>
          <a:off x="5737860" y="99060"/>
          <a:ext cx="1234440" cy="6400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100"/>
            <a:t>Regresar</a:t>
          </a:r>
          <a:r>
            <a:rPr lang="es-MX" sz="1100" baseline="0"/>
            <a:t> a Tablero General</a:t>
          </a:r>
          <a:endParaRPr lang="es-MX" sz="1100"/>
        </a:p>
      </xdr:txBody>
    </xdr:sp>
    <xdr:clientData/>
  </xdr:twoCellAnchor>
  <xdr:twoCellAnchor>
    <xdr:from>
      <xdr:col>4</xdr:col>
      <xdr:colOff>373379</xdr:colOff>
      <xdr:row>26</xdr:row>
      <xdr:rowOff>99060</xdr:rowOff>
    </xdr:from>
    <xdr:to>
      <xdr:col>13</xdr:col>
      <xdr:colOff>219074</xdr:colOff>
      <xdr:row>40</xdr:row>
      <xdr:rowOff>152400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27</xdr:row>
      <xdr:rowOff>114300</xdr:rowOff>
    </xdr:from>
    <xdr:to>
      <xdr:col>12</xdr:col>
      <xdr:colOff>733425</xdr:colOff>
      <xdr:row>28</xdr:row>
      <xdr:rowOff>190500</xdr:rowOff>
    </xdr:to>
    <xdr:sp macro="" textlink="">
      <xdr:nvSpPr>
        <xdr:cNvPr id="2" name="1 CuadroTexto"/>
        <xdr:cNvSpPr txBox="1"/>
      </xdr:nvSpPr>
      <xdr:spPr>
        <a:xfrm>
          <a:off x="10201275" y="5781675"/>
          <a:ext cx="838200" cy="2762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Meta 96%</a:t>
          </a:r>
        </a:p>
      </xdr:txBody>
    </xdr:sp>
    <xdr:clientData/>
  </xdr:twoCellAnchor>
</xdr:wsDr>
</file>

<file path=xl/drawings/drawing67.xml><?xml version="1.0" encoding="utf-8"?>
<c:userShapes xmlns:c="http://schemas.openxmlformats.org/drawingml/2006/chart">
  <cdr:relSizeAnchor xmlns:cdr="http://schemas.openxmlformats.org/drawingml/2006/chartDrawing">
    <cdr:from>
      <cdr:x>0.09058</cdr:x>
      <cdr:y>0.24403</cdr:y>
    </cdr:from>
    <cdr:to>
      <cdr:x>0.95398</cdr:x>
      <cdr:y>0.24735</cdr:y>
    </cdr:to>
    <cdr:cxnSp macro="">
      <cdr:nvCxnSpPr>
        <cdr:cNvPr id="3" name="2 Conector recto"/>
        <cdr:cNvCxnSpPr/>
      </cdr:nvCxnSpPr>
      <cdr:spPr>
        <a:xfrm xmlns:a="http://schemas.openxmlformats.org/drawingml/2006/main" flipV="1">
          <a:off x="712471" y="701040"/>
          <a:ext cx="6791325" cy="9526"/>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68.xml><?xml version="1.0" encoding="utf-8"?>
<xdr:wsDr xmlns:xdr="http://schemas.openxmlformats.org/drawingml/2006/spreadsheetDrawing" xmlns:a="http://schemas.openxmlformats.org/drawingml/2006/main">
  <xdr:twoCellAnchor editAs="oneCell">
    <xdr:from>
      <xdr:col>1</xdr:col>
      <xdr:colOff>142875</xdr:colOff>
      <xdr:row>0</xdr:row>
      <xdr:rowOff>123825</xdr:rowOff>
    </xdr:from>
    <xdr:to>
      <xdr:col>2</xdr:col>
      <xdr:colOff>104775</xdr:colOff>
      <xdr:row>4</xdr:row>
      <xdr:rowOff>28575</xdr:rowOff>
    </xdr:to>
    <xdr:pic>
      <xdr:nvPicPr>
        <xdr:cNvPr id="2" name="Picture 2" descr="escUAB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2415" y="123825"/>
          <a:ext cx="586740" cy="864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129540</xdr:colOff>
      <xdr:row>7</xdr:row>
      <xdr:rowOff>83820</xdr:rowOff>
    </xdr:from>
    <xdr:to>
      <xdr:col>9</xdr:col>
      <xdr:colOff>731520</xdr:colOff>
      <xdr:row>13</xdr:row>
      <xdr:rowOff>106680</xdr:rowOff>
    </xdr:to>
    <xdr:sp macro="" textlink="">
      <xdr:nvSpPr>
        <xdr:cNvPr id="100" name="99 Rectángulo redondeado">
          <a:hlinkClick xmlns:r="http://schemas.openxmlformats.org/officeDocument/2006/relationships" r:id="rId2"/>
        </xdr:cNvPr>
        <xdr:cNvSpPr/>
      </xdr:nvSpPr>
      <xdr:spPr>
        <a:xfrm>
          <a:off x="6865620" y="1546860"/>
          <a:ext cx="2118360" cy="14097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2000"/>
            <a:t>Regresar</a:t>
          </a:r>
          <a:r>
            <a:rPr lang="es-MX" sz="2000" baseline="0"/>
            <a:t> a Tablero General</a:t>
          </a:r>
          <a:endParaRPr lang="es-MX" sz="2000"/>
        </a:p>
      </xdr:txBody>
    </xdr:sp>
    <xdr:clientData/>
  </xdr:twoCellAnchor>
  <xdr:twoCellAnchor>
    <xdr:from>
      <xdr:col>3</xdr:col>
      <xdr:colOff>0</xdr:colOff>
      <xdr:row>38</xdr:row>
      <xdr:rowOff>0</xdr:rowOff>
    </xdr:from>
    <xdr:to>
      <xdr:col>4</xdr:col>
      <xdr:colOff>0</xdr:colOff>
      <xdr:row>39</xdr:row>
      <xdr:rowOff>390525</xdr:rowOff>
    </xdr:to>
    <xdr:sp macro="" textlink="">
      <xdr:nvSpPr>
        <xdr:cNvPr id="101" name="Line 27"/>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2" name="Line 29"/>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3" name="Line 30"/>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04" name="Line 31"/>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5" name="Line 33"/>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6" name="Line 34"/>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07" name="Line 35"/>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8" name="Line 37"/>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09" name="Line 38"/>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10" name="Line 39"/>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1" name="Line 41"/>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2" name="Line 42"/>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13" name="Line 69"/>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4" name="Line 71"/>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5" name="Line 72"/>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16" name="Line 73"/>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7" name="Line 75"/>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18" name="Line 76"/>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19" name="Line 77"/>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20" name="Line 79"/>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21" name="Line 80"/>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38</xdr:row>
      <xdr:rowOff>0</xdr:rowOff>
    </xdr:from>
    <xdr:to>
      <xdr:col>4</xdr:col>
      <xdr:colOff>0</xdr:colOff>
      <xdr:row>39</xdr:row>
      <xdr:rowOff>390525</xdr:rowOff>
    </xdr:to>
    <xdr:sp macro="" textlink="">
      <xdr:nvSpPr>
        <xdr:cNvPr id="122" name="Line 81"/>
        <xdr:cNvSpPr>
          <a:spLocks noChangeShapeType="1"/>
        </xdr:cNvSpPr>
      </xdr:nvSpPr>
      <xdr:spPr bwMode="auto">
        <a:xfrm flipH="1">
          <a:off x="3573780" y="7863840"/>
          <a:ext cx="83058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23" name="Line 83"/>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24" name="Line 84"/>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25" name="Line 27"/>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26" name="Line 29"/>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27" name="Line 30"/>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28" name="Line 31"/>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29" name="Line 33"/>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0" name="Line 34"/>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31" name="Line 35"/>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2" name="Line 37"/>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3" name="Line 38"/>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34" name="Line 39"/>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5" name="Line 41"/>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6" name="Line 42"/>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37" name="Line 69"/>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8" name="Line 71"/>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39" name="Line 72"/>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40" name="Line 73"/>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1" name="Line 75"/>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2" name="Line 76"/>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43" name="Line 77"/>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4" name="Line 79"/>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5" name="Line 80"/>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38</xdr:row>
      <xdr:rowOff>0</xdr:rowOff>
    </xdr:from>
    <xdr:to>
      <xdr:col>13</xdr:col>
      <xdr:colOff>0</xdr:colOff>
      <xdr:row>39</xdr:row>
      <xdr:rowOff>390525</xdr:rowOff>
    </xdr:to>
    <xdr:sp macro="" textlink="">
      <xdr:nvSpPr>
        <xdr:cNvPr id="146" name="Line 81"/>
        <xdr:cNvSpPr>
          <a:spLocks noChangeShapeType="1"/>
        </xdr:cNvSpPr>
      </xdr:nvSpPr>
      <xdr:spPr bwMode="auto">
        <a:xfrm flipH="1">
          <a:off x="12923520" y="7863840"/>
          <a:ext cx="624840" cy="67246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7" name="Line 83"/>
        <xdr:cNvSpPr>
          <a:spLocks noChangeShapeType="1"/>
        </xdr:cNvSpPr>
      </xdr:nvSpPr>
      <xdr:spPr bwMode="auto">
        <a:xfrm>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0</xdr:colOff>
      <xdr:row>52</xdr:row>
      <xdr:rowOff>0</xdr:rowOff>
    </xdr:from>
    <xdr:to>
      <xdr:col>18</xdr:col>
      <xdr:colOff>0</xdr:colOff>
      <xdr:row>52</xdr:row>
      <xdr:rowOff>0</xdr:rowOff>
    </xdr:to>
    <xdr:sp macro="" textlink="">
      <xdr:nvSpPr>
        <xdr:cNvPr id="148" name="Line 84"/>
        <xdr:cNvSpPr>
          <a:spLocks noChangeShapeType="1"/>
        </xdr:cNvSpPr>
      </xdr:nvSpPr>
      <xdr:spPr bwMode="auto">
        <a:xfrm flipV="1">
          <a:off x="12923520" y="11666220"/>
          <a:ext cx="43129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49" name="Line 29"/>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0" name="Line 30"/>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1" name="Line 33"/>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2" name="Line 34"/>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3" name="Line 37"/>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4" name="Line 38"/>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5" name="Line 41"/>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6" name="Line 42"/>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7" name="Line 71"/>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8" name="Line 72"/>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59" name="Line 75"/>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60" name="Line 76"/>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61" name="Line 79"/>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62" name="Line 80"/>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63" name="Line 83"/>
        <xdr:cNvSpPr>
          <a:spLocks noChangeShapeType="1"/>
        </xdr:cNvSpPr>
      </xdr:nvSpPr>
      <xdr:spPr bwMode="auto">
        <a:xfrm>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52</xdr:row>
      <xdr:rowOff>0</xdr:rowOff>
    </xdr:from>
    <xdr:to>
      <xdr:col>9</xdr:col>
      <xdr:colOff>0</xdr:colOff>
      <xdr:row>52</xdr:row>
      <xdr:rowOff>0</xdr:rowOff>
    </xdr:to>
    <xdr:sp macro="" textlink="">
      <xdr:nvSpPr>
        <xdr:cNvPr id="164" name="Line 84"/>
        <xdr:cNvSpPr>
          <a:spLocks noChangeShapeType="1"/>
        </xdr:cNvSpPr>
      </xdr:nvSpPr>
      <xdr:spPr bwMode="auto">
        <a:xfrm flipV="1">
          <a:off x="3573780" y="11666220"/>
          <a:ext cx="4579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314325</xdr:colOff>
      <xdr:row>1</xdr:row>
      <xdr:rowOff>76200</xdr:rowOff>
    </xdr:from>
    <xdr:to>
      <xdr:col>1</xdr:col>
      <xdr:colOff>257175</xdr:colOff>
      <xdr:row>8</xdr:row>
      <xdr:rowOff>72390</xdr:rowOff>
    </xdr:to>
    <xdr:pic>
      <xdr:nvPicPr>
        <xdr:cNvPr id="52" name="irc_mi" descr="http://insting.mxl.uabc.mx/pau/Imegenes/UABCLOGOTIP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243840"/>
          <a:ext cx="73533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83820</xdr:colOff>
      <xdr:row>2</xdr:row>
      <xdr:rowOff>53340</xdr:rowOff>
    </xdr:from>
    <xdr:to>
      <xdr:col>9</xdr:col>
      <xdr:colOff>137160</xdr:colOff>
      <xdr:row>6</xdr:row>
      <xdr:rowOff>38100</xdr:rowOff>
    </xdr:to>
    <xdr:sp macro="" textlink="">
      <xdr:nvSpPr>
        <xdr:cNvPr id="54" name="53 Rectángulo redondeado">
          <a:hlinkClick xmlns:r="http://schemas.openxmlformats.org/officeDocument/2006/relationships" r:id="rId2"/>
        </xdr:cNvPr>
        <xdr:cNvSpPr/>
      </xdr:nvSpPr>
      <xdr:spPr>
        <a:xfrm>
          <a:off x="6111240" y="419100"/>
          <a:ext cx="1379220" cy="73152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s-MX" sz="1400"/>
            <a:t>Regresar a Tablero General</a:t>
          </a:r>
        </a:p>
      </xdr:txBody>
    </xdr:sp>
    <xdr:clientData/>
  </xdr:twoCellAnchor>
  <xdr:twoCellAnchor>
    <xdr:from>
      <xdr:col>0</xdr:col>
      <xdr:colOff>0</xdr:colOff>
      <xdr:row>65</xdr:row>
      <xdr:rowOff>0</xdr:rowOff>
    </xdr:from>
    <xdr:to>
      <xdr:col>1</xdr:col>
      <xdr:colOff>0</xdr:colOff>
      <xdr:row>66</xdr:row>
      <xdr:rowOff>390525</xdr:rowOff>
    </xdr:to>
    <xdr:sp macro="" textlink="">
      <xdr:nvSpPr>
        <xdr:cNvPr id="30" name="Line 1"/>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1" name="Line 3"/>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2" name="Line 4"/>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33" name="Line 7"/>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4" name="Line 9"/>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5" name="Line 10"/>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36" name="Line 13"/>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7" name="Line 15"/>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38" name="Line 16"/>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39" name="Line 19"/>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40" name="Line 21"/>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41" name="Line 22"/>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42" name="Line 27"/>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43" name="Line 29"/>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44" name="Line 30"/>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45" name="Line 31"/>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46" name="Line 33"/>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47" name="Line 34"/>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48" name="Line 35"/>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49" name="Line 37"/>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50" name="Line 38"/>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51" name="Line 39"/>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53" name="Line 41"/>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81" name="Line 42"/>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82" name="Line 43"/>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83" name="Line 45"/>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84" name="Line 46"/>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85" name="Line 49"/>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86" name="Line 51"/>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87" name="Line 52"/>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88" name="Line 55"/>
        <xdr:cNvSpPr>
          <a:spLocks noChangeShapeType="1"/>
        </xdr:cNvSpPr>
      </xdr:nvSpPr>
      <xdr:spPr bwMode="auto">
        <a:xfrm flipH="1">
          <a:off x="0" y="10888980"/>
          <a:ext cx="792480" cy="43624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89" name="Line 57"/>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90" name="Line 58"/>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38100</xdr:rowOff>
    </xdr:from>
    <xdr:to>
      <xdr:col>1</xdr:col>
      <xdr:colOff>9525</xdr:colOff>
      <xdr:row>66</xdr:row>
      <xdr:rowOff>238125</xdr:rowOff>
    </xdr:to>
    <xdr:sp macro="" textlink="">
      <xdr:nvSpPr>
        <xdr:cNvPr id="91" name="Line 61"/>
        <xdr:cNvSpPr>
          <a:spLocks noChangeShapeType="1"/>
        </xdr:cNvSpPr>
      </xdr:nvSpPr>
      <xdr:spPr bwMode="auto">
        <a:xfrm flipH="1">
          <a:off x="9525" y="12553950"/>
          <a:ext cx="762000" cy="39052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92" name="Line 63"/>
        <xdr:cNvSpPr>
          <a:spLocks noChangeShapeType="1"/>
        </xdr:cNvSpPr>
      </xdr:nvSpPr>
      <xdr:spPr bwMode="auto">
        <a:xfrm>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93" name="Line 64"/>
        <xdr:cNvSpPr>
          <a:spLocks noChangeShapeType="1"/>
        </xdr:cNvSpPr>
      </xdr:nvSpPr>
      <xdr:spPr bwMode="auto">
        <a:xfrm flipV="1">
          <a:off x="0" y="1331214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94" name="Line 69"/>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95" name="Line 71"/>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96" name="Line 72"/>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97" name="Line 73"/>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98" name="Line 75"/>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99" name="Line 76"/>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100" name="Line 77"/>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101" name="Line 79"/>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102" name="Line 80"/>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86</xdr:row>
      <xdr:rowOff>0</xdr:rowOff>
    </xdr:from>
    <xdr:to>
      <xdr:col>1</xdr:col>
      <xdr:colOff>0</xdr:colOff>
      <xdr:row>87</xdr:row>
      <xdr:rowOff>390525</xdr:rowOff>
    </xdr:to>
    <xdr:sp macro="" textlink="">
      <xdr:nvSpPr>
        <xdr:cNvPr id="103" name="Line 81"/>
        <xdr:cNvSpPr>
          <a:spLocks noChangeShapeType="1"/>
        </xdr:cNvSpPr>
      </xdr:nvSpPr>
      <xdr:spPr bwMode="auto">
        <a:xfrm flipH="1">
          <a:off x="0" y="14622780"/>
          <a:ext cx="792480" cy="344805"/>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104" name="Line 83"/>
        <xdr:cNvSpPr>
          <a:spLocks noChangeShapeType="1"/>
        </xdr:cNvSpPr>
      </xdr:nvSpPr>
      <xdr:spPr bwMode="auto">
        <a:xfrm>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100</xdr:row>
      <xdr:rowOff>0</xdr:rowOff>
    </xdr:from>
    <xdr:to>
      <xdr:col>6</xdr:col>
      <xdr:colOff>0</xdr:colOff>
      <xdr:row>100</xdr:row>
      <xdr:rowOff>0</xdr:rowOff>
    </xdr:to>
    <xdr:sp macro="" textlink="">
      <xdr:nvSpPr>
        <xdr:cNvPr id="105" name="Line 84"/>
        <xdr:cNvSpPr>
          <a:spLocks noChangeShapeType="1"/>
        </xdr:cNvSpPr>
      </xdr:nvSpPr>
      <xdr:spPr bwMode="auto">
        <a:xfrm flipV="1">
          <a:off x="0" y="17068800"/>
          <a:ext cx="4968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76200</xdr:colOff>
      <xdr:row>36</xdr:row>
      <xdr:rowOff>114300</xdr:rowOff>
    </xdr:from>
    <xdr:to>
      <xdr:col>7</xdr:col>
      <xdr:colOff>371475</xdr:colOff>
      <xdr:row>56</xdr:row>
      <xdr:rowOff>85725</xdr:rowOff>
    </xdr:to>
    <xdr:graphicFrame macro="">
      <xdr:nvGraphicFramePr>
        <xdr:cNvPr id="106" name="6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266700</xdr:colOff>
      <xdr:row>104</xdr:row>
      <xdr:rowOff>114300</xdr:rowOff>
    </xdr:from>
    <xdr:to>
      <xdr:col>18</xdr:col>
      <xdr:colOff>647700</xdr:colOff>
      <xdr:row>116</xdr:row>
      <xdr:rowOff>133350</xdr:rowOff>
    </xdr:to>
    <xdr:sp macro="" textlink="">
      <xdr:nvSpPr>
        <xdr:cNvPr id="107" name="106 Flecha circular"/>
        <xdr:cNvSpPr/>
      </xdr:nvSpPr>
      <xdr:spPr bwMode="auto">
        <a:xfrm rot="2015656">
          <a:off x="11452860" y="18150840"/>
          <a:ext cx="2758440" cy="2053590"/>
        </a:xfrm>
        <a:prstGeom prst="circularArrow">
          <a:avLst>
            <a:gd name="adj1" fmla="val 12500"/>
            <a:gd name="adj2" fmla="val 1393414"/>
            <a:gd name="adj3" fmla="val 20457681"/>
            <a:gd name="adj4" fmla="val 10800000"/>
            <a:gd name="adj5" fmla="val 1250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s-MX" sz="1100"/>
        </a:p>
      </xdr:txBody>
    </xdr:sp>
    <xdr:clientData/>
  </xdr:twoCellAnchor>
  <xdr:twoCellAnchor>
    <xdr:from>
      <xdr:col>6</xdr:col>
      <xdr:colOff>466726</xdr:colOff>
      <xdr:row>50</xdr:row>
      <xdr:rowOff>131446</xdr:rowOff>
    </xdr:from>
    <xdr:to>
      <xdr:col>8</xdr:col>
      <xdr:colOff>457201</xdr:colOff>
      <xdr:row>52</xdr:row>
      <xdr:rowOff>83821</xdr:rowOff>
    </xdr:to>
    <xdr:sp macro="" textlink="">
      <xdr:nvSpPr>
        <xdr:cNvPr id="2" name="1 CuadroTexto"/>
        <xdr:cNvSpPr txBox="1"/>
      </xdr:nvSpPr>
      <xdr:spPr>
        <a:xfrm>
          <a:off x="5396866" y="9481186"/>
          <a:ext cx="1255395" cy="31813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a:t>
          </a:r>
          <a:r>
            <a:rPr lang="es-MX" sz="1200" b="1" baseline="0"/>
            <a:t> 90%</a:t>
          </a:r>
          <a:endParaRPr lang="es-MX" sz="1200" b="1"/>
        </a:p>
      </xdr:txBody>
    </xdr:sp>
    <xdr:clientData/>
  </xdr:twoCellAnchor>
  <xdr:twoCellAnchor>
    <xdr:from>
      <xdr:col>0</xdr:col>
      <xdr:colOff>0</xdr:colOff>
      <xdr:row>65</xdr:row>
      <xdr:rowOff>0</xdr:rowOff>
    </xdr:from>
    <xdr:to>
      <xdr:col>1</xdr:col>
      <xdr:colOff>0</xdr:colOff>
      <xdr:row>66</xdr:row>
      <xdr:rowOff>390525</xdr:rowOff>
    </xdr:to>
    <xdr:sp macro="" textlink="">
      <xdr:nvSpPr>
        <xdr:cNvPr id="55" name="Line 1"/>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56" name="Line 3"/>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57" name="Line 4"/>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58" name="Line 7"/>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59" name="Line 9"/>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0" name="Line 10"/>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61" name="Line 13"/>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2" name="Line 15"/>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3" name="Line 16"/>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64" name="Line 19"/>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5" name="Line 21"/>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6" name="Line 22"/>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67" name="Line 43"/>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8" name="Line 45"/>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69" name="Line 46"/>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65</xdr:row>
      <xdr:rowOff>0</xdr:rowOff>
    </xdr:from>
    <xdr:to>
      <xdr:col>1</xdr:col>
      <xdr:colOff>0</xdr:colOff>
      <xdr:row>66</xdr:row>
      <xdr:rowOff>390525</xdr:rowOff>
    </xdr:to>
    <xdr:sp macro="" textlink="">
      <xdr:nvSpPr>
        <xdr:cNvPr id="70" name="Line 49"/>
        <xdr:cNvSpPr>
          <a:spLocks noChangeShapeType="1"/>
        </xdr:cNvSpPr>
      </xdr:nvSpPr>
      <xdr:spPr bwMode="auto">
        <a:xfrm flipH="1">
          <a:off x="0" y="10648950"/>
          <a:ext cx="762000" cy="45720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71" name="Line 51"/>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72" name="Line 52"/>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73" name="Line 57"/>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74" name="Line 58"/>
        <xdr:cNvSpPr>
          <a:spLocks noChangeShapeType="1"/>
        </xdr:cNvSpPr>
      </xdr:nvSpPr>
      <xdr:spPr bwMode="auto">
        <a:xfrm flipV="1">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0</xdr:rowOff>
    </xdr:from>
    <xdr:to>
      <xdr:col>6</xdr:col>
      <xdr:colOff>0</xdr:colOff>
      <xdr:row>79</xdr:row>
      <xdr:rowOff>0</xdr:rowOff>
    </xdr:to>
    <xdr:sp macro="" textlink="">
      <xdr:nvSpPr>
        <xdr:cNvPr id="75" name="Line 63"/>
        <xdr:cNvSpPr>
          <a:spLocks noChangeShapeType="1"/>
        </xdr:cNvSpPr>
      </xdr:nvSpPr>
      <xdr:spPr bwMode="auto">
        <a:xfrm>
          <a:off x="0" y="13077825"/>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79</xdr:row>
      <xdr:rowOff>9525</xdr:rowOff>
    </xdr:from>
    <xdr:to>
      <xdr:col>6</xdr:col>
      <xdr:colOff>0</xdr:colOff>
      <xdr:row>79</xdr:row>
      <xdr:rowOff>9525</xdr:rowOff>
    </xdr:to>
    <xdr:sp macro="" textlink="">
      <xdr:nvSpPr>
        <xdr:cNvPr id="76" name="Line 64"/>
        <xdr:cNvSpPr>
          <a:spLocks noChangeShapeType="1"/>
        </xdr:cNvSpPr>
      </xdr:nvSpPr>
      <xdr:spPr bwMode="auto">
        <a:xfrm flipV="1">
          <a:off x="0" y="13087350"/>
          <a:ext cx="479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495300</xdr:colOff>
      <xdr:row>52</xdr:row>
      <xdr:rowOff>7620</xdr:rowOff>
    </xdr:from>
    <xdr:to>
      <xdr:col>6</xdr:col>
      <xdr:colOff>312420</xdr:colOff>
      <xdr:row>52</xdr:row>
      <xdr:rowOff>15240</xdr:rowOff>
    </xdr:to>
    <xdr:cxnSp macro="">
      <xdr:nvCxnSpPr>
        <xdr:cNvPr id="4" name="3 Conector recto"/>
        <xdr:cNvCxnSpPr/>
      </xdr:nvCxnSpPr>
      <xdr:spPr>
        <a:xfrm>
          <a:off x="495300" y="9723120"/>
          <a:ext cx="4747260" cy="7620"/>
        </a:xfrm>
        <a:prstGeom prst="line">
          <a:avLst/>
        </a:prstGeom>
        <a:ln w="4762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c:userShapes xmlns:c="http://schemas.openxmlformats.org/drawingml/2006/chart">
  <cdr:relSizeAnchor xmlns:cdr="http://schemas.openxmlformats.org/drawingml/2006/chartDrawing">
    <cdr:from>
      <cdr:x>0.51205</cdr:x>
      <cdr:y>0.54061</cdr:y>
    </cdr:from>
    <cdr:to>
      <cdr:x>0.52361</cdr:x>
      <cdr:y>0.63095</cdr:y>
    </cdr:to>
    <cdr:sp macro="" textlink="">
      <cdr:nvSpPr>
        <cdr:cNvPr id="4097" name="Text Box 1"/>
        <cdr:cNvSpPr txBox="1">
          <a:spLocks xmlns:a="http://schemas.openxmlformats.org/drawingml/2006/main" noChangeArrowheads="1"/>
        </cdr:cNvSpPr>
      </cdr:nvSpPr>
      <cdr:spPr bwMode="auto">
        <a:xfrm xmlns:a="http://schemas.openxmlformats.org/drawingml/2006/main">
          <a:off x="2971739" y="1326538"/>
          <a:ext cx="68694" cy="2211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   </a:t>
          </a:r>
        </a:p>
      </cdr:txBody>
    </cdr:sp>
  </cdr:relSizeAnchor>
  <cdr:relSizeAnchor xmlns:cdr="http://schemas.openxmlformats.org/drawingml/2006/chartDrawing">
    <cdr:from>
      <cdr:x>0.51205</cdr:x>
      <cdr:y>0.54061</cdr:y>
    </cdr:from>
    <cdr:to>
      <cdr:x>0.52361</cdr:x>
      <cdr:y>0.63095</cdr:y>
    </cdr:to>
    <cdr:sp macro="" textlink="">
      <cdr:nvSpPr>
        <cdr:cNvPr id="2" name="Text Box 1"/>
        <cdr:cNvSpPr txBox="1">
          <a:spLocks xmlns:a="http://schemas.openxmlformats.org/drawingml/2006/main" noChangeArrowheads="1"/>
        </cdr:cNvSpPr>
      </cdr:nvSpPr>
      <cdr:spPr bwMode="auto">
        <a:xfrm xmlns:a="http://schemas.openxmlformats.org/drawingml/2006/main">
          <a:off x="2971739" y="1326538"/>
          <a:ext cx="68694" cy="2211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1" i="0" u="none" strike="noStrike" baseline="0">
              <a:solidFill>
                <a:srgbClr val="000000"/>
              </a:solidFill>
              <a:latin typeface="Arial"/>
              <a:cs typeface="Arial"/>
            </a:rPr>
            <a:t>   </a:t>
          </a:r>
        </a:p>
      </cdr:txBody>
    </cdr:sp>
  </cdr:relSizeAnchor>
  <cdr:relSizeAnchor xmlns:cdr="http://schemas.openxmlformats.org/drawingml/2006/chartDrawing">
    <cdr:from>
      <cdr:x>0.02273</cdr:x>
      <cdr:y>0.46925</cdr:y>
    </cdr:from>
    <cdr:to>
      <cdr:x>0.95883</cdr:x>
      <cdr:y>0.47523</cdr:y>
    </cdr:to>
    <cdr:cxnSp macro="">
      <cdr:nvCxnSpPr>
        <cdr:cNvPr id="4" name="3 Conector recto"/>
        <cdr:cNvCxnSpPr/>
      </cdr:nvCxnSpPr>
      <cdr:spPr>
        <a:xfrm xmlns:a="http://schemas.openxmlformats.org/drawingml/2006/main" flipV="1">
          <a:off x="143182" y="1267883"/>
          <a:ext cx="5895667" cy="16163"/>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70.xml><?xml version="1.0" encoding="utf-8"?>
<xdr:wsDr xmlns:xdr="http://schemas.openxmlformats.org/drawingml/2006/spreadsheetDrawing" xmlns:a="http://schemas.openxmlformats.org/drawingml/2006/main">
  <xdr:twoCellAnchor>
    <xdr:from>
      <xdr:col>0</xdr:col>
      <xdr:colOff>171450</xdr:colOff>
      <xdr:row>0</xdr:row>
      <xdr:rowOff>0</xdr:rowOff>
    </xdr:from>
    <xdr:to>
      <xdr:col>0</xdr:col>
      <xdr:colOff>781050</xdr:colOff>
      <xdr:row>4</xdr:row>
      <xdr:rowOff>104775</xdr:rowOff>
    </xdr:to>
    <xdr:pic>
      <xdr:nvPicPr>
        <xdr:cNvPr id="4"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0"/>
          <a:ext cx="609600" cy="821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590550</xdr:colOff>
      <xdr:row>24</xdr:row>
      <xdr:rowOff>323850</xdr:rowOff>
    </xdr:from>
    <xdr:to>
      <xdr:col>12</xdr:col>
      <xdr:colOff>9525</xdr:colOff>
      <xdr:row>46</xdr:row>
      <xdr:rowOff>142875</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952500</xdr:colOff>
      <xdr:row>1</xdr:row>
      <xdr:rowOff>0</xdr:rowOff>
    </xdr:from>
    <xdr:to>
      <xdr:col>10</xdr:col>
      <xdr:colOff>45720</xdr:colOff>
      <xdr:row>3</xdr:row>
      <xdr:rowOff>160020</xdr:rowOff>
    </xdr:to>
    <xdr:sp macro="" textlink="">
      <xdr:nvSpPr>
        <xdr:cNvPr id="6" name="5 Rectángulo redondeado">
          <a:hlinkClick xmlns:r="http://schemas.openxmlformats.org/officeDocument/2006/relationships" r:id="rId3"/>
        </xdr:cNvPr>
        <xdr:cNvSpPr/>
      </xdr:nvSpPr>
      <xdr:spPr>
        <a:xfrm>
          <a:off x="6781800" y="182880"/>
          <a:ext cx="1394460" cy="54102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 General</a:t>
          </a:r>
        </a:p>
      </xdr:txBody>
    </xdr:sp>
    <xdr:clientData/>
  </xdr:twoCellAnchor>
  <xdr:twoCellAnchor editAs="oneCell">
    <xdr:from>
      <xdr:col>0</xdr:col>
      <xdr:colOff>142875</xdr:colOff>
      <xdr:row>49</xdr:row>
      <xdr:rowOff>114300</xdr:rowOff>
    </xdr:from>
    <xdr:to>
      <xdr:col>0</xdr:col>
      <xdr:colOff>901065</xdr:colOff>
      <xdr:row>53</xdr:row>
      <xdr:rowOff>116205</xdr:rowOff>
    </xdr:to>
    <xdr:pic>
      <xdr:nvPicPr>
        <xdr:cNvPr id="7" name="Picture 1" descr="escUABC"/>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7715" y="114300"/>
          <a:ext cx="727710" cy="939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590550</xdr:colOff>
      <xdr:row>80</xdr:row>
      <xdr:rowOff>0</xdr:rowOff>
    </xdr:from>
    <xdr:to>
      <xdr:col>11</xdr:col>
      <xdr:colOff>9525</xdr:colOff>
      <xdr:row>101</xdr:row>
      <xdr:rowOff>142875</xdr:rowOff>
    </xdr:to>
    <xdr:graphicFrame macro="">
      <xdr:nvGraphicFramePr>
        <xdr:cNvPr id="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4</xdr:col>
      <xdr:colOff>457200</xdr:colOff>
      <xdr:row>38</xdr:row>
      <xdr:rowOff>19050</xdr:rowOff>
    </xdr:from>
    <xdr:to>
      <xdr:col>4</xdr:col>
      <xdr:colOff>523875</xdr:colOff>
      <xdr:row>52</xdr:row>
      <xdr:rowOff>47625</xdr:rowOff>
    </xdr:to>
    <xdr:sp macro="" textlink="">
      <xdr:nvSpPr>
        <xdr:cNvPr id="5" name="AutoShape 4"/>
        <xdr:cNvSpPr>
          <a:spLocks/>
        </xdr:cNvSpPr>
      </xdr:nvSpPr>
      <xdr:spPr bwMode="auto">
        <a:xfrm>
          <a:off x="3147060" y="7204710"/>
          <a:ext cx="51435" cy="2566035"/>
        </a:xfrm>
        <a:prstGeom prst="rightBrace">
          <a:avLst>
            <a:gd name="adj1" fmla="val 0"/>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285750</xdr:colOff>
      <xdr:row>38</xdr:row>
      <xdr:rowOff>19050</xdr:rowOff>
    </xdr:from>
    <xdr:to>
      <xdr:col>16</xdr:col>
      <xdr:colOff>66675</xdr:colOff>
      <xdr:row>52</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457199</xdr:colOff>
      <xdr:row>21</xdr:row>
      <xdr:rowOff>19050</xdr:rowOff>
    </xdr:from>
    <xdr:to>
      <xdr:col>5</xdr:col>
      <xdr:colOff>7618</xdr:colOff>
      <xdr:row>34</xdr:row>
      <xdr:rowOff>38100</xdr:rowOff>
    </xdr:to>
    <xdr:sp macro="" textlink="">
      <xdr:nvSpPr>
        <xdr:cNvPr id="7" name="AutoShape 4"/>
        <xdr:cNvSpPr>
          <a:spLocks/>
        </xdr:cNvSpPr>
      </xdr:nvSpPr>
      <xdr:spPr bwMode="auto">
        <a:xfrm>
          <a:off x="3067049" y="4562475"/>
          <a:ext cx="45719" cy="2714625"/>
        </a:xfrm>
        <a:prstGeom prst="rightBrace">
          <a:avLst>
            <a:gd name="adj1" fmla="val 0"/>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396240</xdr:colOff>
      <xdr:row>0</xdr:row>
      <xdr:rowOff>99060</xdr:rowOff>
    </xdr:from>
    <xdr:to>
      <xdr:col>11</xdr:col>
      <xdr:colOff>342900</xdr:colOff>
      <xdr:row>3</xdr:row>
      <xdr:rowOff>30480</xdr:rowOff>
    </xdr:to>
    <xdr:sp macro="" textlink="">
      <xdr:nvSpPr>
        <xdr:cNvPr id="9" name="8 Rectángulo redondeado">
          <a:hlinkClick xmlns:r="http://schemas.openxmlformats.org/officeDocument/2006/relationships" r:id="rId2"/>
        </xdr:cNvPr>
        <xdr:cNvSpPr/>
      </xdr:nvSpPr>
      <xdr:spPr>
        <a:xfrm>
          <a:off x="6309360" y="99060"/>
          <a:ext cx="134874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100"/>
            <a:t>Regresar a Tablero General</a:t>
          </a:r>
        </a:p>
      </xdr:txBody>
    </xdr:sp>
    <xdr:clientData/>
  </xdr:twoCellAnchor>
  <xdr:twoCellAnchor>
    <xdr:from>
      <xdr:col>5</xdr:col>
      <xdr:colOff>285749</xdr:colOff>
      <xdr:row>101</xdr:row>
      <xdr:rowOff>133350</xdr:rowOff>
    </xdr:from>
    <xdr:to>
      <xdr:col>14</xdr:col>
      <xdr:colOff>466724</xdr:colOff>
      <xdr:row>117</xdr:row>
      <xdr:rowOff>171450</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77</xdr:row>
      <xdr:rowOff>104776</xdr:rowOff>
    </xdr:from>
    <xdr:to>
      <xdr:col>14</xdr:col>
      <xdr:colOff>600075</xdr:colOff>
      <xdr:row>97</xdr:row>
      <xdr:rowOff>19050</xdr:rowOff>
    </xdr:to>
    <xdr:graphicFrame macro="">
      <xdr:nvGraphicFramePr>
        <xdr:cNvPr id="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95250</xdr:colOff>
      <xdr:row>21</xdr:row>
      <xdr:rowOff>128587</xdr:rowOff>
    </xdr:from>
    <xdr:to>
      <xdr:col>14</xdr:col>
      <xdr:colOff>114300</xdr:colOff>
      <xdr:row>36</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219075</xdr:colOff>
      <xdr:row>30</xdr:row>
      <xdr:rowOff>38100</xdr:rowOff>
    </xdr:from>
    <xdr:to>
      <xdr:col>13</xdr:col>
      <xdr:colOff>190500</xdr:colOff>
      <xdr:row>31</xdr:row>
      <xdr:rowOff>161925</xdr:rowOff>
    </xdr:to>
    <xdr:sp macro="" textlink="">
      <xdr:nvSpPr>
        <xdr:cNvPr id="3" name="2 CuadroTexto"/>
        <xdr:cNvSpPr txBox="1"/>
      </xdr:nvSpPr>
      <xdr:spPr>
        <a:xfrm>
          <a:off x="7324725" y="6362700"/>
          <a:ext cx="1190625" cy="3048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98%</a:t>
          </a:r>
        </a:p>
      </xdr:txBody>
    </xdr:sp>
    <xdr:clientData/>
  </xdr:twoCellAnchor>
  <xdr:twoCellAnchor>
    <xdr:from>
      <xdr:col>6</xdr:col>
      <xdr:colOff>609600</xdr:colOff>
      <xdr:row>29</xdr:row>
      <xdr:rowOff>95250</xdr:rowOff>
    </xdr:from>
    <xdr:to>
      <xdr:col>13</xdr:col>
      <xdr:colOff>419100</xdr:colOff>
      <xdr:row>29</xdr:row>
      <xdr:rowOff>114301</xdr:rowOff>
    </xdr:to>
    <xdr:cxnSp macro="">
      <xdr:nvCxnSpPr>
        <xdr:cNvPr id="8" name="7 Conector recto"/>
        <xdr:cNvCxnSpPr/>
      </xdr:nvCxnSpPr>
      <xdr:spPr>
        <a:xfrm flipV="1">
          <a:off x="4438650" y="6238875"/>
          <a:ext cx="4305300" cy="1905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701040</xdr:colOff>
      <xdr:row>44</xdr:row>
      <xdr:rowOff>45720</xdr:rowOff>
    </xdr:from>
    <xdr:to>
      <xdr:col>15</xdr:col>
      <xdr:colOff>548640</xdr:colOff>
      <xdr:row>44</xdr:row>
      <xdr:rowOff>53340</xdr:rowOff>
    </xdr:to>
    <xdr:cxnSp macro="">
      <xdr:nvCxnSpPr>
        <xdr:cNvPr id="12" name="11 Conector recto"/>
        <xdr:cNvCxnSpPr/>
      </xdr:nvCxnSpPr>
      <xdr:spPr>
        <a:xfrm flipV="1">
          <a:off x="3901440" y="9204960"/>
          <a:ext cx="6461760" cy="762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457200</xdr:colOff>
      <xdr:row>121</xdr:row>
      <xdr:rowOff>19050</xdr:rowOff>
    </xdr:from>
    <xdr:to>
      <xdr:col>4</xdr:col>
      <xdr:colOff>523875</xdr:colOff>
      <xdr:row>135</xdr:row>
      <xdr:rowOff>47625</xdr:rowOff>
    </xdr:to>
    <xdr:sp macro="" textlink="">
      <xdr:nvSpPr>
        <xdr:cNvPr id="13" name="AutoShape 4"/>
        <xdr:cNvSpPr>
          <a:spLocks/>
        </xdr:cNvSpPr>
      </xdr:nvSpPr>
      <xdr:spPr bwMode="auto">
        <a:xfrm>
          <a:off x="3067050" y="4724400"/>
          <a:ext cx="38100" cy="2457450"/>
        </a:xfrm>
        <a:prstGeom prst="rightBrace">
          <a:avLst>
            <a:gd name="adj1" fmla="val 0"/>
            <a:gd name="adj2" fmla="val 50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295275</xdr:colOff>
      <xdr:row>121</xdr:row>
      <xdr:rowOff>57150</xdr:rowOff>
    </xdr:from>
    <xdr:to>
      <xdr:col>16</xdr:col>
      <xdr:colOff>76200</xdr:colOff>
      <xdr:row>135</xdr:row>
      <xdr:rowOff>47625</xdr:rowOff>
    </xdr:to>
    <xdr:graphicFrame macro="">
      <xdr:nvGraphicFramePr>
        <xdr:cNvPr id="1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0.84947</cdr:x>
      <cdr:y>0.52117</cdr:y>
    </cdr:from>
    <cdr:to>
      <cdr:x>1</cdr:x>
      <cdr:y>0.59015</cdr:y>
    </cdr:to>
    <cdr:sp macro="" textlink="">
      <cdr:nvSpPr>
        <cdr:cNvPr id="9217" name="Text Box 1"/>
        <cdr:cNvSpPr txBox="1">
          <a:spLocks xmlns:a="http://schemas.openxmlformats.org/drawingml/2006/main" noChangeArrowheads="1"/>
        </cdr:cNvSpPr>
      </cdr:nvSpPr>
      <cdr:spPr bwMode="auto">
        <a:xfrm xmlns:a="http://schemas.openxmlformats.org/drawingml/2006/main">
          <a:off x="5963216" y="1436626"/>
          <a:ext cx="1056709" cy="190146"/>
        </a:xfrm>
        <a:prstGeom xmlns:a="http://schemas.openxmlformats.org/drawingml/2006/main" prst="rect">
          <a:avLst/>
        </a:prstGeom>
        <a:ln xmlns:a="http://schemas.openxmlformats.org/drawingml/2006/main">
          <a:headEnd/>
          <a:tailEnd/>
        </a:ln>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1000" b="0" i="0" strike="noStrike">
              <a:solidFill>
                <a:srgbClr val="000000"/>
              </a:solidFill>
              <a:latin typeface="Arial"/>
              <a:cs typeface="Arial"/>
            </a:rPr>
            <a:t>Meta = 98%</a:t>
          </a:r>
        </a:p>
      </cdr:txBody>
    </cdr:sp>
  </cdr:relSizeAnchor>
</c:userShapes>
</file>

<file path=xl/drawings/drawing73.xml><?xml version="1.0" encoding="utf-8"?>
<c:userShapes xmlns:c="http://schemas.openxmlformats.org/drawingml/2006/chart">
  <cdr:relSizeAnchor xmlns:cdr="http://schemas.openxmlformats.org/drawingml/2006/chartDrawing">
    <cdr:from>
      <cdr:x>0.79949</cdr:x>
      <cdr:y>0.25602</cdr:y>
    </cdr:from>
    <cdr:to>
      <cdr:x>0.9221</cdr:x>
      <cdr:y>0.31345</cdr:y>
    </cdr:to>
    <cdr:sp macro="" textlink="">
      <cdr:nvSpPr>
        <cdr:cNvPr id="8193" name="Text Box 1"/>
        <cdr:cNvSpPr txBox="1">
          <a:spLocks xmlns:a="http://schemas.openxmlformats.org/drawingml/2006/main" noChangeArrowheads="1"/>
        </cdr:cNvSpPr>
      </cdr:nvSpPr>
      <cdr:spPr bwMode="auto">
        <a:xfrm xmlns:a="http://schemas.openxmlformats.org/drawingml/2006/main">
          <a:off x="5783852" y="811695"/>
          <a:ext cx="880503" cy="18041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1000" b="1" i="0" strike="noStrike">
              <a:solidFill>
                <a:srgbClr val="000000"/>
              </a:solidFill>
              <a:latin typeface="Arial"/>
              <a:cs typeface="Arial"/>
            </a:rPr>
            <a:t>Meta = 3 días</a:t>
          </a:r>
        </a:p>
      </cdr:txBody>
    </cdr:sp>
  </cdr:relSizeAnchor>
</c:userShapes>
</file>

<file path=xl/drawings/drawing74.xml><?xml version="1.0" encoding="utf-8"?>
<c:userShapes xmlns:c="http://schemas.openxmlformats.org/drawingml/2006/chart">
  <cdr:relSizeAnchor xmlns:cdr="http://schemas.openxmlformats.org/drawingml/2006/chartDrawing">
    <cdr:from>
      <cdr:x>0.80326</cdr:x>
      <cdr:y>0.46312</cdr:y>
    </cdr:from>
    <cdr:to>
      <cdr:x>0.95379</cdr:x>
      <cdr:y>0.5321</cdr:y>
    </cdr:to>
    <cdr:sp macro="" textlink="">
      <cdr:nvSpPr>
        <cdr:cNvPr id="9217" name="Text Box 1"/>
        <cdr:cNvSpPr txBox="1">
          <a:spLocks xmlns:a="http://schemas.openxmlformats.org/drawingml/2006/main" noChangeArrowheads="1"/>
        </cdr:cNvSpPr>
      </cdr:nvSpPr>
      <cdr:spPr bwMode="auto">
        <a:xfrm xmlns:a="http://schemas.openxmlformats.org/drawingml/2006/main">
          <a:off x="7845088" y="1232014"/>
          <a:ext cx="1470484" cy="1998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1000" b="0" i="0" strike="noStrike">
              <a:solidFill>
                <a:srgbClr val="000000"/>
              </a:solidFill>
              <a:latin typeface="Arial"/>
              <a:cs typeface="Arial"/>
            </a:rPr>
            <a:t>Meta = 98%</a:t>
          </a:r>
        </a:p>
      </cdr:txBody>
    </cdr:sp>
  </cdr:relSizeAnchor>
</c:userShapes>
</file>

<file path=xl/drawings/drawing75.xml><?xml version="1.0" encoding="utf-8"?>
<xdr:wsDr xmlns:xdr="http://schemas.openxmlformats.org/drawingml/2006/spreadsheetDrawing" xmlns:a="http://schemas.openxmlformats.org/drawingml/2006/main">
  <xdr:twoCellAnchor editAs="oneCell">
    <xdr:from>
      <xdr:col>19</xdr:col>
      <xdr:colOff>0</xdr:colOff>
      <xdr:row>0</xdr:row>
      <xdr:rowOff>0</xdr:rowOff>
    </xdr:from>
    <xdr:to>
      <xdr:col>29</xdr:col>
      <xdr:colOff>447675</xdr:colOff>
      <xdr:row>38</xdr:row>
      <xdr:rowOff>179705</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24760" y="17358360"/>
          <a:ext cx="6696075" cy="8613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97896</xdr:colOff>
      <xdr:row>0</xdr:row>
      <xdr:rowOff>0</xdr:rowOff>
    </xdr:from>
    <xdr:to>
      <xdr:col>44</xdr:col>
      <xdr:colOff>19580</xdr:colOff>
      <xdr:row>36</xdr:row>
      <xdr:rowOff>83714</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a:off x="22435873" y="17189820"/>
          <a:ext cx="8189489" cy="8669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190500</xdr:colOff>
      <xdr:row>0</xdr:row>
      <xdr:rowOff>0</xdr:rowOff>
    </xdr:from>
    <xdr:to>
      <xdr:col>0</xdr:col>
      <xdr:colOff>800100</xdr:colOff>
      <xdr:row>4</xdr:row>
      <xdr:rowOff>104775</xdr:rowOff>
    </xdr:to>
    <xdr:pic>
      <xdr:nvPicPr>
        <xdr:cNvPr id="8"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609600" cy="8896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0</xdr:colOff>
      <xdr:row>49</xdr:row>
      <xdr:rowOff>0</xdr:rowOff>
    </xdr:from>
    <xdr:to>
      <xdr:col>29</xdr:col>
      <xdr:colOff>447675</xdr:colOff>
      <xdr:row>90</xdr:row>
      <xdr:rowOff>36407</xdr:rowOff>
    </xdr:to>
    <xdr:pic>
      <xdr:nvPicPr>
        <xdr:cNvPr id="10" name="9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24760" y="7688580"/>
          <a:ext cx="6696075" cy="8494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97896</xdr:colOff>
      <xdr:row>49</xdr:row>
      <xdr:rowOff>71437</xdr:rowOff>
    </xdr:from>
    <xdr:to>
      <xdr:col>44</xdr:col>
      <xdr:colOff>19580</xdr:colOff>
      <xdr:row>88</xdr:row>
      <xdr:rowOff>34713</xdr:rowOff>
    </xdr:to>
    <xdr:pic>
      <xdr:nvPicPr>
        <xdr:cNvPr id="11" name="1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a:off x="22495140" y="7460773"/>
          <a:ext cx="8070956" cy="8669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419100</xdr:colOff>
      <xdr:row>0</xdr:row>
      <xdr:rowOff>213360</xdr:rowOff>
    </xdr:from>
    <xdr:to>
      <xdr:col>8</xdr:col>
      <xdr:colOff>754380</xdr:colOff>
      <xdr:row>4</xdr:row>
      <xdr:rowOff>121920</xdr:rowOff>
    </xdr:to>
    <xdr:sp macro="" textlink="">
      <xdr:nvSpPr>
        <xdr:cNvPr id="12" name="11 Rectángulo redondeado">
          <a:hlinkClick xmlns:r="http://schemas.openxmlformats.org/officeDocument/2006/relationships" r:id="rId4"/>
        </xdr:cNvPr>
        <xdr:cNvSpPr/>
      </xdr:nvSpPr>
      <xdr:spPr>
        <a:xfrm>
          <a:off x="6103620" y="213360"/>
          <a:ext cx="1981200" cy="7239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600"/>
            <a:t>Regresar a Tablero</a:t>
          </a:r>
          <a:r>
            <a:rPr lang="es-MX" sz="1600" baseline="0"/>
            <a:t> General</a:t>
          </a:r>
        </a:p>
        <a:p>
          <a:pPr algn="l"/>
          <a:endParaRPr lang="es-MX" sz="1100"/>
        </a:p>
      </xdr:txBody>
    </xdr:sp>
    <xdr:clientData/>
  </xdr:twoCellAnchor>
  <xdr:twoCellAnchor>
    <xdr:from>
      <xdr:col>0</xdr:col>
      <xdr:colOff>1504950</xdr:colOff>
      <xdr:row>118</xdr:row>
      <xdr:rowOff>152400</xdr:rowOff>
    </xdr:from>
    <xdr:to>
      <xdr:col>10</xdr:col>
      <xdr:colOff>733425</xdr:colOff>
      <xdr:row>139</xdr:row>
      <xdr:rowOff>76200</xdr:rowOff>
    </xdr:to>
    <xdr:graphicFrame macro="">
      <xdr:nvGraphicFramePr>
        <xdr:cNvPr id="1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381000</xdr:colOff>
      <xdr:row>47</xdr:row>
      <xdr:rowOff>42334</xdr:rowOff>
    </xdr:from>
    <xdr:to>
      <xdr:col>11</xdr:col>
      <xdr:colOff>349250</xdr:colOff>
      <xdr:row>60</xdr:row>
      <xdr:rowOff>143934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25400</xdr:colOff>
      <xdr:row>51</xdr:row>
      <xdr:rowOff>135467</xdr:rowOff>
    </xdr:from>
    <xdr:to>
      <xdr:col>10</xdr:col>
      <xdr:colOff>59267</xdr:colOff>
      <xdr:row>51</xdr:row>
      <xdr:rowOff>152400</xdr:rowOff>
    </xdr:to>
    <xdr:cxnSp macro="">
      <xdr:nvCxnSpPr>
        <xdr:cNvPr id="6" name="5 Conector recto"/>
        <xdr:cNvCxnSpPr/>
      </xdr:nvCxnSpPr>
      <xdr:spPr>
        <a:xfrm>
          <a:off x="1820333" y="9880600"/>
          <a:ext cx="7603067" cy="1693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1269999</xdr:colOff>
      <xdr:row>49</xdr:row>
      <xdr:rowOff>0</xdr:rowOff>
    </xdr:from>
    <xdr:ext cx="948914" cy="264560"/>
    <xdr:sp macro="" textlink="">
      <xdr:nvSpPr>
        <xdr:cNvPr id="7" name="6 CuadroTexto"/>
        <xdr:cNvSpPr txBox="1"/>
      </xdr:nvSpPr>
      <xdr:spPr>
        <a:xfrm>
          <a:off x="8180916" y="10795000"/>
          <a:ext cx="948914"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100%</a:t>
          </a:r>
        </a:p>
      </xdr:txBody>
    </xdr:sp>
    <xdr:clientData/>
  </xdr:oneCellAnchor>
</xdr:wsDr>
</file>

<file path=xl/drawings/drawing76.xml><?xml version="1.0" encoding="utf-8"?>
<xdr:wsDr xmlns:xdr="http://schemas.openxmlformats.org/drawingml/2006/spreadsheetDrawing" xmlns:a="http://schemas.openxmlformats.org/drawingml/2006/main">
  <xdr:twoCellAnchor>
    <xdr:from>
      <xdr:col>0</xdr:col>
      <xdr:colOff>228599</xdr:colOff>
      <xdr:row>39</xdr:row>
      <xdr:rowOff>85725</xdr:rowOff>
    </xdr:from>
    <xdr:to>
      <xdr:col>11</xdr:col>
      <xdr:colOff>561974</xdr:colOff>
      <xdr:row>55</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0</xdr:row>
      <xdr:rowOff>137160</xdr:rowOff>
    </xdr:from>
    <xdr:to>
      <xdr:col>7</xdr:col>
      <xdr:colOff>2057400</xdr:colOff>
      <xdr:row>4</xdr:row>
      <xdr:rowOff>38100</xdr:rowOff>
    </xdr:to>
    <xdr:sp macro="" textlink="">
      <xdr:nvSpPr>
        <xdr:cNvPr id="5" name="4 Rectángulo redondeado">
          <a:hlinkClick xmlns:r="http://schemas.openxmlformats.org/officeDocument/2006/relationships" r:id="rId2"/>
        </xdr:cNvPr>
        <xdr:cNvSpPr/>
      </xdr:nvSpPr>
      <xdr:spPr>
        <a:xfrm>
          <a:off x="6065520" y="137160"/>
          <a:ext cx="1470660" cy="6781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400"/>
            <a:t>Regresar a Tablero General</a:t>
          </a:r>
        </a:p>
      </xdr:txBody>
    </xdr:sp>
    <xdr:clientData/>
  </xdr:twoCellAnchor>
  <xdr:twoCellAnchor>
    <xdr:from>
      <xdr:col>0</xdr:col>
      <xdr:colOff>1188720</xdr:colOff>
      <xdr:row>97</xdr:row>
      <xdr:rowOff>144780</xdr:rowOff>
    </xdr:from>
    <xdr:to>
      <xdr:col>8</xdr:col>
      <xdr:colOff>381000</xdr:colOff>
      <xdr:row>112</xdr:row>
      <xdr:rowOff>114300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371475</xdr:colOff>
      <xdr:row>48</xdr:row>
      <xdr:rowOff>114300</xdr:rowOff>
    </xdr:from>
    <xdr:to>
      <xdr:col>15</xdr:col>
      <xdr:colOff>209550</xdr:colOff>
      <xdr:row>52</xdr:row>
      <xdr:rowOff>9525</xdr:rowOff>
    </xdr:to>
    <xdr:sp macro="" textlink="">
      <xdr:nvSpPr>
        <xdr:cNvPr id="3" name="2 CuadroTexto"/>
        <xdr:cNvSpPr txBox="1"/>
      </xdr:nvSpPr>
      <xdr:spPr>
        <a:xfrm>
          <a:off x="9648825" y="9439275"/>
          <a:ext cx="2276475" cy="6572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ENERO A NOVIENBRE: META 96%</a:t>
          </a:r>
        </a:p>
        <a:p>
          <a:r>
            <a:rPr lang="es-MX" sz="1200" b="1"/>
            <a:t>DICIEMBRE</a:t>
          </a:r>
          <a:r>
            <a:rPr lang="es-MX" sz="1200" b="1" baseline="0"/>
            <a:t>: META 100%</a:t>
          </a:r>
          <a:endParaRPr lang="es-MX" sz="1200" b="1"/>
        </a:p>
      </xdr:txBody>
    </xdr:sp>
    <xdr:clientData/>
  </xdr:twoCellAnchor>
  <xdr:twoCellAnchor>
    <xdr:from>
      <xdr:col>0</xdr:col>
      <xdr:colOff>1028700</xdr:colOff>
      <xdr:row>50</xdr:row>
      <xdr:rowOff>152400</xdr:rowOff>
    </xdr:from>
    <xdr:to>
      <xdr:col>11</xdr:col>
      <xdr:colOff>381000</xdr:colOff>
      <xdr:row>50</xdr:row>
      <xdr:rowOff>180975</xdr:rowOff>
    </xdr:to>
    <xdr:cxnSp macro="">
      <xdr:nvCxnSpPr>
        <xdr:cNvPr id="7" name="6 Conector recto"/>
        <xdr:cNvCxnSpPr/>
      </xdr:nvCxnSpPr>
      <xdr:spPr>
        <a:xfrm flipV="1">
          <a:off x="1028700" y="9725025"/>
          <a:ext cx="8629650" cy="2857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323850</xdr:colOff>
      <xdr:row>105</xdr:row>
      <xdr:rowOff>57150</xdr:rowOff>
    </xdr:from>
    <xdr:to>
      <xdr:col>1</xdr:col>
      <xdr:colOff>342900</xdr:colOff>
      <xdr:row>105</xdr:row>
      <xdr:rowOff>76200</xdr:rowOff>
    </xdr:to>
    <xdr:cxnSp macro="">
      <xdr:nvCxnSpPr>
        <xdr:cNvPr id="8" name="7 Conector recto"/>
        <xdr:cNvCxnSpPr/>
      </xdr:nvCxnSpPr>
      <xdr:spPr>
        <a:xfrm flipV="1">
          <a:off x="1619250" y="21745575"/>
          <a:ext cx="190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525780</xdr:colOff>
      <xdr:row>144</xdr:row>
      <xdr:rowOff>129540</xdr:rowOff>
    </xdr:from>
    <xdr:to>
      <xdr:col>8</xdr:col>
      <xdr:colOff>358140</xdr:colOff>
      <xdr:row>159</xdr:row>
      <xdr:rowOff>129540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1653540</xdr:colOff>
      <xdr:row>149</xdr:row>
      <xdr:rowOff>167640</xdr:rowOff>
    </xdr:from>
    <xdr:ext cx="868186" cy="264560"/>
    <xdr:sp macro="" textlink="">
      <xdr:nvSpPr>
        <xdr:cNvPr id="10" name="9 CuadroTexto"/>
        <xdr:cNvSpPr txBox="1"/>
      </xdr:nvSpPr>
      <xdr:spPr>
        <a:xfrm>
          <a:off x="7132320" y="18768060"/>
          <a:ext cx="868186" cy="26456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96%</a:t>
          </a:r>
        </a:p>
      </xdr:txBody>
    </xdr:sp>
    <xdr:clientData/>
  </xdr:oneCellAnchor>
</xdr:wsDr>
</file>

<file path=xl/drawings/drawing77.xml><?xml version="1.0" encoding="utf-8"?>
<c:userShapes xmlns:c="http://schemas.openxmlformats.org/drawingml/2006/chart">
  <cdr:relSizeAnchor xmlns:cdr="http://schemas.openxmlformats.org/drawingml/2006/chartDrawing">
    <cdr:from>
      <cdr:x>0.08061</cdr:x>
      <cdr:y>0.42628</cdr:y>
    </cdr:from>
    <cdr:to>
      <cdr:x>0.96414</cdr:x>
      <cdr:y>0.42628</cdr:y>
    </cdr:to>
    <cdr:cxnSp macro="">
      <cdr:nvCxnSpPr>
        <cdr:cNvPr id="3" name="2 Conector recto"/>
        <cdr:cNvCxnSpPr/>
      </cdr:nvCxnSpPr>
      <cdr:spPr>
        <a:xfrm xmlns:a="http://schemas.openxmlformats.org/drawingml/2006/main">
          <a:off x="535317" y="1217283"/>
          <a:ext cx="5867388" cy="12"/>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0.69162</cdr:x>
      <cdr:y>0.45007</cdr:y>
    </cdr:from>
    <cdr:to>
      <cdr:x>0.83362</cdr:x>
      <cdr:y>0.55681</cdr:y>
    </cdr:to>
    <cdr:sp macro="" textlink="">
      <cdr:nvSpPr>
        <cdr:cNvPr id="4" name="3 CuadroTexto"/>
        <cdr:cNvSpPr txBox="1"/>
      </cdr:nvSpPr>
      <cdr:spPr>
        <a:xfrm xmlns:a="http://schemas.openxmlformats.org/drawingml/2006/main">
          <a:off x="4729076" y="1203762"/>
          <a:ext cx="970951" cy="285489"/>
        </a:xfrm>
        <a:prstGeom xmlns:a="http://schemas.openxmlformats.org/drawingml/2006/main" prst="rect">
          <a:avLst/>
        </a:prstGeom>
        <a:solidFill xmlns:a="http://schemas.openxmlformats.org/drawingml/2006/main">
          <a:schemeClr val="accent2">
            <a:lumMod val="40000"/>
            <a:lumOff val="60000"/>
          </a:schemeClr>
        </a:solidFill>
      </cdr:spPr>
      <cdr:txBody>
        <a:bodyPr xmlns:a="http://schemas.openxmlformats.org/drawingml/2006/main" vertOverflow="clip" wrap="square" rtlCol="0"/>
        <a:lstStyle xmlns:a="http://schemas.openxmlformats.org/drawingml/2006/main"/>
        <a:p xmlns:a="http://schemas.openxmlformats.org/drawingml/2006/main">
          <a:r>
            <a:rPr lang="es-MX" sz="1100" b="1"/>
            <a:t>META 96%</a:t>
          </a:r>
        </a:p>
      </cdr:txBody>
    </cdr:sp>
  </cdr:relSizeAnchor>
</c:userShapes>
</file>

<file path=xl/drawings/drawing78.xml><?xml version="1.0" encoding="utf-8"?>
<c:userShapes xmlns:c="http://schemas.openxmlformats.org/drawingml/2006/chart">
  <cdr:relSizeAnchor xmlns:cdr="http://schemas.openxmlformats.org/drawingml/2006/chartDrawing">
    <cdr:from>
      <cdr:x>0.24833</cdr:x>
      <cdr:y>0.32222</cdr:y>
    </cdr:from>
    <cdr:to>
      <cdr:x>1</cdr:x>
      <cdr:y>0.325</cdr:y>
    </cdr:to>
    <cdr:cxnSp macro="">
      <cdr:nvCxnSpPr>
        <cdr:cNvPr id="3" name="2 Conector recto"/>
        <cdr:cNvCxnSpPr/>
      </cdr:nvCxnSpPr>
      <cdr:spPr>
        <a:xfrm xmlns:a="http://schemas.openxmlformats.org/drawingml/2006/main">
          <a:off x="1173480" y="883920"/>
          <a:ext cx="3436620" cy="762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cxnSp>
  </cdr:relSizeAnchor>
</c:userShapes>
</file>

<file path=xl/drawings/drawing79.xml><?xml version="1.0" encoding="utf-8"?>
<xdr:wsDr xmlns:xdr="http://schemas.openxmlformats.org/drawingml/2006/spreadsheetDrawing" xmlns:a="http://schemas.openxmlformats.org/drawingml/2006/main">
  <xdr:twoCellAnchor>
    <xdr:from>
      <xdr:col>0</xdr:col>
      <xdr:colOff>754380</xdr:colOff>
      <xdr:row>37</xdr:row>
      <xdr:rowOff>156210</xdr:rowOff>
    </xdr:from>
    <xdr:to>
      <xdr:col>10</xdr:col>
      <xdr:colOff>552450</xdr:colOff>
      <xdr:row>52</xdr:row>
      <xdr:rowOff>99060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887730</xdr:colOff>
      <xdr:row>43</xdr:row>
      <xdr:rowOff>104775</xdr:rowOff>
    </xdr:from>
    <xdr:to>
      <xdr:col>8</xdr:col>
      <xdr:colOff>190500</xdr:colOff>
      <xdr:row>43</xdr:row>
      <xdr:rowOff>133350</xdr:rowOff>
    </xdr:to>
    <xdr:cxnSp macro="">
      <xdr:nvCxnSpPr>
        <xdr:cNvPr id="6" name="5 Conector recto de flecha"/>
        <xdr:cNvCxnSpPr/>
      </xdr:nvCxnSpPr>
      <xdr:spPr bwMode="auto">
        <a:xfrm>
          <a:off x="2030730" y="9115425"/>
          <a:ext cx="3989070" cy="28575"/>
        </a:xfrm>
        <a:prstGeom prst="straightConnector1">
          <a:avLst/>
        </a:prstGeom>
        <a:ln>
          <a:headEnd type="none" w="med" len="med"/>
          <a:tailEnd type="arrow"/>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219075</xdr:colOff>
      <xdr:row>43</xdr:row>
      <xdr:rowOff>150495</xdr:rowOff>
    </xdr:from>
    <xdr:ext cx="1018356" cy="280205"/>
    <xdr:sp macro="" textlink="">
      <xdr:nvSpPr>
        <xdr:cNvPr id="7" name="6 CuadroTexto"/>
        <xdr:cNvSpPr txBox="1"/>
      </xdr:nvSpPr>
      <xdr:spPr>
        <a:xfrm>
          <a:off x="6048375" y="8980170"/>
          <a:ext cx="1018356"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 = 100%</a:t>
          </a:r>
        </a:p>
      </xdr:txBody>
    </xdr:sp>
    <xdr:clientData/>
  </xdr:oneCellAnchor>
  <xdr:twoCellAnchor>
    <xdr:from>
      <xdr:col>7</xdr:col>
      <xdr:colOff>76200</xdr:colOff>
      <xdr:row>0</xdr:row>
      <xdr:rowOff>129540</xdr:rowOff>
    </xdr:from>
    <xdr:to>
      <xdr:col>9</xdr:col>
      <xdr:colOff>571500</xdr:colOff>
      <xdr:row>3</xdr:row>
      <xdr:rowOff>175260</xdr:rowOff>
    </xdr:to>
    <xdr:sp macro="" textlink="">
      <xdr:nvSpPr>
        <xdr:cNvPr id="8" name="7 Rectángulo redondeado">
          <a:hlinkClick xmlns:r="http://schemas.openxmlformats.org/officeDocument/2006/relationships" r:id="rId2"/>
        </xdr:cNvPr>
        <xdr:cNvSpPr/>
      </xdr:nvSpPr>
      <xdr:spPr>
        <a:xfrm>
          <a:off x="5433060" y="129540"/>
          <a:ext cx="1744980" cy="6096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 de Indicadores</a:t>
          </a:r>
        </a:p>
      </xdr:txBody>
    </xdr:sp>
    <xdr:clientData/>
  </xdr:twoCellAnchor>
  <xdr:twoCellAnchor>
    <xdr:from>
      <xdr:col>4</xdr:col>
      <xdr:colOff>85725</xdr:colOff>
      <xdr:row>135</xdr:row>
      <xdr:rowOff>0</xdr:rowOff>
    </xdr:from>
    <xdr:to>
      <xdr:col>12</xdr:col>
      <xdr:colOff>600075</xdr:colOff>
      <xdr:row>135</xdr:row>
      <xdr:rowOff>0</xdr:rowOff>
    </xdr:to>
    <xdr:graphicFrame macro="">
      <xdr:nvGraphicFramePr>
        <xdr:cNvPr id="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257176</xdr:colOff>
      <xdr:row>73</xdr:row>
      <xdr:rowOff>104775</xdr:rowOff>
    </xdr:from>
    <xdr:to>
      <xdr:col>11</xdr:col>
      <xdr:colOff>371476</xdr:colOff>
      <xdr:row>90</xdr:row>
      <xdr:rowOff>161925</xdr:rowOff>
    </xdr:to>
    <xdr:graphicFrame macro="">
      <xdr:nvGraphicFramePr>
        <xdr:cNvPr id="1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97</xdr:row>
      <xdr:rowOff>161925</xdr:rowOff>
    </xdr:from>
    <xdr:to>
      <xdr:col>5</xdr:col>
      <xdr:colOff>552450</xdr:colOff>
      <xdr:row>99</xdr:row>
      <xdr:rowOff>0</xdr:rowOff>
    </xdr:to>
    <xdr:sp macro="" textlink="">
      <xdr:nvSpPr>
        <xdr:cNvPr id="12" name="11 Flecha izquierda"/>
        <xdr:cNvSpPr/>
      </xdr:nvSpPr>
      <xdr:spPr bwMode="auto">
        <a:xfrm>
          <a:off x="4057650" y="11980545"/>
          <a:ext cx="533400" cy="173355"/>
        </a:xfrm>
        <a:prstGeom prst="leftArrow">
          <a:avLst/>
        </a:prstGeom>
        <a:solidFill>
          <a:srgbClr val="FF00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s-MX" sz="1100"/>
        </a:p>
      </xdr:txBody>
    </xdr:sp>
    <xdr:clientData/>
  </xdr:twoCellAnchor>
  <xdr:twoCellAnchor>
    <xdr:from>
      <xdr:col>0</xdr:col>
      <xdr:colOff>9525</xdr:colOff>
      <xdr:row>168</xdr:row>
      <xdr:rowOff>28575</xdr:rowOff>
    </xdr:from>
    <xdr:to>
      <xdr:col>9</xdr:col>
      <xdr:colOff>161925</xdr:colOff>
      <xdr:row>189</xdr:row>
      <xdr:rowOff>152400</xdr:rowOff>
    </xdr:to>
    <xdr:graphicFrame macro="">
      <xdr:nvGraphicFramePr>
        <xdr:cNvPr id="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657225</xdr:colOff>
      <xdr:row>130</xdr:row>
      <xdr:rowOff>47625</xdr:rowOff>
    </xdr:from>
    <xdr:to>
      <xdr:col>8</xdr:col>
      <xdr:colOff>438150</xdr:colOff>
      <xdr:row>147</xdr:row>
      <xdr:rowOff>104775</xdr:rowOff>
    </xdr:to>
    <xdr:graphicFrame macro="">
      <xdr:nvGraphicFramePr>
        <xdr:cNvPr id="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26</xdr:row>
      <xdr:rowOff>0</xdr:rowOff>
    </xdr:from>
    <xdr:to>
      <xdr:col>14</xdr:col>
      <xdr:colOff>19050</xdr:colOff>
      <xdr:row>26</xdr:row>
      <xdr:rowOff>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342899</xdr:colOff>
      <xdr:row>15</xdr:row>
      <xdr:rowOff>114300</xdr:rowOff>
    </xdr:from>
    <xdr:to>
      <xdr:col>12</xdr:col>
      <xdr:colOff>57150</xdr:colOff>
      <xdr:row>29</xdr:row>
      <xdr:rowOff>47624</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14</xdr:row>
      <xdr:rowOff>19050</xdr:rowOff>
    </xdr:from>
    <xdr:to>
      <xdr:col>8</xdr:col>
      <xdr:colOff>609600</xdr:colOff>
      <xdr:row>14</xdr:row>
      <xdr:rowOff>19050</xdr:rowOff>
    </xdr:to>
    <xdr:sp macro="" textlink="">
      <xdr:nvSpPr>
        <xdr:cNvPr id="4" name="Line 5"/>
        <xdr:cNvSpPr>
          <a:spLocks noChangeShapeType="1"/>
        </xdr:cNvSpPr>
      </xdr:nvSpPr>
      <xdr:spPr bwMode="auto">
        <a:xfrm>
          <a:off x="7170420" y="248793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288818</xdr:colOff>
      <xdr:row>0</xdr:row>
      <xdr:rowOff>0</xdr:rowOff>
    </xdr:from>
    <xdr:to>
      <xdr:col>2</xdr:col>
      <xdr:colOff>19050</xdr:colOff>
      <xdr:row>5</xdr:row>
      <xdr:rowOff>164708</xdr:rowOff>
    </xdr:to>
    <xdr:pic>
      <xdr:nvPicPr>
        <xdr:cNvPr id="5" name="4 Imagen" descr="ESCUDO_Color_FONDO-CLARO.png"/>
        <xdr:cNvPicPr>
          <a:picLocks noChangeAspect="1"/>
        </xdr:cNvPicPr>
      </xdr:nvPicPr>
      <xdr:blipFill>
        <a:blip xmlns:r="http://schemas.openxmlformats.org/officeDocument/2006/relationships" r:embed="rId3" cstate="print"/>
        <a:stretch>
          <a:fillRect/>
        </a:stretch>
      </xdr:blipFill>
      <xdr:spPr>
        <a:xfrm>
          <a:off x="288818" y="0"/>
          <a:ext cx="1284712" cy="1170548"/>
        </a:xfrm>
        <a:prstGeom prst="rect">
          <a:avLst/>
        </a:prstGeom>
      </xdr:spPr>
    </xdr:pic>
    <xdr:clientData/>
  </xdr:twoCellAnchor>
  <xdr:twoCellAnchor>
    <xdr:from>
      <xdr:col>9</xdr:col>
      <xdr:colOff>388620</xdr:colOff>
      <xdr:row>4</xdr:row>
      <xdr:rowOff>175260</xdr:rowOff>
    </xdr:from>
    <xdr:to>
      <xdr:col>10</xdr:col>
      <xdr:colOff>563880</xdr:colOff>
      <xdr:row>8</xdr:row>
      <xdr:rowOff>99060</xdr:rowOff>
    </xdr:to>
    <xdr:sp macro="" textlink="">
      <xdr:nvSpPr>
        <xdr:cNvPr id="6" name="5 Flecha curvada hacia la izquierda">
          <a:hlinkClick xmlns:r="http://schemas.openxmlformats.org/officeDocument/2006/relationships" r:id="rId4"/>
        </xdr:cNvPr>
        <xdr:cNvSpPr/>
      </xdr:nvSpPr>
      <xdr:spPr>
        <a:xfrm>
          <a:off x="8153400" y="990600"/>
          <a:ext cx="800100" cy="65532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solidFill>
                <a:srgbClr val="FF0000"/>
              </a:solidFill>
            </a:rPr>
            <a:t>Regresar a tablero</a:t>
          </a:r>
          <a:r>
            <a:rPr lang="es-MX" sz="1100" baseline="0">
              <a:solidFill>
                <a:srgbClr val="FF0000"/>
              </a:solidFill>
            </a:rPr>
            <a:t> de indicaros</a:t>
          </a:r>
          <a:endParaRPr lang="es-MX" sz="1100">
            <a:solidFill>
              <a:srgbClr val="FF0000"/>
            </a:solidFill>
          </a:endParaRPr>
        </a:p>
      </xdr:txBody>
    </xdr:sp>
    <xdr:clientData/>
  </xdr:twoCellAnchor>
  <xdr:oneCellAnchor>
    <xdr:from>
      <xdr:col>11</xdr:col>
      <xdr:colOff>280035</xdr:colOff>
      <xdr:row>16</xdr:row>
      <xdr:rowOff>142875</xdr:rowOff>
    </xdr:from>
    <xdr:ext cx="877420" cy="264560"/>
    <xdr:sp macro="" textlink="">
      <xdr:nvSpPr>
        <xdr:cNvPr id="7" name="6 CuadroTexto"/>
        <xdr:cNvSpPr txBox="1"/>
      </xdr:nvSpPr>
      <xdr:spPr>
        <a:xfrm>
          <a:off x="9043035" y="3743325"/>
          <a:ext cx="8774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90%</a:t>
          </a:r>
        </a:p>
      </xdr:txBody>
    </xdr:sp>
    <xdr:clientData/>
  </xdr:oneCellAnchor>
</xdr:wsDr>
</file>

<file path=xl/drawings/drawing80.xml><?xml version="1.0" encoding="utf-8"?>
<c:userShapes xmlns:c="http://schemas.openxmlformats.org/drawingml/2006/chart">
  <cdr:relSizeAnchor xmlns:cdr="http://schemas.openxmlformats.org/drawingml/2006/chartDrawing">
    <cdr:from>
      <cdr:x>0.11205</cdr:x>
      <cdr:y>0.31395</cdr:y>
    </cdr:from>
    <cdr:to>
      <cdr:x>0.88625</cdr:x>
      <cdr:y>0.31977</cdr:y>
    </cdr:to>
    <cdr:cxnSp macro="">
      <cdr:nvCxnSpPr>
        <cdr:cNvPr id="3" name="2 Conector recto"/>
        <cdr:cNvCxnSpPr/>
      </cdr:nvCxnSpPr>
      <cdr:spPr>
        <a:xfrm xmlns:a="http://schemas.openxmlformats.org/drawingml/2006/main" flipV="1">
          <a:off x="628650" y="1028701"/>
          <a:ext cx="4343400" cy="19049"/>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0.76401</cdr:x>
      <cdr:y>0.09011</cdr:y>
    </cdr:from>
    <cdr:to>
      <cdr:x>0.93718</cdr:x>
      <cdr:y>0.17151</cdr:y>
    </cdr:to>
    <cdr:sp macro="" textlink="">
      <cdr:nvSpPr>
        <cdr:cNvPr id="4" name="3 CuadroTexto"/>
        <cdr:cNvSpPr txBox="1"/>
      </cdr:nvSpPr>
      <cdr:spPr>
        <a:xfrm xmlns:a="http://schemas.openxmlformats.org/drawingml/2006/main">
          <a:off x="4286251" y="295267"/>
          <a:ext cx="971522" cy="266715"/>
        </a:xfrm>
        <a:prstGeom xmlns:a="http://schemas.openxmlformats.org/drawingml/2006/main" prst="rect">
          <a:avLst/>
        </a:prstGeom>
        <a:solidFill xmlns:a="http://schemas.openxmlformats.org/drawingml/2006/main">
          <a:schemeClr val="accent2">
            <a:lumMod val="40000"/>
            <a:lumOff val="60000"/>
          </a:schemeClr>
        </a:solidFill>
      </cdr:spPr>
      <cdr:txBody>
        <a:bodyPr xmlns:a="http://schemas.openxmlformats.org/drawingml/2006/main" vertOverflow="clip" wrap="square" rtlCol="0"/>
        <a:lstStyle xmlns:a="http://schemas.openxmlformats.org/drawingml/2006/main"/>
        <a:p xmlns:a="http://schemas.openxmlformats.org/drawingml/2006/main">
          <a:r>
            <a:rPr lang="es-MX" sz="1100" b="1"/>
            <a:t>META 100%</a:t>
          </a:r>
        </a:p>
      </cdr:txBody>
    </cdr:sp>
  </cdr:relSizeAnchor>
</c:userShapes>
</file>

<file path=xl/drawings/drawing81.xml><?xml version="1.0" encoding="utf-8"?>
<xdr:wsDr xmlns:xdr="http://schemas.openxmlformats.org/drawingml/2006/spreadsheetDrawing" xmlns:a="http://schemas.openxmlformats.org/drawingml/2006/main">
  <xdr:twoCellAnchor>
    <xdr:from>
      <xdr:col>5</xdr:col>
      <xdr:colOff>85725</xdr:colOff>
      <xdr:row>105</xdr:row>
      <xdr:rowOff>0</xdr:rowOff>
    </xdr:from>
    <xdr:to>
      <xdr:col>13</xdr:col>
      <xdr:colOff>600075</xdr:colOff>
      <xdr:row>105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219075</xdr:colOff>
      <xdr:row>33</xdr:row>
      <xdr:rowOff>142875</xdr:rowOff>
    </xdr:from>
    <xdr:to>
      <xdr:col>7</xdr:col>
      <xdr:colOff>523875</xdr:colOff>
      <xdr:row>52</xdr:row>
      <xdr:rowOff>104775</xdr:rowOff>
    </xdr:to>
    <xdr:graphicFrame macro="">
      <xdr:nvGraphicFramePr>
        <xdr:cNvPr id="4"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790575</xdr:colOff>
      <xdr:row>38</xdr:row>
      <xdr:rowOff>142875</xdr:rowOff>
    </xdr:from>
    <xdr:to>
      <xdr:col>7</xdr:col>
      <xdr:colOff>304800</xdr:colOff>
      <xdr:row>38</xdr:row>
      <xdr:rowOff>179070</xdr:rowOff>
    </xdr:to>
    <xdr:cxnSp macro="">
      <xdr:nvCxnSpPr>
        <xdr:cNvPr id="5" name="4 Conector recto"/>
        <xdr:cNvCxnSpPr/>
      </xdr:nvCxnSpPr>
      <xdr:spPr bwMode="auto">
        <a:xfrm flipV="1">
          <a:off x="1400175" y="8067675"/>
          <a:ext cx="4914900" cy="36195"/>
        </a:xfrm>
        <a:prstGeom prst="line">
          <a:avLst/>
        </a:prstGeom>
        <a:ln>
          <a:headEnd type="none" w="med" len="med"/>
          <a:tailEnd type="none" w="med" len="med"/>
        </a:ln>
      </xdr:spPr>
      <xdr:style>
        <a:lnRef idx="2">
          <a:schemeClr val="accent2"/>
        </a:lnRef>
        <a:fillRef idx="0">
          <a:schemeClr val="accent2"/>
        </a:fillRef>
        <a:effectRef idx="1">
          <a:schemeClr val="accent2"/>
        </a:effectRef>
        <a:fontRef idx="minor">
          <a:schemeClr val="tx1"/>
        </a:fontRef>
      </xdr:style>
    </xdr:cxnSp>
    <xdr:clientData/>
  </xdr:twoCellAnchor>
  <xdr:oneCellAnchor>
    <xdr:from>
      <xdr:col>6</xdr:col>
      <xdr:colOff>133350</xdr:colOff>
      <xdr:row>39</xdr:row>
      <xdr:rowOff>19050</xdr:rowOff>
    </xdr:from>
    <xdr:ext cx="828945" cy="280205"/>
    <xdr:sp macro="" textlink="">
      <xdr:nvSpPr>
        <xdr:cNvPr id="6" name="5 CuadroTexto"/>
        <xdr:cNvSpPr txBox="1"/>
      </xdr:nvSpPr>
      <xdr:spPr>
        <a:xfrm>
          <a:off x="5534025" y="7877175"/>
          <a:ext cx="828945"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a:t>
          </a:r>
          <a:r>
            <a:rPr lang="es-MX" sz="1200" b="1" baseline="0"/>
            <a:t> 90%</a:t>
          </a:r>
          <a:endParaRPr lang="es-MX" sz="1200" b="1"/>
        </a:p>
      </xdr:txBody>
    </xdr:sp>
    <xdr:clientData/>
  </xdr:oneCellAnchor>
  <xdr:twoCellAnchor>
    <xdr:from>
      <xdr:col>7</xdr:col>
      <xdr:colOff>655320</xdr:colOff>
      <xdr:row>0</xdr:row>
      <xdr:rowOff>167640</xdr:rowOff>
    </xdr:from>
    <xdr:to>
      <xdr:col>10</xdr:col>
      <xdr:colOff>190500</xdr:colOff>
      <xdr:row>4</xdr:row>
      <xdr:rowOff>99060</xdr:rowOff>
    </xdr:to>
    <xdr:sp macro="" textlink="">
      <xdr:nvSpPr>
        <xdr:cNvPr id="7" name="6 Rectángulo redondeado">
          <a:hlinkClick xmlns:r="http://schemas.openxmlformats.org/officeDocument/2006/relationships" r:id="rId3"/>
        </xdr:cNvPr>
        <xdr:cNvSpPr/>
      </xdr:nvSpPr>
      <xdr:spPr>
        <a:xfrm>
          <a:off x="6842760" y="167640"/>
          <a:ext cx="1691640" cy="6781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400"/>
            <a:t>Regresar a Tablero General</a:t>
          </a:r>
        </a:p>
      </xdr:txBody>
    </xdr:sp>
    <xdr:clientData/>
  </xdr:twoCellAnchor>
  <xdr:twoCellAnchor>
    <xdr:from>
      <xdr:col>5</xdr:col>
      <xdr:colOff>85725</xdr:colOff>
      <xdr:row>191</xdr:row>
      <xdr:rowOff>0</xdr:rowOff>
    </xdr:from>
    <xdr:to>
      <xdr:col>13</xdr:col>
      <xdr:colOff>600075</xdr:colOff>
      <xdr:row>191</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219075</xdr:colOff>
      <xdr:row>119</xdr:row>
      <xdr:rowOff>142875</xdr:rowOff>
    </xdr:from>
    <xdr:to>
      <xdr:col>7</xdr:col>
      <xdr:colOff>523875</xdr:colOff>
      <xdr:row>138</xdr:row>
      <xdr:rowOff>104775</xdr:rowOff>
    </xdr:to>
    <xdr:graphicFrame macro="">
      <xdr:nvGraphicFramePr>
        <xdr:cNvPr id="9"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180975</xdr:colOff>
      <xdr:row>125</xdr:row>
      <xdr:rowOff>60960</xdr:rowOff>
    </xdr:from>
    <xdr:to>
      <xdr:col>7</xdr:col>
      <xdr:colOff>264795</xdr:colOff>
      <xdr:row>125</xdr:row>
      <xdr:rowOff>83820</xdr:rowOff>
    </xdr:to>
    <xdr:cxnSp macro="">
      <xdr:nvCxnSpPr>
        <xdr:cNvPr id="10" name="3 Conector recto"/>
        <xdr:cNvCxnSpPr/>
      </xdr:nvCxnSpPr>
      <xdr:spPr bwMode="auto">
        <a:xfrm flipV="1">
          <a:off x="1885950" y="6585585"/>
          <a:ext cx="4389120" cy="22860"/>
        </a:xfrm>
        <a:prstGeom prst="line">
          <a:avLst/>
        </a:prstGeom>
        <a:ln>
          <a:headEnd type="none" w="med" len="med"/>
          <a:tailEnd type="none" w="med" len="med"/>
        </a:ln>
      </xdr:spPr>
      <xdr:style>
        <a:lnRef idx="2">
          <a:schemeClr val="accent4"/>
        </a:lnRef>
        <a:fillRef idx="0">
          <a:schemeClr val="accent4"/>
        </a:fillRef>
        <a:effectRef idx="1">
          <a:schemeClr val="accent4"/>
        </a:effectRef>
        <a:fontRef idx="minor">
          <a:schemeClr val="tx1"/>
        </a:fontRef>
      </xdr:style>
    </xdr:cxnSp>
    <xdr:clientData/>
  </xdr:twoCellAnchor>
  <xdr:oneCellAnchor>
    <xdr:from>
      <xdr:col>5</xdr:col>
      <xdr:colOff>76200</xdr:colOff>
      <xdr:row>123</xdr:row>
      <xdr:rowOff>142875</xdr:rowOff>
    </xdr:from>
    <xdr:ext cx="766044" cy="264560"/>
    <xdr:sp macro="" textlink="">
      <xdr:nvSpPr>
        <xdr:cNvPr id="11" name="4 CuadroTexto"/>
        <xdr:cNvSpPr txBox="1"/>
      </xdr:nvSpPr>
      <xdr:spPr>
        <a:xfrm>
          <a:off x="4781550" y="6343650"/>
          <a:ext cx="76604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a:t>
          </a:r>
          <a:r>
            <a:rPr lang="es-MX" sz="1100" baseline="0"/>
            <a:t> 90%</a:t>
          </a:r>
          <a:endParaRPr lang="es-MX" sz="1100"/>
        </a:p>
      </xdr:txBody>
    </xdr:sp>
    <xdr:clientData/>
  </xdr:oneCellAnchor>
</xdr:wsDr>
</file>

<file path=xl/drawings/drawing82.xml><?xml version="1.0" encoding="utf-8"?>
<xdr:wsDr xmlns:xdr="http://schemas.openxmlformats.org/drawingml/2006/spreadsheetDrawing" xmlns:a="http://schemas.openxmlformats.org/drawingml/2006/main">
  <xdr:twoCellAnchor>
    <xdr:from>
      <xdr:col>1</xdr:col>
      <xdr:colOff>171450</xdr:colOff>
      <xdr:row>0</xdr:row>
      <xdr:rowOff>0</xdr:rowOff>
    </xdr:from>
    <xdr:to>
      <xdr:col>1</xdr:col>
      <xdr:colOff>781050</xdr:colOff>
      <xdr:row>4</xdr:row>
      <xdr:rowOff>104775</xdr:rowOff>
    </xdr:to>
    <xdr:pic>
      <xdr:nvPicPr>
        <xdr:cNvPr id="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3930" y="0"/>
          <a:ext cx="609600" cy="813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586740</xdr:colOff>
      <xdr:row>22</xdr:row>
      <xdr:rowOff>60960</xdr:rowOff>
    </xdr:from>
    <xdr:to>
      <xdr:col>12</xdr:col>
      <xdr:colOff>403860</xdr:colOff>
      <xdr:row>25</xdr:row>
      <xdr:rowOff>205740</xdr:rowOff>
    </xdr:to>
    <xdr:sp macro="" textlink="">
      <xdr:nvSpPr>
        <xdr:cNvPr id="2" name="1 Rectángulo redondeado">
          <a:hlinkClick xmlns:r="http://schemas.openxmlformats.org/officeDocument/2006/relationships" r:id="rId2"/>
        </xdr:cNvPr>
        <xdr:cNvSpPr/>
      </xdr:nvSpPr>
      <xdr:spPr>
        <a:xfrm>
          <a:off x="6568440" y="4465320"/>
          <a:ext cx="1760220" cy="69342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400"/>
            <a:t>Regresar a Tablero General</a:t>
          </a:r>
        </a:p>
      </xdr:txBody>
    </xdr:sp>
    <xdr:clientData/>
  </xdr:twoCellAnchor>
  <xdr:twoCellAnchor>
    <xdr:from>
      <xdr:col>5</xdr:col>
      <xdr:colOff>47625</xdr:colOff>
      <xdr:row>82</xdr:row>
      <xdr:rowOff>161924</xdr:rowOff>
    </xdr:from>
    <xdr:to>
      <xdr:col>20</xdr:col>
      <xdr:colOff>504825</xdr:colOff>
      <xdr:row>106</xdr:row>
      <xdr:rowOff>114299</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647700</xdr:colOff>
      <xdr:row>62</xdr:row>
      <xdr:rowOff>47625</xdr:rowOff>
    </xdr:from>
    <xdr:to>
      <xdr:col>15</xdr:col>
      <xdr:colOff>276226</xdr:colOff>
      <xdr:row>80</xdr:row>
      <xdr:rowOff>66675</xdr:rowOff>
    </xdr:to>
    <xdr:graphicFrame macro="">
      <xdr:nvGraphicFramePr>
        <xdr:cNvPr id="1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238125</xdr:colOff>
      <xdr:row>85</xdr:row>
      <xdr:rowOff>19050</xdr:rowOff>
    </xdr:from>
    <xdr:to>
      <xdr:col>19</xdr:col>
      <xdr:colOff>28575</xdr:colOff>
      <xdr:row>86</xdr:row>
      <xdr:rowOff>142875</xdr:rowOff>
    </xdr:to>
    <xdr:sp macro="" textlink="">
      <xdr:nvSpPr>
        <xdr:cNvPr id="3" name="2 CuadroTexto"/>
        <xdr:cNvSpPr txBox="1"/>
      </xdr:nvSpPr>
      <xdr:spPr>
        <a:xfrm>
          <a:off x="11010900" y="23279100"/>
          <a:ext cx="1009650" cy="3143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t>META 3</a:t>
          </a:r>
        </a:p>
      </xdr:txBody>
    </xdr:sp>
    <xdr:clientData/>
  </xdr:twoCellAnchor>
  <xdr:twoCellAnchor>
    <xdr:from>
      <xdr:col>5</xdr:col>
      <xdr:colOff>47625</xdr:colOff>
      <xdr:row>215</xdr:row>
      <xdr:rowOff>161924</xdr:rowOff>
    </xdr:from>
    <xdr:to>
      <xdr:col>20</xdr:col>
      <xdr:colOff>504825</xdr:colOff>
      <xdr:row>239</xdr:row>
      <xdr:rowOff>114299</xdr:rowOff>
    </xdr:to>
    <xdr:graphicFrame macro="">
      <xdr:nvGraphicFramePr>
        <xdr:cNvPr id="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175</xdr:row>
      <xdr:rowOff>85726</xdr:rowOff>
    </xdr:from>
    <xdr:to>
      <xdr:col>20</xdr:col>
      <xdr:colOff>323850</xdr:colOff>
      <xdr:row>213</xdr:row>
      <xdr:rowOff>104776</xdr:rowOff>
    </xdr:to>
    <xdr:graphicFrame macro="">
      <xdr:nvGraphicFramePr>
        <xdr:cNvPr id="1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3.xml><?xml version="1.0" encoding="utf-8"?>
<xdr:wsDr xmlns:xdr="http://schemas.openxmlformats.org/drawingml/2006/spreadsheetDrawing" xmlns:a="http://schemas.openxmlformats.org/drawingml/2006/main">
  <xdr:twoCellAnchor>
    <xdr:from>
      <xdr:col>15</xdr:col>
      <xdr:colOff>175260</xdr:colOff>
      <xdr:row>0</xdr:row>
      <xdr:rowOff>83820</xdr:rowOff>
    </xdr:from>
    <xdr:to>
      <xdr:col>22</xdr:col>
      <xdr:colOff>15240</xdr:colOff>
      <xdr:row>4</xdr:row>
      <xdr:rowOff>175260</xdr:rowOff>
    </xdr:to>
    <xdr:sp macro="" textlink="">
      <xdr:nvSpPr>
        <xdr:cNvPr id="4" name="3 Rectángulo redondeado">
          <a:hlinkClick xmlns:r="http://schemas.openxmlformats.org/officeDocument/2006/relationships" r:id="rId1"/>
        </xdr:cNvPr>
        <xdr:cNvSpPr/>
      </xdr:nvSpPr>
      <xdr:spPr>
        <a:xfrm>
          <a:off x="6195060" y="83820"/>
          <a:ext cx="2286000" cy="8763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a:t>
          </a:r>
          <a:r>
            <a:rPr lang="es-MX" sz="1100" baseline="0"/>
            <a:t> a Tablero General</a:t>
          </a:r>
          <a:endParaRPr lang="es-MX" sz="1100"/>
        </a:p>
      </xdr:txBody>
    </xdr:sp>
    <xdr:clientData/>
  </xdr:twoCellAnchor>
  <xdr:twoCellAnchor>
    <xdr:from>
      <xdr:col>2</xdr:col>
      <xdr:colOff>45720</xdr:colOff>
      <xdr:row>92</xdr:row>
      <xdr:rowOff>100965</xdr:rowOff>
    </xdr:from>
    <xdr:to>
      <xdr:col>22</xdr:col>
      <xdr:colOff>247650</xdr:colOff>
      <xdr:row>115</xdr:row>
      <xdr:rowOff>120015</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396240</xdr:colOff>
      <xdr:row>29</xdr:row>
      <xdr:rowOff>68580</xdr:rowOff>
    </xdr:from>
    <xdr:to>
      <xdr:col>22</xdr:col>
      <xdr:colOff>167640</xdr:colOff>
      <xdr:row>44</xdr:row>
      <xdr:rowOff>53340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85725</xdr:colOff>
      <xdr:row>100</xdr:row>
      <xdr:rowOff>142875</xdr:rowOff>
    </xdr:from>
    <xdr:to>
      <xdr:col>24</xdr:col>
      <xdr:colOff>152400</xdr:colOff>
      <xdr:row>102</xdr:row>
      <xdr:rowOff>57150</xdr:rowOff>
    </xdr:to>
    <xdr:sp macro="" textlink="">
      <xdr:nvSpPr>
        <xdr:cNvPr id="2" name="1 CuadroTexto"/>
        <xdr:cNvSpPr txBox="1"/>
      </xdr:nvSpPr>
      <xdr:spPr>
        <a:xfrm>
          <a:off x="7791450" y="19230975"/>
          <a:ext cx="1219200" cy="2952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t>META 90%</a:t>
          </a:r>
        </a:p>
      </xdr:txBody>
    </xdr:sp>
    <xdr:clientData/>
  </xdr:twoCellAnchor>
  <xdr:twoCellAnchor>
    <xdr:from>
      <xdr:col>4</xdr:col>
      <xdr:colOff>57150</xdr:colOff>
      <xdr:row>100</xdr:row>
      <xdr:rowOff>152400</xdr:rowOff>
    </xdr:from>
    <xdr:to>
      <xdr:col>20</xdr:col>
      <xdr:colOff>104775</xdr:colOff>
      <xdr:row>100</xdr:row>
      <xdr:rowOff>171450</xdr:rowOff>
    </xdr:to>
    <xdr:cxnSp macro="">
      <xdr:nvCxnSpPr>
        <xdr:cNvPr id="7" name="6 Conector recto"/>
        <xdr:cNvCxnSpPr/>
      </xdr:nvCxnSpPr>
      <xdr:spPr>
        <a:xfrm flipV="1">
          <a:off x="1781175" y="19240500"/>
          <a:ext cx="602932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304800</xdr:colOff>
      <xdr:row>154</xdr:row>
      <xdr:rowOff>152400</xdr:rowOff>
    </xdr:from>
    <xdr:to>
      <xdr:col>18</xdr:col>
      <xdr:colOff>190500</xdr:colOff>
      <xdr:row>177</xdr:row>
      <xdr:rowOff>161925</xdr:rowOff>
    </xdr:to>
    <xdr:graphicFrame macro="">
      <xdr:nvGraphicFramePr>
        <xdr:cNvPr id="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4.xml><?xml version="1.0" encoding="utf-8"?>
<xdr:wsDr xmlns:xdr="http://schemas.openxmlformats.org/drawingml/2006/spreadsheetDrawing" xmlns:a="http://schemas.openxmlformats.org/drawingml/2006/main">
  <xdr:oneCellAnchor>
    <xdr:from>
      <xdr:col>0</xdr:col>
      <xdr:colOff>0</xdr:colOff>
      <xdr:row>0</xdr:row>
      <xdr:rowOff>0</xdr:rowOff>
    </xdr:from>
    <xdr:ext cx="1221361" cy="937629"/>
    <xdr:sp macro="" textlink="">
      <xdr:nvSpPr>
        <xdr:cNvPr id="4" name="3 Rectángulo"/>
        <xdr:cNvSpPr/>
      </xdr:nvSpPr>
      <xdr:spPr>
        <a:xfrm>
          <a:off x="0" y="79825"/>
          <a:ext cx="1221361"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TT1</a:t>
          </a:r>
        </a:p>
      </xdr:txBody>
    </xdr:sp>
    <xdr:clientData/>
  </xdr:oneCellAnchor>
  <xdr:twoCellAnchor>
    <xdr:from>
      <xdr:col>1</xdr:col>
      <xdr:colOff>198120</xdr:colOff>
      <xdr:row>0</xdr:row>
      <xdr:rowOff>0</xdr:rowOff>
    </xdr:from>
    <xdr:to>
      <xdr:col>1</xdr:col>
      <xdr:colOff>822960</xdr:colOff>
      <xdr:row>4</xdr:row>
      <xdr:rowOff>106680</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2960" y="0"/>
          <a:ext cx="62484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171449</xdr:colOff>
      <xdr:row>23</xdr:row>
      <xdr:rowOff>114300</xdr:rowOff>
    </xdr:from>
    <xdr:to>
      <xdr:col>11</xdr:col>
      <xdr:colOff>682624</xdr:colOff>
      <xdr:row>42</xdr:row>
      <xdr:rowOff>114300</xdr:rowOff>
    </xdr:to>
    <xdr:graphicFrame macro="">
      <xdr:nvGraphicFramePr>
        <xdr:cNvPr id="9"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4</xdr:row>
      <xdr:rowOff>152400</xdr:rowOff>
    </xdr:from>
    <xdr:to>
      <xdr:col>11</xdr:col>
      <xdr:colOff>876300</xdr:colOff>
      <xdr:row>10</xdr:row>
      <xdr:rowOff>9525</xdr:rowOff>
    </xdr:to>
    <xdr:sp macro="" textlink="">
      <xdr:nvSpPr>
        <xdr:cNvPr id="2" name="1 Flecha a la derecha con muesca">
          <a:hlinkClick xmlns:r="http://schemas.openxmlformats.org/officeDocument/2006/relationships" r:id="rId3"/>
        </xdr:cNvPr>
        <xdr:cNvSpPr/>
      </xdr:nvSpPr>
      <xdr:spPr>
        <a:xfrm>
          <a:off x="7800975" y="904875"/>
          <a:ext cx="2009775" cy="962025"/>
        </a:xfrm>
        <a:prstGeom prst="notchedRightArrow">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s-MX" sz="1200" b="1"/>
            <a:t>REGRESAR AL TABLERO GENERAL </a:t>
          </a:r>
        </a:p>
      </xdr:txBody>
    </xdr:sp>
    <xdr:clientData/>
  </xdr:twoCellAnchor>
  <xdr:twoCellAnchor>
    <xdr:from>
      <xdr:col>10</xdr:col>
      <xdr:colOff>111127</xdr:colOff>
      <xdr:row>30</xdr:row>
      <xdr:rowOff>79375</xdr:rowOff>
    </xdr:from>
    <xdr:to>
      <xdr:col>10</xdr:col>
      <xdr:colOff>1009651</xdr:colOff>
      <xdr:row>32</xdr:row>
      <xdr:rowOff>34924</xdr:rowOff>
    </xdr:to>
    <xdr:sp macro="" textlink="">
      <xdr:nvSpPr>
        <xdr:cNvPr id="3" name="2 CuadroTexto"/>
        <xdr:cNvSpPr txBox="1"/>
      </xdr:nvSpPr>
      <xdr:spPr>
        <a:xfrm>
          <a:off x="8353427" y="5972175"/>
          <a:ext cx="898524" cy="31114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a:t>
          </a:r>
          <a:r>
            <a:rPr lang="es-MX" sz="1200" b="1">
              <a:solidFill>
                <a:sysClr val="windowText" lastClr="000000"/>
              </a:solidFill>
            </a:rPr>
            <a:t>90%</a:t>
          </a:r>
        </a:p>
      </xdr:txBody>
    </xdr:sp>
    <xdr:clientData/>
  </xdr:twoCellAnchor>
</xdr:wsDr>
</file>

<file path=xl/drawings/drawing85.xml><?xml version="1.0" encoding="utf-8"?>
<c:userShapes xmlns:c="http://schemas.openxmlformats.org/drawingml/2006/chart">
  <cdr:relSizeAnchor xmlns:cdr="http://schemas.openxmlformats.org/drawingml/2006/chartDrawing">
    <cdr:from>
      <cdr:x>0.10151</cdr:x>
      <cdr:y>0.50605</cdr:y>
    </cdr:from>
    <cdr:to>
      <cdr:x>0.91667</cdr:x>
      <cdr:y>0.50993</cdr:y>
    </cdr:to>
    <cdr:cxnSp macro="">
      <cdr:nvCxnSpPr>
        <cdr:cNvPr id="3" name="2 Conector recto"/>
        <cdr:cNvCxnSpPr/>
      </cdr:nvCxnSpPr>
      <cdr:spPr>
        <a:xfrm xmlns:a="http://schemas.openxmlformats.org/drawingml/2006/main" flipV="1">
          <a:off x="429279" y="1514475"/>
          <a:ext cx="3447396" cy="11611"/>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86.xml><?xml version="1.0" encoding="utf-8"?>
<xdr:wsDr xmlns:xdr="http://schemas.openxmlformats.org/drawingml/2006/spreadsheetDrawing" xmlns:a="http://schemas.openxmlformats.org/drawingml/2006/main">
  <xdr:oneCellAnchor>
    <xdr:from>
      <xdr:col>0</xdr:col>
      <xdr:colOff>14160</xdr:colOff>
      <xdr:row>0</xdr:row>
      <xdr:rowOff>0</xdr:rowOff>
    </xdr:from>
    <xdr:ext cx="1221361" cy="937629"/>
    <xdr:sp macro="" textlink="">
      <xdr:nvSpPr>
        <xdr:cNvPr id="7" name="6 Rectángulo"/>
        <xdr:cNvSpPr/>
      </xdr:nvSpPr>
      <xdr:spPr>
        <a:xfrm>
          <a:off x="14160" y="56965"/>
          <a:ext cx="1221361"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TT2</a:t>
          </a:r>
        </a:p>
      </xdr:txBody>
    </xdr:sp>
    <xdr:clientData/>
  </xdr:oneCellAnchor>
  <xdr:twoCellAnchor>
    <xdr:from>
      <xdr:col>1</xdr:col>
      <xdr:colOff>198120</xdr:colOff>
      <xdr:row>0</xdr:row>
      <xdr:rowOff>0</xdr:rowOff>
    </xdr:from>
    <xdr:to>
      <xdr:col>1</xdr:col>
      <xdr:colOff>822960</xdr:colOff>
      <xdr:row>4</xdr:row>
      <xdr:rowOff>106680</xdr:rowOff>
    </xdr:to>
    <xdr:pic>
      <xdr:nvPicPr>
        <xdr:cNvPr id="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2960" y="0"/>
          <a:ext cx="624840" cy="815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398145</xdr:colOff>
      <xdr:row>36</xdr:row>
      <xdr:rowOff>171450</xdr:rowOff>
    </xdr:from>
    <xdr:to>
      <xdr:col>7</xdr:col>
      <xdr:colOff>638175</xdr:colOff>
      <xdr:row>51</xdr:row>
      <xdr:rowOff>26670</xdr:rowOff>
    </xdr:to>
    <xdr:graphicFrame macro="">
      <xdr:nvGraphicFramePr>
        <xdr:cNvPr id="9"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344805</xdr:colOff>
      <xdr:row>43</xdr:row>
      <xdr:rowOff>80010</xdr:rowOff>
    </xdr:from>
    <xdr:to>
      <xdr:col>7</xdr:col>
      <xdr:colOff>419100</xdr:colOff>
      <xdr:row>43</xdr:row>
      <xdr:rowOff>104775</xdr:rowOff>
    </xdr:to>
    <xdr:cxnSp macro="">
      <xdr:nvCxnSpPr>
        <xdr:cNvPr id="10" name="9 Conector recto"/>
        <xdr:cNvCxnSpPr/>
      </xdr:nvCxnSpPr>
      <xdr:spPr>
        <a:xfrm>
          <a:off x="1916430" y="8766810"/>
          <a:ext cx="4312920" cy="2476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6</xdr:col>
      <xdr:colOff>287655</xdr:colOff>
      <xdr:row>40</xdr:row>
      <xdr:rowOff>55245</xdr:rowOff>
    </xdr:from>
    <xdr:ext cx="940386" cy="280205"/>
    <xdr:sp macro="" textlink="">
      <xdr:nvSpPr>
        <xdr:cNvPr id="11" name="10 CuadroTexto"/>
        <xdr:cNvSpPr txBox="1"/>
      </xdr:nvSpPr>
      <xdr:spPr>
        <a:xfrm>
          <a:off x="5250180" y="8084820"/>
          <a:ext cx="940386"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 = 90%</a:t>
          </a:r>
        </a:p>
      </xdr:txBody>
    </xdr:sp>
    <xdr:clientData/>
  </xdr:oneCellAnchor>
  <xdr:twoCellAnchor>
    <xdr:from>
      <xdr:col>10</xdr:col>
      <xdr:colOff>371475</xdr:colOff>
      <xdr:row>2</xdr:row>
      <xdr:rowOff>133350</xdr:rowOff>
    </xdr:from>
    <xdr:to>
      <xdr:col>12</xdr:col>
      <xdr:colOff>123825</xdr:colOff>
      <xdr:row>10</xdr:row>
      <xdr:rowOff>28575</xdr:rowOff>
    </xdr:to>
    <xdr:sp macro="" textlink="">
      <xdr:nvSpPr>
        <xdr:cNvPr id="2" name="1 Flecha curvada hacia la izquierda">
          <a:hlinkClick xmlns:r="http://schemas.openxmlformats.org/officeDocument/2006/relationships" r:id="rId3"/>
        </xdr:cNvPr>
        <xdr:cNvSpPr/>
      </xdr:nvSpPr>
      <xdr:spPr>
        <a:xfrm>
          <a:off x="8220075" y="504825"/>
          <a:ext cx="1819275" cy="1381125"/>
        </a:xfrm>
        <a:prstGeom prst="curvedLeftArrow">
          <a:avLst>
            <a:gd name="adj1" fmla="val 26392"/>
            <a:gd name="adj2" fmla="val 50000"/>
            <a:gd name="adj3" fmla="val 2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s-MX" sz="1600" b="1">
            <a:solidFill>
              <a:schemeClr val="tx1"/>
            </a:solidFill>
          </a:endParaRPr>
        </a:p>
        <a:p>
          <a:pPr algn="l"/>
          <a:r>
            <a:rPr lang="es-MX" sz="1600" b="1">
              <a:solidFill>
                <a:schemeClr val="tx1"/>
              </a:solidFill>
            </a:rPr>
            <a:t>REGRESAR AL TABLERO GENERAL </a:t>
          </a: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53340</xdr:colOff>
      <xdr:row>0</xdr:row>
      <xdr:rowOff>0</xdr:rowOff>
    </xdr:from>
    <xdr:to>
      <xdr:col>7</xdr:col>
      <xdr:colOff>678180</xdr:colOff>
      <xdr:row>4</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48400" y="0"/>
          <a:ext cx="6248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510540</xdr:colOff>
      <xdr:row>23</xdr:row>
      <xdr:rowOff>121920</xdr:rowOff>
    </xdr:from>
    <xdr:to>
      <xdr:col>15</xdr:col>
      <xdr:colOff>708660</xdr:colOff>
      <xdr:row>45</xdr:row>
      <xdr:rowOff>106680</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185057</xdr:colOff>
      <xdr:row>38</xdr:row>
      <xdr:rowOff>54429</xdr:rowOff>
    </xdr:from>
    <xdr:ext cx="2877539" cy="609013"/>
    <xdr:sp macro="" textlink="">
      <xdr:nvSpPr>
        <xdr:cNvPr id="4" name="3 CuadroTexto"/>
        <xdr:cNvSpPr txBox="1"/>
      </xdr:nvSpPr>
      <xdr:spPr>
        <a:xfrm>
          <a:off x="7162800" y="5464629"/>
          <a:ext cx="2877539"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1"/>
            <a:t>Meta</a:t>
          </a:r>
          <a:r>
            <a:rPr lang="es-MX" sz="1100" b="1" baseline="0"/>
            <a:t> = 10</a:t>
          </a:r>
        </a:p>
        <a:p>
          <a:r>
            <a:rPr lang="es-MX" sz="1100" b="1" baseline="0"/>
            <a:t>Durante 2017  No se recibieron Quejas</a:t>
          </a:r>
        </a:p>
        <a:p>
          <a:r>
            <a:rPr lang="es-MX" sz="1100" b="1" baseline="0"/>
            <a:t>En Nov 2018 se recibió 1 Queja.</a:t>
          </a:r>
          <a:endParaRPr lang="es-MX" sz="1100" b="1"/>
        </a:p>
      </xdr:txBody>
    </xdr:sp>
    <xdr:clientData/>
  </xdr:oneCellAnchor>
  <xdr:oneCellAnchor>
    <xdr:from>
      <xdr:col>0</xdr:col>
      <xdr:colOff>0</xdr:colOff>
      <xdr:row>2</xdr:row>
      <xdr:rowOff>0</xdr:rowOff>
    </xdr:from>
    <xdr:ext cx="1221361" cy="937629"/>
    <xdr:sp macro="" textlink="">
      <xdr:nvSpPr>
        <xdr:cNvPr id="5" name="4 Rectángulo"/>
        <xdr:cNvSpPr/>
      </xdr:nvSpPr>
      <xdr:spPr>
        <a:xfrm>
          <a:off x="0" y="365760"/>
          <a:ext cx="1221361"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TT3</a:t>
          </a:r>
        </a:p>
      </xdr:txBody>
    </xdr:sp>
    <xdr:clientData/>
  </xdr:oneCellAnchor>
  <xdr:twoCellAnchor>
    <xdr:from>
      <xdr:col>8</xdr:col>
      <xdr:colOff>693420</xdr:colOff>
      <xdr:row>0</xdr:row>
      <xdr:rowOff>137160</xdr:rowOff>
    </xdr:from>
    <xdr:to>
      <xdr:col>11</xdr:col>
      <xdr:colOff>152400</xdr:colOff>
      <xdr:row>4</xdr:row>
      <xdr:rowOff>106680</xdr:rowOff>
    </xdr:to>
    <xdr:sp macro="" textlink="">
      <xdr:nvSpPr>
        <xdr:cNvPr id="6" name="5 Rectángulo redondeado">
          <a:hlinkClick xmlns:r="http://schemas.openxmlformats.org/officeDocument/2006/relationships" r:id="rId3"/>
        </xdr:cNvPr>
        <xdr:cNvSpPr/>
      </xdr:nvSpPr>
      <xdr:spPr>
        <a:xfrm>
          <a:off x="7673340" y="137160"/>
          <a:ext cx="1813560" cy="7162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a:t>
          </a:r>
          <a:r>
            <a:rPr lang="es-MX" sz="1100" baseline="0"/>
            <a:t> a Tablero General</a:t>
          </a:r>
          <a:endParaRPr lang="es-MX" sz="1100"/>
        </a:p>
      </xdr:txBody>
    </xdr:sp>
    <xdr:clientData/>
  </xdr:twoCellAnchor>
</xdr:wsDr>
</file>

<file path=xl/drawings/drawing88.xml><?xml version="1.0" encoding="utf-8"?>
<xdr:wsDr xmlns:xdr="http://schemas.openxmlformats.org/drawingml/2006/spreadsheetDrawing" xmlns:a="http://schemas.openxmlformats.org/drawingml/2006/main">
  <xdr:oneCellAnchor>
    <xdr:from>
      <xdr:col>0</xdr:col>
      <xdr:colOff>114301</xdr:colOff>
      <xdr:row>0</xdr:row>
      <xdr:rowOff>1</xdr:rowOff>
    </xdr:from>
    <xdr:ext cx="655319" cy="2628220"/>
    <xdr:sp macro="" textlink="">
      <xdr:nvSpPr>
        <xdr:cNvPr id="9" name="8 Rectángulo"/>
        <xdr:cNvSpPr/>
      </xdr:nvSpPr>
      <xdr:spPr>
        <a:xfrm>
          <a:off x="114301" y="1"/>
          <a:ext cx="655319" cy="2628220"/>
        </a:xfrm>
        <a:prstGeom prst="rect">
          <a:avLst/>
        </a:prstGeom>
        <a:noFill/>
      </xdr:spPr>
      <xdr:txBody>
        <a:bodyPr wrap="squar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TT4</a:t>
          </a:r>
        </a:p>
      </xdr:txBody>
    </xdr:sp>
    <xdr:clientData/>
  </xdr:oneCellAnchor>
  <xdr:twoCellAnchor>
    <xdr:from>
      <xdr:col>1</xdr:col>
      <xdr:colOff>175260</xdr:colOff>
      <xdr:row>0</xdr:row>
      <xdr:rowOff>0</xdr:rowOff>
    </xdr:from>
    <xdr:to>
      <xdr:col>1</xdr:col>
      <xdr:colOff>800100</xdr:colOff>
      <xdr:row>4</xdr:row>
      <xdr:rowOff>106680</xdr:rowOff>
    </xdr:to>
    <xdr:pic>
      <xdr:nvPicPr>
        <xdr:cNvPr id="1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0"/>
          <a:ext cx="62484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353695</xdr:colOff>
      <xdr:row>29</xdr:row>
      <xdr:rowOff>142875</xdr:rowOff>
    </xdr:from>
    <xdr:to>
      <xdr:col>13</xdr:col>
      <xdr:colOff>370853</xdr:colOff>
      <xdr:row>30</xdr:row>
      <xdr:rowOff>38855</xdr:rowOff>
    </xdr:to>
    <xdr:cxnSp macro="">
      <xdr:nvCxnSpPr>
        <xdr:cNvPr id="13" name="12 Conector recto"/>
        <xdr:cNvCxnSpPr/>
      </xdr:nvCxnSpPr>
      <xdr:spPr>
        <a:xfrm flipV="1">
          <a:off x="4156075" y="5835015"/>
          <a:ext cx="5465458" cy="63620"/>
        </a:xfrm>
        <a:prstGeom prst="line">
          <a:avLst/>
        </a:prstGeom>
        <a:ln w="444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202142</xdr:colOff>
      <xdr:row>28</xdr:row>
      <xdr:rowOff>8467</xdr:rowOff>
    </xdr:from>
    <xdr:ext cx="877420" cy="264560"/>
    <xdr:sp macro="" textlink="">
      <xdr:nvSpPr>
        <xdr:cNvPr id="14" name="13 CuadroTexto"/>
        <xdr:cNvSpPr txBox="1"/>
      </xdr:nvSpPr>
      <xdr:spPr>
        <a:xfrm>
          <a:off x="8827982" y="5532967"/>
          <a:ext cx="877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 = 98%</a:t>
          </a:r>
        </a:p>
      </xdr:txBody>
    </xdr:sp>
    <xdr:clientData/>
  </xdr:oneCellAnchor>
  <xdr:twoCellAnchor>
    <xdr:from>
      <xdr:col>4</xdr:col>
      <xdr:colOff>102688</xdr:colOff>
      <xdr:row>25</xdr:row>
      <xdr:rowOff>222915</xdr:rowOff>
    </xdr:from>
    <xdr:to>
      <xdr:col>19</xdr:col>
      <xdr:colOff>752928</xdr:colOff>
      <xdr:row>53</xdr:row>
      <xdr:rowOff>0</xdr:rowOff>
    </xdr:to>
    <xdr:graphicFrame macro="">
      <xdr:nvGraphicFramePr>
        <xdr:cNvPr id="15"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511931</xdr:colOff>
      <xdr:row>29</xdr:row>
      <xdr:rowOff>70666</xdr:rowOff>
    </xdr:from>
    <xdr:to>
      <xdr:col>19</xdr:col>
      <xdr:colOff>729343</xdr:colOff>
      <xdr:row>29</xdr:row>
      <xdr:rowOff>81038</xdr:rowOff>
    </xdr:to>
    <xdr:cxnSp macro="">
      <xdr:nvCxnSpPr>
        <xdr:cNvPr id="16" name="15 Conector recto"/>
        <xdr:cNvCxnSpPr/>
      </xdr:nvCxnSpPr>
      <xdr:spPr>
        <a:xfrm>
          <a:off x="3614360" y="6125845"/>
          <a:ext cx="10858197" cy="1037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13</xdr:col>
      <xdr:colOff>428202</xdr:colOff>
      <xdr:row>27</xdr:row>
      <xdr:rowOff>25401</xdr:rowOff>
    </xdr:from>
    <xdr:ext cx="836319" cy="264560"/>
    <xdr:sp macro="" textlink="">
      <xdr:nvSpPr>
        <xdr:cNvPr id="17" name="16 CuadroTexto"/>
        <xdr:cNvSpPr txBox="1"/>
      </xdr:nvSpPr>
      <xdr:spPr>
        <a:xfrm>
          <a:off x="9678882" y="5382261"/>
          <a:ext cx="836319" cy="26456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98%</a:t>
          </a:r>
        </a:p>
      </xdr:txBody>
    </xdr:sp>
    <xdr:clientData/>
  </xdr:oneCellAnchor>
  <xdr:twoCellAnchor>
    <xdr:from>
      <xdr:col>11</xdr:col>
      <xdr:colOff>639536</xdr:colOff>
      <xdr:row>2</xdr:row>
      <xdr:rowOff>122464</xdr:rowOff>
    </xdr:from>
    <xdr:to>
      <xdr:col>14</xdr:col>
      <xdr:colOff>340179</xdr:colOff>
      <xdr:row>12</xdr:row>
      <xdr:rowOff>0</xdr:rowOff>
    </xdr:to>
    <xdr:sp macro="" textlink="">
      <xdr:nvSpPr>
        <xdr:cNvPr id="4" name="3 Flecha en U">
          <a:hlinkClick xmlns:r="http://schemas.openxmlformats.org/officeDocument/2006/relationships" r:id="rId3"/>
        </xdr:cNvPr>
        <xdr:cNvSpPr/>
      </xdr:nvSpPr>
      <xdr:spPr>
        <a:xfrm>
          <a:off x="8395607" y="489857"/>
          <a:ext cx="1877786" cy="1687286"/>
        </a:xfrm>
        <a:prstGeom prst="uturnArrow">
          <a:avLst>
            <a:gd name="adj1" fmla="val 36290"/>
            <a:gd name="adj2" fmla="val 25000"/>
            <a:gd name="adj3" fmla="val 25000"/>
            <a:gd name="adj4" fmla="val 39718"/>
            <a:gd name="adj5" fmla="val 8951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2400" b="1" i="0">
              <a:solidFill>
                <a:schemeClr val="tx1"/>
              </a:solidFill>
            </a:rPr>
            <a:t>REGRESAR AL TABLERO </a:t>
          </a:r>
        </a:p>
      </xdr:txBody>
    </xdr:sp>
    <xdr:clientData/>
  </xdr:twoCellAnchor>
  <xdr:twoCellAnchor>
    <xdr:from>
      <xdr:col>15</xdr:col>
      <xdr:colOff>204108</xdr:colOff>
      <xdr:row>24</xdr:row>
      <xdr:rowOff>122465</xdr:rowOff>
    </xdr:from>
    <xdr:to>
      <xdr:col>17</xdr:col>
      <xdr:colOff>272144</xdr:colOff>
      <xdr:row>26</xdr:row>
      <xdr:rowOff>13608</xdr:rowOff>
    </xdr:to>
    <xdr:sp macro="" textlink="">
      <xdr:nvSpPr>
        <xdr:cNvPr id="2" name="1 CuadroTexto"/>
        <xdr:cNvSpPr txBox="1"/>
      </xdr:nvSpPr>
      <xdr:spPr>
        <a:xfrm>
          <a:off x="10899322" y="5089072"/>
          <a:ext cx="1592036" cy="44903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t>META 98%</a:t>
          </a:r>
        </a:p>
      </xdr:txBody>
    </xdr:sp>
    <xdr:clientData/>
  </xdr:twoCellAnchor>
</xdr:wsDr>
</file>

<file path=xl/drawings/drawing89.xml><?xml version="1.0" encoding="utf-8"?>
<xdr:wsDr xmlns:xdr="http://schemas.openxmlformats.org/drawingml/2006/spreadsheetDrawing" xmlns:a="http://schemas.openxmlformats.org/drawingml/2006/main">
  <xdr:oneCellAnchor>
    <xdr:from>
      <xdr:col>0</xdr:col>
      <xdr:colOff>106680</xdr:colOff>
      <xdr:row>0</xdr:row>
      <xdr:rowOff>0</xdr:rowOff>
    </xdr:from>
    <xdr:ext cx="1221360" cy="937629"/>
    <xdr:sp macro="" textlink="">
      <xdr:nvSpPr>
        <xdr:cNvPr id="5" name="4 Rectángulo"/>
        <xdr:cNvSpPr/>
      </xdr:nvSpPr>
      <xdr:spPr>
        <a:xfrm>
          <a:off x="106680" y="91440"/>
          <a:ext cx="1221360"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TT5</a:t>
          </a:r>
        </a:p>
      </xdr:txBody>
    </xdr:sp>
    <xdr:clientData/>
  </xdr:oneCellAnchor>
  <xdr:twoCellAnchor>
    <xdr:from>
      <xdr:col>0</xdr:col>
      <xdr:colOff>1257300</xdr:colOff>
      <xdr:row>3</xdr:row>
      <xdr:rowOff>137160</xdr:rowOff>
    </xdr:from>
    <xdr:to>
      <xdr:col>1</xdr:col>
      <xdr:colOff>121920</xdr:colOff>
      <xdr:row>8</xdr:row>
      <xdr:rowOff>91440</xdr:rowOff>
    </xdr:to>
    <xdr:pic>
      <xdr:nvPicPr>
        <xdr:cNvPr id="7"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7300" y="716280"/>
          <a:ext cx="624840" cy="868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401953</xdr:colOff>
      <xdr:row>38</xdr:row>
      <xdr:rowOff>28575</xdr:rowOff>
    </xdr:from>
    <xdr:to>
      <xdr:col>14</xdr:col>
      <xdr:colOff>440531</xdr:colOff>
      <xdr:row>57</xdr:row>
      <xdr:rowOff>119063</xdr:rowOff>
    </xdr:to>
    <xdr:graphicFrame macro="">
      <xdr:nvGraphicFramePr>
        <xdr:cNvPr id="8"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308610</xdr:colOff>
      <xdr:row>28</xdr:row>
      <xdr:rowOff>114300</xdr:rowOff>
    </xdr:from>
    <xdr:to>
      <xdr:col>12</xdr:col>
      <xdr:colOff>466725</xdr:colOff>
      <xdr:row>28</xdr:row>
      <xdr:rowOff>127635</xdr:rowOff>
    </xdr:to>
    <xdr:cxnSp macro="">
      <xdr:nvCxnSpPr>
        <xdr:cNvPr id="9" name="8 Conector recto"/>
        <xdr:cNvCxnSpPr/>
      </xdr:nvCxnSpPr>
      <xdr:spPr>
        <a:xfrm flipV="1">
          <a:off x="5071110" y="5457825"/>
          <a:ext cx="5739765" cy="133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609600</xdr:colOff>
      <xdr:row>2</xdr:row>
      <xdr:rowOff>180975</xdr:rowOff>
    </xdr:from>
    <xdr:to>
      <xdr:col>11</xdr:col>
      <xdr:colOff>190500</xdr:colOff>
      <xdr:row>7</xdr:row>
      <xdr:rowOff>66675</xdr:rowOff>
    </xdr:to>
    <xdr:sp macro="" textlink="">
      <xdr:nvSpPr>
        <xdr:cNvPr id="3" name="2 Rectángulo redondeado">
          <a:hlinkClick xmlns:r="http://schemas.openxmlformats.org/officeDocument/2006/relationships" r:id="rId3"/>
        </xdr:cNvPr>
        <xdr:cNvSpPr/>
      </xdr:nvSpPr>
      <xdr:spPr>
        <a:xfrm>
          <a:off x="7905750" y="561975"/>
          <a:ext cx="1866900" cy="81915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s-MX" sz="1400" b="1"/>
            <a:t>REGRESAR AL</a:t>
          </a:r>
          <a:r>
            <a:rPr lang="es-MX" sz="1400" b="1" baseline="0"/>
            <a:t> TABLERO GENERAL </a:t>
          </a:r>
          <a:endParaRPr lang="es-MX" sz="1400" b="1"/>
        </a:p>
      </xdr:txBody>
    </xdr:sp>
    <xdr:clientData/>
  </xdr:twoCellAnchor>
  <xdr:twoCellAnchor>
    <xdr:from>
      <xdr:col>12</xdr:col>
      <xdr:colOff>295275</xdr:colOff>
      <xdr:row>28</xdr:row>
      <xdr:rowOff>133350</xdr:rowOff>
    </xdr:from>
    <xdr:to>
      <xdr:col>13</xdr:col>
      <xdr:colOff>533400</xdr:colOff>
      <xdr:row>30</xdr:row>
      <xdr:rowOff>76200</xdr:rowOff>
    </xdr:to>
    <xdr:sp macro="" textlink="">
      <xdr:nvSpPr>
        <xdr:cNvPr id="4" name="3 CuadroTexto"/>
        <xdr:cNvSpPr txBox="1"/>
      </xdr:nvSpPr>
      <xdr:spPr>
        <a:xfrm>
          <a:off x="10639425" y="5448300"/>
          <a:ext cx="1000125" cy="3048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META 100%</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0.08858</cdr:x>
      <cdr:y>0.44353</cdr:y>
    </cdr:from>
    <cdr:to>
      <cdr:x>1</cdr:x>
      <cdr:y>0.45448</cdr:y>
    </cdr:to>
    <cdr:cxnSp macro="">
      <cdr:nvCxnSpPr>
        <cdr:cNvPr id="3" name="2 Conector recto"/>
        <cdr:cNvCxnSpPr/>
      </cdr:nvCxnSpPr>
      <cdr:spPr>
        <a:xfrm xmlns:a="http://schemas.openxmlformats.org/drawingml/2006/main">
          <a:off x="552451" y="1234440"/>
          <a:ext cx="5684520" cy="30480"/>
        </a:xfrm>
        <a:prstGeom xmlns:a="http://schemas.openxmlformats.org/drawingml/2006/main" prst="line">
          <a:avLst/>
        </a:prstGeom>
        <a:ln xmlns:a="http://schemas.openxmlformats.org/drawingml/2006/main">
          <a:solidFill>
            <a:srgbClr val="C00000"/>
          </a:solidFill>
        </a:ln>
      </cdr:spPr>
      <cdr:style>
        <a:lnRef xmlns:a="http://schemas.openxmlformats.org/drawingml/2006/main" idx="2">
          <a:schemeClr val="accent3"/>
        </a:lnRef>
        <a:fillRef xmlns:a="http://schemas.openxmlformats.org/drawingml/2006/main" idx="0">
          <a:schemeClr val="accent3"/>
        </a:fillRef>
        <a:effectRef xmlns:a="http://schemas.openxmlformats.org/drawingml/2006/main" idx="1">
          <a:schemeClr val="accent3"/>
        </a:effectRef>
        <a:fontRef xmlns:a="http://schemas.openxmlformats.org/drawingml/2006/main" idx="minor">
          <a:schemeClr val="tx1"/>
        </a:fontRef>
      </cdr:style>
    </cdr:cxnSp>
  </cdr:relSizeAnchor>
</c:userShapes>
</file>

<file path=xl/drawings/drawing90.xml><?xml version="1.0" encoding="utf-8"?>
<xdr:wsDr xmlns:xdr="http://schemas.openxmlformats.org/drawingml/2006/spreadsheetDrawing" xmlns:a="http://schemas.openxmlformats.org/drawingml/2006/main">
  <xdr:oneCellAnchor>
    <xdr:from>
      <xdr:col>0</xdr:col>
      <xdr:colOff>0</xdr:colOff>
      <xdr:row>0</xdr:row>
      <xdr:rowOff>0</xdr:rowOff>
    </xdr:from>
    <xdr:ext cx="1221361" cy="937629"/>
    <xdr:sp macro="" textlink="">
      <xdr:nvSpPr>
        <xdr:cNvPr id="6" name="5 Rectángulo"/>
        <xdr:cNvSpPr/>
      </xdr:nvSpPr>
      <xdr:spPr>
        <a:xfrm>
          <a:off x="0" y="0"/>
          <a:ext cx="1221361"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TT6</a:t>
          </a:r>
        </a:p>
      </xdr:txBody>
    </xdr:sp>
    <xdr:clientData/>
  </xdr:oneCellAnchor>
  <xdr:twoCellAnchor>
    <xdr:from>
      <xdr:col>0</xdr:col>
      <xdr:colOff>281940</xdr:colOff>
      <xdr:row>4</xdr:row>
      <xdr:rowOff>23602</xdr:rowOff>
    </xdr:from>
    <xdr:to>
      <xdr:col>0</xdr:col>
      <xdr:colOff>701040</xdr:colOff>
      <xdr:row>8</xdr:row>
      <xdr:rowOff>7619</xdr:rowOff>
    </xdr:to>
    <xdr:pic>
      <xdr:nvPicPr>
        <xdr:cNvPr id="8"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940" y="800842"/>
          <a:ext cx="419100" cy="7155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383857</xdr:colOff>
      <xdr:row>38</xdr:row>
      <xdr:rowOff>133350</xdr:rowOff>
    </xdr:from>
    <xdr:to>
      <xdr:col>25</xdr:col>
      <xdr:colOff>66674</xdr:colOff>
      <xdr:row>56</xdr:row>
      <xdr:rowOff>43114</xdr:rowOff>
    </xdr:to>
    <xdr:graphicFrame macro="">
      <xdr:nvGraphicFramePr>
        <xdr:cNvPr id="9"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452914</xdr:colOff>
      <xdr:row>30</xdr:row>
      <xdr:rowOff>164355</xdr:rowOff>
    </xdr:from>
    <xdr:to>
      <xdr:col>23</xdr:col>
      <xdr:colOff>714375</xdr:colOff>
      <xdr:row>31</xdr:row>
      <xdr:rowOff>46998</xdr:rowOff>
    </xdr:to>
    <xdr:cxnSp macro="">
      <xdr:nvCxnSpPr>
        <xdr:cNvPr id="10" name="9 Conector recto"/>
        <xdr:cNvCxnSpPr/>
      </xdr:nvCxnSpPr>
      <xdr:spPr>
        <a:xfrm>
          <a:off x="4212782" y="5904421"/>
          <a:ext cx="14962547" cy="581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38101</xdr:colOff>
      <xdr:row>5</xdr:row>
      <xdr:rowOff>142875</xdr:rowOff>
    </xdr:from>
    <xdr:to>
      <xdr:col>12</xdr:col>
      <xdr:colOff>57151</xdr:colOff>
      <xdr:row>12</xdr:row>
      <xdr:rowOff>104775</xdr:rowOff>
    </xdr:to>
    <xdr:sp macro="" textlink="">
      <xdr:nvSpPr>
        <xdr:cNvPr id="2" name="1 Flecha a la derecha con bandas">
          <a:hlinkClick xmlns:r="http://schemas.openxmlformats.org/officeDocument/2006/relationships" r:id="rId3"/>
        </xdr:cNvPr>
        <xdr:cNvSpPr/>
      </xdr:nvSpPr>
      <xdr:spPr>
        <a:xfrm>
          <a:off x="7800976" y="1085850"/>
          <a:ext cx="2305050" cy="1257300"/>
        </a:xfrm>
        <a:prstGeom prst="stripedRightArrow">
          <a:avLst>
            <a:gd name="adj1" fmla="val 50000"/>
            <a:gd name="adj2" fmla="val 37156"/>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s-MX" sz="1400" b="1"/>
            <a:t>REGRESAR AL TABLERO GENERAL </a:t>
          </a:r>
        </a:p>
      </xdr:txBody>
    </xdr:sp>
    <xdr:clientData/>
  </xdr:twoCellAnchor>
  <xdr:twoCellAnchor>
    <xdr:from>
      <xdr:col>14</xdr:col>
      <xdr:colOff>342424</xdr:colOff>
      <xdr:row>24</xdr:row>
      <xdr:rowOff>232409</xdr:rowOff>
    </xdr:from>
    <xdr:to>
      <xdr:col>18</xdr:col>
      <xdr:colOff>261938</xdr:colOff>
      <xdr:row>27</xdr:row>
      <xdr:rowOff>112796</xdr:rowOff>
    </xdr:to>
    <xdr:sp macro="" textlink="">
      <xdr:nvSpPr>
        <xdr:cNvPr id="11" name="10 CuadroTexto"/>
        <xdr:cNvSpPr txBox="1"/>
      </xdr:nvSpPr>
      <xdr:spPr>
        <a:xfrm>
          <a:off x="11922819" y="4756784"/>
          <a:ext cx="2977540" cy="569696"/>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t>Meta Feb-Nov = 96%     </a:t>
          </a:r>
        </a:p>
        <a:p>
          <a:r>
            <a:rPr lang="es-MX" sz="1400" b="1" baseline="0"/>
            <a:t>Meta DIc = 100%</a:t>
          </a:r>
          <a:endParaRPr lang="es-MX" sz="1400" b="1"/>
        </a:p>
      </xdr:txBody>
    </xdr:sp>
    <xdr:clientData/>
  </xdr:twoCellAnchor>
</xdr:wsDr>
</file>

<file path=xl/drawings/drawing91.xml><?xml version="1.0" encoding="utf-8"?>
<xdr:wsDr xmlns:xdr="http://schemas.openxmlformats.org/drawingml/2006/spreadsheetDrawing" xmlns:a="http://schemas.openxmlformats.org/drawingml/2006/main">
  <xdr:oneCellAnchor>
    <xdr:from>
      <xdr:col>0</xdr:col>
      <xdr:colOff>0</xdr:colOff>
      <xdr:row>0</xdr:row>
      <xdr:rowOff>0</xdr:rowOff>
    </xdr:from>
    <xdr:ext cx="1221360" cy="937629"/>
    <xdr:sp macro="" textlink="">
      <xdr:nvSpPr>
        <xdr:cNvPr id="5" name="4 Rectángulo"/>
        <xdr:cNvSpPr/>
      </xdr:nvSpPr>
      <xdr:spPr>
        <a:xfrm>
          <a:off x="0" y="53340"/>
          <a:ext cx="1221360"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TT7</a:t>
          </a:r>
        </a:p>
      </xdr:txBody>
    </xdr:sp>
    <xdr:clientData/>
  </xdr:oneCellAnchor>
  <xdr:twoCellAnchor>
    <xdr:from>
      <xdr:col>0</xdr:col>
      <xdr:colOff>297180</xdr:colOff>
      <xdr:row>3</xdr:row>
      <xdr:rowOff>129540</xdr:rowOff>
    </xdr:from>
    <xdr:to>
      <xdr:col>0</xdr:col>
      <xdr:colOff>922020</xdr:colOff>
      <xdr:row>8</xdr:row>
      <xdr:rowOff>83820</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180" y="708660"/>
          <a:ext cx="624840" cy="868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586739</xdr:colOff>
      <xdr:row>28</xdr:row>
      <xdr:rowOff>0</xdr:rowOff>
    </xdr:from>
    <xdr:to>
      <xdr:col>12</xdr:col>
      <xdr:colOff>638174</xdr:colOff>
      <xdr:row>52</xdr:row>
      <xdr:rowOff>152400</xdr:rowOff>
    </xdr:to>
    <xdr:graphicFrame macro="">
      <xdr:nvGraphicFramePr>
        <xdr:cNvPr id="9"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3</xdr:row>
      <xdr:rowOff>47625</xdr:rowOff>
    </xdr:from>
    <xdr:to>
      <xdr:col>12</xdr:col>
      <xdr:colOff>323850</xdr:colOff>
      <xdr:row>11</xdr:row>
      <xdr:rowOff>9525</xdr:rowOff>
    </xdr:to>
    <xdr:sp macro="" textlink="">
      <xdr:nvSpPr>
        <xdr:cNvPr id="2" name="1 Flecha en U">
          <a:hlinkClick xmlns:r="http://schemas.openxmlformats.org/officeDocument/2006/relationships" r:id="rId3"/>
        </xdr:cNvPr>
        <xdr:cNvSpPr/>
      </xdr:nvSpPr>
      <xdr:spPr>
        <a:xfrm>
          <a:off x="7858125" y="619125"/>
          <a:ext cx="1704975" cy="1438275"/>
        </a:xfrm>
        <a:prstGeom prst="uturnArrow">
          <a:avLst>
            <a:gd name="adj1" fmla="val 35596"/>
            <a:gd name="adj2" fmla="val 25000"/>
            <a:gd name="adj3" fmla="val 25000"/>
            <a:gd name="adj4" fmla="val 50000"/>
            <a:gd name="adj5" fmla="val 75000"/>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s-MX" sz="1400" b="1">
            <a:solidFill>
              <a:schemeClr val="tx1"/>
            </a:solidFill>
          </a:endParaRPr>
        </a:p>
        <a:p>
          <a:pPr algn="l"/>
          <a:r>
            <a:rPr lang="es-MX" sz="1400" b="1">
              <a:solidFill>
                <a:schemeClr val="tx1"/>
              </a:solidFill>
            </a:rPr>
            <a:t>REGRESAR AL TABLERO GENERAL </a:t>
          </a:r>
        </a:p>
      </xdr:txBody>
    </xdr:sp>
    <xdr:clientData/>
  </xdr:twoCellAnchor>
</xdr:wsDr>
</file>

<file path=xl/drawings/drawing92.xml><?xml version="1.0" encoding="utf-8"?>
<c:userShapes xmlns:c="http://schemas.openxmlformats.org/drawingml/2006/chart">
  <cdr:relSizeAnchor xmlns:cdr="http://schemas.openxmlformats.org/drawingml/2006/chartDrawing">
    <cdr:from>
      <cdr:x>0.07782</cdr:x>
      <cdr:y>0.33192</cdr:y>
    </cdr:from>
    <cdr:to>
      <cdr:x>0.9907</cdr:x>
      <cdr:y>0.33192</cdr:y>
    </cdr:to>
    <cdr:cxnSp macro="">
      <cdr:nvCxnSpPr>
        <cdr:cNvPr id="3" name="2 Conector recto"/>
        <cdr:cNvCxnSpPr/>
      </cdr:nvCxnSpPr>
      <cdr:spPr>
        <a:xfrm xmlns:a="http://schemas.openxmlformats.org/drawingml/2006/main">
          <a:off x="466541" y="1042049"/>
          <a:ext cx="5472747" cy="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0.81496</cdr:x>
      <cdr:y>0.15543</cdr:y>
    </cdr:from>
    <cdr:to>
      <cdr:x>1</cdr:x>
      <cdr:y>0.26708</cdr:y>
    </cdr:to>
    <cdr:sp macro="" textlink="">
      <cdr:nvSpPr>
        <cdr:cNvPr id="4" name="3 CuadroTexto"/>
        <cdr:cNvSpPr txBox="1"/>
      </cdr:nvSpPr>
      <cdr:spPr>
        <a:xfrm xmlns:a="http://schemas.openxmlformats.org/drawingml/2006/main">
          <a:off x="4027182" y="462789"/>
          <a:ext cx="914388" cy="332440"/>
        </a:xfrm>
        <a:prstGeom xmlns:a="http://schemas.openxmlformats.org/drawingml/2006/main" prst="rect">
          <a:avLst/>
        </a:prstGeom>
        <a:solidFill xmlns:a="http://schemas.openxmlformats.org/drawingml/2006/main">
          <a:schemeClr val="accent2">
            <a:lumMod val="60000"/>
            <a:lumOff val="40000"/>
          </a:schemeClr>
        </a:solidFill>
      </cdr:spPr>
      <cdr:txBody>
        <a:bodyPr xmlns:a="http://schemas.openxmlformats.org/drawingml/2006/main" vertOverflow="clip" wrap="none" rtlCol="0"/>
        <a:lstStyle xmlns:a="http://schemas.openxmlformats.org/drawingml/2006/main"/>
        <a:p xmlns:a="http://schemas.openxmlformats.org/drawingml/2006/main">
          <a:r>
            <a:rPr lang="es-MX" sz="1200" b="1"/>
            <a:t>Meta = 90%</a:t>
          </a:r>
        </a:p>
      </cdr:txBody>
    </cdr:sp>
  </cdr:relSizeAnchor>
</c:userShapes>
</file>

<file path=xl/drawings/drawing93.xml><?xml version="1.0" encoding="utf-8"?>
<xdr:wsDr xmlns:xdr="http://schemas.openxmlformats.org/drawingml/2006/spreadsheetDrawing" xmlns:a="http://schemas.openxmlformats.org/drawingml/2006/main">
  <xdr:twoCellAnchor>
    <xdr:from>
      <xdr:col>7</xdr:col>
      <xdr:colOff>213360</xdr:colOff>
      <xdr:row>0</xdr:row>
      <xdr:rowOff>0</xdr:rowOff>
    </xdr:from>
    <xdr:to>
      <xdr:col>8</xdr:col>
      <xdr:colOff>53340</xdr:colOff>
      <xdr:row>4</xdr:row>
      <xdr:rowOff>106680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62700" y="0"/>
          <a:ext cx="6248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190500</xdr:colOff>
      <xdr:row>24</xdr:row>
      <xdr:rowOff>7620</xdr:rowOff>
    </xdr:from>
    <xdr:to>
      <xdr:col>10</xdr:col>
      <xdr:colOff>53340</xdr:colOff>
      <xdr:row>35</xdr:row>
      <xdr:rowOff>68580</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375285</xdr:colOff>
      <xdr:row>24</xdr:row>
      <xdr:rowOff>266700</xdr:rowOff>
    </xdr:from>
    <xdr:ext cx="940386" cy="280205"/>
    <xdr:sp macro="" textlink="">
      <xdr:nvSpPr>
        <xdr:cNvPr id="4" name="3 CuadroTexto"/>
        <xdr:cNvSpPr txBox="1"/>
      </xdr:nvSpPr>
      <xdr:spPr>
        <a:xfrm>
          <a:off x="7871460" y="5114925"/>
          <a:ext cx="940386" cy="280205"/>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200" b="1"/>
            <a:t>Meta</a:t>
          </a:r>
          <a:r>
            <a:rPr lang="es-MX" sz="1200" b="1" baseline="0"/>
            <a:t> = 90%</a:t>
          </a:r>
          <a:endParaRPr lang="es-MX" sz="1200" b="1"/>
        </a:p>
      </xdr:txBody>
    </xdr:sp>
    <xdr:clientData/>
  </xdr:oneCellAnchor>
  <xdr:oneCellAnchor>
    <xdr:from>
      <xdr:col>0</xdr:col>
      <xdr:colOff>0</xdr:colOff>
      <xdr:row>1</xdr:row>
      <xdr:rowOff>0</xdr:rowOff>
    </xdr:from>
    <xdr:ext cx="1221360" cy="937629"/>
    <xdr:sp macro="" textlink="">
      <xdr:nvSpPr>
        <xdr:cNvPr id="5" name="4 Rectángulo"/>
        <xdr:cNvSpPr/>
      </xdr:nvSpPr>
      <xdr:spPr>
        <a:xfrm>
          <a:off x="0" y="182880"/>
          <a:ext cx="1221360"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TT8</a:t>
          </a:r>
        </a:p>
      </xdr:txBody>
    </xdr:sp>
    <xdr:clientData/>
  </xdr:oneCellAnchor>
  <xdr:twoCellAnchor>
    <xdr:from>
      <xdr:col>8</xdr:col>
      <xdr:colOff>297180</xdr:colOff>
      <xdr:row>0</xdr:row>
      <xdr:rowOff>137160</xdr:rowOff>
    </xdr:from>
    <xdr:to>
      <xdr:col>10</xdr:col>
      <xdr:colOff>563880</xdr:colOff>
      <xdr:row>4</xdr:row>
      <xdr:rowOff>68580</xdr:rowOff>
    </xdr:to>
    <xdr:sp macro="" textlink="">
      <xdr:nvSpPr>
        <xdr:cNvPr id="6" name="5 Rectángulo redondeado">
          <a:hlinkClick xmlns:r="http://schemas.openxmlformats.org/officeDocument/2006/relationships" r:id="rId3"/>
        </xdr:cNvPr>
        <xdr:cNvSpPr/>
      </xdr:nvSpPr>
      <xdr:spPr>
        <a:xfrm>
          <a:off x="7231380" y="137160"/>
          <a:ext cx="1836420" cy="6781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MX" sz="1600"/>
            <a:t>Regresar a Tablero General</a:t>
          </a:r>
        </a:p>
      </xdr:txBody>
    </xdr:sp>
    <xdr:clientData/>
  </xdr:twoCellAnchor>
</xdr:wsDr>
</file>

<file path=xl/drawings/drawing94.xml><?xml version="1.0" encoding="utf-8"?>
<c:userShapes xmlns:c="http://schemas.openxmlformats.org/drawingml/2006/chart">
  <cdr:relSizeAnchor xmlns:cdr="http://schemas.openxmlformats.org/drawingml/2006/chartDrawing">
    <cdr:from>
      <cdr:x>0.12457</cdr:x>
      <cdr:y>0.42443</cdr:y>
    </cdr:from>
    <cdr:to>
      <cdr:x>0.98497</cdr:x>
      <cdr:y>0.43318</cdr:y>
    </cdr:to>
    <cdr:cxnSp macro="">
      <cdr:nvCxnSpPr>
        <cdr:cNvPr id="3" name="2 Conector recto"/>
        <cdr:cNvCxnSpPr/>
      </cdr:nvCxnSpPr>
      <cdr:spPr>
        <a:xfrm xmlns:a="http://schemas.openxmlformats.org/drawingml/2006/main" flipV="1">
          <a:off x="552438" y="1279119"/>
          <a:ext cx="3815736" cy="2637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95.xml><?xml version="1.0" encoding="utf-8"?>
<xdr:wsDr xmlns:xdr="http://schemas.openxmlformats.org/drawingml/2006/spreadsheetDrawing" xmlns:a="http://schemas.openxmlformats.org/drawingml/2006/main">
  <xdr:oneCellAnchor>
    <xdr:from>
      <xdr:col>12</xdr:col>
      <xdr:colOff>243840</xdr:colOff>
      <xdr:row>0</xdr:row>
      <xdr:rowOff>0</xdr:rowOff>
    </xdr:from>
    <xdr:ext cx="868186" cy="264560"/>
    <xdr:sp macro="" textlink="">
      <xdr:nvSpPr>
        <xdr:cNvPr id="7" name="6 CuadroTexto"/>
        <xdr:cNvSpPr txBox="1"/>
      </xdr:nvSpPr>
      <xdr:spPr>
        <a:xfrm>
          <a:off x="8816340" y="5433060"/>
          <a:ext cx="868186" cy="264560"/>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90%</a:t>
          </a:r>
        </a:p>
      </xdr:txBody>
    </xdr:sp>
    <xdr:clientData/>
  </xdr:oneCellAnchor>
  <xdr:oneCellAnchor>
    <xdr:from>
      <xdr:col>0</xdr:col>
      <xdr:colOff>0</xdr:colOff>
      <xdr:row>0</xdr:row>
      <xdr:rowOff>0</xdr:rowOff>
    </xdr:from>
    <xdr:ext cx="1221361" cy="937629"/>
    <xdr:sp macro="" textlink="">
      <xdr:nvSpPr>
        <xdr:cNvPr id="8" name="7 Rectángulo"/>
        <xdr:cNvSpPr/>
      </xdr:nvSpPr>
      <xdr:spPr>
        <a:xfrm>
          <a:off x="0" y="182880"/>
          <a:ext cx="1221361"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TT9</a:t>
          </a:r>
        </a:p>
      </xdr:txBody>
    </xdr:sp>
    <xdr:clientData/>
  </xdr:oneCellAnchor>
  <xdr:twoCellAnchor>
    <xdr:from>
      <xdr:col>1</xdr:col>
      <xdr:colOff>762000</xdr:colOff>
      <xdr:row>2</xdr:row>
      <xdr:rowOff>175260</xdr:rowOff>
    </xdr:from>
    <xdr:to>
      <xdr:col>2</xdr:col>
      <xdr:colOff>289560</xdr:colOff>
      <xdr:row>6</xdr:row>
      <xdr:rowOff>136231</xdr:rowOff>
    </xdr:to>
    <xdr:pic>
      <xdr:nvPicPr>
        <xdr:cNvPr id="1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6840" y="541020"/>
          <a:ext cx="518160" cy="707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472440</xdr:colOff>
      <xdr:row>21</xdr:row>
      <xdr:rowOff>160020</xdr:rowOff>
    </xdr:from>
    <xdr:to>
      <xdr:col>3</xdr:col>
      <xdr:colOff>533400</xdr:colOff>
      <xdr:row>47</xdr:row>
      <xdr:rowOff>45720</xdr:rowOff>
    </xdr:to>
    <xdr:sp macro="" textlink="">
      <xdr:nvSpPr>
        <xdr:cNvPr id="11" name="AutoShape 4"/>
        <xdr:cNvSpPr>
          <a:spLocks/>
        </xdr:cNvSpPr>
      </xdr:nvSpPr>
      <xdr:spPr bwMode="auto">
        <a:xfrm>
          <a:off x="3025140" y="4335780"/>
          <a:ext cx="60960" cy="4427220"/>
        </a:xfrm>
        <a:prstGeom prst="rightBrace">
          <a:avLst>
            <a:gd name="adj1" fmla="val 605208"/>
            <a:gd name="adj2" fmla="val 50000"/>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381000</xdr:colOff>
      <xdr:row>22</xdr:row>
      <xdr:rowOff>0</xdr:rowOff>
    </xdr:from>
    <xdr:to>
      <xdr:col>15</xdr:col>
      <xdr:colOff>57150</xdr:colOff>
      <xdr:row>47</xdr:row>
      <xdr:rowOff>121920</xdr:rowOff>
    </xdr:to>
    <xdr:graphicFrame macro="">
      <xdr:nvGraphicFramePr>
        <xdr:cNvPr id="1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29</xdr:row>
      <xdr:rowOff>108585</xdr:rowOff>
    </xdr:from>
    <xdr:to>
      <xdr:col>12</xdr:col>
      <xdr:colOff>590550</xdr:colOff>
      <xdr:row>29</xdr:row>
      <xdr:rowOff>133350</xdr:rowOff>
    </xdr:to>
    <xdr:cxnSp macro="">
      <xdr:nvCxnSpPr>
        <xdr:cNvPr id="14" name="13 Conector recto"/>
        <xdr:cNvCxnSpPr/>
      </xdr:nvCxnSpPr>
      <xdr:spPr>
        <a:xfrm>
          <a:off x="3907155" y="6309360"/>
          <a:ext cx="5036820" cy="2476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581025</xdr:colOff>
      <xdr:row>3</xdr:row>
      <xdr:rowOff>133350</xdr:rowOff>
    </xdr:from>
    <xdr:to>
      <xdr:col>16</xdr:col>
      <xdr:colOff>76200</xdr:colOff>
      <xdr:row>9</xdr:row>
      <xdr:rowOff>19050</xdr:rowOff>
    </xdr:to>
    <xdr:sp macro="" textlink="">
      <xdr:nvSpPr>
        <xdr:cNvPr id="2" name="1 Flecha a la derecha con bandas">
          <a:hlinkClick xmlns:r="http://schemas.openxmlformats.org/officeDocument/2006/relationships" r:id="rId3"/>
        </xdr:cNvPr>
        <xdr:cNvSpPr/>
      </xdr:nvSpPr>
      <xdr:spPr>
        <a:xfrm>
          <a:off x="8934450" y="695325"/>
          <a:ext cx="2162175" cy="990600"/>
        </a:xfrm>
        <a:prstGeom prst="stripedRightArrow">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s-MX" sz="1200" b="1"/>
            <a:t>REGRESAR AL TABLERO GENERAL </a:t>
          </a:r>
        </a:p>
      </xdr:txBody>
    </xdr:sp>
    <xdr:clientData/>
  </xdr:twoCellAnchor>
  <xdr:oneCellAnchor>
    <xdr:from>
      <xdr:col>12</xdr:col>
      <xdr:colOff>375285</xdr:colOff>
      <xdr:row>38</xdr:row>
      <xdr:rowOff>60960</xdr:rowOff>
    </xdr:from>
    <xdr:ext cx="868186" cy="264560"/>
    <xdr:sp macro="" textlink="">
      <xdr:nvSpPr>
        <xdr:cNvPr id="12" name="11 CuadroTexto"/>
        <xdr:cNvSpPr txBox="1"/>
      </xdr:nvSpPr>
      <xdr:spPr>
        <a:xfrm>
          <a:off x="8947785" y="5715000"/>
          <a:ext cx="868186"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 = 90%</a:t>
          </a:r>
        </a:p>
      </xdr:txBody>
    </xdr:sp>
    <xdr:clientData/>
  </xdr:oneCellAnchor>
  <xdr:twoCellAnchor>
    <xdr:from>
      <xdr:col>5</xdr:col>
      <xdr:colOff>30480</xdr:colOff>
      <xdr:row>38</xdr:row>
      <xdr:rowOff>144780</xdr:rowOff>
    </xdr:from>
    <xdr:to>
      <xdr:col>12</xdr:col>
      <xdr:colOff>350520</xdr:colOff>
      <xdr:row>38</xdr:row>
      <xdr:rowOff>167640</xdr:rowOff>
    </xdr:to>
    <xdr:cxnSp macro="">
      <xdr:nvCxnSpPr>
        <xdr:cNvPr id="4" name="3 Conector recto"/>
        <xdr:cNvCxnSpPr/>
      </xdr:nvCxnSpPr>
      <xdr:spPr>
        <a:xfrm>
          <a:off x="4030980" y="5798820"/>
          <a:ext cx="4892040" cy="2286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96.xml><?xml version="1.0" encoding="utf-8"?>
<xdr:wsDr xmlns:xdr="http://schemas.openxmlformats.org/drawingml/2006/spreadsheetDrawing" xmlns:a="http://schemas.openxmlformats.org/drawingml/2006/main">
  <xdr:oneCellAnchor>
    <xdr:from>
      <xdr:col>11</xdr:col>
      <xdr:colOff>640080</xdr:colOff>
      <xdr:row>0</xdr:row>
      <xdr:rowOff>0</xdr:rowOff>
    </xdr:from>
    <xdr:ext cx="868186" cy="264560"/>
    <xdr:sp macro="" textlink="">
      <xdr:nvSpPr>
        <xdr:cNvPr id="6" name="5 CuadroTexto"/>
        <xdr:cNvSpPr txBox="1"/>
      </xdr:nvSpPr>
      <xdr:spPr>
        <a:xfrm>
          <a:off x="8458200" y="5676900"/>
          <a:ext cx="8681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Meta</a:t>
          </a:r>
          <a:r>
            <a:rPr lang="es-MX" sz="1100" baseline="0"/>
            <a:t> = 90%</a:t>
          </a:r>
          <a:endParaRPr lang="es-MX" sz="1100"/>
        </a:p>
      </xdr:txBody>
    </xdr:sp>
    <xdr:clientData/>
  </xdr:oneCellAnchor>
  <xdr:oneCellAnchor>
    <xdr:from>
      <xdr:col>0</xdr:col>
      <xdr:colOff>0</xdr:colOff>
      <xdr:row>0</xdr:row>
      <xdr:rowOff>0</xdr:rowOff>
    </xdr:from>
    <xdr:ext cx="1572354" cy="937629"/>
    <xdr:sp macro="" textlink="">
      <xdr:nvSpPr>
        <xdr:cNvPr id="7" name="6 Rectángulo"/>
        <xdr:cNvSpPr/>
      </xdr:nvSpPr>
      <xdr:spPr>
        <a:xfrm>
          <a:off x="0" y="0"/>
          <a:ext cx="1572354" cy="937629"/>
        </a:xfrm>
        <a:prstGeom prst="rect">
          <a:avLst/>
        </a:prstGeom>
        <a:noFill/>
      </xdr:spPr>
      <xdr:txBody>
        <a:bodyPr wrap="none" lIns="91440" tIns="45720" rIns="91440" bIns="45720">
          <a:spAutoFit/>
        </a:bodyPr>
        <a:lstStyle/>
        <a:p>
          <a:pPr algn="ctr"/>
          <a:r>
            <a:rPr lang="es-ES"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rPr>
            <a:t>TT10</a:t>
          </a:r>
        </a:p>
      </xdr:txBody>
    </xdr:sp>
    <xdr:clientData/>
  </xdr:oneCellAnchor>
  <xdr:twoCellAnchor>
    <xdr:from>
      <xdr:col>1</xdr:col>
      <xdr:colOff>906780</xdr:colOff>
      <xdr:row>3</xdr:row>
      <xdr:rowOff>0</xdr:rowOff>
    </xdr:from>
    <xdr:to>
      <xdr:col>2</xdr:col>
      <xdr:colOff>541020</xdr:colOff>
      <xdr:row>7</xdr:row>
      <xdr:rowOff>121920</xdr:rowOff>
    </xdr:to>
    <xdr:pic>
      <xdr:nvPicPr>
        <xdr:cNvPr id="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1620" y="563880"/>
          <a:ext cx="624840" cy="868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472440</xdr:colOff>
      <xdr:row>22</xdr:row>
      <xdr:rowOff>160020</xdr:rowOff>
    </xdr:from>
    <xdr:to>
      <xdr:col>3</xdr:col>
      <xdr:colOff>533400</xdr:colOff>
      <xdr:row>48</xdr:row>
      <xdr:rowOff>45720</xdr:rowOff>
    </xdr:to>
    <xdr:sp macro="" textlink="">
      <xdr:nvSpPr>
        <xdr:cNvPr id="10" name="AutoShape 4"/>
        <xdr:cNvSpPr>
          <a:spLocks/>
        </xdr:cNvSpPr>
      </xdr:nvSpPr>
      <xdr:spPr bwMode="auto">
        <a:xfrm>
          <a:off x="3025140" y="4564380"/>
          <a:ext cx="60960" cy="4427220"/>
        </a:xfrm>
        <a:prstGeom prst="rightBrace">
          <a:avLst>
            <a:gd name="adj1" fmla="val 605208"/>
            <a:gd name="adj2" fmla="val 50000"/>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171449</xdr:colOff>
      <xdr:row>23</xdr:row>
      <xdr:rowOff>0</xdr:rowOff>
    </xdr:from>
    <xdr:to>
      <xdr:col>16</xdr:col>
      <xdr:colOff>409574</xdr:colOff>
      <xdr:row>47</xdr:row>
      <xdr:rowOff>22860</xdr:rowOff>
    </xdr:to>
    <xdr:graphicFrame macro="">
      <xdr:nvGraphicFramePr>
        <xdr:cNvPr id="11"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31</xdr:row>
      <xdr:rowOff>104775</xdr:rowOff>
    </xdr:from>
    <xdr:to>
      <xdr:col>15</xdr:col>
      <xdr:colOff>581025</xdr:colOff>
      <xdr:row>31</xdr:row>
      <xdr:rowOff>123825</xdr:rowOff>
    </xdr:to>
    <xdr:cxnSp macro="">
      <xdr:nvCxnSpPr>
        <xdr:cNvPr id="12" name="11 Conector recto"/>
        <xdr:cNvCxnSpPr/>
      </xdr:nvCxnSpPr>
      <xdr:spPr>
        <a:xfrm>
          <a:off x="3914775" y="6572250"/>
          <a:ext cx="7019925" cy="190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13</xdr:col>
      <xdr:colOff>255270</xdr:colOff>
      <xdr:row>37</xdr:row>
      <xdr:rowOff>95250</xdr:rowOff>
    </xdr:from>
    <xdr:ext cx="877420" cy="264560"/>
    <xdr:sp macro="" textlink="">
      <xdr:nvSpPr>
        <xdr:cNvPr id="13" name="12 CuadroTexto"/>
        <xdr:cNvSpPr txBox="1"/>
      </xdr:nvSpPr>
      <xdr:spPr>
        <a:xfrm>
          <a:off x="9275445" y="5676900"/>
          <a:ext cx="8774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b="1"/>
            <a:t>Meta</a:t>
          </a:r>
          <a:r>
            <a:rPr lang="es-MX" sz="1100" b="1" baseline="0"/>
            <a:t> = 90%</a:t>
          </a:r>
          <a:endParaRPr lang="es-MX" sz="1100" b="1"/>
        </a:p>
      </xdr:txBody>
    </xdr:sp>
    <xdr:clientData/>
  </xdr:oneCellAnchor>
  <xdr:twoCellAnchor>
    <xdr:from>
      <xdr:col>14</xdr:col>
      <xdr:colOff>152400</xdr:colOff>
      <xdr:row>1</xdr:row>
      <xdr:rowOff>66675</xdr:rowOff>
    </xdr:from>
    <xdr:to>
      <xdr:col>16</xdr:col>
      <xdr:colOff>466725</xdr:colOff>
      <xdr:row>10</xdr:row>
      <xdr:rowOff>57150</xdr:rowOff>
    </xdr:to>
    <xdr:sp macro="" textlink="">
      <xdr:nvSpPr>
        <xdr:cNvPr id="2" name="1 Flecha en U">
          <a:hlinkClick xmlns:r="http://schemas.openxmlformats.org/officeDocument/2006/relationships" r:id="rId3"/>
        </xdr:cNvPr>
        <xdr:cNvSpPr/>
      </xdr:nvSpPr>
      <xdr:spPr>
        <a:xfrm>
          <a:off x="9839325" y="257175"/>
          <a:ext cx="1647825" cy="1647825"/>
        </a:xfrm>
        <a:prstGeom prst="uturnArrow">
          <a:avLst>
            <a:gd name="adj1" fmla="val 29624"/>
            <a:gd name="adj2" fmla="val 25000"/>
            <a:gd name="adj3" fmla="val 25000"/>
            <a:gd name="adj4" fmla="val 42594"/>
            <a:gd name="adj5" fmla="val 750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MX" sz="1800" b="1">
            <a:solidFill>
              <a:schemeClr val="tx1"/>
            </a:solidFill>
          </a:endParaRPr>
        </a:p>
        <a:p>
          <a:pPr algn="l"/>
          <a:r>
            <a:rPr lang="es-MX" sz="1800" b="1">
              <a:solidFill>
                <a:schemeClr val="tx1"/>
              </a:solidFill>
            </a:rPr>
            <a:t>REGRESAR AL TABLERO </a:t>
          </a:r>
        </a:p>
      </xdr:txBody>
    </xdr:sp>
    <xdr:clientData/>
  </xdr:twoCellAnchor>
  <xdr:twoCellAnchor>
    <xdr:from>
      <xdr:col>8</xdr:col>
      <xdr:colOff>441960</xdr:colOff>
      <xdr:row>1</xdr:row>
      <xdr:rowOff>15240</xdr:rowOff>
    </xdr:from>
    <xdr:to>
      <xdr:col>11</xdr:col>
      <xdr:colOff>45720</xdr:colOff>
      <xdr:row>3</xdr:row>
      <xdr:rowOff>83820</xdr:rowOff>
    </xdr:to>
    <xdr:sp macro="" textlink="">
      <xdr:nvSpPr>
        <xdr:cNvPr id="3" name="2 Rectángulo redondeado">
          <a:hlinkClick xmlns:r="http://schemas.openxmlformats.org/officeDocument/2006/relationships" r:id="rId3"/>
        </xdr:cNvPr>
        <xdr:cNvSpPr/>
      </xdr:nvSpPr>
      <xdr:spPr>
        <a:xfrm>
          <a:off x="6316980" y="198120"/>
          <a:ext cx="154686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s-MX" sz="1100"/>
            <a:t>Regresar a Tablero General</a:t>
          </a:r>
        </a:p>
        <a:p>
          <a:pPr algn="l"/>
          <a:endParaRPr lang="es-MX"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ABC\Downloads\Users\UABC\Downloads\2018%20Mayo%20Indicadores\AI1%202017%20Dic%20Final%20RESULTADOS%20DE%20INDICADORES%20ESTATALES%202017%2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UABC\Downloads\Nieblas2016\ISO%209001\2018-1%20Cambio%20Subir%20Google\TEsoreria%20Mexicali\2018%20Ago22%20Indicadores%20TESORERIA%20CAMPUS%20MXLI-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UABC\Downloads\Nieblas2016\ISO%209001\2018-1%20Cambio%20Subir%20Google\TEsoreria%20Mexicali\2018%2029Ago%20Indicadores%20TESORERIA%20CAMPUS%20MXL.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Nieblas2016%2012Mzo2019\ISO%209001\2019%20Cambios%20ISO\DT%20Mexicali\Indicadores%2030%20Abril%20TESORERIA%20CAMPUS%20MXLI-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uario\Downloads\INDICADORES%20CONTABILIDAD%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ABC\Downloads\Nieblas2016\ISO%209001\2018-1%20Cambio%20Subir%20Google\Control%20Patrimonial\actualizaciondeinformacioniso\2018%20Indicadores%20Control%20Patrimonial%2017AGO201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ABC\Downloads\Users\UABC\Downloads\2018%20Mayo%20Indicadores\FI1%202017%20Dic%20Indicadores_Finanzas_2017-2%20%20(24ene2018)%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UABC\Downloads\Nieblas2016\ISO%209001\2018-1%20Cambio%20Subir%20Google\Gestion%20de%20Calidad\2018%20%2031Ene%20Gestion%20Calidad%20Indicado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UABC\Downloads\Nieblas2016\ISO%209001\2017-1%20Cambios%20Google\Presupuestos\2017%2031%20Dic%20(10Enero)%20Indicadores%20%20Presupuesto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UABC-16644932\Downloads\2018%20-%2010%20Septiembre%20Indicadores%20%20Presupuestos.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2019%20%20-05%20Marzo%20Indicadores%20%20Presupuesto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usuario\Downloads\2019%2031%20marzo%20Indicadores%20TESORERIA%20CAMPUS%20MXL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 Anual"/>
      <sheetName val="Of. Inicio Vs  Borrador Inf."/>
      <sheetName val="Arqueos"/>
      <sheetName val="Gráficas de Arqueos"/>
      <sheetName val="Resultado Encuesta 2017-1 "/>
      <sheetName val="Resultado Encuesta 2017-2"/>
      <sheetName val="Gráficas de Encuestas"/>
    </sheetNames>
    <sheetDataSet>
      <sheetData sheetId="0"/>
      <sheetData sheetId="1"/>
      <sheetData sheetId="2"/>
      <sheetData sheetId="3"/>
      <sheetData sheetId="4">
        <row r="21">
          <cell r="B21">
            <v>0.97499999999999998</v>
          </cell>
        </row>
      </sheetData>
      <sheetData sheetId="5">
        <row r="21">
          <cell r="B21">
            <v>0.98</v>
          </cell>
        </row>
      </sheetData>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DE INDICADORES"/>
      <sheetName val="Analisis de Quejas"/>
      <sheetName val="Analisis Encuestas Alumnos "/>
      <sheetName val="Encuestas Admores"/>
      <sheetName val="INDICADOR Y GRAFICA ALUMNOS"/>
      <sheetName val=" INDICADOR EN DIAS  PRESUPUEST."/>
      <sheetName val="GRAFICAS CIERRES CONTABLE"/>
      <sheetName val="GRAFICAS DEPURACION CONTABILID"/>
      <sheetName val="INDICADOR Y GRAFICAS DE CHEQUES"/>
      <sheetName val="INDICADOR Y GRAFICA DE QUEJAS"/>
      <sheetName val="INDICADOR Y GRAFICA DE INGRESOS"/>
      <sheetName val="INDICADOR-GRAFICA-CONCILIACION"/>
      <sheetName val="INDICADOR Y GRAFICA CTRL PAT."/>
      <sheetName val="Hoja1"/>
    </sheetNames>
    <sheetDataSet>
      <sheetData sheetId="0"/>
      <sheetData sheetId="1"/>
      <sheetData sheetId="2"/>
      <sheetData sheetId="3"/>
      <sheetData sheetId="4"/>
      <sheetData sheetId="5">
        <row r="50">
          <cell r="D50" t="str">
            <v>0 DIAS</v>
          </cell>
          <cell r="E50" t="str">
            <v>1 DIA</v>
          </cell>
          <cell r="F50" t="str">
            <v>2 DIAS</v>
          </cell>
          <cell r="G50" t="str">
            <v>3 DIAS</v>
          </cell>
          <cell r="H50" t="str">
            <v>4 DIAS +</v>
          </cell>
        </row>
        <row r="51">
          <cell r="C51" t="str">
            <v>ene</v>
          </cell>
          <cell r="D51">
            <v>0</v>
          </cell>
          <cell r="E51">
            <v>0.89005235602094246</v>
          </cell>
          <cell r="F51">
            <v>2.8795811518324606E-2</v>
          </cell>
          <cell r="G51">
            <v>8.1151832460732987E-2</v>
          </cell>
          <cell r="H51">
            <v>0</v>
          </cell>
        </row>
        <row r="52">
          <cell r="C52" t="str">
            <v>feb</v>
          </cell>
          <cell r="D52">
            <v>0</v>
          </cell>
          <cell r="E52">
            <v>0.99025578562728378</v>
          </cell>
          <cell r="F52">
            <v>9.7442143727161992E-3</v>
          </cell>
          <cell r="G52">
            <v>0</v>
          </cell>
          <cell r="H52">
            <v>0</v>
          </cell>
        </row>
        <row r="53">
          <cell r="C53" t="str">
            <v>mar</v>
          </cell>
          <cell r="D53">
            <v>0</v>
          </cell>
          <cell r="E53">
            <v>0.97241379310344822</v>
          </cell>
          <cell r="F53">
            <v>9.1954022988505746E-3</v>
          </cell>
          <cell r="G53">
            <v>1.8390804597701149E-2</v>
          </cell>
          <cell r="H53">
            <v>0</v>
          </cell>
        </row>
        <row r="54">
          <cell r="C54" t="str">
            <v>abr</v>
          </cell>
          <cell r="D54">
            <v>0</v>
          </cell>
          <cell r="E54">
            <v>0.99705014749262533</v>
          </cell>
          <cell r="F54">
            <v>2.9498525073746312E-3</v>
          </cell>
          <cell r="G54">
            <v>0</v>
          </cell>
          <cell r="H54">
            <v>0</v>
          </cell>
        </row>
        <row r="55">
          <cell r="C55" t="str">
            <v>may</v>
          </cell>
          <cell r="D55">
            <v>0</v>
          </cell>
          <cell r="E55">
            <v>0.98170731707317072</v>
          </cell>
          <cell r="F55">
            <v>1.8292682926829267E-2</v>
          </cell>
          <cell r="G55">
            <v>0</v>
          </cell>
          <cell r="H55">
            <v>0</v>
          </cell>
        </row>
        <row r="56">
          <cell r="C56" t="str">
            <v>jun</v>
          </cell>
          <cell r="D56">
            <v>0</v>
          </cell>
          <cell r="E56">
            <v>0.99514563106796117</v>
          </cell>
          <cell r="F56">
            <v>4.8543689320388345E-3</v>
          </cell>
          <cell r="G56">
            <v>0</v>
          </cell>
          <cell r="H56">
            <v>0</v>
          </cell>
        </row>
        <row r="57">
          <cell r="C57" t="str">
            <v>jul</v>
          </cell>
          <cell r="D57">
            <v>0</v>
          </cell>
          <cell r="E57">
            <v>1</v>
          </cell>
          <cell r="F57">
            <v>0</v>
          </cell>
          <cell r="G57">
            <v>0</v>
          </cell>
          <cell r="H57">
            <v>0</v>
          </cell>
        </row>
        <row r="58">
          <cell r="C58" t="str">
            <v>ago</v>
          </cell>
          <cell r="D58" t="e">
            <v>#DIV/0!</v>
          </cell>
          <cell r="E58" t="e">
            <v>#DIV/0!</v>
          </cell>
          <cell r="F58" t="e">
            <v>#DIV/0!</v>
          </cell>
          <cell r="G58" t="e">
            <v>#DIV/0!</v>
          </cell>
          <cell r="H58" t="e">
            <v>#DIV/0!</v>
          </cell>
        </row>
        <row r="59">
          <cell r="C59" t="str">
            <v>sep</v>
          </cell>
          <cell r="D59" t="e">
            <v>#DIV/0!</v>
          </cell>
          <cell r="E59" t="e">
            <v>#DIV/0!</v>
          </cell>
          <cell r="F59" t="e">
            <v>#DIV/0!</v>
          </cell>
          <cell r="G59" t="e">
            <v>#DIV/0!</v>
          </cell>
          <cell r="H59" t="e">
            <v>#DIV/0!</v>
          </cell>
        </row>
        <row r="60">
          <cell r="C60" t="str">
            <v>oct</v>
          </cell>
          <cell r="D60" t="e">
            <v>#DIV/0!</v>
          </cell>
          <cell r="E60" t="e">
            <v>#DIV/0!</v>
          </cell>
          <cell r="F60" t="e">
            <v>#DIV/0!</v>
          </cell>
          <cell r="G60" t="e">
            <v>#DIV/0!</v>
          </cell>
          <cell r="H60" t="e">
            <v>#DIV/0!</v>
          </cell>
        </row>
        <row r="61">
          <cell r="C61" t="str">
            <v>nov</v>
          </cell>
          <cell r="D61" t="e">
            <v>#DIV/0!</v>
          </cell>
          <cell r="E61" t="e">
            <v>#DIV/0!</v>
          </cell>
          <cell r="F61" t="e">
            <v>#DIV/0!</v>
          </cell>
          <cell r="G61" t="e">
            <v>#DIV/0!</v>
          </cell>
          <cell r="H61" t="e">
            <v>#DIV/0!</v>
          </cell>
        </row>
        <row r="62">
          <cell r="C62" t="str">
            <v>dic</v>
          </cell>
          <cell r="D62" t="e">
            <v>#DIV/0!</v>
          </cell>
          <cell r="E62" t="e">
            <v>#DIV/0!</v>
          </cell>
          <cell r="F62" t="e">
            <v>#DIV/0!</v>
          </cell>
          <cell r="G62" t="e">
            <v>#DIV/0!</v>
          </cell>
          <cell r="H62" t="e">
            <v>#DIV/0!</v>
          </cell>
        </row>
      </sheetData>
      <sheetData sheetId="6">
        <row r="24">
          <cell r="B24" t="str">
            <v>Ene</v>
          </cell>
        </row>
      </sheetData>
      <sheetData sheetId="7"/>
      <sheetData sheetId="8"/>
      <sheetData sheetId="9">
        <row r="25">
          <cell r="D25" t="str">
            <v>QUEJAS RECIBIDAS</v>
          </cell>
        </row>
      </sheetData>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DE INDICADORES"/>
      <sheetName val="Analisis de Quejas"/>
      <sheetName val="Analisis Encuestas Alumnos "/>
      <sheetName val="Encuestas Admores"/>
      <sheetName val="INDICADOR Y GRAFICA ALUMNOS"/>
      <sheetName val=" INDICADOR EN DIAS  PRESUPUEST."/>
      <sheetName val="GRAFICAS CIERRES CONTABLE"/>
      <sheetName val="GRAFICAS DEPURACION CONTABILID"/>
      <sheetName val="INDICADOR Y GRAFICAS DE CHEQUES"/>
      <sheetName val="INDICADOR Y GRAFICA DE QUEJAS"/>
      <sheetName val="INDICADOR Y GRAFICA DE INGRESOS"/>
      <sheetName val="INDICADOR-GRAFICA-CONCILIACION"/>
      <sheetName val="INDICADOR Y GRAFICA CTRL PAT."/>
      <sheetName val="Hoja1"/>
    </sheetNames>
    <sheetDataSet>
      <sheetData sheetId="0"/>
      <sheetData sheetId="1"/>
      <sheetData sheetId="2"/>
      <sheetData sheetId="3">
        <row r="29">
          <cell r="A29" t="str">
            <v>jul-dic 18</v>
          </cell>
        </row>
      </sheetData>
      <sheetData sheetId="4"/>
      <sheetData sheetId="5"/>
      <sheetData sheetId="6"/>
      <sheetData sheetId="7"/>
      <sheetData sheetId="8">
        <row r="60">
          <cell r="C60" t="str">
            <v>0 DIAS</v>
          </cell>
          <cell r="D60" t="str">
            <v>1 DIA</v>
          </cell>
          <cell r="E60" t="str">
            <v>2 DIAS</v>
          </cell>
          <cell r="F60" t="str">
            <v>3 DIAS</v>
          </cell>
          <cell r="G60" t="str">
            <v>4 DIAS</v>
          </cell>
          <cell r="H60" t="str">
            <v>5 DIAS</v>
          </cell>
          <cell r="I60" t="str">
            <v>6 DIAS +</v>
          </cell>
        </row>
        <row r="61">
          <cell r="B61" t="str">
            <v>ENE</v>
          </cell>
          <cell r="C61">
            <v>0.54545454545454541</v>
          </cell>
          <cell r="D61">
            <v>0</v>
          </cell>
          <cell r="F61">
            <v>0</v>
          </cell>
          <cell r="G61">
            <v>0</v>
          </cell>
          <cell r="H61">
            <v>0.45454545454545453</v>
          </cell>
          <cell r="I61">
            <v>0</v>
          </cell>
          <cell r="J61">
            <v>0.54545454545454541</v>
          </cell>
        </row>
        <row r="62">
          <cell r="B62" t="str">
            <v>FEB</v>
          </cell>
          <cell r="C62">
            <v>0.10606060606060606</v>
          </cell>
          <cell r="D62">
            <v>0</v>
          </cell>
          <cell r="F62">
            <v>6.0606060606060608E-2</v>
          </cell>
          <cell r="G62">
            <v>4.5454545454545456E-2</v>
          </cell>
          <cell r="H62">
            <v>0.75757575757575757</v>
          </cell>
          <cell r="I62">
            <v>0</v>
          </cell>
          <cell r="J62">
            <v>0.19696969696969696</v>
          </cell>
        </row>
        <row r="63">
          <cell r="B63" t="str">
            <v>MZO</v>
          </cell>
          <cell r="C63">
            <v>6.1538461538461542E-2</v>
          </cell>
          <cell r="D63">
            <v>0</v>
          </cell>
          <cell r="F63">
            <v>7.6923076923076927E-3</v>
          </cell>
          <cell r="G63">
            <v>0.11538461538461539</v>
          </cell>
          <cell r="H63">
            <v>0.66923076923076918</v>
          </cell>
          <cell r="I63">
            <v>0</v>
          </cell>
          <cell r="J63">
            <v>0.2153846153846154</v>
          </cell>
        </row>
        <row r="64">
          <cell r="B64" t="str">
            <v>ABR</v>
          </cell>
          <cell r="C64">
            <v>2.3076923076923078E-2</v>
          </cell>
          <cell r="D64">
            <v>1.5384615384615385E-2</v>
          </cell>
          <cell r="F64">
            <v>0.16153846153846155</v>
          </cell>
          <cell r="G64">
            <v>1.5384615384615385E-2</v>
          </cell>
          <cell r="H64">
            <v>0.34615384615384615</v>
          </cell>
          <cell r="I64">
            <v>0</v>
          </cell>
          <cell r="J64">
            <v>0.63846153846153841</v>
          </cell>
        </row>
        <row r="65">
          <cell r="B65" t="str">
            <v>MAYO</v>
          </cell>
          <cell r="C65">
            <v>7.6923076923076927E-3</v>
          </cell>
          <cell r="D65">
            <v>8.461538461538462E-2</v>
          </cell>
          <cell r="F65">
            <v>7.6923076923076927E-2</v>
          </cell>
          <cell r="G65">
            <v>0</v>
          </cell>
          <cell r="H65">
            <v>0.77692307692307694</v>
          </cell>
          <cell r="I65">
            <v>0</v>
          </cell>
          <cell r="J65">
            <v>0.22307692307692309</v>
          </cell>
        </row>
        <row r="66">
          <cell r="B66" t="str">
            <v>JUN</v>
          </cell>
          <cell r="C66">
            <v>1.5503875968992248E-2</v>
          </cell>
          <cell r="D66">
            <v>0</v>
          </cell>
          <cell r="F66">
            <v>0.27906976744186046</v>
          </cell>
          <cell r="G66">
            <v>0.13953488372093023</v>
          </cell>
          <cell r="H66">
            <v>0.41085271317829458</v>
          </cell>
          <cell r="I66">
            <v>0</v>
          </cell>
          <cell r="J66">
            <v>0.44961240310077522</v>
          </cell>
        </row>
        <row r="67">
          <cell r="B67" t="str">
            <v>JUL</v>
          </cell>
          <cell r="C67">
            <v>0</v>
          </cell>
          <cell r="D67">
            <v>0.16363636363636364</v>
          </cell>
          <cell r="F67">
            <v>0</v>
          </cell>
          <cell r="G67">
            <v>1.8181818181818181E-2</v>
          </cell>
          <cell r="H67">
            <v>0.8</v>
          </cell>
          <cell r="I67">
            <v>0</v>
          </cell>
          <cell r="J67">
            <v>0.18181818181818182</v>
          </cell>
        </row>
        <row r="68">
          <cell r="B68" t="str">
            <v>AGO</v>
          </cell>
          <cell r="C68">
            <v>0</v>
          </cell>
          <cell r="D68">
            <v>0</v>
          </cell>
          <cell r="F68">
            <v>0</v>
          </cell>
          <cell r="G68">
            <v>0</v>
          </cell>
          <cell r="H68">
            <v>0</v>
          </cell>
          <cell r="I68">
            <v>0</v>
          </cell>
          <cell r="J68">
            <v>0</v>
          </cell>
        </row>
        <row r="69">
          <cell r="B69" t="str">
            <v>SEPT</v>
          </cell>
          <cell r="C69">
            <v>0</v>
          </cell>
          <cell r="D69">
            <v>0</v>
          </cell>
          <cell r="F69">
            <v>0</v>
          </cell>
          <cell r="G69">
            <v>0</v>
          </cell>
          <cell r="H69">
            <v>0</v>
          </cell>
          <cell r="I69">
            <v>0</v>
          </cell>
          <cell r="J69">
            <v>0</v>
          </cell>
        </row>
        <row r="70">
          <cell r="B70" t="str">
            <v>OCT</v>
          </cell>
          <cell r="C70">
            <v>0</v>
          </cell>
          <cell r="D70">
            <v>0</v>
          </cell>
          <cell r="F70">
            <v>0</v>
          </cell>
          <cell r="G70">
            <v>0</v>
          </cell>
          <cell r="H70">
            <v>0</v>
          </cell>
          <cell r="I70">
            <v>0</v>
          </cell>
          <cell r="J70">
            <v>0</v>
          </cell>
        </row>
        <row r="71">
          <cell r="B71" t="str">
            <v>NOV</v>
          </cell>
          <cell r="C71">
            <v>0</v>
          </cell>
          <cell r="D71">
            <v>0</v>
          </cell>
          <cell r="F71">
            <v>0</v>
          </cell>
          <cell r="G71">
            <v>0</v>
          </cell>
          <cell r="H71">
            <v>0</v>
          </cell>
          <cell r="I71">
            <v>0</v>
          </cell>
          <cell r="J71">
            <v>0</v>
          </cell>
        </row>
        <row r="72">
          <cell r="B72" t="str">
            <v>DIC</v>
          </cell>
          <cell r="C72">
            <v>0</v>
          </cell>
          <cell r="D72">
            <v>0</v>
          </cell>
          <cell r="F72">
            <v>0</v>
          </cell>
          <cell r="G72">
            <v>0</v>
          </cell>
          <cell r="H72">
            <v>0</v>
          </cell>
          <cell r="I72">
            <v>0</v>
          </cell>
          <cell r="J72">
            <v>0</v>
          </cell>
        </row>
      </sheetData>
      <sheetData sheetId="9"/>
      <sheetData sheetId="10"/>
      <sheetData sheetId="11">
        <row r="26">
          <cell r="A26" t="str">
            <v>ene</v>
          </cell>
        </row>
      </sheetData>
      <sheetData sheetId="12"/>
      <sheetData sheetId="1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sheetName val="Analisis de Quejas"/>
      <sheetName val="Analisis Encuestas Alumnos "/>
      <sheetName val="Encuestas Admores"/>
      <sheetName val="INDICADOR Y GRAFICA ALUMNOS"/>
      <sheetName val=" INDICADOR EN DIAS  PRESUPUEST."/>
      <sheetName val="GRAFICAS CIERRES CONTABLE"/>
      <sheetName val="GRAFICAS DEPURACION CONTABILID"/>
      <sheetName val="INDICADOR Y GRAFICAS DE CHEQUES"/>
      <sheetName val="INDICADOR Y GRAFICA DE QUEJAS"/>
      <sheetName val="INDICADOR Y GRAFICA DE INGRESOS"/>
      <sheetName val="INDICADOR-GRAFICA-CONCILIACION"/>
      <sheetName val="INDICADOR Y GRAFICA CTRL PAT."/>
    </sheetNames>
    <sheetDataSet>
      <sheetData sheetId="0"/>
      <sheetData sheetId="1"/>
      <sheetData sheetId="2"/>
      <sheetData sheetId="3"/>
      <sheetData sheetId="4"/>
      <sheetData sheetId="5"/>
      <sheetData sheetId="6"/>
      <sheetData sheetId="7"/>
      <sheetData sheetId="8">
        <row r="49">
          <cell r="C49" t="str">
            <v>0 DIAS</v>
          </cell>
          <cell r="D49" t="str">
            <v>1 DIA</v>
          </cell>
          <cell r="E49" t="str">
            <v>2 DIAS</v>
          </cell>
          <cell r="F49" t="str">
            <v>3 DIAS</v>
          </cell>
          <cell r="G49" t="str">
            <v>4 DIAS</v>
          </cell>
          <cell r="H49" t="str">
            <v>5 DIAS</v>
          </cell>
          <cell r="I49" t="str">
            <v>6 DIAS +</v>
          </cell>
        </row>
        <row r="50">
          <cell r="B50" t="str">
            <v>ENE</v>
          </cell>
          <cell r="C50">
            <v>0</v>
          </cell>
          <cell r="D50">
            <v>0.92</v>
          </cell>
          <cell r="F50">
            <v>0.08</v>
          </cell>
          <cell r="G50">
            <v>0</v>
          </cell>
          <cell r="H50">
            <v>0</v>
          </cell>
          <cell r="I50">
            <v>0</v>
          </cell>
          <cell r="J50">
            <v>1</v>
          </cell>
          <cell r="S50">
            <v>1.1599999999999999</v>
          </cell>
          <cell r="T50" t="str">
            <v>ENE</v>
          </cell>
          <cell r="U50">
            <v>3</v>
          </cell>
        </row>
        <row r="51">
          <cell r="B51" t="str">
            <v>FEB</v>
          </cell>
          <cell r="C51">
            <v>0</v>
          </cell>
          <cell r="D51">
            <v>0.73170731707317072</v>
          </cell>
          <cell r="F51">
            <v>0.11424903722721438</v>
          </cell>
          <cell r="G51">
            <v>2.6957637997432605E-2</v>
          </cell>
          <cell r="H51">
            <v>2.9525032092426188E-2</v>
          </cell>
          <cell r="I51">
            <v>0</v>
          </cell>
          <cell r="J51">
            <v>0.99999999999999989</v>
          </cell>
          <cell r="S51">
            <v>1.5250320924261875</v>
          </cell>
          <cell r="T51" t="str">
            <v>FEB</v>
          </cell>
          <cell r="U51">
            <v>3</v>
          </cell>
        </row>
        <row r="52">
          <cell r="B52" t="str">
            <v>MZO</v>
          </cell>
          <cell r="C52">
            <v>0</v>
          </cell>
          <cell r="D52">
            <v>0.67465504720406677</v>
          </cell>
          <cell r="F52">
            <v>0.11401597676107481</v>
          </cell>
          <cell r="G52">
            <v>0.11038489469862019</v>
          </cell>
          <cell r="H52">
            <v>5.0835148874364558E-3</v>
          </cell>
          <cell r="I52">
            <v>0</v>
          </cell>
          <cell r="J52">
            <v>0.99999999999999989</v>
          </cell>
          <cell r="S52">
            <v>1.6753812636165577</v>
          </cell>
          <cell r="T52" t="str">
            <v>MZO</v>
          </cell>
          <cell r="U52">
            <v>3</v>
          </cell>
        </row>
        <row r="53">
          <cell r="B53" t="str">
            <v>MZO (Nota1)</v>
          </cell>
          <cell r="C53">
            <v>0</v>
          </cell>
          <cell r="D53">
            <v>0.74919354838709673</v>
          </cell>
          <cell r="F53">
            <v>0.12661290322580646</v>
          </cell>
          <cell r="G53">
            <v>1.2096774193548387E-2</v>
          </cell>
          <cell r="H53">
            <v>5.6451612903225803E-3</v>
          </cell>
          <cell r="I53">
            <v>0</v>
          </cell>
          <cell r="J53">
            <v>0.99999999999999989</v>
          </cell>
          <cell r="S53">
            <v>1.4185483870967743</v>
          </cell>
          <cell r="T53" t="str">
            <v>Mzo con Ajuste</v>
          </cell>
        </row>
        <row r="54">
          <cell r="B54" t="str">
            <v>ABR</v>
          </cell>
          <cell r="C54" t="e">
            <v>#DIV/0!</v>
          </cell>
          <cell r="D54" t="e">
            <v>#DIV/0!</v>
          </cell>
          <cell r="F54" t="e">
            <v>#DIV/0!</v>
          </cell>
          <cell r="G54" t="e">
            <v>#DIV/0!</v>
          </cell>
          <cell r="H54" t="e">
            <v>#DIV/0!</v>
          </cell>
          <cell r="I54" t="e">
            <v>#DIV/0!</v>
          </cell>
          <cell r="J54" t="e">
            <v>#DIV/0!</v>
          </cell>
          <cell r="S54" t="e">
            <v>#DIV/0!</v>
          </cell>
          <cell r="T54" t="str">
            <v>ABR</v>
          </cell>
          <cell r="U54">
            <v>3</v>
          </cell>
        </row>
        <row r="55">
          <cell r="B55" t="str">
            <v>MAYO</v>
          </cell>
          <cell r="C55" t="e">
            <v>#DIV/0!</v>
          </cell>
          <cell r="D55" t="e">
            <v>#DIV/0!</v>
          </cell>
          <cell r="F55" t="e">
            <v>#DIV/0!</v>
          </cell>
          <cell r="G55" t="e">
            <v>#DIV/0!</v>
          </cell>
          <cell r="H55" t="e">
            <v>#DIV/0!</v>
          </cell>
          <cell r="I55" t="e">
            <v>#DIV/0!</v>
          </cell>
          <cell r="J55" t="e">
            <v>#DIV/0!</v>
          </cell>
          <cell r="S55" t="e">
            <v>#DIV/0!</v>
          </cell>
          <cell r="T55" t="str">
            <v>MAYO</v>
          </cell>
          <cell r="U55">
            <v>3</v>
          </cell>
        </row>
        <row r="56">
          <cell r="B56" t="str">
            <v>JUN</v>
          </cell>
          <cell r="C56" t="e">
            <v>#DIV/0!</v>
          </cell>
          <cell r="D56" t="e">
            <v>#DIV/0!</v>
          </cell>
          <cell r="F56" t="e">
            <v>#DIV/0!</v>
          </cell>
          <cell r="G56" t="e">
            <v>#DIV/0!</v>
          </cell>
          <cell r="H56" t="e">
            <v>#DIV/0!</v>
          </cell>
          <cell r="I56" t="e">
            <v>#DIV/0!</v>
          </cell>
          <cell r="J56" t="e">
            <v>#DIV/0!</v>
          </cell>
          <cell r="S56" t="e">
            <v>#DIV/0!</v>
          </cell>
          <cell r="T56" t="str">
            <v>JUN</v>
          </cell>
          <cell r="U56">
            <v>3</v>
          </cell>
        </row>
        <row r="57">
          <cell r="B57" t="str">
            <v>JUL</v>
          </cell>
          <cell r="C57" t="e">
            <v>#DIV/0!</v>
          </cell>
          <cell r="D57" t="e">
            <v>#DIV/0!</v>
          </cell>
          <cell r="F57" t="e">
            <v>#DIV/0!</v>
          </cell>
          <cell r="G57" t="e">
            <v>#DIV/0!</v>
          </cell>
          <cell r="H57" t="e">
            <v>#DIV/0!</v>
          </cell>
          <cell r="I57" t="e">
            <v>#DIV/0!</v>
          </cell>
          <cell r="J57" t="e">
            <v>#DIV/0!</v>
          </cell>
          <cell r="S57" t="e">
            <v>#DIV/0!</v>
          </cell>
          <cell r="T57" t="str">
            <v>JUL</v>
          </cell>
          <cell r="U57">
            <v>3</v>
          </cell>
        </row>
        <row r="58">
          <cell r="B58" t="str">
            <v>AGO</v>
          </cell>
          <cell r="C58" t="e">
            <v>#DIV/0!</v>
          </cell>
          <cell r="D58" t="e">
            <v>#DIV/0!</v>
          </cell>
          <cell r="F58" t="e">
            <v>#DIV/0!</v>
          </cell>
          <cell r="G58" t="e">
            <v>#DIV/0!</v>
          </cell>
          <cell r="H58" t="e">
            <v>#DIV/0!</v>
          </cell>
          <cell r="I58" t="e">
            <v>#DIV/0!</v>
          </cell>
          <cell r="J58" t="e">
            <v>#DIV/0!</v>
          </cell>
          <cell r="S58" t="e">
            <v>#DIV/0!</v>
          </cell>
          <cell r="T58" t="str">
            <v>AGO</v>
          </cell>
          <cell r="U58">
            <v>3</v>
          </cell>
        </row>
        <row r="59">
          <cell r="B59" t="str">
            <v>SEPT</v>
          </cell>
          <cell r="C59" t="e">
            <v>#DIV/0!</v>
          </cell>
          <cell r="D59" t="e">
            <v>#DIV/0!</v>
          </cell>
          <cell r="F59" t="e">
            <v>#DIV/0!</v>
          </cell>
          <cell r="G59" t="e">
            <v>#DIV/0!</v>
          </cell>
          <cell r="H59" t="e">
            <v>#DIV/0!</v>
          </cell>
          <cell r="I59" t="e">
            <v>#DIV/0!</v>
          </cell>
          <cell r="J59" t="e">
            <v>#DIV/0!</v>
          </cell>
          <cell r="S59" t="e">
            <v>#DIV/0!</v>
          </cell>
          <cell r="T59" t="str">
            <v>SEPT</v>
          </cell>
          <cell r="U59">
            <v>3</v>
          </cell>
        </row>
        <row r="60">
          <cell r="B60" t="str">
            <v>OCT</v>
          </cell>
          <cell r="T60" t="str">
            <v>OCT</v>
          </cell>
          <cell r="U60">
            <v>3</v>
          </cell>
        </row>
        <row r="61">
          <cell r="B61" t="str">
            <v>NOV</v>
          </cell>
          <cell r="T61" t="str">
            <v>NOV</v>
          </cell>
          <cell r="U61">
            <v>3</v>
          </cell>
        </row>
        <row r="62">
          <cell r="B62" t="str">
            <v>DIC</v>
          </cell>
          <cell r="T62" t="str">
            <v>DIC</v>
          </cell>
          <cell r="U62">
            <v>3</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IGACIONES FISCALES"/>
      <sheetName val="CIERRES CONTABLES"/>
      <sheetName val="CUENTA PUBLICA"/>
      <sheetName val="DEPURACION OPORTUNA"/>
      <sheetName val="CONCILIACIONES BANCARIAS"/>
      <sheetName val="QUEJAS DE USUARIOS"/>
      <sheetName val="ENCUESTAS APLICADAS"/>
    </sheetNames>
    <sheetDataSet>
      <sheetData sheetId="0"/>
      <sheetData sheetId="1"/>
      <sheetData sheetId="2">
        <row r="19">
          <cell r="B19" t="str">
            <v>%DE REPORTES PRESENTADOS</v>
          </cell>
        </row>
        <row r="20">
          <cell r="A20" t="str">
            <v>FEBRERO</v>
          </cell>
          <cell r="B20">
            <v>1</v>
          </cell>
        </row>
        <row r="21">
          <cell r="A21" t="str">
            <v>ABRIL</v>
          </cell>
          <cell r="B21">
            <v>0</v>
          </cell>
        </row>
        <row r="22">
          <cell r="A22" t="str">
            <v>JULIO</v>
          </cell>
          <cell r="B22">
            <v>0</v>
          </cell>
        </row>
        <row r="23">
          <cell r="A23" t="str">
            <v>OCTUBRE</v>
          </cell>
          <cell r="B23">
            <v>0</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n Tramites"/>
      <sheetName val="Resultado de encuesta"/>
      <sheetName val="Quejas de Usuario"/>
    </sheetNames>
    <sheetDataSet>
      <sheetData sheetId="0">
        <row r="21">
          <cell r="C21" t="str">
            <v>ATENCIÓN TRÁMITES</v>
          </cell>
        </row>
        <row r="61">
          <cell r="C61" t="str">
            <v>0-10 DIAS</v>
          </cell>
          <cell r="D61" t="str">
            <v>MAS DE 10 DIAS</v>
          </cell>
        </row>
        <row r="62">
          <cell r="B62" t="str">
            <v>Ene-Mzo 17</v>
          </cell>
          <cell r="C62">
            <v>49</v>
          </cell>
        </row>
        <row r="63">
          <cell r="B63" t="str">
            <v>Abr-Jun 17</v>
          </cell>
          <cell r="C63">
            <v>64</v>
          </cell>
        </row>
        <row r="64">
          <cell r="B64" t="str">
            <v>Jul-Sep 17</v>
          </cell>
          <cell r="C64">
            <v>23</v>
          </cell>
        </row>
        <row r="65">
          <cell r="B65" t="str">
            <v>Oct-Dic 17</v>
          </cell>
          <cell r="C65">
            <v>30</v>
          </cell>
        </row>
        <row r="66">
          <cell r="B66" t="str">
            <v>Ene-Mzo 18</v>
          </cell>
          <cell r="C66">
            <v>55</v>
          </cell>
          <cell r="D66">
            <v>0</v>
          </cell>
        </row>
        <row r="67">
          <cell r="B67" t="str">
            <v>Abr-Jun 18</v>
          </cell>
          <cell r="C67">
            <v>30</v>
          </cell>
          <cell r="D67">
            <v>0</v>
          </cell>
        </row>
        <row r="68">
          <cell r="B68" t="str">
            <v>Jul-Sep 18</v>
          </cell>
        </row>
        <row r="69">
          <cell r="B69" t="str">
            <v>Oct-Dic 18</v>
          </cell>
        </row>
      </sheetData>
      <sheetData sheetId="1">
        <row r="24">
          <cell r="C24" t="str">
            <v>% Satisfaccion</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N DE TRÁMITES 2017"/>
      <sheetName val="QUEJAS 2017"/>
      <sheetName val="SATISFACCIÓN DE USUARIOS 2017-2"/>
      <sheetName val="SATISFACC. DE USUARIOS DE CAJA"/>
      <sheetName val="TASAS BANCARIAS 2017"/>
    </sheetNames>
    <sheetDataSet>
      <sheetData sheetId="0"/>
      <sheetData sheetId="1"/>
      <sheetData sheetId="2">
        <row r="94">
          <cell r="Y94" t="str">
            <v>1 DIA</v>
          </cell>
          <cell r="Z94" t="str">
            <v>2 DIAS</v>
          </cell>
          <cell r="AA94" t="str">
            <v>3 DIAS</v>
          </cell>
          <cell r="AB94" t="str">
            <v>4 DIAS</v>
          </cell>
          <cell r="AC94" t="str">
            <v>5 DIAS</v>
          </cell>
        </row>
        <row r="96">
          <cell r="Y96">
            <v>3</v>
          </cell>
          <cell r="Z96">
            <v>8</v>
          </cell>
          <cell r="AA96">
            <v>17</v>
          </cell>
        </row>
        <row r="98">
          <cell r="Y98">
            <v>7</v>
          </cell>
          <cell r="Z98">
            <v>3</v>
          </cell>
          <cell r="AA98">
            <v>14</v>
          </cell>
          <cell r="AB98">
            <v>3</v>
          </cell>
          <cell r="AC98">
            <v>1</v>
          </cell>
        </row>
      </sheetData>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 MEJORA"/>
      <sheetName val="PROY MEJORA Ambientales"/>
      <sheetName val="Capacitacion "/>
      <sheetName val="Acciones Correctivas"/>
      <sheetName val="AP (Historia)"/>
      <sheetName val="Transparencia"/>
    </sheetNames>
    <sheetDataSet>
      <sheetData sheetId="0">
        <row r="25">
          <cell r="C25" t="str">
            <v>PROYECTOS</v>
          </cell>
        </row>
      </sheetData>
      <sheetData sheetId="1">
        <row r="23">
          <cell r="C23" t="str">
            <v>PROYECTOS</v>
          </cell>
          <cell r="D23" t="str">
            <v>META</v>
          </cell>
        </row>
        <row r="24">
          <cell r="B24" t="str">
            <v>AÑO 2014</v>
          </cell>
          <cell r="C24">
            <v>3</v>
          </cell>
          <cell r="D24">
            <v>3</v>
          </cell>
        </row>
        <row r="25">
          <cell r="B25" t="str">
            <v>AÑO 2015</v>
          </cell>
          <cell r="C25">
            <v>3</v>
          </cell>
          <cell r="D25">
            <v>3</v>
          </cell>
        </row>
        <row r="26">
          <cell r="B26" t="str">
            <v>AÑO 2016</v>
          </cell>
          <cell r="C26">
            <v>5</v>
          </cell>
          <cell r="D26">
            <v>3</v>
          </cell>
        </row>
        <row r="27">
          <cell r="B27" t="str">
            <v>AÑO 2017</v>
          </cell>
          <cell r="C27">
            <v>7</v>
          </cell>
          <cell r="D27">
            <v>3</v>
          </cell>
        </row>
        <row r="28">
          <cell r="B28" t="str">
            <v>AÑO 2018</v>
          </cell>
          <cell r="C28">
            <v>2</v>
          </cell>
          <cell r="D28">
            <v>1</v>
          </cell>
        </row>
      </sheetData>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n Tramites 2017"/>
      <sheetName val="Atn.QUEJAS 2017"/>
      <sheetName val="SATISF USUARIOS 2017"/>
      <sheetName val="Avance Presupuestal 2017"/>
    </sheetNames>
    <sheetDataSet>
      <sheetData sheetId="0">
        <row r="25">
          <cell r="C25" t="str">
            <v>ATENCIÓN TRÁMITES</v>
          </cell>
          <cell r="D25" t="str">
            <v>META</v>
          </cell>
        </row>
        <row r="26">
          <cell r="B26">
            <v>42736</v>
          </cell>
          <cell r="C26">
            <v>0.99305555555555558</v>
          </cell>
          <cell r="D26">
            <v>0.98</v>
          </cell>
        </row>
        <row r="27">
          <cell r="B27">
            <v>42767</v>
          </cell>
          <cell r="C27">
            <v>1</v>
          </cell>
          <cell r="D27">
            <v>0.98</v>
          </cell>
        </row>
        <row r="28">
          <cell r="B28">
            <v>42795</v>
          </cell>
          <cell r="C28">
            <v>1</v>
          </cell>
          <cell r="D28">
            <v>0.98</v>
          </cell>
        </row>
        <row r="29">
          <cell r="B29">
            <v>42826</v>
          </cell>
          <cell r="C29">
            <v>1</v>
          </cell>
          <cell r="D29">
            <v>0.98</v>
          </cell>
        </row>
        <row r="30">
          <cell r="B30">
            <v>42856</v>
          </cell>
          <cell r="C30">
            <v>1</v>
          </cell>
          <cell r="D30">
            <v>0.98</v>
          </cell>
        </row>
        <row r="31">
          <cell r="B31">
            <v>42887</v>
          </cell>
          <cell r="C31">
            <v>1</v>
          </cell>
          <cell r="D31">
            <v>0.98</v>
          </cell>
        </row>
        <row r="32">
          <cell r="B32">
            <v>42917</v>
          </cell>
          <cell r="C32">
            <v>1</v>
          </cell>
          <cell r="D32">
            <v>0.98</v>
          </cell>
        </row>
        <row r="33">
          <cell r="B33">
            <v>42948</v>
          </cell>
          <cell r="C33">
            <v>1</v>
          </cell>
          <cell r="D33">
            <v>0.98</v>
          </cell>
        </row>
        <row r="34">
          <cell r="B34">
            <v>42979</v>
          </cell>
          <cell r="C34">
            <v>1</v>
          </cell>
          <cell r="D34">
            <v>0.98</v>
          </cell>
        </row>
        <row r="35">
          <cell r="B35">
            <v>43009</v>
          </cell>
          <cell r="C35">
            <v>1</v>
          </cell>
          <cell r="D35">
            <v>0.98</v>
          </cell>
        </row>
        <row r="36">
          <cell r="B36">
            <v>43040</v>
          </cell>
          <cell r="C36">
            <v>1</v>
          </cell>
          <cell r="D36">
            <v>0.98</v>
          </cell>
        </row>
        <row r="37">
          <cell r="B37">
            <v>43070</v>
          </cell>
          <cell r="C37">
            <v>1</v>
          </cell>
          <cell r="D37">
            <v>0.98</v>
          </cell>
        </row>
      </sheetData>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n. Tramites 2018"/>
      <sheetName val="Atn.QUEJAS 2018"/>
      <sheetName val="SATISF USUARIOS 2017"/>
      <sheetName val="Avance Presupuestal 2018"/>
    </sheetNames>
    <sheetDataSet>
      <sheetData sheetId="0">
        <row r="48">
          <cell r="C48" t="str">
            <v>1 DÍA</v>
          </cell>
          <cell r="D48" t="str">
            <v>2 DÍAS</v>
          </cell>
          <cell r="E48" t="str">
            <v>3 DÍAS</v>
          </cell>
          <cell r="F48" t="str">
            <v>4 DÍAS</v>
          </cell>
        </row>
        <row r="49">
          <cell r="B49">
            <v>43101</v>
          </cell>
          <cell r="C49">
            <v>0.99212598425196852</v>
          </cell>
          <cell r="D49">
            <v>7.874015748031496E-3</v>
          </cell>
          <cell r="E49">
            <v>0</v>
          </cell>
          <cell r="F49">
            <v>0</v>
          </cell>
        </row>
        <row r="50">
          <cell r="B50">
            <v>43132</v>
          </cell>
          <cell r="C50">
            <v>0.98613251155624038</v>
          </cell>
          <cell r="D50">
            <v>1.386748844375963E-2</v>
          </cell>
          <cell r="E50">
            <v>0</v>
          </cell>
          <cell r="F50">
            <v>0</v>
          </cell>
        </row>
        <row r="51">
          <cell r="B51">
            <v>43160</v>
          </cell>
          <cell r="C51">
            <v>0.9642857142857143</v>
          </cell>
          <cell r="D51">
            <v>1.1904761904761904E-2</v>
          </cell>
          <cell r="E51">
            <v>2.3809523809523808E-2</v>
          </cell>
          <cell r="F51">
            <v>0</v>
          </cell>
        </row>
        <row r="52">
          <cell r="B52">
            <v>43191</v>
          </cell>
          <cell r="C52">
            <v>0.98932384341637014</v>
          </cell>
          <cell r="D52">
            <v>3.5587188612099642E-3</v>
          </cell>
          <cell r="E52">
            <v>7.1174377224199285E-3</v>
          </cell>
          <cell r="F52">
            <v>0</v>
          </cell>
        </row>
        <row r="53">
          <cell r="B53">
            <v>43221</v>
          </cell>
          <cell r="C53">
            <v>0.97435897435897434</v>
          </cell>
          <cell r="D53">
            <v>1.6025641025641024E-2</v>
          </cell>
          <cell r="E53">
            <v>9.6153846153846159E-3</v>
          </cell>
          <cell r="F53">
            <v>0</v>
          </cell>
        </row>
        <row r="54">
          <cell r="B54">
            <v>43252</v>
          </cell>
          <cell r="C54">
            <v>0.98100172711571676</v>
          </cell>
          <cell r="D54">
            <v>8.6355785837651123E-3</v>
          </cell>
          <cell r="E54">
            <v>8.6355785837651123E-3</v>
          </cell>
          <cell r="F54">
            <v>1.7271157167530224E-3</v>
          </cell>
        </row>
        <row r="55">
          <cell r="B55">
            <v>43282</v>
          </cell>
          <cell r="C55">
            <v>1</v>
          </cell>
          <cell r="D55">
            <v>0</v>
          </cell>
          <cell r="E55">
            <v>0</v>
          </cell>
          <cell r="F55">
            <v>0</v>
          </cell>
        </row>
        <row r="56">
          <cell r="B56">
            <v>43313</v>
          </cell>
          <cell r="C56">
            <v>0.99125364431486884</v>
          </cell>
          <cell r="D56">
            <v>8.7463556851311956E-3</v>
          </cell>
          <cell r="E56">
            <v>0</v>
          </cell>
          <cell r="F56">
            <v>0</v>
          </cell>
        </row>
        <row r="57">
          <cell r="B57">
            <v>43344</v>
          </cell>
          <cell r="C57" t="e">
            <v>#DIV/0!</v>
          </cell>
          <cell r="D57" t="e">
            <v>#DIV/0!</v>
          </cell>
          <cell r="E57" t="e">
            <v>#DIV/0!</v>
          </cell>
          <cell r="F57" t="e">
            <v>#DIV/0!</v>
          </cell>
        </row>
        <row r="58">
          <cell r="B58">
            <v>43374</v>
          </cell>
          <cell r="C58" t="e">
            <v>#DIV/0!</v>
          </cell>
          <cell r="D58" t="e">
            <v>#DIV/0!</v>
          </cell>
          <cell r="E58" t="e">
            <v>#DIV/0!</v>
          </cell>
          <cell r="F58" t="e">
            <v>#DIV/0!</v>
          </cell>
        </row>
        <row r="59">
          <cell r="B59">
            <v>43405</v>
          </cell>
          <cell r="C59" t="e">
            <v>#DIV/0!</v>
          </cell>
          <cell r="D59" t="e">
            <v>#DIV/0!</v>
          </cell>
          <cell r="E59" t="e">
            <v>#DIV/0!</v>
          </cell>
          <cell r="F59" t="e">
            <v>#DIV/0!</v>
          </cell>
        </row>
        <row r="60">
          <cell r="B60">
            <v>43435</v>
          </cell>
          <cell r="C60" t="e">
            <v>#DIV/0!</v>
          </cell>
          <cell r="D60" t="e">
            <v>#DIV/0!</v>
          </cell>
          <cell r="E60" t="e">
            <v>#DIV/0!</v>
          </cell>
          <cell r="F60" t="e">
            <v>#DIV/0!</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n. Tramites 2018"/>
      <sheetName val="Atn.QUEJAS 2018"/>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RO"/>
      <sheetName val="Analisis de Quejas"/>
      <sheetName val="Analisis Encuestas Alumnos "/>
      <sheetName val="Encuestas Admores"/>
      <sheetName val="INDICADOR Y GRAFICA ALUMNOS"/>
      <sheetName val=" INDICADOR EN DIAS  PRESUPUEST."/>
      <sheetName val="GRAFICAS CIERRES CONTABLE"/>
      <sheetName val="GRAFICAS DEPURACION CONTABILID"/>
      <sheetName val="INDICADOR Y GRAFICAS DE CHEQUES"/>
      <sheetName val="INDICADOR Y GRAFICA DE QUEJAS"/>
      <sheetName val="INDICADOR Y GRAFICA DE INGRESOS"/>
      <sheetName val="INDICADOR-GRAFICA-CONCILIACION"/>
      <sheetName val="INDICADOR Y GRAFICA CTRL PAT."/>
      <sheetName val="Hoja1"/>
    </sheetNames>
    <sheetDataSet>
      <sheetData sheetId="0"/>
      <sheetData sheetId="1"/>
      <sheetData sheetId="2"/>
      <sheetData sheetId="3"/>
      <sheetData sheetId="4"/>
      <sheetData sheetId="5">
        <row r="27">
          <cell r="C27">
            <v>43466</v>
          </cell>
          <cell r="D27">
            <v>1</v>
          </cell>
        </row>
        <row r="28">
          <cell r="C28">
            <v>43497</v>
          </cell>
          <cell r="D28">
            <v>1</v>
          </cell>
        </row>
        <row r="29">
          <cell r="C29">
            <v>43525</v>
          </cell>
          <cell r="D29">
            <v>1</v>
          </cell>
        </row>
        <row r="30">
          <cell r="C30">
            <v>43556</v>
          </cell>
          <cell r="D30" t="e">
            <v>#DIV/0!</v>
          </cell>
        </row>
        <row r="31">
          <cell r="C31">
            <v>43586</v>
          </cell>
          <cell r="D31" t="e">
            <v>#DIV/0!</v>
          </cell>
        </row>
        <row r="32">
          <cell r="C32">
            <v>43617</v>
          </cell>
          <cell r="D32" t="e">
            <v>#DIV/0!</v>
          </cell>
        </row>
        <row r="33">
          <cell r="C33">
            <v>43647</v>
          </cell>
          <cell r="D33" t="e">
            <v>#DIV/0!</v>
          </cell>
        </row>
        <row r="34">
          <cell r="C34">
            <v>43678</v>
          </cell>
          <cell r="D34" t="e">
            <v>#DIV/0!</v>
          </cell>
        </row>
        <row r="35">
          <cell r="C35">
            <v>43709</v>
          </cell>
          <cell r="D35" t="e">
            <v>#DIV/0!</v>
          </cell>
        </row>
        <row r="36">
          <cell r="C36">
            <v>43739</v>
          </cell>
          <cell r="D36" t="e">
            <v>#DIV/0!</v>
          </cell>
        </row>
        <row r="37">
          <cell r="C37">
            <v>43770</v>
          </cell>
          <cell r="D37" t="e">
            <v>#DIV/0!</v>
          </cell>
        </row>
        <row r="38">
          <cell r="C38">
            <v>43800</v>
          </cell>
          <cell r="D38" t="e">
            <v>#DIV/0!</v>
          </cell>
        </row>
      </sheetData>
      <sheetData sheetId="6">
        <row r="24">
          <cell r="B24" t="str">
            <v>Ene</v>
          </cell>
          <cell r="C24">
            <v>0.2757</v>
          </cell>
          <cell r="D24">
            <v>1</v>
          </cell>
        </row>
        <row r="25">
          <cell r="B25" t="str">
            <v>Feb</v>
          </cell>
          <cell r="C25">
            <v>1</v>
          </cell>
          <cell r="D25">
            <v>1</v>
          </cell>
        </row>
        <row r="26">
          <cell r="B26" t="str">
            <v>Mzo</v>
          </cell>
          <cell r="D26">
            <v>1</v>
          </cell>
        </row>
        <row r="27">
          <cell r="B27" t="str">
            <v>Abril</v>
          </cell>
          <cell r="D27">
            <v>1</v>
          </cell>
        </row>
        <row r="28">
          <cell r="B28" t="str">
            <v>Mayo</v>
          </cell>
          <cell r="D28">
            <v>1</v>
          </cell>
        </row>
        <row r="29">
          <cell r="B29" t="str">
            <v>Junio</v>
          </cell>
          <cell r="D29">
            <v>1</v>
          </cell>
        </row>
        <row r="30">
          <cell r="B30" t="str">
            <v>Julio</v>
          </cell>
          <cell r="D30">
            <v>1</v>
          </cell>
        </row>
        <row r="31">
          <cell r="B31" t="str">
            <v>Agosto</v>
          </cell>
          <cell r="D31">
            <v>1</v>
          </cell>
        </row>
        <row r="32">
          <cell r="B32" t="str">
            <v>Sept.</v>
          </cell>
          <cell r="D32">
            <v>1</v>
          </cell>
        </row>
        <row r="33">
          <cell r="B33" t="str">
            <v>Oct.</v>
          </cell>
          <cell r="D33">
            <v>1</v>
          </cell>
        </row>
        <row r="34">
          <cell r="B34" t="str">
            <v>Nov.</v>
          </cell>
          <cell r="D34">
            <v>1</v>
          </cell>
        </row>
        <row r="35">
          <cell r="B35" t="str">
            <v>Dic.</v>
          </cell>
          <cell r="D35">
            <v>1</v>
          </cell>
        </row>
      </sheetData>
      <sheetData sheetId="7">
        <row r="25">
          <cell r="B25" t="str">
            <v>CIERRE MENSUAL</v>
          </cell>
        </row>
      </sheetData>
      <sheetData sheetId="8">
        <row r="60">
          <cell r="C60" t="str">
            <v>0 DIAS</v>
          </cell>
        </row>
      </sheetData>
      <sheetData sheetId="9">
        <row r="25">
          <cell r="D25" t="str">
            <v>QUEJAS RECIBIDAS</v>
          </cell>
          <cell r="E25" t="str">
            <v>META</v>
          </cell>
        </row>
        <row r="26">
          <cell r="C26" t="str">
            <v xml:space="preserve"> </v>
          </cell>
          <cell r="E26" t="str">
            <v xml:space="preserve"> </v>
          </cell>
        </row>
        <row r="27">
          <cell r="C27">
            <v>43466</v>
          </cell>
          <cell r="D27">
            <v>0</v>
          </cell>
          <cell r="E27">
            <v>5</v>
          </cell>
        </row>
        <row r="28">
          <cell r="C28" t="str">
            <v xml:space="preserve"> </v>
          </cell>
        </row>
        <row r="29">
          <cell r="C29">
            <v>43497</v>
          </cell>
          <cell r="D29">
            <v>0</v>
          </cell>
          <cell r="E29">
            <v>5</v>
          </cell>
        </row>
        <row r="30">
          <cell r="C30" t="str">
            <v xml:space="preserve"> </v>
          </cell>
        </row>
        <row r="31">
          <cell r="C31">
            <v>43525</v>
          </cell>
          <cell r="D31">
            <v>0</v>
          </cell>
          <cell r="E31">
            <v>5</v>
          </cell>
        </row>
        <row r="32">
          <cell r="C32" t="str">
            <v xml:space="preserve"> </v>
          </cell>
        </row>
        <row r="33">
          <cell r="C33">
            <v>43556</v>
          </cell>
          <cell r="E33">
            <v>5</v>
          </cell>
        </row>
        <row r="34">
          <cell r="C34" t="str">
            <v xml:space="preserve"> </v>
          </cell>
        </row>
        <row r="35">
          <cell r="C35">
            <v>43586</v>
          </cell>
          <cell r="E35">
            <v>5</v>
          </cell>
        </row>
        <row r="36">
          <cell r="C36" t="str">
            <v xml:space="preserve"> </v>
          </cell>
        </row>
        <row r="37">
          <cell r="C37">
            <v>43617</v>
          </cell>
          <cell r="E37">
            <v>5</v>
          </cell>
        </row>
        <row r="38">
          <cell r="C38" t="str">
            <v xml:space="preserve"> </v>
          </cell>
        </row>
        <row r="39">
          <cell r="C39">
            <v>43647</v>
          </cell>
          <cell r="E39">
            <v>5</v>
          </cell>
        </row>
        <row r="40">
          <cell r="C40" t="str">
            <v xml:space="preserve"> </v>
          </cell>
        </row>
        <row r="41">
          <cell r="C41">
            <v>43678</v>
          </cell>
          <cell r="E41">
            <v>5</v>
          </cell>
        </row>
        <row r="42">
          <cell r="C42" t="str">
            <v xml:space="preserve"> </v>
          </cell>
        </row>
        <row r="43">
          <cell r="C43">
            <v>43709</v>
          </cell>
          <cell r="E43">
            <v>5</v>
          </cell>
        </row>
        <row r="44">
          <cell r="C44" t="str">
            <v xml:space="preserve"> </v>
          </cell>
        </row>
        <row r="45">
          <cell r="C45">
            <v>43739</v>
          </cell>
          <cell r="E45">
            <v>5</v>
          </cell>
        </row>
        <row r="46">
          <cell r="C46" t="str">
            <v xml:space="preserve"> </v>
          </cell>
        </row>
        <row r="47">
          <cell r="C47">
            <v>43770</v>
          </cell>
          <cell r="E47">
            <v>5</v>
          </cell>
        </row>
        <row r="48">
          <cell r="C48" t="str">
            <v xml:space="preserve"> </v>
          </cell>
        </row>
        <row r="49">
          <cell r="C49">
            <v>43800</v>
          </cell>
          <cell r="E49">
            <v>5</v>
          </cell>
        </row>
      </sheetData>
      <sheetData sheetId="10">
        <row r="47">
          <cell r="C47" t="str">
            <v>% AVANCE</v>
          </cell>
          <cell r="E47" t="str">
            <v>META</v>
          </cell>
        </row>
        <row r="48">
          <cell r="B48">
            <v>43466</v>
          </cell>
          <cell r="C48">
            <v>0.94293347873500544</v>
          </cell>
          <cell r="E48">
            <v>0.9</v>
          </cell>
        </row>
        <row r="49">
          <cell r="B49">
            <v>43497</v>
          </cell>
          <cell r="C49">
            <v>0.95</v>
          </cell>
          <cell r="E49">
            <v>0.9</v>
          </cell>
        </row>
        <row r="50">
          <cell r="B50">
            <v>43525</v>
          </cell>
          <cell r="C50">
            <v>0.94034482758620686</v>
          </cell>
          <cell r="E50">
            <v>0.9</v>
          </cell>
        </row>
        <row r="51">
          <cell r="B51">
            <v>43556</v>
          </cell>
          <cell r="C51" t="e">
            <v>#DIV/0!</v>
          </cell>
          <cell r="E51">
            <v>0.9</v>
          </cell>
        </row>
        <row r="52">
          <cell r="B52">
            <v>43586</v>
          </cell>
          <cell r="C52" t="e">
            <v>#DIV/0!</v>
          </cell>
          <cell r="E52">
            <v>0.9</v>
          </cell>
        </row>
        <row r="53">
          <cell r="B53">
            <v>43617</v>
          </cell>
          <cell r="C53" t="e">
            <v>#DIV/0!</v>
          </cell>
          <cell r="E53">
            <v>0.9</v>
          </cell>
        </row>
        <row r="54">
          <cell r="B54">
            <v>43647</v>
          </cell>
          <cell r="C54" t="e">
            <v>#DIV/0!</v>
          </cell>
          <cell r="E54">
            <v>0.9</v>
          </cell>
        </row>
        <row r="55">
          <cell r="B55">
            <v>43678</v>
          </cell>
          <cell r="C55" t="e">
            <v>#DIV/0!</v>
          </cell>
          <cell r="E55">
            <v>0.9</v>
          </cell>
        </row>
        <row r="56">
          <cell r="B56">
            <v>43709</v>
          </cell>
          <cell r="C56" t="e">
            <v>#DIV/0!</v>
          </cell>
          <cell r="E56">
            <v>0.9</v>
          </cell>
        </row>
        <row r="57">
          <cell r="B57">
            <v>43739</v>
          </cell>
          <cell r="C57" t="e">
            <v>#DIV/0!</v>
          </cell>
          <cell r="E57">
            <v>0.9</v>
          </cell>
        </row>
        <row r="58">
          <cell r="B58">
            <v>43770</v>
          </cell>
          <cell r="C58" t="e">
            <v>#DIV/0!</v>
          </cell>
          <cell r="E58">
            <v>0.9</v>
          </cell>
        </row>
        <row r="59">
          <cell r="B59">
            <v>43800</v>
          </cell>
          <cell r="C59" t="e">
            <v>#DIV/0!</v>
          </cell>
          <cell r="E59">
            <v>0.9</v>
          </cell>
        </row>
      </sheetData>
      <sheetData sheetId="11">
        <row r="24">
          <cell r="B24" t="str">
            <v xml:space="preserve"> CONCILIACIÓN</v>
          </cell>
        </row>
        <row r="25">
          <cell r="B25" t="str">
            <v xml:space="preserve"> </v>
          </cell>
        </row>
        <row r="26">
          <cell r="A26" t="str">
            <v>ene</v>
          </cell>
          <cell r="B26">
            <v>1</v>
          </cell>
        </row>
        <row r="27">
          <cell r="A27" t="str">
            <v>feb</v>
          </cell>
          <cell r="B27">
            <v>1</v>
          </cell>
        </row>
        <row r="28">
          <cell r="A28" t="str">
            <v>mzo</v>
          </cell>
          <cell r="B28">
            <v>1</v>
          </cell>
        </row>
        <row r="29">
          <cell r="A29" t="str">
            <v>abr</v>
          </cell>
        </row>
        <row r="30">
          <cell r="A30" t="str">
            <v>mayo</v>
          </cell>
        </row>
        <row r="31">
          <cell r="A31" t="str">
            <v>jun</v>
          </cell>
        </row>
        <row r="32">
          <cell r="A32" t="str">
            <v>jul</v>
          </cell>
        </row>
        <row r="33">
          <cell r="A33" t="str">
            <v>ago</v>
          </cell>
        </row>
        <row r="34">
          <cell r="A34" t="str">
            <v>sept</v>
          </cell>
        </row>
        <row r="35">
          <cell r="A35" t="str">
            <v>oct</v>
          </cell>
        </row>
        <row r="36">
          <cell r="A36" t="str">
            <v>nov</v>
          </cell>
        </row>
        <row r="37">
          <cell r="A37" t="str">
            <v>dic</v>
          </cell>
        </row>
        <row r="66">
          <cell r="B66" t="str">
            <v xml:space="preserve"> </v>
          </cell>
        </row>
        <row r="67">
          <cell r="A67" t="str">
            <v>Ene</v>
          </cell>
          <cell r="E67">
            <v>1</v>
          </cell>
        </row>
        <row r="68">
          <cell r="A68" t="str">
            <v>Feb</v>
          </cell>
          <cell r="E68">
            <v>1</v>
          </cell>
        </row>
        <row r="69">
          <cell r="A69" t="str">
            <v>Mzo</v>
          </cell>
          <cell r="E69">
            <v>1</v>
          </cell>
        </row>
        <row r="70">
          <cell r="A70" t="str">
            <v>Abr</v>
          </cell>
        </row>
        <row r="71">
          <cell r="A71" t="str">
            <v>May</v>
          </cell>
        </row>
        <row r="72">
          <cell r="A72" t="str">
            <v>Jun</v>
          </cell>
        </row>
        <row r="73">
          <cell r="A73" t="str">
            <v>Jul</v>
          </cell>
        </row>
        <row r="74">
          <cell r="A74" t="str">
            <v>Ago</v>
          </cell>
        </row>
        <row r="75">
          <cell r="A75" t="str">
            <v>sept</v>
          </cell>
        </row>
        <row r="76">
          <cell r="A76" t="str">
            <v>oct</v>
          </cell>
        </row>
        <row r="77">
          <cell r="A77" t="str">
            <v>nov</v>
          </cell>
        </row>
        <row r="78">
          <cell r="A78" t="str">
            <v>dic</v>
          </cell>
        </row>
      </sheetData>
      <sheetData sheetId="12">
        <row r="24">
          <cell r="C24" t="str">
            <v>ATENCIÓN TRÁMITES</v>
          </cell>
        </row>
        <row r="25">
          <cell r="B25" t="str">
            <v>Ene-Mzo 19</v>
          </cell>
          <cell r="C25">
            <v>1</v>
          </cell>
        </row>
        <row r="26">
          <cell r="B26" t="str">
            <v>Abr-Jun 19</v>
          </cell>
        </row>
        <row r="27">
          <cell r="B27" t="str">
            <v>Jul-Sep 19</v>
          </cell>
        </row>
        <row r="28">
          <cell r="B28" t="str">
            <v>oct-dic/19</v>
          </cell>
        </row>
      </sheetData>
      <sheetData sheetId="13"/>
    </sheetDataSet>
  </externalBook>
</externalLink>
</file>

<file path=xl/tables/table1.xml><?xml version="1.0" encoding="utf-8"?>
<table xmlns="http://schemas.openxmlformats.org/spreadsheetml/2006/main" id="1" name="Tabla1" displayName="Tabla1" ref="C10:E13" totalsRowShown="0" headerRowDxfId="119" headerRowBorderDxfId="118" tableBorderDxfId="117" totalsRowBorderDxfId="116">
  <autoFilter ref="C10:E13"/>
  <tableColumns count="3">
    <tableColumn id="1" name="SEMESTRE" dataDxfId="115"/>
    <tableColumn id="2" name="INDICADOR" dataDxfId="114"/>
    <tableColumn id="3" name="META" dataDxfId="113"/>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5.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4.xml"/><Relationship Id="rId1" Type="http://schemas.openxmlformats.org/officeDocument/2006/relationships/printerSettings" Target="../printerSettings/printerSettings13.bin"/><Relationship Id="rId4" Type="http://schemas.openxmlformats.org/officeDocument/2006/relationships/comments" Target="../comments7.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8.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19.bin"/></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20.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21.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F23" zoomScale="85" zoomScaleNormal="85" workbookViewId="0">
      <selection activeCell="S26" sqref="S26"/>
    </sheetView>
  </sheetViews>
  <sheetFormatPr defaultColWidth="9.14062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heetViews>
  <sheetFormatPr defaultColWidth="8.85546875" defaultRowHeight="15" x14ac:dyDescent="0.25"/>
  <cols>
    <col min="1" max="1" width="9.140625" customWidth="1"/>
    <col min="2" max="2" width="14.42578125" customWidth="1"/>
    <col min="3" max="3" width="13.7109375" customWidth="1"/>
    <col min="4" max="9" width="9.140625" customWidth="1"/>
    <col min="10" max="10" width="12.5703125" customWidth="1"/>
    <col min="11" max="11" width="9.28515625" customWidth="1"/>
    <col min="12" max="12" width="14.28515625" customWidth="1"/>
  </cols>
  <sheetData>
    <row r="1" spans="1:13" x14ac:dyDescent="0.25">
      <c r="A1" s="1658"/>
      <c r="E1" s="47" t="s">
        <v>148</v>
      </c>
    </row>
    <row r="2" spans="1:13" x14ac:dyDescent="0.25">
      <c r="E2" s="47" t="s">
        <v>41</v>
      </c>
    </row>
    <row r="3" spans="1:13" ht="15.75" x14ac:dyDescent="0.25">
      <c r="D3" s="123"/>
      <c r="E3" s="47" t="s">
        <v>202</v>
      </c>
    </row>
    <row r="5" spans="1:13" x14ac:dyDescent="0.25">
      <c r="K5" s="49"/>
    </row>
    <row r="6" spans="1:13" x14ac:dyDescent="0.25">
      <c r="F6" s="3336" t="s">
        <v>150</v>
      </c>
      <c r="G6" s="3336"/>
      <c r="H6" s="3337" t="s">
        <v>1390</v>
      </c>
      <c r="I6" s="3337"/>
      <c r="K6" s="49"/>
    </row>
    <row r="7" spans="1:13" s="31" customFormat="1" ht="15.75" x14ac:dyDescent="0.25">
      <c r="B7" s="31" t="s">
        <v>255</v>
      </c>
      <c r="F7" s="3353"/>
      <c r="G7" s="3353"/>
      <c r="H7" s="3353"/>
      <c r="I7" s="3353"/>
      <c r="K7" s="188"/>
    </row>
    <row r="8" spans="1:13" x14ac:dyDescent="0.25">
      <c r="H8" s="15"/>
      <c r="I8" s="49"/>
      <c r="J8" s="49" t="s">
        <v>167</v>
      </c>
      <c r="K8" s="49"/>
    </row>
    <row r="10" spans="1:13" x14ac:dyDescent="0.25">
      <c r="B10" s="171"/>
      <c r="C10" s="49"/>
      <c r="D10" s="49"/>
      <c r="E10" s="49"/>
      <c r="F10" s="49"/>
      <c r="G10" s="49"/>
      <c r="H10" s="49"/>
      <c r="I10" s="49"/>
      <c r="J10" s="49"/>
      <c r="K10" t="s">
        <v>335</v>
      </c>
    </row>
    <row r="11" spans="1:13" x14ac:dyDescent="0.25">
      <c r="B11" s="56"/>
      <c r="D11" s="49"/>
      <c r="E11" s="49"/>
      <c r="F11" s="49"/>
    </row>
    <row r="12" spans="1:13" ht="12.75" customHeight="1" x14ac:dyDescent="0.25">
      <c r="B12" s="55"/>
    </row>
    <row r="13" spans="1:13" ht="38.25" x14ac:dyDescent="0.25">
      <c r="C13" s="55"/>
      <c r="K13" s="168" t="s">
        <v>240</v>
      </c>
      <c r="L13" s="152" t="s">
        <v>241</v>
      </c>
      <c r="M13" s="168" t="s">
        <v>159</v>
      </c>
    </row>
    <row r="14" spans="1:13" x14ac:dyDescent="0.25">
      <c r="B14" s="178"/>
      <c r="C14" s="179"/>
      <c r="D14" s="179"/>
      <c r="H14" s="70"/>
      <c r="K14" s="183" t="s">
        <v>249</v>
      </c>
      <c r="L14" s="1976">
        <v>0.91</v>
      </c>
      <c r="M14" s="176">
        <v>0.9</v>
      </c>
    </row>
    <row r="15" spans="1:13" x14ac:dyDescent="0.25">
      <c r="B15" s="178"/>
      <c r="C15" s="179"/>
      <c r="D15" s="179"/>
      <c r="H15" s="70"/>
      <c r="K15" s="183" t="s">
        <v>250</v>
      </c>
      <c r="L15" s="1586">
        <v>0.93400000000000005</v>
      </c>
      <c r="M15" s="176">
        <v>0.9</v>
      </c>
    </row>
    <row r="16" spans="1:13" x14ac:dyDescent="0.25">
      <c r="B16" s="178"/>
      <c r="C16" s="179"/>
      <c r="D16" s="179"/>
      <c r="H16" s="70"/>
      <c r="K16" s="183" t="s">
        <v>251</v>
      </c>
      <c r="L16" s="1976">
        <v>0.97</v>
      </c>
      <c r="M16" s="176">
        <v>0.9</v>
      </c>
    </row>
    <row r="17" spans="2:13" x14ac:dyDescent="0.25">
      <c r="B17" s="178"/>
      <c r="C17" s="179"/>
      <c r="D17" s="179"/>
      <c r="K17" s="183" t="s">
        <v>252</v>
      </c>
      <c r="L17" s="1977">
        <f>'[1]Resultado Encuesta 2017-2'!B21</f>
        <v>0.98</v>
      </c>
      <c r="M17" s="184">
        <v>0.9</v>
      </c>
    </row>
    <row r="18" spans="2:13" x14ac:dyDescent="0.25">
      <c r="B18" s="178"/>
      <c r="C18" s="179"/>
      <c r="D18" s="179"/>
      <c r="K18" s="183" t="s">
        <v>253</v>
      </c>
      <c r="L18" s="1977">
        <f>'[1]Resultado Encuesta 2017-1 '!B21</f>
        <v>0.97499999999999998</v>
      </c>
      <c r="M18" s="184">
        <v>0.9</v>
      </c>
    </row>
    <row r="19" spans="2:13" x14ac:dyDescent="0.25">
      <c r="B19" s="178"/>
      <c r="C19" s="179"/>
      <c r="D19" s="179"/>
      <c r="K19" s="183" t="s">
        <v>254</v>
      </c>
      <c r="L19" s="1977">
        <v>0.98</v>
      </c>
      <c r="M19" s="184">
        <v>0.9</v>
      </c>
    </row>
    <row r="20" spans="2:13" x14ac:dyDescent="0.25">
      <c r="B20" s="178"/>
      <c r="C20" s="179"/>
      <c r="D20" s="179"/>
      <c r="K20" s="183" t="s">
        <v>1205</v>
      </c>
      <c r="L20" s="1977">
        <v>0.99</v>
      </c>
      <c r="M20" s="184">
        <v>0.9</v>
      </c>
    </row>
    <row r="21" spans="2:13" x14ac:dyDescent="0.25">
      <c r="C21" s="181"/>
      <c r="D21" s="181"/>
      <c r="I21" s="185"/>
      <c r="J21" s="185"/>
      <c r="K21" s="183" t="s">
        <v>1392</v>
      </c>
      <c r="L21" s="1977">
        <v>0.99</v>
      </c>
      <c r="M21" s="184">
        <v>0.9</v>
      </c>
    </row>
    <row r="22" spans="2:13" ht="17.25" customHeight="1" x14ac:dyDescent="0.25">
      <c r="I22" s="186"/>
      <c r="J22" s="186"/>
      <c r="K22" s="186"/>
      <c r="L22" s="186"/>
      <c r="M22" s="186"/>
    </row>
    <row r="23" spans="2:13" ht="14.25" customHeight="1" x14ac:dyDescent="0.25">
      <c r="I23" s="3354"/>
      <c r="J23" s="3355"/>
      <c r="K23" s="187"/>
      <c r="L23" s="70"/>
      <c r="M23" s="70"/>
    </row>
    <row r="24" spans="2:13" x14ac:dyDescent="0.25">
      <c r="I24" s="70"/>
      <c r="J24" s="70"/>
      <c r="K24" s="70"/>
      <c r="L24" s="70"/>
      <c r="M24" s="70"/>
    </row>
    <row r="25" spans="2:13" x14ac:dyDescent="0.25">
      <c r="I25" s="70"/>
      <c r="J25" s="70"/>
      <c r="K25" s="70"/>
      <c r="L25" s="70"/>
      <c r="M25" s="70"/>
    </row>
    <row r="26" spans="2:13" ht="19.5" customHeight="1" x14ac:dyDescent="0.25">
      <c r="I26" s="70"/>
      <c r="J26" s="70"/>
      <c r="K26" s="70"/>
      <c r="L26" s="70"/>
      <c r="M26" s="70"/>
    </row>
    <row r="27" spans="2:13" x14ac:dyDescent="0.25">
      <c r="I27" s="70"/>
      <c r="J27" s="70"/>
      <c r="K27" s="70"/>
      <c r="L27" s="70"/>
      <c r="M27" s="70"/>
    </row>
    <row r="28" spans="2:13" x14ac:dyDescent="0.25">
      <c r="I28" s="70"/>
      <c r="J28" s="70"/>
      <c r="K28" s="70"/>
      <c r="L28" s="70"/>
      <c r="M28" s="70"/>
    </row>
  </sheetData>
  <mergeCells count="4">
    <mergeCell ref="F6:G6"/>
    <mergeCell ref="H6:I6"/>
    <mergeCell ref="F7:I7"/>
    <mergeCell ref="I23:J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41"/>
  <sheetViews>
    <sheetView workbookViewId="0"/>
  </sheetViews>
  <sheetFormatPr defaultColWidth="8.85546875" defaultRowHeight="15" x14ac:dyDescent="0.25"/>
  <cols>
    <col min="1" max="1" width="9.140625" customWidth="1"/>
    <col min="2" max="2" width="14.42578125" customWidth="1"/>
    <col min="3" max="3" width="13.7109375" customWidth="1"/>
    <col min="4" max="9" width="9.140625" customWidth="1"/>
    <col min="10" max="10" width="12.28515625" customWidth="1"/>
    <col min="11" max="11" width="9.140625" customWidth="1"/>
    <col min="12" max="12" width="13.42578125" customWidth="1"/>
    <col min="13" max="14" width="8.85546875" customWidth="1"/>
    <col min="15" max="15" width="10.140625" bestFit="1" customWidth="1"/>
  </cols>
  <sheetData>
    <row r="1" spans="2:11" x14ac:dyDescent="0.25">
      <c r="E1" s="1642" t="s">
        <v>148</v>
      </c>
    </row>
    <row r="2" spans="2:11" x14ac:dyDescent="0.25">
      <c r="E2" s="1642" t="s">
        <v>41</v>
      </c>
    </row>
    <row r="3" spans="2:11" ht="15.75" x14ac:dyDescent="0.25">
      <c r="D3" s="123"/>
      <c r="E3" s="1642" t="s">
        <v>202</v>
      </c>
    </row>
    <row r="5" spans="2:11" x14ac:dyDescent="0.25">
      <c r="K5" s="49"/>
    </row>
    <row r="6" spans="2:11" x14ac:dyDescent="0.25">
      <c r="F6" s="3336" t="s">
        <v>150</v>
      </c>
      <c r="G6" s="3336"/>
      <c r="H6" s="3337" t="s">
        <v>1475</v>
      </c>
      <c r="I6" s="3337"/>
      <c r="K6" s="49"/>
    </row>
    <row r="7" spans="2:11" x14ac:dyDescent="0.25">
      <c r="F7" s="3338"/>
      <c r="G7" s="3336"/>
      <c r="H7" s="3336"/>
      <c r="I7" s="3336"/>
      <c r="K7" s="49"/>
    </row>
    <row r="8" spans="2:11" x14ac:dyDescent="0.25">
      <c r="H8" s="1644"/>
      <c r="I8" s="49"/>
      <c r="J8" s="49"/>
      <c r="K8" s="49"/>
    </row>
    <row r="9" spans="2:11" ht="30.6" customHeight="1" x14ac:dyDescent="0.25">
      <c r="B9" s="168" t="s">
        <v>39</v>
      </c>
      <c r="C9" s="3356" t="s">
        <v>1214</v>
      </c>
      <c r="D9" s="3357"/>
      <c r="E9" s="3357"/>
      <c r="F9" s="3357"/>
      <c r="G9" s="3357"/>
      <c r="H9" s="3357"/>
      <c r="I9" s="3357"/>
      <c r="J9" s="3358"/>
    </row>
    <row r="10" spans="2:11" ht="12.75" customHeight="1" x14ac:dyDescent="0.25">
      <c r="B10" s="3332" t="s">
        <v>235</v>
      </c>
      <c r="C10" s="3331" t="s">
        <v>236</v>
      </c>
      <c r="D10" s="3328"/>
      <c r="E10" s="3328"/>
      <c r="F10" s="3328"/>
      <c r="G10" s="3328"/>
      <c r="H10" s="3328"/>
      <c r="I10" s="3328"/>
      <c r="J10" s="3328"/>
    </row>
    <row r="11" spans="2:11" x14ac:dyDescent="0.25">
      <c r="B11" s="3333"/>
      <c r="C11" s="3328"/>
      <c r="D11" s="3328"/>
      <c r="E11" s="3328"/>
      <c r="F11" s="3328"/>
      <c r="G11" s="3328"/>
      <c r="H11" s="3328"/>
      <c r="I11" s="3328"/>
      <c r="J11" s="3328"/>
    </row>
    <row r="12" spans="2:11" x14ac:dyDescent="0.25">
      <c r="B12" s="3334"/>
      <c r="C12" s="3328"/>
      <c r="D12" s="3328"/>
      <c r="E12" s="3328"/>
      <c r="F12" s="3328"/>
      <c r="G12" s="3328"/>
      <c r="H12" s="3328"/>
      <c r="I12" s="3328"/>
      <c r="J12" s="3328"/>
    </row>
    <row r="13" spans="2:11" ht="12.75" customHeight="1" x14ac:dyDescent="0.25">
      <c r="B13" s="1643" t="s">
        <v>155</v>
      </c>
      <c r="C13" s="3331" t="s">
        <v>230</v>
      </c>
      <c r="D13" s="3328"/>
      <c r="E13" s="3328"/>
      <c r="F13" s="3328"/>
      <c r="G13" s="3328"/>
      <c r="H13" s="3328"/>
      <c r="I13" s="3328"/>
      <c r="J13" s="3328"/>
    </row>
    <row r="14" spans="2:11" x14ac:dyDescent="0.25">
      <c r="B14" s="3332" t="s">
        <v>159</v>
      </c>
      <c r="C14" s="3359" t="s">
        <v>1215</v>
      </c>
      <c r="D14" s="3360"/>
      <c r="E14" s="3360"/>
      <c r="F14" s="3360"/>
      <c r="G14" s="3360"/>
      <c r="H14" s="3360"/>
      <c r="I14" s="3360"/>
      <c r="J14" s="3361"/>
    </row>
    <row r="15" spans="2:11" ht="12.75" customHeight="1" x14ac:dyDescent="0.25">
      <c r="B15" s="3333"/>
      <c r="C15" s="3362"/>
      <c r="D15" s="3363"/>
      <c r="E15" s="3363"/>
      <c r="F15" s="3363"/>
      <c r="G15" s="3363"/>
      <c r="H15" s="3363"/>
      <c r="I15" s="3363"/>
      <c r="J15" s="3364"/>
    </row>
    <row r="16" spans="2:11" x14ac:dyDescent="0.25">
      <c r="B16" s="3334"/>
      <c r="C16" s="3365"/>
      <c r="D16" s="3366"/>
      <c r="E16" s="3366"/>
      <c r="F16" s="3366"/>
      <c r="G16" s="3366"/>
      <c r="H16" s="3366"/>
      <c r="I16" s="3366"/>
      <c r="J16" s="3367"/>
    </row>
    <row r="17" spans="2:17" x14ac:dyDescent="0.25">
      <c r="B17" s="168" t="s">
        <v>161</v>
      </c>
      <c r="C17" s="3335" t="s">
        <v>52</v>
      </c>
      <c r="D17" s="3335"/>
      <c r="E17" s="3335"/>
      <c r="F17" s="3335"/>
      <c r="G17" s="3335"/>
      <c r="H17" s="3335"/>
      <c r="I17" s="3335"/>
      <c r="J17" s="3335"/>
    </row>
    <row r="18" spans="2:17" ht="12.75" customHeight="1" x14ac:dyDescent="0.25">
      <c r="B18" s="3332" t="s">
        <v>162</v>
      </c>
      <c r="C18" s="3359" t="s">
        <v>1216</v>
      </c>
      <c r="D18" s="3360"/>
      <c r="E18" s="3360"/>
      <c r="F18" s="3360"/>
      <c r="G18" s="3360"/>
      <c r="H18" s="3360"/>
      <c r="I18" s="3360"/>
      <c r="J18" s="3361"/>
    </row>
    <row r="19" spans="2:17" x14ac:dyDescent="0.25">
      <c r="B19" s="3334"/>
      <c r="C19" s="3365"/>
      <c r="D19" s="3366"/>
      <c r="E19" s="3366"/>
      <c r="F19" s="3366"/>
      <c r="G19" s="3366"/>
      <c r="H19" s="3366"/>
      <c r="I19" s="3366"/>
      <c r="J19" s="3367"/>
    </row>
    <row r="20" spans="2:17" ht="25.5" x14ac:dyDescent="0.25">
      <c r="B20" s="170" t="s">
        <v>187</v>
      </c>
      <c r="C20" s="3328" t="s">
        <v>239</v>
      </c>
      <c r="D20" s="3328"/>
      <c r="E20" s="3328"/>
      <c r="F20" s="3328"/>
      <c r="G20" s="3328"/>
      <c r="H20" s="3328"/>
      <c r="I20" s="3328"/>
      <c r="J20" s="3328"/>
    </row>
    <row r="22" spans="2:17" x14ac:dyDescent="0.25">
      <c r="B22" s="171"/>
      <c r="C22" s="49"/>
      <c r="D22" s="49"/>
      <c r="E22" s="49"/>
      <c r="F22" s="49"/>
      <c r="G22" s="49"/>
      <c r="H22" s="49"/>
      <c r="I22" s="49"/>
      <c r="J22" s="49"/>
    </row>
    <row r="23" spans="2:17" x14ac:dyDescent="0.25">
      <c r="B23" s="56"/>
      <c r="D23" s="49"/>
      <c r="E23" s="49"/>
      <c r="F23" s="49"/>
      <c r="M23" s="56" t="s">
        <v>175</v>
      </c>
    </row>
    <row r="24" spans="2:17" ht="12.75" customHeight="1" x14ac:dyDescent="0.25">
      <c r="B24" s="55"/>
      <c r="M24" t="s">
        <v>176</v>
      </c>
    </row>
    <row r="25" spans="2:17" x14ac:dyDescent="0.25">
      <c r="C25" s="55"/>
      <c r="M25" t="s">
        <v>177</v>
      </c>
    </row>
    <row r="26" spans="2:17" ht="51" x14ac:dyDescent="0.25">
      <c r="I26" s="168" t="s">
        <v>240</v>
      </c>
      <c r="J26" s="152" t="s">
        <v>241</v>
      </c>
      <c r="K26" s="168" t="s">
        <v>159</v>
      </c>
      <c r="M26" s="172" t="s">
        <v>178</v>
      </c>
      <c r="N26" s="173"/>
      <c r="O26" s="173"/>
      <c r="P26" s="173"/>
      <c r="Q26" s="174"/>
    </row>
    <row r="27" spans="2:17" x14ac:dyDescent="0.25">
      <c r="I27" s="175" t="s">
        <v>248</v>
      </c>
      <c r="J27" s="2185">
        <v>0.66</v>
      </c>
      <c r="K27" s="176">
        <v>0.98</v>
      </c>
      <c r="L27" s="60"/>
      <c r="M27" s="156" t="s">
        <v>179</v>
      </c>
      <c r="N27" s="157"/>
      <c r="O27" s="158" t="s">
        <v>180</v>
      </c>
      <c r="P27" s="157"/>
      <c r="Q27" s="159"/>
    </row>
    <row r="28" spans="2:17" x14ac:dyDescent="0.25">
      <c r="I28" s="175" t="s">
        <v>1217</v>
      </c>
      <c r="J28" s="2185">
        <v>0.82</v>
      </c>
      <c r="K28" s="176">
        <v>0.98</v>
      </c>
      <c r="M28" s="3329"/>
      <c r="N28" s="3330"/>
      <c r="O28" s="177"/>
      <c r="P28" s="161"/>
      <c r="Q28" s="163"/>
    </row>
    <row r="29" spans="2:17" x14ac:dyDescent="0.25">
      <c r="I29" s="175" t="s">
        <v>1218</v>
      </c>
      <c r="J29" s="176"/>
      <c r="K29" s="176">
        <v>0.98</v>
      </c>
      <c r="M29" s="160"/>
      <c r="N29" s="161"/>
      <c r="O29" s="162"/>
      <c r="P29" s="161"/>
      <c r="Q29" s="163"/>
    </row>
    <row r="30" spans="2:17" x14ac:dyDescent="0.25">
      <c r="M30" s="160"/>
      <c r="N30" s="161"/>
      <c r="O30" s="162"/>
      <c r="P30" s="161"/>
      <c r="Q30" s="163"/>
    </row>
    <row r="31" spans="2:17" x14ac:dyDescent="0.25">
      <c r="B31" s="178"/>
      <c r="C31" s="179"/>
      <c r="D31" s="179"/>
      <c r="M31" s="160"/>
      <c r="N31" s="161"/>
      <c r="O31" s="162"/>
      <c r="P31" s="161"/>
      <c r="Q31" s="163"/>
    </row>
    <row r="32" spans="2:17" x14ac:dyDescent="0.25">
      <c r="B32" s="178"/>
      <c r="C32" s="179"/>
      <c r="D32" s="179"/>
      <c r="M32" s="160"/>
      <c r="N32" s="161"/>
      <c r="O32" s="162"/>
      <c r="P32" s="161"/>
      <c r="Q32" s="163"/>
    </row>
    <row r="33" spans="2:17" x14ac:dyDescent="0.25">
      <c r="B33" s="178"/>
      <c r="C33" s="179"/>
      <c r="D33" s="179"/>
      <c r="M33" s="160"/>
      <c r="N33" s="161"/>
      <c r="O33" s="162"/>
      <c r="P33" s="161"/>
      <c r="Q33" s="163"/>
    </row>
    <row r="34" spans="2:17" x14ac:dyDescent="0.25">
      <c r="B34" s="178"/>
      <c r="C34" s="179"/>
      <c r="D34" s="179"/>
      <c r="M34" s="160"/>
      <c r="N34" s="161"/>
      <c r="O34" s="162"/>
      <c r="P34" s="161"/>
      <c r="Q34" s="163"/>
    </row>
    <row r="35" spans="2:17" x14ac:dyDescent="0.25">
      <c r="B35" s="178"/>
      <c r="C35" s="179"/>
      <c r="D35" s="179"/>
      <c r="M35" s="160"/>
      <c r="N35" s="161"/>
      <c r="O35" s="162"/>
      <c r="P35" s="161"/>
      <c r="Q35" s="163"/>
    </row>
    <row r="36" spans="2:17" x14ac:dyDescent="0.25">
      <c r="B36" s="178"/>
      <c r="C36" s="179"/>
      <c r="D36" s="179"/>
      <c r="M36" s="160"/>
      <c r="N36" s="161"/>
      <c r="O36" s="162"/>
      <c r="P36" s="161"/>
      <c r="Q36" s="163"/>
    </row>
    <row r="37" spans="2:17" x14ac:dyDescent="0.25">
      <c r="B37" s="178"/>
      <c r="C37" s="179"/>
      <c r="D37" s="179"/>
      <c r="M37" s="160"/>
      <c r="N37" s="161"/>
      <c r="O37" s="162"/>
      <c r="P37" s="161"/>
      <c r="Q37" s="163"/>
    </row>
    <row r="38" spans="2:17" ht="15.75" thickBot="1" x14ac:dyDescent="0.3">
      <c r="B38" s="178"/>
      <c r="C38" s="179"/>
      <c r="D38" s="179"/>
      <c r="M38" s="164"/>
      <c r="N38" s="165"/>
      <c r="O38" s="166"/>
      <c r="P38" s="165"/>
      <c r="Q38" s="167"/>
    </row>
    <row r="39" spans="2:17" x14ac:dyDescent="0.25">
      <c r="C39" s="181"/>
      <c r="D39" s="181"/>
    </row>
    <row r="40" spans="2:17" x14ac:dyDescent="0.25">
      <c r="M40" t="s">
        <v>181</v>
      </c>
    </row>
    <row r="41" spans="2:17" x14ac:dyDescent="0.25">
      <c r="M41" t="s">
        <v>233</v>
      </c>
    </row>
  </sheetData>
  <mergeCells count="14">
    <mergeCell ref="C20:J20"/>
    <mergeCell ref="M28:N28"/>
    <mergeCell ref="C13:J13"/>
    <mergeCell ref="B14:B16"/>
    <mergeCell ref="C14:J16"/>
    <mergeCell ref="C17:J17"/>
    <mergeCell ref="B18:B19"/>
    <mergeCell ref="C18:J19"/>
    <mergeCell ref="F6:G6"/>
    <mergeCell ref="H6:I6"/>
    <mergeCell ref="F7:I7"/>
    <mergeCell ref="C9:J9"/>
    <mergeCell ref="B10:B12"/>
    <mergeCell ref="C10:J12"/>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
  <sheetViews>
    <sheetView workbookViewId="0">
      <selection activeCell="M14" sqref="M14"/>
    </sheetView>
  </sheetViews>
  <sheetFormatPr defaultColWidth="11.42578125" defaultRowHeight="15" x14ac:dyDescent="0.25"/>
  <cols>
    <col min="1" max="1" width="14.5703125" customWidth="1"/>
    <col min="8" max="8" width="21.5703125" customWidth="1"/>
  </cols>
  <sheetData>
    <row r="1" spans="1:8" x14ac:dyDescent="0.25">
      <c r="A1" s="3298" t="s">
        <v>148</v>
      </c>
      <c r="B1" s="3298"/>
      <c r="C1" s="3298"/>
      <c r="D1" s="3298"/>
      <c r="E1" s="3298"/>
      <c r="F1" s="3298"/>
      <c r="G1" s="3298"/>
      <c r="H1" s="3298"/>
    </row>
    <row r="2" spans="1:8" x14ac:dyDescent="0.25">
      <c r="A2" s="3413" t="s">
        <v>41</v>
      </c>
      <c r="B2" s="3413"/>
      <c r="C2" s="3413"/>
      <c r="D2" s="3413"/>
      <c r="E2" s="3413"/>
      <c r="F2" s="3413"/>
      <c r="G2" s="3413"/>
      <c r="H2" s="3413"/>
    </row>
    <row r="3" spans="1:8" ht="15.75" x14ac:dyDescent="0.25">
      <c r="A3" s="3414" t="s">
        <v>256</v>
      </c>
      <c r="B3" s="3414"/>
      <c r="C3" s="3414"/>
      <c r="D3" s="3414"/>
      <c r="E3" s="3414"/>
      <c r="F3" s="3414"/>
      <c r="G3" s="3414"/>
      <c r="H3" s="3414"/>
    </row>
    <row r="6" spans="1:8" x14ac:dyDescent="0.25">
      <c r="E6" s="3411" t="s">
        <v>257</v>
      </c>
      <c r="F6" s="3411"/>
      <c r="G6" s="3415">
        <v>43606</v>
      </c>
      <c r="H6" s="3416"/>
    </row>
    <row r="7" spans="1:8" x14ac:dyDescent="0.25">
      <c r="E7" s="3411" t="s">
        <v>258</v>
      </c>
      <c r="F7" s="3411"/>
      <c r="G7" s="3412" t="s">
        <v>259</v>
      </c>
      <c r="H7" s="3412"/>
    </row>
    <row r="8" spans="1:8" ht="15.75" thickBot="1" x14ac:dyDescent="0.3">
      <c r="G8" s="15"/>
      <c r="H8" s="49"/>
    </row>
    <row r="9" spans="1:8" ht="15.75" thickBot="1" x14ac:dyDescent="0.3">
      <c r="A9" s="589" t="s">
        <v>260</v>
      </c>
      <c r="B9" s="190" t="s">
        <v>261</v>
      </c>
      <c r="C9" s="191"/>
      <c r="D9" s="191"/>
      <c r="E9" s="191"/>
      <c r="F9" s="191"/>
      <c r="G9" s="191"/>
      <c r="H9" s="192"/>
    </row>
    <row r="10" spans="1:8" x14ac:dyDescent="0.25">
      <c r="A10" s="2153"/>
      <c r="B10" s="3420" t="s">
        <v>262</v>
      </c>
      <c r="C10" s="3420"/>
      <c r="D10" s="3420"/>
      <c r="E10" s="3420"/>
      <c r="F10" s="3420"/>
      <c r="G10" s="3420"/>
      <c r="H10" s="3421"/>
    </row>
    <row r="11" spans="1:8" x14ac:dyDescent="0.25">
      <c r="A11" s="248" t="s">
        <v>263</v>
      </c>
      <c r="B11" s="3422"/>
      <c r="C11" s="3422"/>
      <c r="D11" s="3422"/>
      <c r="E11" s="3422"/>
      <c r="F11" s="3422"/>
      <c r="G11" s="3422"/>
      <c r="H11" s="3423"/>
    </row>
    <row r="12" spans="1:8" x14ac:dyDescent="0.25">
      <c r="A12" s="2154"/>
      <c r="B12" s="3424"/>
      <c r="C12" s="3424"/>
      <c r="D12" s="3424"/>
      <c r="E12" s="3424"/>
      <c r="F12" s="3424"/>
      <c r="G12" s="3424"/>
      <c r="H12" s="3425"/>
    </row>
    <row r="13" spans="1:8" x14ac:dyDescent="0.25">
      <c r="A13" s="2040" t="s">
        <v>155</v>
      </c>
      <c r="B13" s="3420" t="s">
        <v>264</v>
      </c>
      <c r="C13" s="3420"/>
      <c r="D13" s="3420"/>
      <c r="E13" s="3420"/>
      <c r="F13" s="3420"/>
      <c r="G13" s="3420"/>
      <c r="H13" s="3421"/>
    </row>
    <row r="14" spans="1:8" ht="15" customHeight="1" x14ac:dyDescent="0.25">
      <c r="A14" s="248" t="s">
        <v>265</v>
      </c>
      <c r="B14" s="194" t="s">
        <v>266</v>
      </c>
      <c r="C14" s="194"/>
      <c r="D14" s="194"/>
      <c r="E14" s="194"/>
      <c r="F14" s="194"/>
      <c r="G14" s="194"/>
      <c r="H14" s="195"/>
    </row>
    <row r="15" spans="1:8" x14ac:dyDescent="0.25">
      <c r="A15" s="2154"/>
      <c r="B15" s="196"/>
      <c r="C15" s="196"/>
      <c r="D15" s="196"/>
      <c r="E15" s="196"/>
      <c r="F15" s="196"/>
      <c r="G15" s="196"/>
      <c r="H15" s="197"/>
    </row>
    <row r="16" spans="1:8" x14ac:dyDescent="0.25">
      <c r="A16" s="2155"/>
      <c r="B16" s="198"/>
      <c r="C16" s="198"/>
      <c r="D16" s="198"/>
      <c r="E16" s="198"/>
      <c r="F16" s="198"/>
      <c r="G16" s="198"/>
      <c r="H16" s="199"/>
    </row>
    <row r="17" spans="1:8" x14ac:dyDescent="0.25">
      <c r="A17" s="2156" t="s">
        <v>267</v>
      </c>
      <c r="B17" s="200" t="s">
        <v>268</v>
      </c>
      <c r="C17" s="200"/>
      <c r="D17" s="200"/>
      <c r="E17" s="200"/>
      <c r="F17" s="200"/>
      <c r="G17" s="200"/>
      <c r="H17" s="201"/>
    </row>
    <row r="18" spans="1:8" x14ac:dyDescent="0.25">
      <c r="A18" s="2157" t="s">
        <v>269</v>
      </c>
      <c r="B18" s="194" t="s">
        <v>270</v>
      </c>
      <c r="C18" s="194"/>
      <c r="D18" s="194"/>
      <c r="E18" s="194"/>
      <c r="F18" s="194"/>
      <c r="G18" s="194"/>
      <c r="H18" s="195"/>
    </row>
    <row r="19" spans="1:8" x14ac:dyDescent="0.25">
      <c r="A19" s="2155"/>
      <c r="B19" s="198"/>
      <c r="C19" s="198"/>
      <c r="D19" s="198"/>
      <c r="E19" s="198"/>
      <c r="F19" s="198"/>
      <c r="G19" s="198"/>
      <c r="H19" s="199"/>
    </row>
    <row r="20" spans="1:8" ht="27" thickBot="1" x14ac:dyDescent="0.3">
      <c r="A20" s="2158" t="s">
        <v>271</v>
      </c>
      <c r="B20" s="202" t="s">
        <v>272</v>
      </c>
      <c r="C20" s="202"/>
      <c r="D20" s="202"/>
      <c r="E20" s="202"/>
      <c r="F20" s="202"/>
      <c r="G20" s="202"/>
      <c r="H20" s="203"/>
    </row>
    <row r="21" spans="1:8" x14ac:dyDescent="0.25">
      <c r="A21" s="204"/>
      <c r="B21" s="205"/>
      <c r="C21" s="205"/>
      <c r="D21" s="205"/>
      <c r="E21" s="205"/>
      <c r="F21" s="205"/>
      <c r="G21" s="205"/>
      <c r="H21" s="205"/>
    </row>
    <row r="22" spans="1:8" ht="18.75" thickBot="1" x14ac:dyDescent="0.3">
      <c r="A22" s="206" t="s">
        <v>273</v>
      </c>
      <c r="B22" s="207"/>
      <c r="C22" s="208"/>
      <c r="D22" s="208"/>
      <c r="E22" s="208"/>
      <c r="F22" s="208"/>
      <c r="G22" s="208"/>
      <c r="H22" s="208"/>
    </row>
    <row r="23" spans="1:8" ht="26.25" thickBot="1" x14ac:dyDescent="0.3">
      <c r="A23" s="209" t="s">
        <v>166</v>
      </c>
      <c r="B23" s="210" t="s">
        <v>274</v>
      </c>
      <c r="C23" s="211" t="s">
        <v>159</v>
      </c>
      <c r="D23" s="212" t="s">
        <v>275</v>
      </c>
      <c r="E23" s="213"/>
      <c r="F23" s="213"/>
      <c r="G23" s="213"/>
      <c r="H23" s="214"/>
    </row>
    <row r="24" spans="1:8" ht="15.75" thickBot="1" x14ac:dyDescent="0.3">
      <c r="A24" s="215">
        <f>A47</f>
        <v>42736</v>
      </c>
      <c r="B24" s="216" t="str">
        <f>F47</f>
        <v>SI</v>
      </c>
      <c r="C24" s="217" t="s">
        <v>276</v>
      </c>
      <c r="D24" s="3405"/>
      <c r="E24" s="3406"/>
      <c r="F24" s="3406"/>
      <c r="G24" s="3406"/>
      <c r="H24" s="3407"/>
    </row>
    <row r="25" spans="1:8" ht="15.75" thickBot="1" x14ac:dyDescent="0.3">
      <c r="A25" s="218">
        <f t="shared" ref="A25:A35" si="0">A48</f>
        <v>42767</v>
      </c>
      <c r="B25" s="216" t="str">
        <f t="shared" ref="B25:B32" si="1">F48</f>
        <v>SI</v>
      </c>
      <c r="C25" s="217" t="s">
        <v>276</v>
      </c>
      <c r="D25" s="3408"/>
      <c r="E25" s="3409"/>
      <c r="F25" s="3409"/>
      <c r="G25" s="3409"/>
      <c r="H25" s="3410"/>
    </row>
    <row r="26" spans="1:8" ht="15.75" thickBot="1" x14ac:dyDescent="0.3">
      <c r="A26" s="218">
        <f t="shared" si="0"/>
        <v>42795</v>
      </c>
      <c r="B26" s="216" t="str">
        <f t="shared" si="1"/>
        <v>SI</v>
      </c>
      <c r="C26" s="217" t="s">
        <v>276</v>
      </c>
      <c r="D26" s="219"/>
      <c r="E26" s="220"/>
      <c r="F26" s="220"/>
      <c r="G26" s="220"/>
      <c r="H26" s="221"/>
    </row>
    <row r="27" spans="1:8" ht="15.75" thickBot="1" x14ac:dyDescent="0.3">
      <c r="A27" s="218">
        <f t="shared" si="0"/>
        <v>42826</v>
      </c>
      <c r="B27" s="216" t="str">
        <f t="shared" si="1"/>
        <v>SI</v>
      </c>
      <c r="C27" s="217" t="s">
        <v>276</v>
      </c>
      <c r="D27" s="219"/>
      <c r="E27" s="220"/>
      <c r="F27" s="220"/>
      <c r="G27" s="220"/>
      <c r="H27" s="221"/>
    </row>
    <row r="28" spans="1:8" ht="15.75" thickBot="1" x14ac:dyDescent="0.3">
      <c r="A28" s="218">
        <f t="shared" si="0"/>
        <v>42856</v>
      </c>
      <c r="B28" s="216" t="str">
        <f t="shared" si="1"/>
        <v>SI</v>
      </c>
      <c r="C28" s="217" t="s">
        <v>276</v>
      </c>
      <c r="D28" s="219"/>
      <c r="E28" s="220"/>
      <c r="F28" s="220"/>
      <c r="G28" s="220"/>
      <c r="H28" s="221"/>
    </row>
    <row r="29" spans="1:8" ht="15.75" thickBot="1" x14ac:dyDescent="0.3">
      <c r="A29" s="218">
        <f t="shared" si="0"/>
        <v>42887</v>
      </c>
      <c r="B29" s="216" t="str">
        <f t="shared" si="1"/>
        <v>SI</v>
      </c>
      <c r="C29" s="217" t="s">
        <v>276</v>
      </c>
      <c r="D29" s="219"/>
      <c r="E29" s="220"/>
      <c r="F29" s="220"/>
      <c r="G29" s="220"/>
      <c r="H29" s="221"/>
    </row>
    <row r="30" spans="1:8" ht="15.75" thickBot="1" x14ac:dyDescent="0.3">
      <c r="A30" s="218">
        <f t="shared" si="0"/>
        <v>42917</v>
      </c>
      <c r="B30" s="216" t="str">
        <f t="shared" si="1"/>
        <v>SI</v>
      </c>
      <c r="C30" s="217" t="s">
        <v>276</v>
      </c>
      <c r="D30" s="219"/>
      <c r="E30" s="220"/>
      <c r="F30" s="220"/>
      <c r="G30" s="220"/>
      <c r="H30" s="221"/>
    </row>
    <row r="31" spans="1:8" ht="15.75" thickBot="1" x14ac:dyDescent="0.3">
      <c r="A31" s="218">
        <f t="shared" si="0"/>
        <v>42948</v>
      </c>
      <c r="B31" s="216" t="str">
        <f t="shared" si="1"/>
        <v>SI</v>
      </c>
      <c r="C31" s="217" t="s">
        <v>276</v>
      </c>
      <c r="D31" s="219"/>
      <c r="E31" s="220"/>
      <c r="F31" s="220"/>
      <c r="G31" s="220"/>
      <c r="H31" s="221"/>
    </row>
    <row r="32" spans="1:8" ht="15.75" thickBot="1" x14ac:dyDescent="0.3">
      <c r="A32" s="218">
        <f t="shared" si="0"/>
        <v>42979</v>
      </c>
      <c r="B32" s="216" t="str">
        <f t="shared" si="1"/>
        <v>SI</v>
      </c>
      <c r="C32" s="217" t="s">
        <v>276</v>
      </c>
      <c r="D32" s="219"/>
      <c r="E32" s="220"/>
      <c r="F32" s="220"/>
      <c r="G32" s="220"/>
      <c r="H32" s="221"/>
    </row>
    <row r="33" spans="1:8" ht="15.75" thickBot="1" x14ac:dyDescent="0.3">
      <c r="A33" s="218">
        <f t="shared" si="0"/>
        <v>43009</v>
      </c>
      <c r="B33" s="216" t="s">
        <v>12</v>
      </c>
      <c r="C33" s="217" t="s">
        <v>276</v>
      </c>
      <c r="D33" s="219"/>
      <c r="E33" s="220"/>
      <c r="F33" s="220"/>
      <c r="G33" s="220"/>
      <c r="H33" s="221"/>
    </row>
    <row r="34" spans="1:8" ht="15.75" thickBot="1" x14ac:dyDescent="0.3">
      <c r="A34" s="218">
        <f t="shared" si="0"/>
        <v>43040</v>
      </c>
      <c r="B34" s="216" t="s">
        <v>12</v>
      </c>
      <c r="C34" s="217" t="s">
        <v>276</v>
      </c>
      <c r="D34" s="3376"/>
      <c r="E34" s="3377"/>
      <c r="F34" s="3377"/>
      <c r="G34" s="3377"/>
      <c r="H34" s="3378"/>
    </row>
    <row r="35" spans="1:8" ht="15.75" thickBot="1" x14ac:dyDescent="0.3">
      <c r="A35" s="223">
        <f t="shared" si="0"/>
        <v>43070</v>
      </c>
      <c r="B35" s="216" t="s">
        <v>12</v>
      </c>
      <c r="C35" s="217" t="s">
        <v>276</v>
      </c>
      <c r="D35" s="225"/>
      <c r="E35" s="226"/>
      <c r="F35" s="226"/>
      <c r="G35" s="226"/>
      <c r="H35" s="227"/>
    </row>
    <row r="36" spans="1:8" x14ac:dyDescent="0.25">
      <c r="A36" s="228"/>
      <c r="B36" s="229"/>
      <c r="C36" s="179"/>
      <c r="D36" s="230"/>
      <c r="E36" s="49"/>
      <c r="F36" s="49"/>
      <c r="G36" s="49"/>
      <c r="H36" s="49"/>
    </row>
    <row r="37" spans="1:8" x14ac:dyDescent="0.25">
      <c r="B37" s="231" t="s">
        <v>277</v>
      </c>
      <c r="C37" s="232" t="s">
        <v>278</v>
      </c>
      <c r="D37" s="230"/>
      <c r="E37" s="49"/>
      <c r="F37" s="49"/>
      <c r="G37" s="49"/>
      <c r="H37" s="49"/>
    </row>
    <row r="38" spans="1:8" x14ac:dyDescent="0.25">
      <c r="B38" s="231" t="s">
        <v>279</v>
      </c>
      <c r="C38" s="233" t="s">
        <v>280</v>
      </c>
    </row>
    <row r="39" spans="1:8" x14ac:dyDescent="0.25">
      <c r="A39" s="234"/>
      <c r="B39" s="179"/>
      <c r="C39" s="179"/>
    </row>
    <row r="41" spans="1:8" ht="18" x14ac:dyDescent="0.25">
      <c r="A41" s="3426" t="s">
        <v>288</v>
      </c>
      <c r="B41" s="3426"/>
      <c r="C41" s="3426"/>
      <c r="D41" s="3426"/>
      <c r="E41" s="3426"/>
      <c r="F41" s="3426"/>
      <c r="G41" s="3426"/>
      <c r="H41" s="3426"/>
    </row>
    <row r="44" spans="1:8" ht="15.75" thickBot="1" x14ac:dyDescent="0.3"/>
    <row r="45" spans="1:8" ht="15.75" thickBot="1" x14ac:dyDescent="0.3">
      <c r="A45" s="3417" t="s">
        <v>281</v>
      </c>
      <c r="B45" s="3418"/>
      <c r="C45" s="3418"/>
      <c r="D45" s="3418"/>
      <c r="E45" s="3418"/>
      <c r="F45" s="3419"/>
    </row>
    <row r="46" spans="1:8" ht="51" x14ac:dyDescent="0.25">
      <c r="A46" s="235" t="s">
        <v>166</v>
      </c>
      <c r="B46" s="236" t="s">
        <v>170</v>
      </c>
      <c r="C46" s="236" t="s">
        <v>171</v>
      </c>
      <c r="D46" s="236" t="s">
        <v>172</v>
      </c>
      <c r="E46" s="237" t="s">
        <v>173</v>
      </c>
      <c r="F46" s="236" t="s">
        <v>274</v>
      </c>
    </row>
    <row r="47" spans="1:8" x14ac:dyDescent="0.25">
      <c r="A47" s="238">
        <v>42736</v>
      </c>
      <c r="B47" s="239">
        <v>42781</v>
      </c>
      <c r="C47" s="239">
        <v>42780</v>
      </c>
      <c r="D47" s="240">
        <v>11</v>
      </c>
      <c r="E47" s="240">
        <v>10</v>
      </c>
      <c r="F47" s="241" t="str">
        <f t="shared" ref="F47:F53" si="2">IF(E47&gt;="","",IF(D47&gt;=E47,"SI","NO"))</f>
        <v>SI</v>
      </c>
    </row>
    <row r="48" spans="1:8" x14ac:dyDescent="0.25">
      <c r="A48" s="238">
        <v>42767</v>
      </c>
      <c r="B48" s="239">
        <v>42808</v>
      </c>
      <c r="C48" s="239">
        <v>42804</v>
      </c>
      <c r="D48" s="240">
        <v>10</v>
      </c>
      <c r="E48" s="240">
        <v>8</v>
      </c>
      <c r="F48" s="241" t="str">
        <f t="shared" si="2"/>
        <v>SI</v>
      </c>
    </row>
    <row r="49" spans="1:8" x14ac:dyDescent="0.25">
      <c r="A49" s="238">
        <v>42795</v>
      </c>
      <c r="B49" s="239">
        <v>42838</v>
      </c>
      <c r="C49" s="239">
        <v>42831</v>
      </c>
      <c r="D49" s="240">
        <v>9</v>
      </c>
      <c r="E49" s="240">
        <v>4</v>
      </c>
      <c r="F49" s="241" t="str">
        <f t="shared" si="2"/>
        <v>SI</v>
      </c>
    </row>
    <row r="50" spans="1:8" x14ac:dyDescent="0.25">
      <c r="A50" s="238">
        <v>42826</v>
      </c>
      <c r="B50" s="239">
        <v>42867</v>
      </c>
      <c r="C50" s="239">
        <v>42866</v>
      </c>
      <c r="D50" s="240">
        <v>10</v>
      </c>
      <c r="E50" s="240">
        <v>9</v>
      </c>
      <c r="F50" s="241" t="str">
        <f t="shared" si="2"/>
        <v>SI</v>
      </c>
    </row>
    <row r="51" spans="1:8" x14ac:dyDescent="0.25">
      <c r="A51" s="238">
        <v>42856</v>
      </c>
      <c r="B51" s="239">
        <v>42901</v>
      </c>
      <c r="C51" s="239">
        <v>42894</v>
      </c>
      <c r="D51" s="240">
        <v>11</v>
      </c>
      <c r="E51" s="240">
        <v>6</v>
      </c>
      <c r="F51" s="241" t="str">
        <f t="shared" si="2"/>
        <v>SI</v>
      </c>
    </row>
    <row r="52" spans="1:8" x14ac:dyDescent="0.25">
      <c r="A52" s="238">
        <v>42887</v>
      </c>
      <c r="B52" s="239">
        <v>42929</v>
      </c>
      <c r="C52" s="239">
        <v>42923</v>
      </c>
      <c r="D52" s="240">
        <v>9</v>
      </c>
      <c r="E52" s="240">
        <v>5</v>
      </c>
      <c r="F52" s="241" t="str">
        <f t="shared" si="2"/>
        <v>SI</v>
      </c>
    </row>
    <row r="53" spans="1:8" x14ac:dyDescent="0.25">
      <c r="A53" s="238">
        <v>42917</v>
      </c>
      <c r="B53" s="239">
        <v>42962</v>
      </c>
      <c r="C53" s="239">
        <v>42955</v>
      </c>
      <c r="D53" s="240">
        <v>11</v>
      </c>
      <c r="E53" s="240">
        <v>6</v>
      </c>
      <c r="F53" s="241" t="str">
        <f t="shared" si="2"/>
        <v>SI</v>
      </c>
    </row>
    <row r="54" spans="1:8" x14ac:dyDescent="0.25">
      <c r="A54" s="238">
        <v>42948</v>
      </c>
      <c r="B54" s="239">
        <v>42992</v>
      </c>
      <c r="C54" s="242">
        <v>42989</v>
      </c>
      <c r="D54" s="240">
        <v>10</v>
      </c>
      <c r="E54" s="240">
        <v>7</v>
      </c>
      <c r="F54" s="241" t="str">
        <f>IF(E54&gt;="","",IF(D54&gt;=E54,"SI","NO"))</f>
        <v>SI</v>
      </c>
    </row>
    <row r="55" spans="1:8" x14ac:dyDescent="0.25">
      <c r="A55" s="238">
        <v>42979</v>
      </c>
      <c r="B55" s="239">
        <v>43021</v>
      </c>
      <c r="C55" s="242">
        <v>43017</v>
      </c>
      <c r="D55" s="240">
        <v>10</v>
      </c>
      <c r="E55" s="240">
        <v>6</v>
      </c>
      <c r="F55" s="241" t="str">
        <f>IF(E55&gt;="","",IF(D55&gt;=E55,"SI","NO"))</f>
        <v>SI</v>
      </c>
    </row>
    <row r="56" spans="1:8" x14ac:dyDescent="0.25">
      <c r="A56" s="243">
        <v>43009</v>
      </c>
      <c r="B56" s="239">
        <v>43054</v>
      </c>
      <c r="C56" s="242">
        <v>43048</v>
      </c>
      <c r="D56" s="240">
        <v>11</v>
      </c>
      <c r="E56" s="240">
        <v>5</v>
      </c>
      <c r="F56" s="241" t="str">
        <f>IF(E56&gt;="","",IF(D56&gt;=E56,"SI","NO"))</f>
        <v>SI</v>
      </c>
    </row>
    <row r="57" spans="1:8" x14ac:dyDescent="0.25">
      <c r="A57" s="243">
        <v>43040</v>
      </c>
      <c r="B57" s="239">
        <v>43083</v>
      </c>
      <c r="C57" s="242">
        <v>43077</v>
      </c>
      <c r="D57" s="240">
        <v>10</v>
      </c>
      <c r="E57" s="240">
        <v>4</v>
      </c>
      <c r="F57" s="241" t="str">
        <f>IF(E57&gt;="","",IF(D57&gt;=E57,"SI","NO"))</f>
        <v>SI</v>
      </c>
    </row>
    <row r="58" spans="1:8" x14ac:dyDescent="0.25">
      <c r="A58" s="243">
        <v>43070</v>
      </c>
      <c r="B58" s="239">
        <v>43116</v>
      </c>
      <c r="C58" s="242">
        <v>43110</v>
      </c>
      <c r="D58" s="240">
        <v>12</v>
      </c>
      <c r="E58" s="240">
        <v>6</v>
      </c>
      <c r="F58" s="241" t="str">
        <f>IF(E58&gt;="","",IF(D58&gt;=E58,"SI","NO"))</f>
        <v>SI</v>
      </c>
    </row>
    <row r="59" spans="1:8" x14ac:dyDescent="0.25">
      <c r="A59" s="244" t="s">
        <v>167</v>
      </c>
      <c r="B59" s="245" t="s">
        <v>167</v>
      </c>
      <c r="C59" s="245" t="s">
        <v>167</v>
      </c>
      <c r="D59" s="77" t="s">
        <v>167</v>
      </c>
      <c r="E59" s="77" t="s">
        <v>167</v>
      </c>
      <c r="F59" s="77"/>
    </row>
    <row r="61" spans="1:8" ht="18.75" thickBot="1" x14ac:dyDescent="0.3">
      <c r="A61" s="206" t="s">
        <v>282</v>
      </c>
      <c r="B61" s="207"/>
      <c r="C61" s="208"/>
      <c r="D61" s="208"/>
      <c r="E61" s="208"/>
      <c r="F61" s="208"/>
      <c r="G61" s="208"/>
      <c r="H61" s="208"/>
    </row>
    <row r="62" spans="1:8" ht="26.25" thickBot="1" x14ac:dyDescent="0.3">
      <c r="A62" s="209" t="s">
        <v>166</v>
      </c>
      <c r="B62" s="210" t="s">
        <v>274</v>
      </c>
      <c r="C62" s="211" t="s">
        <v>159</v>
      </c>
      <c r="D62" s="212" t="s">
        <v>275</v>
      </c>
      <c r="E62" s="213"/>
      <c r="F62" s="213"/>
      <c r="G62" s="213"/>
      <c r="H62" s="214"/>
    </row>
    <row r="63" spans="1:8" ht="15.75" thickBot="1" x14ac:dyDescent="0.3">
      <c r="A63" s="215">
        <f>A86</f>
        <v>43101</v>
      </c>
      <c r="B63" s="216" t="str">
        <f>F86</f>
        <v>SI</v>
      </c>
      <c r="C63" s="217" t="s">
        <v>276</v>
      </c>
      <c r="D63" s="3405"/>
      <c r="E63" s="3406"/>
      <c r="F63" s="3406"/>
      <c r="G63" s="3406"/>
      <c r="H63" s="3407"/>
    </row>
    <row r="64" spans="1:8" ht="15.75" thickBot="1" x14ac:dyDescent="0.3">
      <c r="A64" s="218">
        <f t="shared" ref="A64:A74" si="3">A87</f>
        <v>43132</v>
      </c>
      <c r="B64" s="216" t="str">
        <f t="shared" ref="B64:B65" si="4">F87</f>
        <v>SI</v>
      </c>
      <c r="C64" s="217" t="s">
        <v>276</v>
      </c>
      <c r="D64" s="3408"/>
      <c r="E64" s="3409"/>
      <c r="F64" s="3409"/>
      <c r="G64" s="3409"/>
      <c r="H64" s="3410"/>
    </row>
    <row r="65" spans="1:8" ht="15.75" thickBot="1" x14ac:dyDescent="0.3">
      <c r="A65" s="218">
        <f t="shared" si="3"/>
        <v>43160</v>
      </c>
      <c r="B65" s="216" t="str">
        <f t="shared" si="4"/>
        <v>SI</v>
      </c>
      <c r="C65" s="217" t="s">
        <v>276</v>
      </c>
      <c r="D65" s="219"/>
      <c r="E65" s="220"/>
      <c r="F65" s="220"/>
      <c r="G65" s="220"/>
      <c r="H65" s="221"/>
    </row>
    <row r="66" spans="1:8" ht="15.75" thickBot="1" x14ac:dyDescent="0.3">
      <c r="A66" s="218">
        <f t="shared" si="3"/>
        <v>43191</v>
      </c>
      <c r="B66" s="216" t="str">
        <f>F88</f>
        <v>SI</v>
      </c>
      <c r="C66" s="217" t="s">
        <v>276</v>
      </c>
      <c r="D66" s="219"/>
      <c r="E66" s="220"/>
      <c r="F66" s="220"/>
      <c r="G66" s="220"/>
      <c r="H66" s="221"/>
    </row>
    <row r="67" spans="1:8" ht="15.75" thickBot="1" x14ac:dyDescent="0.3">
      <c r="A67" s="218">
        <f t="shared" si="3"/>
        <v>43221</v>
      </c>
      <c r="B67" s="216" t="s">
        <v>12</v>
      </c>
      <c r="C67" s="217" t="s">
        <v>276</v>
      </c>
      <c r="D67" s="219"/>
      <c r="E67" s="220"/>
      <c r="F67" s="220"/>
      <c r="G67" s="220"/>
      <c r="H67" s="221"/>
    </row>
    <row r="68" spans="1:8" ht="15.75" thickBot="1" x14ac:dyDescent="0.3">
      <c r="A68" s="218">
        <f t="shared" si="3"/>
        <v>43252</v>
      </c>
      <c r="B68" s="216" t="s">
        <v>12</v>
      </c>
      <c r="C68" s="217" t="s">
        <v>276</v>
      </c>
      <c r="D68" s="219"/>
      <c r="E68" s="220"/>
      <c r="F68" s="220"/>
      <c r="G68" s="220"/>
      <c r="H68" s="221"/>
    </row>
    <row r="69" spans="1:8" ht="15.75" thickBot="1" x14ac:dyDescent="0.3">
      <c r="A69" s="218">
        <f t="shared" si="3"/>
        <v>43282</v>
      </c>
      <c r="B69" s="216" t="s">
        <v>12</v>
      </c>
      <c r="C69" s="217" t="s">
        <v>276</v>
      </c>
      <c r="D69" s="219"/>
      <c r="E69" s="220"/>
      <c r="F69" s="220"/>
      <c r="G69" s="220"/>
      <c r="H69" s="221"/>
    </row>
    <row r="70" spans="1:8" ht="15.75" thickBot="1" x14ac:dyDescent="0.3">
      <c r="A70" s="218">
        <f t="shared" si="3"/>
        <v>43313</v>
      </c>
      <c r="B70" s="216" t="s">
        <v>12</v>
      </c>
      <c r="C70" s="217" t="s">
        <v>276</v>
      </c>
      <c r="D70" s="219"/>
      <c r="E70" s="220"/>
      <c r="F70" s="220"/>
      <c r="G70" s="220"/>
      <c r="H70" s="221"/>
    </row>
    <row r="71" spans="1:8" ht="15.75" thickBot="1" x14ac:dyDescent="0.3">
      <c r="A71" s="218">
        <f t="shared" si="3"/>
        <v>43344</v>
      </c>
      <c r="B71" s="216" t="s">
        <v>12</v>
      </c>
      <c r="C71" s="217" t="s">
        <v>276</v>
      </c>
      <c r="D71" s="219"/>
      <c r="E71" s="220"/>
      <c r="F71" s="220"/>
      <c r="G71" s="220"/>
      <c r="H71" s="221"/>
    </row>
    <row r="72" spans="1:8" ht="15.75" thickBot="1" x14ac:dyDescent="0.3">
      <c r="A72" s="218">
        <f t="shared" si="3"/>
        <v>43374</v>
      </c>
      <c r="B72" s="216" t="s">
        <v>12</v>
      </c>
      <c r="C72" s="217" t="s">
        <v>276</v>
      </c>
      <c r="D72" s="219"/>
      <c r="E72" s="220"/>
      <c r="F72" s="220"/>
      <c r="G72" s="220"/>
      <c r="H72" s="221"/>
    </row>
    <row r="73" spans="1:8" ht="15.75" thickBot="1" x14ac:dyDescent="0.3">
      <c r="A73" s="218">
        <f t="shared" si="3"/>
        <v>43405</v>
      </c>
      <c r="B73" s="216" t="s">
        <v>12</v>
      </c>
      <c r="C73" s="217" t="s">
        <v>276</v>
      </c>
      <c r="D73" s="3376"/>
      <c r="E73" s="3377"/>
      <c r="F73" s="3377"/>
      <c r="G73" s="3377"/>
      <c r="H73" s="3378"/>
    </row>
    <row r="74" spans="1:8" ht="15.75" thickBot="1" x14ac:dyDescent="0.3">
      <c r="A74" s="223">
        <f t="shared" si="3"/>
        <v>43435</v>
      </c>
      <c r="B74" s="2464" t="s">
        <v>1386</v>
      </c>
      <c r="C74" s="217" t="s">
        <v>276</v>
      </c>
      <c r="D74" s="225"/>
      <c r="E74" s="226"/>
      <c r="F74" s="226"/>
      <c r="G74" s="226"/>
      <c r="H74" s="227"/>
    </row>
    <row r="75" spans="1:8" x14ac:dyDescent="0.25">
      <c r="A75" s="228"/>
      <c r="B75" s="229"/>
      <c r="C75" s="179"/>
      <c r="D75" s="230"/>
      <c r="E75" s="49"/>
      <c r="F75" s="49"/>
      <c r="G75" s="49"/>
      <c r="H75" s="49"/>
    </row>
    <row r="76" spans="1:8" x14ac:dyDescent="0.25">
      <c r="B76" s="231" t="s">
        <v>277</v>
      </c>
      <c r="C76" s="232" t="s">
        <v>278</v>
      </c>
      <c r="D76" s="230"/>
      <c r="E76" s="49"/>
      <c r="F76" s="49"/>
      <c r="G76" s="49"/>
      <c r="H76" s="49"/>
    </row>
    <row r="77" spans="1:8" x14ac:dyDescent="0.25">
      <c r="B77" s="231" t="s">
        <v>279</v>
      </c>
      <c r="C77" s="233" t="s">
        <v>280</v>
      </c>
    </row>
    <row r="78" spans="1:8" x14ac:dyDescent="0.25">
      <c r="A78" s="234"/>
      <c r="B78" s="179"/>
      <c r="C78" s="179"/>
    </row>
    <row r="80" spans="1:8" ht="18" x14ac:dyDescent="0.25">
      <c r="A80" s="3426" t="s">
        <v>289</v>
      </c>
      <c r="B80" s="3426"/>
      <c r="C80" s="3426"/>
      <c r="D80" s="3426"/>
      <c r="E80" s="3426"/>
      <c r="F80" s="3426"/>
      <c r="G80" s="3426"/>
      <c r="H80" s="3426"/>
    </row>
    <row r="83" spans="1:6" ht="15.75" thickBot="1" x14ac:dyDescent="0.3"/>
    <row r="84" spans="1:6" ht="15.75" thickBot="1" x14ac:dyDescent="0.3">
      <c r="A84" s="3417" t="s">
        <v>281</v>
      </c>
      <c r="B84" s="3418"/>
      <c r="C84" s="3418"/>
      <c r="D84" s="3418"/>
      <c r="E84" s="3418"/>
      <c r="F84" s="3419"/>
    </row>
    <row r="85" spans="1:6" ht="51" x14ac:dyDescent="0.25">
      <c r="A85" s="235" t="s">
        <v>166</v>
      </c>
      <c r="B85" s="236" t="s">
        <v>170</v>
      </c>
      <c r="C85" s="236" t="s">
        <v>171</v>
      </c>
      <c r="D85" s="236" t="s">
        <v>172</v>
      </c>
      <c r="E85" s="237" t="s">
        <v>173</v>
      </c>
      <c r="F85" s="236" t="s">
        <v>274</v>
      </c>
    </row>
    <row r="86" spans="1:6" x14ac:dyDescent="0.25">
      <c r="A86" s="238">
        <v>43101</v>
      </c>
      <c r="B86" s="239">
        <v>43146</v>
      </c>
      <c r="C86" s="239">
        <v>43146</v>
      </c>
      <c r="D86" s="240">
        <v>11</v>
      </c>
      <c r="E86" s="240">
        <v>11</v>
      </c>
      <c r="F86" s="1978" t="str">
        <f t="shared" ref="F86:F92" si="5">IF(E86&gt;="","",IF(D86&gt;=E86,"SI","NO"))</f>
        <v>SI</v>
      </c>
    </row>
    <row r="87" spans="1:6" x14ac:dyDescent="0.25">
      <c r="A87" s="238">
        <v>43132</v>
      </c>
      <c r="B87" s="239">
        <v>43175</v>
      </c>
      <c r="C87" s="239">
        <v>43173</v>
      </c>
      <c r="D87" s="240">
        <v>11</v>
      </c>
      <c r="E87" s="240">
        <v>10</v>
      </c>
      <c r="F87" s="1978" t="str">
        <f t="shared" si="5"/>
        <v>SI</v>
      </c>
    </row>
    <row r="88" spans="1:6" x14ac:dyDescent="0.25">
      <c r="A88" s="238">
        <v>43160</v>
      </c>
      <c r="B88" s="239">
        <v>43206</v>
      </c>
      <c r="C88" s="239">
        <v>43202</v>
      </c>
      <c r="D88" s="240">
        <v>9</v>
      </c>
      <c r="E88" s="240">
        <v>5</v>
      </c>
      <c r="F88" s="1978" t="str">
        <f t="shared" si="5"/>
        <v>SI</v>
      </c>
    </row>
    <row r="89" spans="1:6" x14ac:dyDescent="0.25">
      <c r="A89" s="238">
        <v>43191</v>
      </c>
      <c r="B89" s="239">
        <v>43236</v>
      </c>
      <c r="C89" s="239">
        <v>43234</v>
      </c>
      <c r="D89" s="240">
        <v>10</v>
      </c>
      <c r="E89" s="240">
        <v>8</v>
      </c>
      <c r="F89" s="1978" t="str">
        <f t="shared" si="5"/>
        <v>SI</v>
      </c>
    </row>
    <row r="90" spans="1:6" x14ac:dyDescent="0.25">
      <c r="A90" s="238">
        <v>43221</v>
      </c>
      <c r="B90" s="239">
        <v>43266</v>
      </c>
      <c r="C90" s="239">
        <v>43258</v>
      </c>
      <c r="D90" s="240">
        <v>11</v>
      </c>
      <c r="E90" s="240">
        <v>5</v>
      </c>
      <c r="F90" s="1978" t="str">
        <f t="shared" si="5"/>
        <v>SI</v>
      </c>
    </row>
    <row r="91" spans="1:6" x14ac:dyDescent="0.25">
      <c r="A91" s="238">
        <v>43252</v>
      </c>
      <c r="B91" s="239">
        <v>43297</v>
      </c>
      <c r="C91" s="239">
        <v>43285</v>
      </c>
      <c r="D91" s="240">
        <v>10</v>
      </c>
      <c r="E91" s="240">
        <v>4</v>
      </c>
      <c r="F91" s="1978" t="str">
        <f t="shared" si="5"/>
        <v>SI</v>
      </c>
    </row>
    <row r="92" spans="1:6" x14ac:dyDescent="0.25">
      <c r="A92" s="238">
        <v>43282</v>
      </c>
      <c r="B92" s="239">
        <v>43328</v>
      </c>
      <c r="C92" s="239">
        <v>43319</v>
      </c>
      <c r="D92" s="240">
        <v>11</v>
      </c>
      <c r="E92" s="240">
        <v>5</v>
      </c>
      <c r="F92" s="1978" t="str">
        <f t="shared" si="5"/>
        <v>SI</v>
      </c>
    </row>
    <row r="93" spans="1:6" x14ac:dyDescent="0.25">
      <c r="A93" s="238">
        <v>43313</v>
      </c>
      <c r="B93" s="239">
        <v>43357</v>
      </c>
      <c r="C93" s="242">
        <v>43350</v>
      </c>
      <c r="D93" s="240">
        <v>10</v>
      </c>
      <c r="E93" s="240">
        <v>3</v>
      </c>
      <c r="F93" s="2465" t="s">
        <v>1387</v>
      </c>
    </row>
    <row r="94" spans="1:6" x14ac:dyDescent="0.25">
      <c r="A94" s="238">
        <v>43344</v>
      </c>
      <c r="B94" s="239">
        <v>43389</v>
      </c>
      <c r="C94" s="242">
        <v>43382</v>
      </c>
      <c r="D94" s="240">
        <v>10</v>
      </c>
      <c r="E94" s="240">
        <v>5</v>
      </c>
      <c r="F94" s="2465" t="s">
        <v>1387</v>
      </c>
    </row>
    <row r="95" spans="1:6" x14ac:dyDescent="0.25">
      <c r="A95" s="243">
        <v>43374</v>
      </c>
      <c r="B95" s="239">
        <v>43420</v>
      </c>
      <c r="C95" s="242">
        <v>43412</v>
      </c>
      <c r="D95" s="240">
        <v>11</v>
      </c>
      <c r="E95" s="240">
        <v>5</v>
      </c>
      <c r="F95" s="2465" t="s">
        <v>1387</v>
      </c>
    </row>
    <row r="96" spans="1:6" x14ac:dyDescent="0.25">
      <c r="A96" s="243">
        <v>43405</v>
      </c>
      <c r="B96" s="239">
        <v>43448</v>
      </c>
      <c r="C96" s="242">
        <v>43446</v>
      </c>
      <c r="D96" s="240">
        <v>10</v>
      </c>
      <c r="E96" s="240">
        <v>8</v>
      </c>
      <c r="F96" s="2465" t="s">
        <v>1387</v>
      </c>
    </row>
    <row r="97" spans="1:8" x14ac:dyDescent="0.25">
      <c r="A97" s="243">
        <v>43435</v>
      </c>
      <c r="B97" s="239">
        <v>43481</v>
      </c>
      <c r="C97" s="242">
        <v>43479</v>
      </c>
      <c r="D97" s="240">
        <v>12</v>
      </c>
      <c r="E97" s="240">
        <v>10</v>
      </c>
      <c r="F97" s="2465" t="s">
        <v>1387</v>
      </c>
    </row>
    <row r="98" spans="1:8" ht="15.75" thickBot="1" x14ac:dyDescent="0.3">
      <c r="H98" s="70"/>
    </row>
    <row r="99" spans="1:8" x14ac:dyDescent="0.25">
      <c r="A99" s="3392" t="s">
        <v>283</v>
      </c>
      <c r="B99" s="3393"/>
      <c r="C99" s="3393"/>
      <c r="D99" s="3393"/>
      <c r="E99" s="3393"/>
      <c r="F99" s="3393"/>
      <c r="G99" s="3393"/>
      <c r="H99" s="3394"/>
    </row>
    <row r="100" spans="1:8" x14ac:dyDescent="0.25">
      <c r="A100" s="3395" t="s">
        <v>284</v>
      </c>
      <c r="B100" s="3396"/>
      <c r="C100" s="3396"/>
      <c r="D100" s="3396"/>
      <c r="E100" s="3396"/>
      <c r="F100" s="3396"/>
      <c r="G100" s="3396"/>
      <c r="H100" s="3397"/>
    </row>
    <row r="101" spans="1:8" ht="15.75" thickBot="1" x14ac:dyDescent="0.3">
      <c r="A101" s="3398"/>
      <c r="B101" s="3399"/>
      <c r="C101" s="3399"/>
      <c r="D101" s="3399"/>
      <c r="E101" s="3399"/>
      <c r="F101" s="3399"/>
      <c r="G101" s="3399"/>
      <c r="H101" s="3400"/>
    </row>
    <row r="102" spans="1:8" x14ac:dyDescent="0.25">
      <c r="A102" s="246"/>
      <c r="B102" s="70"/>
      <c r="C102" s="247"/>
      <c r="D102" s="70"/>
      <c r="E102" s="70"/>
      <c r="F102" s="70"/>
      <c r="G102" s="70"/>
      <c r="H102" s="70"/>
    </row>
    <row r="103" spans="1:8" ht="18.75" thickBot="1" x14ac:dyDescent="0.3">
      <c r="A103" s="206" t="s">
        <v>1416</v>
      </c>
      <c r="B103" s="207"/>
      <c r="C103" s="208"/>
      <c r="D103" s="208"/>
      <c r="E103" s="208"/>
      <c r="F103" s="208"/>
      <c r="G103" s="208"/>
      <c r="H103" s="70"/>
    </row>
    <row r="104" spans="1:8" ht="26.25" thickBot="1" x14ac:dyDescent="0.3">
      <c r="A104" s="2663" t="s">
        <v>166</v>
      </c>
      <c r="B104" s="2664" t="s">
        <v>274</v>
      </c>
      <c r="C104" s="2665" t="s">
        <v>159</v>
      </c>
      <c r="D104" s="2666" t="s">
        <v>275</v>
      </c>
      <c r="E104" s="2667"/>
      <c r="F104" s="2667"/>
      <c r="G104" s="2668"/>
      <c r="H104" s="70"/>
    </row>
    <row r="105" spans="1:8" ht="15.75" thickBot="1" x14ac:dyDescent="0.3">
      <c r="A105" s="2195">
        <v>43466</v>
      </c>
      <c r="B105" s="216" t="s">
        <v>12</v>
      </c>
      <c r="C105" s="217" t="s">
        <v>276</v>
      </c>
      <c r="D105" s="3405"/>
      <c r="E105" s="3406"/>
      <c r="F105" s="3406"/>
      <c r="G105" s="3407"/>
      <c r="H105" s="70"/>
    </row>
    <row r="106" spans="1:8" ht="15.75" thickBot="1" x14ac:dyDescent="0.3">
      <c r="A106" s="2669">
        <v>43497</v>
      </c>
      <c r="B106" s="216" t="s">
        <v>12</v>
      </c>
      <c r="C106" s="217" t="s">
        <v>276</v>
      </c>
      <c r="D106" s="3408"/>
      <c r="E106" s="3409"/>
      <c r="F106" s="3409"/>
      <c r="G106" s="3410"/>
      <c r="H106" s="70"/>
    </row>
    <row r="107" spans="1:8" ht="15.75" thickBot="1" x14ac:dyDescent="0.3">
      <c r="A107" s="2669">
        <v>43525</v>
      </c>
      <c r="B107" s="216" t="s">
        <v>12</v>
      </c>
      <c r="C107" s="217" t="s">
        <v>276</v>
      </c>
      <c r="D107" s="219"/>
      <c r="E107" s="220"/>
      <c r="F107" s="220"/>
      <c r="G107" s="221"/>
      <c r="H107" s="70"/>
    </row>
    <row r="108" spans="1:8" ht="15.75" thickBot="1" x14ac:dyDescent="0.3">
      <c r="A108" s="2669">
        <v>43556</v>
      </c>
      <c r="B108" s="216" t="s">
        <v>12</v>
      </c>
      <c r="C108" s="217" t="s">
        <v>276</v>
      </c>
      <c r="D108" s="219"/>
      <c r="E108" s="220"/>
      <c r="F108" s="220"/>
      <c r="G108" s="221"/>
      <c r="H108" s="70"/>
    </row>
    <row r="109" spans="1:8" ht="15.75" thickBot="1" x14ac:dyDescent="0.3">
      <c r="A109" s="2669">
        <v>43586</v>
      </c>
      <c r="B109" s="2670"/>
      <c r="C109" s="217" t="s">
        <v>276</v>
      </c>
      <c r="D109" s="219"/>
      <c r="E109" s="220"/>
      <c r="F109" s="220"/>
      <c r="G109" s="221"/>
      <c r="H109" s="70"/>
    </row>
    <row r="110" spans="1:8" ht="15.75" thickBot="1" x14ac:dyDescent="0.3">
      <c r="A110" s="2669">
        <v>43617</v>
      </c>
      <c r="B110" s="2670"/>
      <c r="C110" s="217" t="s">
        <v>276</v>
      </c>
      <c r="D110" s="219"/>
      <c r="E110" s="220"/>
      <c r="F110" s="220"/>
      <c r="G110" s="221"/>
      <c r="H110" s="70"/>
    </row>
    <row r="111" spans="1:8" ht="15.75" thickBot="1" x14ac:dyDescent="0.3">
      <c r="A111" s="2669">
        <v>43647</v>
      </c>
      <c r="B111" s="2670"/>
      <c r="C111" s="217" t="s">
        <v>276</v>
      </c>
      <c r="D111" s="219"/>
      <c r="E111" s="220"/>
      <c r="F111" s="220"/>
      <c r="G111" s="221"/>
      <c r="H111" s="70"/>
    </row>
    <row r="112" spans="1:8" ht="15.75" thickBot="1" x14ac:dyDescent="0.3">
      <c r="A112" s="2669">
        <v>43678</v>
      </c>
      <c r="B112" s="2670"/>
      <c r="C112" s="217" t="s">
        <v>276</v>
      </c>
      <c r="D112" s="219"/>
      <c r="E112" s="220"/>
      <c r="F112" s="220"/>
      <c r="G112" s="221"/>
      <c r="H112" s="70"/>
    </row>
    <row r="113" spans="1:8" ht="15.75" thickBot="1" x14ac:dyDescent="0.3">
      <c r="A113" s="2669">
        <v>43709</v>
      </c>
      <c r="B113" s="2670"/>
      <c r="C113" s="217" t="s">
        <v>276</v>
      </c>
      <c r="D113" s="219"/>
      <c r="E113" s="220"/>
      <c r="F113" s="220"/>
      <c r="G113" s="221"/>
      <c r="H113" s="70"/>
    </row>
    <row r="114" spans="1:8" ht="15.75" thickBot="1" x14ac:dyDescent="0.3">
      <c r="A114" s="2669">
        <v>43739</v>
      </c>
      <c r="B114" s="2670"/>
      <c r="C114" s="217" t="s">
        <v>276</v>
      </c>
      <c r="D114" s="219"/>
      <c r="E114" s="220"/>
      <c r="F114" s="220"/>
      <c r="G114" s="221"/>
      <c r="H114" s="70"/>
    </row>
    <row r="115" spans="1:8" ht="15.75" thickBot="1" x14ac:dyDescent="0.3">
      <c r="A115" s="2669">
        <v>43770</v>
      </c>
      <c r="B115" s="2670"/>
      <c r="C115" s="217" t="s">
        <v>276</v>
      </c>
      <c r="D115" s="3376"/>
      <c r="E115" s="3377"/>
      <c r="F115" s="3377"/>
      <c r="G115" s="3378"/>
      <c r="H115" s="70"/>
    </row>
    <row r="116" spans="1:8" ht="15.75" thickBot="1" x14ac:dyDescent="0.3">
      <c r="A116" s="2199">
        <v>43800</v>
      </c>
      <c r="B116" s="2671"/>
      <c r="C116" s="217" t="s">
        <v>276</v>
      </c>
      <c r="D116" s="225"/>
      <c r="E116" s="226"/>
      <c r="F116" s="226"/>
      <c r="G116" s="227"/>
      <c r="H116" s="70"/>
    </row>
    <row r="117" spans="1:8" x14ac:dyDescent="0.25">
      <c r="A117" s="246"/>
      <c r="B117" s="70"/>
      <c r="C117" s="247"/>
      <c r="D117" s="70"/>
      <c r="E117" s="70"/>
      <c r="F117" s="70"/>
      <c r="G117" s="70"/>
      <c r="H117" s="70"/>
    </row>
    <row r="118" spans="1:8" ht="15.75" thickBot="1" x14ac:dyDescent="0.3">
      <c r="G118" s="70"/>
      <c r="H118" s="70"/>
    </row>
    <row r="119" spans="1:8" ht="15.75" thickBot="1" x14ac:dyDescent="0.3">
      <c r="B119" s="3402" t="s">
        <v>281</v>
      </c>
      <c r="C119" s="3403"/>
      <c r="D119" s="3403"/>
      <c r="E119" s="3403"/>
      <c r="F119" s="3403"/>
      <c r="G119" s="3404"/>
      <c r="H119" s="70"/>
    </row>
    <row r="120" spans="1:8" ht="51" x14ac:dyDescent="0.25">
      <c r="B120" s="2658" t="s">
        <v>166</v>
      </c>
      <c r="C120" s="2659" t="s">
        <v>170</v>
      </c>
      <c r="D120" s="2659" t="s">
        <v>171</v>
      </c>
      <c r="E120" s="2659" t="s">
        <v>172</v>
      </c>
      <c r="F120" s="2660" t="s">
        <v>173</v>
      </c>
      <c r="G120" s="2659" t="s">
        <v>274</v>
      </c>
      <c r="H120" s="70"/>
    </row>
    <row r="121" spans="1:8" x14ac:dyDescent="0.25">
      <c r="B121" s="238">
        <v>43466</v>
      </c>
      <c r="C121" s="239">
        <v>43511</v>
      </c>
      <c r="D121" s="239">
        <v>43509</v>
      </c>
      <c r="E121" s="240">
        <v>11</v>
      </c>
      <c r="F121" s="240">
        <v>9</v>
      </c>
      <c r="G121" s="2661" t="s">
        <v>12</v>
      </c>
      <c r="H121" s="70"/>
    </row>
    <row r="122" spans="1:8" x14ac:dyDescent="0.25">
      <c r="B122" s="238">
        <v>43497</v>
      </c>
      <c r="C122" s="239">
        <v>43542</v>
      </c>
      <c r="D122" s="239">
        <v>43532</v>
      </c>
      <c r="E122" s="240">
        <v>12</v>
      </c>
      <c r="F122" s="240">
        <v>6</v>
      </c>
      <c r="G122" s="2661" t="s">
        <v>12</v>
      </c>
      <c r="H122" s="70"/>
    </row>
    <row r="123" spans="1:8" x14ac:dyDescent="0.25">
      <c r="B123" s="238">
        <v>43525</v>
      </c>
      <c r="C123" s="239">
        <v>43571</v>
      </c>
      <c r="D123" s="239">
        <v>43560</v>
      </c>
      <c r="E123" s="240">
        <v>12</v>
      </c>
      <c r="F123" s="240">
        <v>5</v>
      </c>
      <c r="G123" s="2661" t="s">
        <v>12</v>
      </c>
      <c r="H123" s="70"/>
    </row>
    <row r="124" spans="1:8" x14ac:dyDescent="0.25">
      <c r="B124" s="238">
        <v>43556</v>
      </c>
      <c r="C124" s="239">
        <v>43601</v>
      </c>
      <c r="D124" s="239">
        <v>43594</v>
      </c>
      <c r="E124" s="240">
        <v>11</v>
      </c>
      <c r="F124" s="240">
        <v>6</v>
      </c>
      <c r="G124" s="2662" t="s">
        <v>12</v>
      </c>
      <c r="H124" s="70"/>
    </row>
    <row r="125" spans="1:8" x14ac:dyDescent="0.25">
      <c r="B125" s="238">
        <v>43586</v>
      </c>
      <c r="C125" s="239">
        <v>43630</v>
      </c>
      <c r="D125" s="239"/>
      <c r="E125" s="240">
        <v>10</v>
      </c>
      <c r="F125" s="240"/>
      <c r="G125" s="2662"/>
      <c r="H125" s="70"/>
    </row>
    <row r="126" spans="1:8" x14ac:dyDescent="0.25">
      <c r="B126" s="238">
        <v>43617</v>
      </c>
      <c r="C126" s="239">
        <v>43662</v>
      </c>
      <c r="D126" s="239"/>
      <c r="E126" s="240">
        <v>12</v>
      </c>
      <c r="F126" s="240"/>
      <c r="G126" s="2662"/>
      <c r="H126" s="70"/>
    </row>
    <row r="127" spans="1:8" x14ac:dyDescent="0.25">
      <c r="B127" s="238">
        <v>43647</v>
      </c>
      <c r="C127" s="239">
        <v>43693</v>
      </c>
      <c r="D127" s="239"/>
      <c r="E127" s="240">
        <v>12</v>
      </c>
      <c r="F127" s="240"/>
      <c r="G127" s="2662"/>
      <c r="H127" s="70"/>
    </row>
    <row r="128" spans="1:8" x14ac:dyDescent="0.25">
      <c r="B128" s="238">
        <v>43678</v>
      </c>
      <c r="C128" s="239">
        <v>43724</v>
      </c>
      <c r="D128" s="242"/>
      <c r="E128" s="240">
        <v>11</v>
      </c>
      <c r="F128" s="240"/>
      <c r="G128" s="2662"/>
      <c r="H128" s="70"/>
    </row>
    <row r="129" spans="1:8" x14ac:dyDescent="0.25">
      <c r="B129" s="238">
        <v>43709</v>
      </c>
      <c r="C129" s="239">
        <v>43754</v>
      </c>
      <c r="D129" s="242"/>
      <c r="E129" s="240">
        <v>12</v>
      </c>
      <c r="F129" s="240"/>
      <c r="G129" s="2662"/>
      <c r="H129" s="70"/>
    </row>
    <row r="130" spans="1:8" x14ac:dyDescent="0.25">
      <c r="B130" s="238">
        <v>43739</v>
      </c>
      <c r="C130" s="239">
        <v>43784</v>
      </c>
      <c r="D130" s="242"/>
      <c r="E130" s="240">
        <v>11</v>
      </c>
      <c r="F130" s="240"/>
      <c r="G130" s="2662"/>
      <c r="H130" s="70"/>
    </row>
    <row r="131" spans="1:8" x14ac:dyDescent="0.25">
      <c r="B131" s="238">
        <v>43770</v>
      </c>
      <c r="C131" s="239">
        <v>43815</v>
      </c>
      <c r="D131" s="242"/>
      <c r="E131" s="240">
        <v>11</v>
      </c>
      <c r="F131" s="240"/>
      <c r="G131" s="2662"/>
      <c r="H131" s="70"/>
    </row>
    <row r="132" spans="1:8" x14ac:dyDescent="0.25">
      <c r="A132" s="246"/>
      <c r="B132" s="238">
        <v>43800</v>
      </c>
      <c r="C132" s="239">
        <v>43846</v>
      </c>
      <c r="D132" s="242"/>
      <c r="E132" s="240">
        <v>12</v>
      </c>
      <c r="F132" s="240"/>
      <c r="G132" s="2662"/>
      <c r="H132" s="70"/>
    </row>
    <row r="133" spans="1:8" x14ac:dyDescent="0.25">
      <c r="A133" s="246"/>
      <c r="B133" s="70"/>
      <c r="C133" s="247"/>
      <c r="D133" s="70"/>
      <c r="E133" s="70"/>
      <c r="F133" s="70"/>
      <c r="G133" s="70"/>
      <c r="H133" s="70"/>
    </row>
    <row r="134" spans="1:8" x14ac:dyDescent="0.25">
      <c r="H134" s="70"/>
    </row>
    <row r="135" spans="1:8" x14ac:dyDescent="0.25">
      <c r="A135" s="3401" t="s">
        <v>285</v>
      </c>
      <c r="B135" s="3401"/>
      <c r="C135" s="3401"/>
      <c r="D135" s="3401"/>
      <c r="E135" s="3401"/>
      <c r="F135" s="3401"/>
      <c r="G135" s="3401"/>
      <c r="H135" s="3401"/>
    </row>
    <row r="136" spans="1:8" x14ac:dyDescent="0.25">
      <c r="A136" s="3336" t="s">
        <v>176</v>
      </c>
      <c r="B136" s="3336"/>
      <c r="C136" s="3336"/>
      <c r="D136" s="3336"/>
      <c r="E136" s="3336"/>
      <c r="F136" s="3336"/>
      <c r="G136" s="3336"/>
      <c r="H136" s="3336"/>
    </row>
    <row r="137" spans="1:8" x14ac:dyDescent="0.25">
      <c r="A137" s="3336" t="s">
        <v>177</v>
      </c>
      <c r="B137" s="3336"/>
      <c r="C137" s="3336"/>
      <c r="D137" s="3336"/>
      <c r="E137" s="3336"/>
      <c r="F137" s="3336"/>
      <c r="G137" s="3336"/>
      <c r="H137" s="3336"/>
    </row>
    <row r="138" spans="1:8" ht="15.75" thickBot="1" x14ac:dyDescent="0.3">
      <c r="A138" s="8"/>
      <c r="B138" s="8"/>
      <c r="C138" s="8"/>
      <c r="D138" s="8"/>
      <c r="E138" s="8"/>
      <c r="F138" s="8"/>
      <c r="G138" s="8"/>
      <c r="H138" s="8"/>
    </row>
    <row r="139" spans="1:8" ht="15.75" thickBot="1" x14ac:dyDescent="0.3">
      <c r="A139" s="8"/>
      <c r="B139" s="8"/>
      <c r="C139" s="3383" t="s">
        <v>178</v>
      </c>
      <c r="D139" s="3384"/>
      <c r="E139" s="3384"/>
      <c r="F139" s="3385"/>
      <c r="G139" s="8"/>
      <c r="H139" s="8"/>
    </row>
    <row r="140" spans="1:8" ht="15.75" thickBot="1" x14ac:dyDescent="0.3">
      <c r="A140" s="8"/>
      <c r="B140" s="8"/>
      <c r="C140" s="3383" t="s">
        <v>286</v>
      </c>
      <c r="D140" s="3385"/>
      <c r="E140" s="3386" t="s">
        <v>287</v>
      </c>
      <c r="F140" s="3387"/>
      <c r="G140" s="8"/>
      <c r="H140" s="8"/>
    </row>
    <row r="141" spans="1:8" x14ac:dyDescent="0.25">
      <c r="A141" s="8"/>
      <c r="B141" s="8"/>
      <c r="C141" s="3388"/>
      <c r="D141" s="3389"/>
      <c r="E141" s="3390"/>
      <c r="F141" s="3391"/>
      <c r="G141" s="8"/>
      <c r="H141" s="8"/>
    </row>
    <row r="142" spans="1:8" x14ac:dyDescent="0.25">
      <c r="A142" s="8"/>
      <c r="B142" s="8"/>
      <c r="C142" s="3379"/>
      <c r="D142" s="3380"/>
      <c r="E142" s="3381"/>
      <c r="F142" s="3382"/>
      <c r="G142" s="8"/>
      <c r="H142" s="8"/>
    </row>
    <row r="143" spans="1:8" x14ac:dyDescent="0.25">
      <c r="A143" s="8"/>
      <c r="B143" s="8"/>
      <c r="C143" s="3368"/>
      <c r="D143" s="3369"/>
      <c r="E143" s="3370"/>
      <c r="F143" s="3371"/>
      <c r="G143" s="8"/>
      <c r="H143" s="8"/>
    </row>
    <row r="144" spans="1:8" x14ac:dyDescent="0.25">
      <c r="A144" s="8"/>
      <c r="B144" s="8"/>
      <c r="C144" s="3368"/>
      <c r="D144" s="3369"/>
      <c r="E144" s="3370"/>
      <c r="F144" s="3371"/>
      <c r="G144" s="8"/>
      <c r="H144" s="8"/>
    </row>
    <row r="145" spans="1:8" x14ac:dyDescent="0.25">
      <c r="A145" s="8"/>
      <c r="B145" s="8"/>
      <c r="C145" s="3368"/>
      <c r="D145" s="3369"/>
      <c r="E145" s="3370"/>
      <c r="F145" s="3371"/>
      <c r="G145" s="8"/>
      <c r="H145" s="8"/>
    </row>
    <row r="146" spans="1:8" x14ac:dyDescent="0.25">
      <c r="A146" s="8"/>
      <c r="B146" s="8"/>
      <c r="C146" s="3368"/>
      <c r="D146" s="3369"/>
      <c r="E146" s="3370"/>
      <c r="F146" s="3371"/>
      <c r="G146" s="8"/>
      <c r="H146" s="8"/>
    </row>
    <row r="147" spans="1:8" x14ac:dyDescent="0.25">
      <c r="A147" s="8"/>
      <c r="B147" s="8"/>
      <c r="C147" s="3368"/>
      <c r="D147" s="3369"/>
      <c r="E147" s="3370"/>
      <c r="F147" s="3371"/>
      <c r="G147" s="8"/>
      <c r="H147" s="8"/>
    </row>
    <row r="148" spans="1:8" x14ac:dyDescent="0.25">
      <c r="A148" s="8"/>
      <c r="B148" s="8"/>
      <c r="C148" s="3368"/>
      <c r="D148" s="3369"/>
      <c r="E148" s="3370"/>
      <c r="F148" s="3371"/>
      <c r="G148" s="8"/>
      <c r="H148" s="8"/>
    </row>
    <row r="149" spans="1:8" x14ac:dyDescent="0.25">
      <c r="A149" s="8"/>
      <c r="B149" s="8"/>
      <c r="C149" s="3368"/>
      <c r="D149" s="3369"/>
      <c r="E149" s="3370"/>
      <c r="F149" s="3371"/>
      <c r="G149" s="8"/>
      <c r="H149" s="8"/>
    </row>
    <row r="150" spans="1:8" x14ac:dyDescent="0.25">
      <c r="A150" s="8"/>
      <c r="B150" s="8"/>
      <c r="C150" s="3368"/>
      <c r="D150" s="3369"/>
      <c r="E150" s="3370"/>
      <c r="F150" s="3371"/>
      <c r="G150" s="8"/>
      <c r="H150" s="8"/>
    </row>
    <row r="151" spans="1:8" x14ac:dyDescent="0.25">
      <c r="A151" s="8"/>
      <c r="B151" s="8"/>
      <c r="C151" s="3368"/>
      <c r="D151" s="3369"/>
      <c r="E151" s="3370"/>
      <c r="F151" s="3371"/>
      <c r="G151" s="8"/>
      <c r="H151" s="8"/>
    </row>
    <row r="152" spans="1:8" x14ac:dyDescent="0.25">
      <c r="A152" s="8"/>
      <c r="B152" s="8"/>
      <c r="C152" s="3368"/>
      <c r="D152" s="3369"/>
      <c r="E152" s="3370"/>
      <c r="F152" s="3371"/>
      <c r="G152" s="8"/>
      <c r="H152" s="8"/>
    </row>
    <row r="153" spans="1:8" ht="15.75" thickBot="1" x14ac:dyDescent="0.3">
      <c r="A153" s="8"/>
      <c r="B153" s="8"/>
      <c r="C153" s="3372"/>
      <c r="D153" s="3373"/>
      <c r="E153" s="3374"/>
      <c r="F153" s="3375"/>
      <c r="G153" s="8"/>
      <c r="H153" s="8"/>
    </row>
    <row r="154" spans="1:8" x14ac:dyDescent="0.25">
      <c r="A154" s="8"/>
      <c r="B154" s="8"/>
      <c r="C154" s="8"/>
      <c r="D154" s="8"/>
      <c r="E154" s="8"/>
      <c r="F154" s="8"/>
      <c r="G154" s="8"/>
      <c r="H154" s="8"/>
    </row>
    <row r="155" spans="1:8" x14ac:dyDescent="0.25">
      <c r="A155" s="8"/>
      <c r="B155" s="8"/>
      <c r="C155" s="8"/>
      <c r="D155" s="8"/>
      <c r="E155" s="8"/>
      <c r="F155" s="8"/>
      <c r="G155" s="8"/>
      <c r="H155" s="8"/>
    </row>
  </sheetData>
  <mergeCells count="58">
    <mergeCell ref="A84:F84"/>
    <mergeCell ref="B10:H12"/>
    <mergeCell ref="B13:H13"/>
    <mergeCell ref="D24:H24"/>
    <mergeCell ref="D25:H25"/>
    <mergeCell ref="D34:H34"/>
    <mergeCell ref="A41:H41"/>
    <mergeCell ref="A45:F45"/>
    <mergeCell ref="D63:H63"/>
    <mergeCell ref="D64:H64"/>
    <mergeCell ref="D73:H73"/>
    <mergeCell ref="A80:H80"/>
    <mergeCell ref="E7:F7"/>
    <mergeCell ref="G7:H7"/>
    <mergeCell ref="A1:H1"/>
    <mergeCell ref="A2:H2"/>
    <mergeCell ref="A3:H3"/>
    <mergeCell ref="E6:F6"/>
    <mergeCell ref="G6:H6"/>
    <mergeCell ref="A99:H99"/>
    <mergeCell ref="A100:H100"/>
    <mergeCell ref="A101:H101"/>
    <mergeCell ref="A135:H135"/>
    <mergeCell ref="A136:H136"/>
    <mergeCell ref="B119:G119"/>
    <mergeCell ref="D105:G105"/>
    <mergeCell ref="D106:G106"/>
    <mergeCell ref="C143:D143"/>
    <mergeCell ref="E143:F143"/>
    <mergeCell ref="D115:G115"/>
    <mergeCell ref="C144:D144"/>
    <mergeCell ref="E144:F144"/>
    <mergeCell ref="C142:D142"/>
    <mergeCell ref="E142:F142"/>
    <mergeCell ref="A137:H137"/>
    <mergeCell ref="C139:F139"/>
    <mergeCell ref="C140:D140"/>
    <mergeCell ref="E140:F140"/>
    <mergeCell ref="C141:D141"/>
    <mergeCell ref="E141:F141"/>
    <mergeCell ref="C145:D145"/>
    <mergeCell ref="E145:F145"/>
    <mergeCell ref="C146:D146"/>
    <mergeCell ref="E146:F146"/>
    <mergeCell ref="C147:D147"/>
    <mergeCell ref="E147:F147"/>
    <mergeCell ref="C148:D148"/>
    <mergeCell ref="E148:F148"/>
    <mergeCell ref="C152:D152"/>
    <mergeCell ref="E152:F152"/>
    <mergeCell ref="C153:D153"/>
    <mergeCell ref="E153:F153"/>
    <mergeCell ref="C149:D149"/>
    <mergeCell ref="E149:F149"/>
    <mergeCell ref="C150:D150"/>
    <mergeCell ref="E150:F150"/>
    <mergeCell ref="C151:D151"/>
    <mergeCell ref="E151:F151"/>
  </mergeCells>
  <conditionalFormatting sqref="F48">
    <cfRule type="colorScale" priority="12">
      <colorScale>
        <cfvo type="min"/>
        <cfvo type="percentile" val="50"/>
        <cfvo type="max"/>
        <color rgb="FFF8696B"/>
        <color rgb="FFFFEB84"/>
        <color rgb="FF63BE7B"/>
      </colorScale>
    </cfRule>
  </conditionalFormatting>
  <conditionalFormatting sqref="F47:F58">
    <cfRule type="cellIs" dxfId="246" priority="11" stopIfTrue="1" operator="equal">
      <formula>"SI"</formula>
    </cfRule>
  </conditionalFormatting>
  <conditionalFormatting sqref="F87">
    <cfRule type="colorScale" priority="10">
      <colorScale>
        <cfvo type="min"/>
        <cfvo type="percentile" val="50"/>
        <cfvo type="max"/>
        <color rgb="FFF8696B"/>
        <color rgb="FFFFEB84"/>
        <color rgb="FF63BE7B"/>
      </colorScale>
    </cfRule>
  </conditionalFormatting>
  <conditionalFormatting sqref="F86:F92">
    <cfRule type="cellIs" dxfId="245" priority="9" stopIfTrue="1" operator="equal">
      <formula>"SI"</formula>
    </cfRule>
  </conditionalFormatting>
  <conditionalFormatting sqref="F94">
    <cfRule type="colorScale" priority="7">
      <colorScale>
        <cfvo type="min"/>
        <cfvo type="percentile" val="50"/>
        <cfvo type="max"/>
        <color rgb="FFF8696B"/>
        <color rgb="FFFFEB84"/>
        <color rgb="FF63BE7B"/>
      </colorScale>
    </cfRule>
  </conditionalFormatting>
  <conditionalFormatting sqref="F93:F97">
    <cfRule type="cellIs" dxfId="244" priority="6" stopIfTrue="1" operator="equal">
      <formula>"SI"</formula>
    </cfRule>
  </conditionalFormatting>
  <conditionalFormatting sqref="G122">
    <cfRule type="colorScale" priority="5">
      <colorScale>
        <cfvo type="min"/>
        <cfvo type="percentile" val="50"/>
        <cfvo type="max"/>
        <color rgb="FFF8696B"/>
        <color rgb="FFFFEB84"/>
        <color rgb="FF63BE7B"/>
      </colorScale>
    </cfRule>
  </conditionalFormatting>
  <conditionalFormatting sqref="G121:G122 G125:G132">
    <cfRule type="cellIs" dxfId="243" priority="4" stopIfTrue="1" operator="equal">
      <formula>"SI"</formula>
    </cfRule>
  </conditionalFormatting>
  <conditionalFormatting sqref="G123">
    <cfRule type="cellIs" dxfId="242" priority="3" stopIfTrue="1" operator="equal">
      <formula>"SI"</formula>
    </cfRule>
  </conditionalFormatting>
  <conditionalFormatting sqref="G123">
    <cfRule type="colorScale" priority="2">
      <colorScale>
        <cfvo type="min"/>
        <cfvo type="percentile" val="50"/>
        <cfvo type="max"/>
        <color rgb="FFF8696B"/>
        <color rgb="FFFFEB84"/>
        <color rgb="FF63BE7B"/>
      </colorScale>
    </cfRule>
  </conditionalFormatting>
  <conditionalFormatting sqref="G124">
    <cfRule type="cellIs" dxfId="241" priority="1" stopIfTrue="1" operator="equal">
      <formula>"SI"</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workbookViewId="0">
      <selection sqref="A1:H1"/>
    </sheetView>
  </sheetViews>
  <sheetFormatPr defaultColWidth="11.42578125" defaultRowHeight="15" x14ac:dyDescent="0.25"/>
  <cols>
    <col min="1" max="1" width="13.5703125" customWidth="1"/>
    <col min="4" max="4" width="12.140625" customWidth="1"/>
    <col min="5" max="5" width="14.7109375" customWidth="1"/>
    <col min="6" max="6" width="13.42578125" customWidth="1"/>
    <col min="7" max="7" width="18.28515625" customWidth="1"/>
    <col min="8" max="8" width="5.42578125" customWidth="1"/>
    <col min="9" max="9" width="7.140625" customWidth="1"/>
    <col min="257" max="257" width="13.5703125" customWidth="1"/>
    <col min="260" max="260" width="12.140625" customWidth="1"/>
    <col min="261" max="261" width="14.7109375" customWidth="1"/>
    <col min="262" max="262" width="13.42578125" customWidth="1"/>
    <col min="263" max="263" width="18.28515625" customWidth="1"/>
    <col min="264" max="264" width="5.42578125" customWidth="1"/>
    <col min="265" max="265" width="7.140625" customWidth="1"/>
    <col min="513" max="513" width="13.5703125" customWidth="1"/>
    <col min="516" max="516" width="12.140625" customWidth="1"/>
    <col min="517" max="517" width="14.7109375" customWidth="1"/>
    <col min="518" max="518" width="13.42578125" customWidth="1"/>
    <col min="519" max="519" width="18.28515625" customWidth="1"/>
    <col min="520" max="520" width="5.42578125" customWidth="1"/>
    <col min="521" max="521" width="7.140625" customWidth="1"/>
    <col min="769" max="769" width="13.5703125" customWidth="1"/>
    <col min="772" max="772" width="12.140625" customWidth="1"/>
    <col min="773" max="773" width="14.7109375" customWidth="1"/>
    <col min="774" max="774" width="13.42578125" customWidth="1"/>
    <col min="775" max="775" width="18.28515625" customWidth="1"/>
    <col min="776" max="776" width="5.42578125" customWidth="1"/>
    <col min="777" max="777" width="7.140625" customWidth="1"/>
    <col min="1025" max="1025" width="13.5703125" customWidth="1"/>
    <col min="1028" max="1028" width="12.140625" customWidth="1"/>
    <col min="1029" max="1029" width="14.7109375" customWidth="1"/>
    <col min="1030" max="1030" width="13.42578125" customWidth="1"/>
    <col min="1031" max="1031" width="18.28515625" customWidth="1"/>
    <col min="1032" max="1032" width="5.42578125" customWidth="1"/>
    <col min="1033" max="1033" width="7.140625" customWidth="1"/>
    <col min="1281" max="1281" width="13.5703125" customWidth="1"/>
    <col min="1284" max="1284" width="12.140625" customWidth="1"/>
    <col min="1285" max="1285" width="14.7109375" customWidth="1"/>
    <col min="1286" max="1286" width="13.42578125" customWidth="1"/>
    <col min="1287" max="1287" width="18.28515625" customWidth="1"/>
    <col min="1288" max="1288" width="5.42578125" customWidth="1"/>
    <col min="1289" max="1289" width="7.140625" customWidth="1"/>
    <col min="1537" max="1537" width="13.5703125" customWidth="1"/>
    <col min="1540" max="1540" width="12.140625" customWidth="1"/>
    <col min="1541" max="1541" width="14.7109375" customWidth="1"/>
    <col min="1542" max="1542" width="13.42578125" customWidth="1"/>
    <col min="1543" max="1543" width="18.28515625" customWidth="1"/>
    <col min="1544" max="1544" width="5.42578125" customWidth="1"/>
    <col min="1545" max="1545" width="7.140625" customWidth="1"/>
    <col min="1793" max="1793" width="13.5703125" customWidth="1"/>
    <col min="1796" max="1796" width="12.140625" customWidth="1"/>
    <col min="1797" max="1797" width="14.7109375" customWidth="1"/>
    <col min="1798" max="1798" width="13.42578125" customWidth="1"/>
    <col min="1799" max="1799" width="18.28515625" customWidth="1"/>
    <col min="1800" max="1800" width="5.42578125" customWidth="1"/>
    <col min="1801" max="1801" width="7.140625" customWidth="1"/>
    <col min="2049" max="2049" width="13.5703125" customWidth="1"/>
    <col min="2052" max="2052" width="12.140625" customWidth="1"/>
    <col min="2053" max="2053" width="14.7109375" customWidth="1"/>
    <col min="2054" max="2054" width="13.42578125" customWidth="1"/>
    <col min="2055" max="2055" width="18.28515625" customWidth="1"/>
    <col min="2056" max="2056" width="5.42578125" customWidth="1"/>
    <col min="2057" max="2057" width="7.140625" customWidth="1"/>
    <col min="2305" max="2305" width="13.5703125" customWidth="1"/>
    <col min="2308" max="2308" width="12.140625" customWidth="1"/>
    <col min="2309" max="2309" width="14.7109375" customWidth="1"/>
    <col min="2310" max="2310" width="13.42578125" customWidth="1"/>
    <col min="2311" max="2311" width="18.28515625" customWidth="1"/>
    <col min="2312" max="2312" width="5.42578125" customWidth="1"/>
    <col min="2313" max="2313" width="7.140625" customWidth="1"/>
    <col min="2561" max="2561" width="13.5703125" customWidth="1"/>
    <col min="2564" max="2564" width="12.140625" customWidth="1"/>
    <col min="2565" max="2565" width="14.7109375" customWidth="1"/>
    <col min="2566" max="2566" width="13.42578125" customWidth="1"/>
    <col min="2567" max="2567" width="18.28515625" customWidth="1"/>
    <col min="2568" max="2568" width="5.42578125" customWidth="1"/>
    <col min="2569" max="2569" width="7.140625" customWidth="1"/>
    <col min="2817" max="2817" width="13.5703125" customWidth="1"/>
    <col min="2820" max="2820" width="12.140625" customWidth="1"/>
    <col min="2821" max="2821" width="14.7109375" customWidth="1"/>
    <col min="2822" max="2822" width="13.42578125" customWidth="1"/>
    <col min="2823" max="2823" width="18.28515625" customWidth="1"/>
    <col min="2824" max="2824" width="5.42578125" customWidth="1"/>
    <col min="2825" max="2825" width="7.140625" customWidth="1"/>
    <col min="3073" max="3073" width="13.5703125" customWidth="1"/>
    <col min="3076" max="3076" width="12.140625" customWidth="1"/>
    <col min="3077" max="3077" width="14.7109375" customWidth="1"/>
    <col min="3078" max="3078" width="13.42578125" customWidth="1"/>
    <col min="3079" max="3079" width="18.28515625" customWidth="1"/>
    <col min="3080" max="3080" width="5.42578125" customWidth="1"/>
    <col min="3081" max="3081" width="7.140625" customWidth="1"/>
    <col min="3329" max="3329" width="13.5703125" customWidth="1"/>
    <col min="3332" max="3332" width="12.140625" customWidth="1"/>
    <col min="3333" max="3333" width="14.7109375" customWidth="1"/>
    <col min="3334" max="3334" width="13.42578125" customWidth="1"/>
    <col min="3335" max="3335" width="18.28515625" customWidth="1"/>
    <col min="3336" max="3336" width="5.42578125" customWidth="1"/>
    <col min="3337" max="3337" width="7.140625" customWidth="1"/>
    <col min="3585" max="3585" width="13.5703125" customWidth="1"/>
    <col min="3588" max="3588" width="12.140625" customWidth="1"/>
    <col min="3589" max="3589" width="14.7109375" customWidth="1"/>
    <col min="3590" max="3590" width="13.42578125" customWidth="1"/>
    <col min="3591" max="3591" width="18.28515625" customWidth="1"/>
    <col min="3592" max="3592" width="5.42578125" customWidth="1"/>
    <col min="3593" max="3593" width="7.140625" customWidth="1"/>
    <col min="3841" max="3841" width="13.5703125" customWidth="1"/>
    <col min="3844" max="3844" width="12.140625" customWidth="1"/>
    <col min="3845" max="3845" width="14.7109375" customWidth="1"/>
    <col min="3846" max="3846" width="13.42578125" customWidth="1"/>
    <col min="3847" max="3847" width="18.28515625" customWidth="1"/>
    <col min="3848" max="3848" width="5.42578125" customWidth="1"/>
    <col min="3849" max="3849" width="7.140625" customWidth="1"/>
    <col min="4097" max="4097" width="13.5703125" customWidth="1"/>
    <col min="4100" max="4100" width="12.140625" customWidth="1"/>
    <col min="4101" max="4101" width="14.7109375" customWidth="1"/>
    <col min="4102" max="4102" width="13.42578125" customWidth="1"/>
    <col min="4103" max="4103" width="18.28515625" customWidth="1"/>
    <col min="4104" max="4104" width="5.42578125" customWidth="1"/>
    <col min="4105" max="4105" width="7.140625" customWidth="1"/>
    <col min="4353" max="4353" width="13.5703125" customWidth="1"/>
    <col min="4356" max="4356" width="12.140625" customWidth="1"/>
    <col min="4357" max="4357" width="14.7109375" customWidth="1"/>
    <col min="4358" max="4358" width="13.42578125" customWidth="1"/>
    <col min="4359" max="4359" width="18.28515625" customWidth="1"/>
    <col min="4360" max="4360" width="5.42578125" customWidth="1"/>
    <col min="4361" max="4361" width="7.140625" customWidth="1"/>
    <col min="4609" max="4609" width="13.5703125" customWidth="1"/>
    <col min="4612" max="4612" width="12.140625" customWidth="1"/>
    <col min="4613" max="4613" width="14.7109375" customWidth="1"/>
    <col min="4614" max="4614" width="13.42578125" customWidth="1"/>
    <col min="4615" max="4615" width="18.28515625" customWidth="1"/>
    <col min="4616" max="4616" width="5.42578125" customWidth="1"/>
    <col min="4617" max="4617" width="7.140625" customWidth="1"/>
    <col min="4865" max="4865" width="13.5703125" customWidth="1"/>
    <col min="4868" max="4868" width="12.140625" customWidth="1"/>
    <col min="4869" max="4869" width="14.7109375" customWidth="1"/>
    <col min="4870" max="4870" width="13.42578125" customWidth="1"/>
    <col min="4871" max="4871" width="18.28515625" customWidth="1"/>
    <col min="4872" max="4872" width="5.42578125" customWidth="1"/>
    <col min="4873" max="4873" width="7.140625" customWidth="1"/>
    <col min="5121" max="5121" width="13.5703125" customWidth="1"/>
    <col min="5124" max="5124" width="12.140625" customWidth="1"/>
    <col min="5125" max="5125" width="14.7109375" customWidth="1"/>
    <col min="5126" max="5126" width="13.42578125" customWidth="1"/>
    <col min="5127" max="5127" width="18.28515625" customWidth="1"/>
    <col min="5128" max="5128" width="5.42578125" customWidth="1"/>
    <col min="5129" max="5129" width="7.140625" customWidth="1"/>
    <col min="5377" max="5377" width="13.5703125" customWidth="1"/>
    <col min="5380" max="5380" width="12.140625" customWidth="1"/>
    <col min="5381" max="5381" width="14.7109375" customWidth="1"/>
    <col min="5382" max="5382" width="13.42578125" customWidth="1"/>
    <col min="5383" max="5383" width="18.28515625" customWidth="1"/>
    <col min="5384" max="5384" width="5.42578125" customWidth="1"/>
    <col min="5385" max="5385" width="7.140625" customWidth="1"/>
    <col min="5633" max="5633" width="13.5703125" customWidth="1"/>
    <col min="5636" max="5636" width="12.140625" customWidth="1"/>
    <col min="5637" max="5637" width="14.7109375" customWidth="1"/>
    <col min="5638" max="5638" width="13.42578125" customWidth="1"/>
    <col min="5639" max="5639" width="18.28515625" customWidth="1"/>
    <col min="5640" max="5640" width="5.42578125" customWidth="1"/>
    <col min="5641" max="5641" width="7.140625" customWidth="1"/>
    <col min="5889" max="5889" width="13.5703125" customWidth="1"/>
    <col min="5892" max="5892" width="12.140625" customWidth="1"/>
    <col min="5893" max="5893" width="14.7109375" customWidth="1"/>
    <col min="5894" max="5894" width="13.42578125" customWidth="1"/>
    <col min="5895" max="5895" width="18.28515625" customWidth="1"/>
    <col min="5896" max="5896" width="5.42578125" customWidth="1"/>
    <col min="5897" max="5897" width="7.140625" customWidth="1"/>
    <col min="6145" max="6145" width="13.5703125" customWidth="1"/>
    <col min="6148" max="6148" width="12.140625" customWidth="1"/>
    <col min="6149" max="6149" width="14.7109375" customWidth="1"/>
    <col min="6150" max="6150" width="13.42578125" customWidth="1"/>
    <col min="6151" max="6151" width="18.28515625" customWidth="1"/>
    <col min="6152" max="6152" width="5.42578125" customWidth="1"/>
    <col min="6153" max="6153" width="7.140625" customWidth="1"/>
    <col min="6401" max="6401" width="13.5703125" customWidth="1"/>
    <col min="6404" max="6404" width="12.140625" customWidth="1"/>
    <col min="6405" max="6405" width="14.7109375" customWidth="1"/>
    <col min="6406" max="6406" width="13.42578125" customWidth="1"/>
    <col min="6407" max="6407" width="18.28515625" customWidth="1"/>
    <col min="6408" max="6408" width="5.42578125" customWidth="1"/>
    <col min="6409" max="6409" width="7.140625" customWidth="1"/>
    <col min="6657" max="6657" width="13.5703125" customWidth="1"/>
    <col min="6660" max="6660" width="12.140625" customWidth="1"/>
    <col min="6661" max="6661" width="14.7109375" customWidth="1"/>
    <col min="6662" max="6662" width="13.42578125" customWidth="1"/>
    <col min="6663" max="6663" width="18.28515625" customWidth="1"/>
    <col min="6664" max="6664" width="5.42578125" customWidth="1"/>
    <col min="6665" max="6665" width="7.140625" customWidth="1"/>
    <col min="6913" max="6913" width="13.5703125" customWidth="1"/>
    <col min="6916" max="6916" width="12.140625" customWidth="1"/>
    <col min="6917" max="6917" width="14.7109375" customWidth="1"/>
    <col min="6918" max="6918" width="13.42578125" customWidth="1"/>
    <col min="6919" max="6919" width="18.28515625" customWidth="1"/>
    <col min="6920" max="6920" width="5.42578125" customWidth="1"/>
    <col min="6921" max="6921" width="7.140625" customWidth="1"/>
    <col min="7169" max="7169" width="13.5703125" customWidth="1"/>
    <col min="7172" max="7172" width="12.140625" customWidth="1"/>
    <col min="7173" max="7173" width="14.7109375" customWidth="1"/>
    <col min="7174" max="7174" width="13.42578125" customWidth="1"/>
    <col min="7175" max="7175" width="18.28515625" customWidth="1"/>
    <col min="7176" max="7176" width="5.42578125" customWidth="1"/>
    <col min="7177" max="7177" width="7.140625" customWidth="1"/>
    <col min="7425" max="7425" width="13.5703125" customWidth="1"/>
    <col min="7428" max="7428" width="12.140625" customWidth="1"/>
    <col min="7429" max="7429" width="14.7109375" customWidth="1"/>
    <col min="7430" max="7430" width="13.42578125" customWidth="1"/>
    <col min="7431" max="7431" width="18.28515625" customWidth="1"/>
    <col min="7432" max="7432" width="5.42578125" customWidth="1"/>
    <col min="7433" max="7433" width="7.140625" customWidth="1"/>
    <col min="7681" max="7681" width="13.5703125" customWidth="1"/>
    <col min="7684" max="7684" width="12.140625" customWidth="1"/>
    <col min="7685" max="7685" width="14.7109375" customWidth="1"/>
    <col min="7686" max="7686" width="13.42578125" customWidth="1"/>
    <col min="7687" max="7687" width="18.28515625" customWidth="1"/>
    <col min="7688" max="7688" width="5.42578125" customWidth="1"/>
    <col min="7689" max="7689" width="7.140625" customWidth="1"/>
    <col min="7937" max="7937" width="13.5703125" customWidth="1"/>
    <col min="7940" max="7940" width="12.140625" customWidth="1"/>
    <col min="7941" max="7941" width="14.7109375" customWidth="1"/>
    <col min="7942" max="7942" width="13.42578125" customWidth="1"/>
    <col min="7943" max="7943" width="18.28515625" customWidth="1"/>
    <col min="7944" max="7944" width="5.42578125" customWidth="1"/>
    <col min="7945" max="7945" width="7.140625" customWidth="1"/>
    <col min="8193" max="8193" width="13.5703125" customWidth="1"/>
    <col min="8196" max="8196" width="12.140625" customWidth="1"/>
    <col min="8197" max="8197" width="14.7109375" customWidth="1"/>
    <col min="8198" max="8198" width="13.42578125" customWidth="1"/>
    <col min="8199" max="8199" width="18.28515625" customWidth="1"/>
    <col min="8200" max="8200" width="5.42578125" customWidth="1"/>
    <col min="8201" max="8201" width="7.140625" customWidth="1"/>
    <col min="8449" max="8449" width="13.5703125" customWidth="1"/>
    <col min="8452" max="8452" width="12.140625" customWidth="1"/>
    <col min="8453" max="8453" width="14.7109375" customWidth="1"/>
    <col min="8454" max="8454" width="13.42578125" customWidth="1"/>
    <col min="8455" max="8455" width="18.28515625" customWidth="1"/>
    <col min="8456" max="8456" width="5.42578125" customWidth="1"/>
    <col min="8457" max="8457" width="7.140625" customWidth="1"/>
    <col min="8705" max="8705" width="13.5703125" customWidth="1"/>
    <col min="8708" max="8708" width="12.140625" customWidth="1"/>
    <col min="8709" max="8709" width="14.7109375" customWidth="1"/>
    <col min="8710" max="8710" width="13.42578125" customWidth="1"/>
    <col min="8711" max="8711" width="18.28515625" customWidth="1"/>
    <col min="8712" max="8712" width="5.42578125" customWidth="1"/>
    <col min="8713" max="8713" width="7.140625" customWidth="1"/>
    <col min="8961" max="8961" width="13.5703125" customWidth="1"/>
    <col min="8964" max="8964" width="12.140625" customWidth="1"/>
    <col min="8965" max="8965" width="14.7109375" customWidth="1"/>
    <col min="8966" max="8966" width="13.42578125" customWidth="1"/>
    <col min="8967" max="8967" width="18.28515625" customWidth="1"/>
    <col min="8968" max="8968" width="5.42578125" customWidth="1"/>
    <col min="8969" max="8969" width="7.140625" customWidth="1"/>
    <col min="9217" max="9217" width="13.5703125" customWidth="1"/>
    <col min="9220" max="9220" width="12.140625" customWidth="1"/>
    <col min="9221" max="9221" width="14.7109375" customWidth="1"/>
    <col min="9222" max="9222" width="13.42578125" customWidth="1"/>
    <col min="9223" max="9223" width="18.28515625" customWidth="1"/>
    <col min="9224" max="9224" width="5.42578125" customWidth="1"/>
    <col min="9225" max="9225" width="7.140625" customWidth="1"/>
    <col min="9473" max="9473" width="13.5703125" customWidth="1"/>
    <col min="9476" max="9476" width="12.140625" customWidth="1"/>
    <col min="9477" max="9477" width="14.7109375" customWidth="1"/>
    <col min="9478" max="9478" width="13.42578125" customWidth="1"/>
    <col min="9479" max="9479" width="18.28515625" customWidth="1"/>
    <col min="9480" max="9480" width="5.42578125" customWidth="1"/>
    <col min="9481" max="9481" width="7.140625" customWidth="1"/>
    <col min="9729" max="9729" width="13.5703125" customWidth="1"/>
    <col min="9732" max="9732" width="12.140625" customWidth="1"/>
    <col min="9733" max="9733" width="14.7109375" customWidth="1"/>
    <col min="9734" max="9734" width="13.42578125" customWidth="1"/>
    <col min="9735" max="9735" width="18.28515625" customWidth="1"/>
    <col min="9736" max="9736" width="5.42578125" customWidth="1"/>
    <col min="9737" max="9737" width="7.140625" customWidth="1"/>
    <col min="9985" max="9985" width="13.5703125" customWidth="1"/>
    <col min="9988" max="9988" width="12.140625" customWidth="1"/>
    <col min="9989" max="9989" width="14.7109375" customWidth="1"/>
    <col min="9990" max="9990" width="13.42578125" customWidth="1"/>
    <col min="9991" max="9991" width="18.28515625" customWidth="1"/>
    <col min="9992" max="9992" width="5.42578125" customWidth="1"/>
    <col min="9993" max="9993" width="7.140625" customWidth="1"/>
    <col min="10241" max="10241" width="13.5703125" customWidth="1"/>
    <col min="10244" max="10244" width="12.140625" customWidth="1"/>
    <col min="10245" max="10245" width="14.7109375" customWidth="1"/>
    <col min="10246" max="10246" width="13.42578125" customWidth="1"/>
    <col min="10247" max="10247" width="18.28515625" customWidth="1"/>
    <col min="10248" max="10248" width="5.42578125" customWidth="1"/>
    <col min="10249" max="10249" width="7.140625" customWidth="1"/>
    <col min="10497" max="10497" width="13.5703125" customWidth="1"/>
    <col min="10500" max="10500" width="12.140625" customWidth="1"/>
    <col min="10501" max="10501" width="14.7109375" customWidth="1"/>
    <col min="10502" max="10502" width="13.42578125" customWidth="1"/>
    <col min="10503" max="10503" width="18.28515625" customWidth="1"/>
    <col min="10504" max="10504" width="5.42578125" customWidth="1"/>
    <col min="10505" max="10505" width="7.140625" customWidth="1"/>
    <col min="10753" max="10753" width="13.5703125" customWidth="1"/>
    <col min="10756" max="10756" width="12.140625" customWidth="1"/>
    <col min="10757" max="10757" width="14.7109375" customWidth="1"/>
    <col min="10758" max="10758" width="13.42578125" customWidth="1"/>
    <col min="10759" max="10759" width="18.28515625" customWidth="1"/>
    <col min="10760" max="10760" width="5.42578125" customWidth="1"/>
    <col min="10761" max="10761" width="7.140625" customWidth="1"/>
    <col min="11009" max="11009" width="13.5703125" customWidth="1"/>
    <col min="11012" max="11012" width="12.140625" customWidth="1"/>
    <col min="11013" max="11013" width="14.7109375" customWidth="1"/>
    <col min="11014" max="11014" width="13.42578125" customWidth="1"/>
    <col min="11015" max="11015" width="18.28515625" customWidth="1"/>
    <col min="11016" max="11016" width="5.42578125" customWidth="1"/>
    <col min="11017" max="11017" width="7.140625" customWidth="1"/>
    <col min="11265" max="11265" width="13.5703125" customWidth="1"/>
    <col min="11268" max="11268" width="12.140625" customWidth="1"/>
    <col min="11269" max="11269" width="14.7109375" customWidth="1"/>
    <col min="11270" max="11270" width="13.42578125" customWidth="1"/>
    <col min="11271" max="11271" width="18.28515625" customWidth="1"/>
    <col min="11272" max="11272" width="5.42578125" customWidth="1"/>
    <col min="11273" max="11273" width="7.140625" customWidth="1"/>
    <col min="11521" max="11521" width="13.5703125" customWidth="1"/>
    <col min="11524" max="11524" width="12.140625" customWidth="1"/>
    <col min="11525" max="11525" width="14.7109375" customWidth="1"/>
    <col min="11526" max="11526" width="13.42578125" customWidth="1"/>
    <col min="11527" max="11527" width="18.28515625" customWidth="1"/>
    <col min="11528" max="11528" width="5.42578125" customWidth="1"/>
    <col min="11529" max="11529" width="7.140625" customWidth="1"/>
    <col min="11777" max="11777" width="13.5703125" customWidth="1"/>
    <col min="11780" max="11780" width="12.140625" customWidth="1"/>
    <col min="11781" max="11781" width="14.7109375" customWidth="1"/>
    <col min="11782" max="11782" width="13.42578125" customWidth="1"/>
    <col min="11783" max="11783" width="18.28515625" customWidth="1"/>
    <col min="11784" max="11784" width="5.42578125" customWidth="1"/>
    <col min="11785" max="11785" width="7.140625" customWidth="1"/>
    <col min="12033" max="12033" width="13.5703125" customWidth="1"/>
    <col min="12036" max="12036" width="12.140625" customWidth="1"/>
    <col min="12037" max="12037" width="14.7109375" customWidth="1"/>
    <col min="12038" max="12038" width="13.42578125" customWidth="1"/>
    <col min="12039" max="12039" width="18.28515625" customWidth="1"/>
    <col min="12040" max="12040" width="5.42578125" customWidth="1"/>
    <col min="12041" max="12041" width="7.140625" customWidth="1"/>
    <col min="12289" max="12289" width="13.5703125" customWidth="1"/>
    <col min="12292" max="12292" width="12.140625" customWidth="1"/>
    <col min="12293" max="12293" width="14.7109375" customWidth="1"/>
    <col min="12294" max="12294" width="13.42578125" customWidth="1"/>
    <col min="12295" max="12295" width="18.28515625" customWidth="1"/>
    <col min="12296" max="12296" width="5.42578125" customWidth="1"/>
    <col min="12297" max="12297" width="7.140625" customWidth="1"/>
    <col min="12545" max="12545" width="13.5703125" customWidth="1"/>
    <col min="12548" max="12548" width="12.140625" customWidth="1"/>
    <col min="12549" max="12549" width="14.7109375" customWidth="1"/>
    <col min="12550" max="12550" width="13.42578125" customWidth="1"/>
    <col min="12551" max="12551" width="18.28515625" customWidth="1"/>
    <col min="12552" max="12552" width="5.42578125" customWidth="1"/>
    <col min="12553" max="12553" width="7.140625" customWidth="1"/>
    <col min="12801" max="12801" width="13.5703125" customWidth="1"/>
    <col min="12804" max="12804" width="12.140625" customWidth="1"/>
    <col min="12805" max="12805" width="14.7109375" customWidth="1"/>
    <col min="12806" max="12806" width="13.42578125" customWidth="1"/>
    <col min="12807" max="12807" width="18.28515625" customWidth="1"/>
    <col min="12808" max="12808" width="5.42578125" customWidth="1"/>
    <col min="12809" max="12809" width="7.140625" customWidth="1"/>
    <col min="13057" max="13057" width="13.5703125" customWidth="1"/>
    <col min="13060" max="13060" width="12.140625" customWidth="1"/>
    <col min="13061" max="13061" width="14.7109375" customWidth="1"/>
    <col min="13062" max="13062" width="13.42578125" customWidth="1"/>
    <col min="13063" max="13063" width="18.28515625" customWidth="1"/>
    <col min="13064" max="13064" width="5.42578125" customWidth="1"/>
    <col min="13065" max="13065" width="7.140625" customWidth="1"/>
    <col min="13313" max="13313" width="13.5703125" customWidth="1"/>
    <col min="13316" max="13316" width="12.140625" customWidth="1"/>
    <col min="13317" max="13317" width="14.7109375" customWidth="1"/>
    <col min="13318" max="13318" width="13.42578125" customWidth="1"/>
    <col min="13319" max="13319" width="18.28515625" customWidth="1"/>
    <col min="13320" max="13320" width="5.42578125" customWidth="1"/>
    <col min="13321" max="13321" width="7.140625" customWidth="1"/>
    <col min="13569" max="13569" width="13.5703125" customWidth="1"/>
    <col min="13572" max="13572" width="12.140625" customWidth="1"/>
    <col min="13573" max="13573" width="14.7109375" customWidth="1"/>
    <col min="13574" max="13574" width="13.42578125" customWidth="1"/>
    <col min="13575" max="13575" width="18.28515625" customWidth="1"/>
    <col min="13576" max="13576" width="5.42578125" customWidth="1"/>
    <col min="13577" max="13577" width="7.140625" customWidth="1"/>
    <col min="13825" max="13825" width="13.5703125" customWidth="1"/>
    <col min="13828" max="13828" width="12.140625" customWidth="1"/>
    <col min="13829" max="13829" width="14.7109375" customWidth="1"/>
    <col min="13830" max="13830" width="13.42578125" customWidth="1"/>
    <col min="13831" max="13831" width="18.28515625" customWidth="1"/>
    <col min="13832" max="13832" width="5.42578125" customWidth="1"/>
    <col min="13833" max="13833" width="7.140625" customWidth="1"/>
    <col min="14081" max="14081" width="13.5703125" customWidth="1"/>
    <col min="14084" max="14084" width="12.140625" customWidth="1"/>
    <col min="14085" max="14085" width="14.7109375" customWidth="1"/>
    <col min="14086" max="14086" width="13.42578125" customWidth="1"/>
    <col min="14087" max="14087" width="18.28515625" customWidth="1"/>
    <col min="14088" max="14088" width="5.42578125" customWidth="1"/>
    <col min="14089" max="14089" width="7.140625" customWidth="1"/>
    <col min="14337" max="14337" width="13.5703125" customWidth="1"/>
    <col min="14340" max="14340" width="12.140625" customWidth="1"/>
    <col min="14341" max="14341" width="14.7109375" customWidth="1"/>
    <col min="14342" max="14342" width="13.42578125" customWidth="1"/>
    <col min="14343" max="14343" width="18.28515625" customWidth="1"/>
    <col min="14344" max="14344" width="5.42578125" customWidth="1"/>
    <col min="14345" max="14345" width="7.140625" customWidth="1"/>
    <col min="14593" max="14593" width="13.5703125" customWidth="1"/>
    <col min="14596" max="14596" width="12.140625" customWidth="1"/>
    <col min="14597" max="14597" width="14.7109375" customWidth="1"/>
    <col min="14598" max="14598" width="13.42578125" customWidth="1"/>
    <col min="14599" max="14599" width="18.28515625" customWidth="1"/>
    <col min="14600" max="14600" width="5.42578125" customWidth="1"/>
    <col min="14601" max="14601" width="7.140625" customWidth="1"/>
    <col min="14849" max="14849" width="13.5703125" customWidth="1"/>
    <col min="14852" max="14852" width="12.140625" customWidth="1"/>
    <col min="14853" max="14853" width="14.7109375" customWidth="1"/>
    <col min="14854" max="14854" width="13.42578125" customWidth="1"/>
    <col min="14855" max="14855" width="18.28515625" customWidth="1"/>
    <col min="14856" max="14856" width="5.42578125" customWidth="1"/>
    <col min="14857" max="14857" width="7.140625" customWidth="1"/>
    <col min="15105" max="15105" width="13.5703125" customWidth="1"/>
    <col min="15108" max="15108" width="12.140625" customWidth="1"/>
    <col min="15109" max="15109" width="14.7109375" customWidth="1"/>
    <col min="15110" max="15110" width="13.42578125" customWidth="1"/>
    <col min="15111" max="15111" width="18.28515625" customWidth="1"/>
    <col min="15112" max="15112" width="5.42578125" customWidth="1"/>
    <col min="15113" max="15113" width="7.140625" customWidth="1"/>
    <col min="15361" max="15361" width="13.5703125" customWidth="1"/>
    <col min="15364" max="15364" width="12.140625" customWidth="1"/>
    <col min="15365" max="15365" width="14.7109375" customWidth="1"/>
    <col min="15366" max="15366" width="13.42578125" customWidth="1"/>
    <col min="15367" max="15367" width="18.28515625" customWidth="1"/>
    <col min="15368" max="15368" width="5.42578125" customWidth="1"/>
    <col min="15369" max="15369" width="7.140625" customWidth="1"/>
    <col min="15617" max="15617" width="13.5703125" customWidth="1"/>
    <col min="15620" max="15620" width="12.140625" customWidth="1"/>
    <col min="15621" max="15621" width="14.7109375" customWidth="1"/>
    <col min="15622" max="15622" width="13.42578125" customWidth="1"/>
    <col min="15623" max="15623" width="18.28515625" customWidth="1"/>
    <col min="15624" max="15624" width="5.42578125" customWidth="1"/>
    <col min="15625" max="15625" width="7.140625" customWidth="1"/>
    <col min="15873" max="15873" width="13.5703125" customWidth="1"/>
    <col min="15876" max="15876" width="12.140625" customWidth="1"/>
    <col min="15877" max="15877" width="14.7109375" customWidth="1"/>
    <col min="15878" max="15878" width="13.42578125" customWidth="1"/>
    <col min="15879" max="15879" width="18.28515625" customWidth="1"/>
    <col min="15880" max="15880" width="5.42578125" customWidth="1"/>
    <col min="15881" max="15881" width="7.140625" customWidth="1"/>
    <col min="16129" max="16129" width="13.5703125" customWidth="1"/>
    <col min="16132" max="16132" width="12.140625" customWidth="1"/>
    <col min="16133" max="16133" width="14.7109375" customWidth="1"/>
    <col min="16134" max="16134" width="13.42578125" customWidth="1"/>
    <col min="16135" max="16135" width="18.28515625" customWidth="1"/>
    <col min="16136" max="16136" width="5.42578125" customWidth="1"/>
    <col min="16137" max="16137" width="7.140625" customWidth="1"/>
  </cols>
  <sheetData>
    <row r="1" spans="1:8" x14ac:dyDescent="0.25">
      <c r="A1" s="3298" t="s">
        <v>148</v>
      </c>
      <c r="B1" s="3298"/>
      <c r="C1" s="3298"/>
      <c r="D1" s="3298"/>
      <c r="E1" s="3298"/>
      <c r="F1" s="3298"/>
      <c r="G1" s="3298"/>
      <c r="H1" s="3298"/>
    </row>
    <row r="2" spans="1:8" x14ac:dyDescent="0.25">
      <c r="A2" s="3413" t="s">
        <v>41</v>
      </c>
      <c r="B2" s="3413"/>
      <c r="C2" s="3413"/>
      <c r="D2" s="3413"/>
      <c r="E2" s="3413"/>
      <c r="F2" s="3413"/>
      <c r="G2" s="3413"/>
      <c r="H2" s="3413"/>
    </row>
    <row r="3" spans="1:8" ht="15.75" x14ac:dyDescent="0.25">
      <c r="A3" s="3414" t="s">
        <v>256</v>
      </c>
      <c r="B3" s="3414"/>
      <c r="C3" s="3414"/>
      <c r="D3" s="3414"/>
      <c r="E3" s="3414"/>
      <c r="F3" s="3414"/>
      <c r="G3" s="3414"/>
      <c r="H3" s="3414"/>
    </row>
    <row r="6" spans="1:8" x14ac:dyDescent="0.25">
      <c r="E6" s="3411" t="s">
        <v>257</v>
      </c>
      <c r="F6" s="3411"/>
      <c r="G6" s="3446">
        <v>43579</v>
      </c>
      <c r="H6" s="3447"/>
    </row>
    <row r="7" spans="1:8" x14ac:dyDescent="0.25">
      <c r="E7" s="3411" t="s">
        <v>258</v>
      </c>
      <c r="F7" s="3411"/>
      <c r="G7" s="3445" t="s">
        <v>259</v>
      </c>
      <c r="H7" s="3445"/>
    </row>
    <row r="8" spans="1:8" ht="15.75" thickBot="1" x14ac:dyDescent="0.3">
      <c r="G8" s="15"/>
      <c r="H8" s="49"/>
    </row>
    <row r="9" spans="1:8" x14ac:dyDescent="0.25">
      <c r="A9" s="2159" t="s">
        <v>260</v>
      </c>
      <c r="B9" s="190" t="s">
        <v>290</v>
      </c>
      <c r="C9" s="191"/>
      <c r="D9" s="191"/>
      <c r="E9" s="191"/>
      <c r="F9" s="191"/>
      <c r="G9" s="191"/>
      <c r="H9" s="192"/>
    </row>
    <row r="10" spans="1:8" x14ac:dyDescent="0.25">
      <c r="A10" s="2157" t="s">
        <v>263</v>
      </c>
      <c r="B10" s="194" t="s">
        <v>291</v>
      </c>
      <c r="C10" s="194"/>
      <c r="D10" s="194"/>
      <c r="E10" s="194"/>
      <c r="F10" s="194"/>
      <c r="G10" s="194"/>
      <c r="H10" s="195"/>
    </row>
    <row r="11" spans="1:8" x14ac:dyDescent="0.25">
      <c r="A11" s="248"/>
      <c r="B11" s="196" t="s">
        <v>292</v>
      </c>
      <c r="C11" s="196"/>
      <c r="D11" s="196"/>
      <c r="E11" s="196"/>
      <c r="F11" s="196"/>
      <c r="G11" s="196"/>
      <c r="H11" s="197"/>
    </row>
    <row r="12" spans="1:8" x14ac:dyDescent="0.25">
      <c r="A12" s="2154"/>
      <c r="B12" s="196" t="s">
        <v>293</v>
      </c>
      <c r="C12" s="196"/>
      <c r="D12" s="196"/>
      <c r="E12" s="196"/>
      <c r="F12" s="196"/>
      <c r="G12" s="196"/>
      <c r="H12" s="197"/>
    </row>
    <row r="13" spans="1:8" x14ac:dyDescent="0.25">
      <c r="A13" s="2155"/>
      <c r="B13" s="198"/>
      <c r="C13" s="198"/>
      <c r="D13" s="198"/>
      <c r="E13" s="198"/>
      <c r="F13" s="198"/>
      <c r="G13" s="198"/>
      <c r="H13" s="199"/>
    </row>
    <row r="14" spans="1:8" x14ac:dyDescent="0.25">
      <c r="A14" s="2040" t="s">
        <v>155</v>
      </c>
      <c r="B14" s="3420" t="s">
        <v>294</v>
      </c>
      <c r="C14" s="3420"/>
      <c r="D14" s="3420"/>
      <c r="E14" s="3420"/>
      <c r="F14" s="3420"/>
      <c r="G14" s="3420"/>
      <c r="H14" s="3421"/>
    </row>
    <row r="15" spans="1:8" x14ac:dyDescent="0.25">
      <c r="A15" s="2157" t="s">
        <v>265</v>
      </c>
      <c r="B15" s="194" t="s">
        <v>295</v>
      </c>
      <c r="C15" s="194"/>
      <c r="D15" s="194"/>
      <c r="E15" s="194"/>
      <c r="F15" s="194"/>
      <c r="G15" s="194"/>
      <c r="H15" s="195"/>
    </row>
    <row r="16" spans="1:8" x14ac:dyDescent="0.25">
      <c r="A16" s="2155"/>
      <c r="B16" s="198"/>
      <c r="C16" s="198"/>
      <c r="D16" s="198"/>
      <c r="E16" s="198"/>
      <c r="F16" s="198"/>
      <c r="G16" s="198"/>
      <c r="H16" s="199"/>
    </row>
    <row r="17" spans="1:8" x14ac:dyDescent="0.25">
      <c r="A17" s="2156" t="s">
        <v>267</v>
      </c>
      <c r="B17" s="200" t="s">
        <v>268</v>
      </c>
      <c r="C17" s="200"/>
      <c r="D17" s="200"/>
      <c r="E17" s="200"/>
      <c r="F17" s="200"/>
      <c r="G17" s="200"/>
      <c r="H17" s="201"/>
    </row>
    <row r="18" spans="1:8" x14ac:dyDescent="0.25">
      <c r="A18" s="2157" t="s">
        <v>269</v>
      </c>
      <c r="B18" s="194" t="s">
        <v>296</v>
      </c>
      <c r="C18" s="194"/>
      <c r="D18" s="194"/>
      <c r="E18" s="194"/>
      <c r="F18" s="194"/>
      <c r="G18" s="194"/>
      <c r="H18" s="195"/>
    </row>
    <row r="19" spans="1:8" x14ac:dyDescent="0.25">
      <c r="A19" s="2155"/>
      <c r="B19" s="198" t="s">
        <v>297</v>
      </c>
      <c r="C19" s="198"/>
      <c r="D19" s="198"/>
      <c r="E19" s="198"/>
      <c r="F19" s="198"/>
      <c r="G19" s="198"/>
      <c r="H19" s="199"/>
    </row>
    <row r="20" spans="1:8" ht="39.75" thickBot="1" x14ac:dyDescent="0.3">
      <c r="A20" s="2158" t="s">
        <v>271</v>
      </c>
      <c r="B20" s="202"/>
      <c r="C20" s="202"/>
      <c r="D20" s="202"/>
      <c r="E20" s="202"/>
      <c r="F20" s="202"/>
      <c r="G20" s="202"/>
      <c r="H20" s="203"/>
    </row>
    <row r="21" spans="1:8" s="72" customFormat="1" x14ac:dyDescent="0.25">
      <c r="A21" s="204"/>
      <c r="B21" s="205"/>
      <c r="C21" s="205"/>
      <c r="D21" s="205"/>
      <c r="E21" s="205"/>
      <c r="F21" s="205"/>
      <c r="G21" s="205"/>
      <c r="H21" s="205"/>
    </row>
    <row r="22" spans="1:8" s="72" customFormat="1" x14ac:dyDescent="0.25">
      <c r="A22" s="204"/>
      <c r="B22" s="205"/>
      <c r="C22" s="205"/>
      <c r="D22" s="205"/>
      <c r="E22" s="205"/>
      <c r="F22" s="205"/>
      <c r="G22" s="205"/>
      <c r="H22" s="205"/>
    </row>
    <row r="23" spans="1:8" ht="16.5" thickBot="1" x14ac:dyDescent="0.3">
      <c r="A23" s="249">
        <v>2017</v>
      </c>
    </row>
    <row r="24" spans="1:8" ht="26.25" thickBot="1" x14ac:dyDescent="0.3">
      <c r="A24" s="209" t="s">
        <v>166</v>
      </c>
      <c r="B24" s="210" t="s">
        <v>298</v>
      </c>
      <c r="C24" s="211" t="s">
        <v>159</v>
      </c>
      <c r="D24" s="212" t="s">
        <v>275</v>
      </c>
      <c r="E24" s="213"/>
      <c r="F24" s="213"/>
      <c r="G24" s="213"/>
      <c r="H24" s="214"/>
    </row>
    <row r="25" spans="1:8" ht="21" customHeight="1" x14ac:dyDescent="0.25">
      <c r="A25" s="215">
        <f>A47</f>
        <v>42736</v>
      </c>
      <c r="B25" s="216">
        <f t="shared" ref="B25:B35" si="0">F47</f>
        <v>1</v>
      </c>
      <c r="C25" s="217">
        <v>1</v>
      </c>
      <c r="D25" s="3405"/>
      <c r="E25" s="3406"/>
      <c r="F25" s="3406"/>
      <c r="G25" s="3406"/>
      <c r="H25" s="3407"/>
    </row>
    <row r="26" spans="1:8" ht="15.6" customHeight="1" x14ac:dyDescent="0.25">
      <c r="A26" s="218">
        <f t="shared" ref="A26:A36" si="1">A48</f>
        <v>42767</v>
      </c>
      <c r="B26" s="1979">
        <f t="shared" si="0"/>
        <v>1</v>
      </c>
      <c r="C26" s="222">
        <f>+C25</f>
        <v>1</v>
      </c>
      <c r="D26" s="3408"/>
      <c r="E26" s="3409"/>
      <c r="F26" s="3409"/>
      <c r="G26" s="3409"/>
      <c r="H26" s="3410"/>
    </row>
    <row r="27" spans="1:8" x14ac:dyDescent="0.25">
      <c r="A27" s="218">
        <f t="shared" si="1"/>
        <v>42795</v>
      </c>
      <c r="B27" s="1979">
        <f t="shared" si="0"/>
        <v>1</v>
      </c>
      <c r="C27" s="222">
        <f>+C25</f>
        <v>1</v>
      </c>
      <c r="D27" s="219"/>
      <c r="E27" s="220"/>
      <c r="F27" s="220"/>
      <c r="G27" s="220"/>
      <c r="H27" s="221"/>
    </row>
    <row r="28" spans="1:8" x14ac:dyDescent="0.25">
      <c r="A28" s="218">
        <f t="shared" si="1"/>
        <v>42826</v>
      </c>
      <c r="B28" s="1979">
        <f t="shared" si="0"/>
        <v>1</v>
      </c>
      <c r="C28" s="222">
        <f>+C25</f>
        <v>1</v>
      </c>
      <c r="D28" s="219"/>
      <c r="E28" s="220"/>
      <c r="F28" s="220"/>
      <c r="G28" s="220"/>
      <c r="H28" s="221"/>
    </row>
    <row r="29" spans="1:8" x14ac:dyDescent="0.25">
      <c r="A29" s="218">
        <f t="shared" si="1"/>
        <v>42856</v>
      </c>
      <c r="B29" s="1979">
        <f t="shared" si="0"/>
        <v>1</v>
      </c>
      <c r="C29" s="222">
        <f>+C25</f>
        <v>1</v>
      </c>
      <c r="D29" s="219"/>
      <c r="E29" s="220"/>
      <c r="F29" s="220"/>
      <c r="G29" s="220"/>
      <c r="H29" s="221"/>
    </row>
    <row r="30" spans="1:8" x14ac:dyDescent="0.25">
      <c r="A30" s="218">
        <f t="shared" si="1"/>
        <v>42887</v>
      </c>
      <c r="B30" s="1979">
        <f t="shared" si="0"/>
        <v>1</v>
      </c>
      <c r="C30" s="222">
        <f>+C25</f>
        <v>1</v>
      </c>
      <c r="D30" s="219"/>
      <c r="E30" s="220"/>
      <c r="F30" s="220"/>
      <c r="G30" s="220"/>
      <c r="H30" s="221"/>
    </row>
    <row r="31" spans="1:8" x14ac:dyDescent="0.25">
      <c r="A31" s="218">
        <f t="shared" si="1"/>
        <v>42917</v>
      </c>
      <c r="B31" s="1595">
        <f t="shared" si="0"/>
        <v>0.33333333333333331</v>
      </c>
      <c r="C31" s="222">
        <f>+C25</f>
        <v>1</v>
      </c>
      <c r="D31" s="219"/>
      <c r="E31" s="220"/>
      <c r="F31" s="220"/>
      <c r="G31" s="220"/>
      <c r="H31" s="221"/>
    </row>
    <row r="32" spans="1:8" x14ac:dyDescent="0.25">
      <c r="A32" s="218">
        <f t="shared" si="1"/>
        <v>42948</v>
      </c>
      <c r="B32" s="1979">
        <f t="shared" si="0"/>
        <v>1</v>
      </c>
      <c r="C32" s="222">
        <f>+C25</f>
        <v>1</v>
      </c>
      <c r="D32" s="219"/>
      <c r="E32" s="220"/>
      <c r="F32" s="220"/>
      <c r="G32" s="220"/>
      <c r="H32" s="221"/>
    </row>
    <row r="33" spans="1:8" x14ac:dyDescent="0.25">
      <c r="A33" s="218">
        <f t="shared" si="1"/>
        <v>42979</v>
      </c>
      <c r="B33" s="1979">
        <f t="shared" si="0"/>
        <v>1</v>
      </c>
      <c r="C33" s="222">
        <f>+C25</f>
        <v>1</v>
      </c>
      <c r="D33" s="219"/>
      <c r="E33" s="220"/>
      <c r="F33" s="220"/>
      <c r="G33" s="220"/>
      <c r="H33" s="221"/>
    </row>
    <row r="34" spans="1:8" x14ac:dyDescent="0.25">
      <c r="A34" s="218">
        <f t="shared" si="1"/>
        <v>43009</v>
      </c>
      <c r="B34" s="1979">
        <f t="shared" si="0"/>
        <v>1</v>
      </c>
      <c r="C34" s="222">
        <f>+C25</f>
        <v>1</v>
      </c>
      <c r="D34" s="219"/>
      <c r="E34" s="220"/>
      <c r="F34" s="220"/>
      <c r="G34" s="220"/>
      <c r="H34" s="221"/>
    </row>
    <row r="35" spans="1:8" x14ac:dyDescent="0.25">
      <c r="A35" s="218">
        <f t="shared" si="1"/>
        <v>43040</v>
      </c>
      <c r="B35" s="1979">
        <f t="shared" si="0"/>
        <v>1</v>
      </c>
      <c r="C35" s="222">
        <f>+C25</f>
        <v>1</v>
      </c>
      <c r="D35" s="3376"/>
      <c r="E35" s="3377"/>
      <c r="F35" s="3377"/>
      <c r="G35" s="3377"/>
      <c r="H35" s="3378"/>
    </row>
    <row r="36" spans="1:8" ht="15.75" thickBot="1" x14ac:dyDescent="0.3">
      <c r="A36" s="223">
        <f t="shared" si="1"/>
        <v>43070</v>
      </c>
      <c r="B36" s="1603">
        <v>0.58540000000000003</v>
      </c>
      <c r="C36" s="224">
        <v>1</v>
      </c>
      <c r="D36" s="225"/>
      <c r="E36" s="226"/>
      <c r="F36" s="226"/>
      <c r="G36" s="226"/>
      <c r="H36" s="227"/>
    </row>
    <row r="37" spans="1:8" x14ac:dyDescent="0.25">
      <c r="A37" s="250" t="s">
        <v>167</v>
      </c>
      <c r="B37" s="251"/>
      <c r="C37" s="179" t="s">
        <v>167</v>
      </c>
    </row>
    <row r="38" spans="1:8" x14ac:dyDescent="0.25">
      <c r="A38" s="234"/>
      <c r="B38" s="179"/>
      <c r="C38" s="179"/>
    </row>
    <row r="39" spans="1:8" x14ac:dyDescent="0.25">
      <c r="A39" s="234"/>
      <c r="B39" s="179"/>
      <c r="C39" s="179"/>
    </row>
    <row r="40" spans="1:8" ht="8.25" customHeight="1" x14ac:dyDescent="0.25">
      <c r="A40" s="234"/>
      <c r="B40" s="179"/>
      <c r="C40" s="179"/>
    </row>
    <row r="41" spans="1:8" ht="18" x14ac:dyDescent="0.25">
      <c r="A41" s="3426" t="s">
        <v>288</v>
      </c>
      <c r="B41" s="3426"/>
      <c r="C41" s="3426"/>
      <c r="D41" s="3426"/>
      <c r="E41" s="3426"/>
      <c r="F41" s="3426"/>
      <c r="G41" s="3426"/>
      <c r="H41" s="3426"/>
    </row>
    <row r="44" spans="1:8" ht="15.75" thickBot="1" x14ac:dyDescent="0.3"/>
    <row r="45" spans="1:8" ht="15.75" thickBot="1" x14ac:dyDescent="0.3">
      <c r="A45" s="3417" t="s">
        <v>299</v>
      </c>
      <c r="B45" s="3418"/>
      <c r="C45" s="3418"/>
      <c r="D45" s="3418"/>
      <c r="E45" s="3418"/>
      <c r="F45" s="3419"/>
    </row>
    <row r="46" spans="1:8" ht="39" thickBot="1" x14ac:dyDescent="0.3">
      <c r="A46" s="253" t="s">
        <v>166</v>
      </c>
      <c r="B46" s="210" t="s">
        <v>170</v>
      </c>
      <c r="C46" s="210" t="s">
        <v>171</v>
      </c>
      <c r="D46" s="210" t="s">
        <v>172</v>
      </c>
      <c r="E46" s="254" t="s">
        <v>173</v>
      </c>
      <c r="F46" s="255" t="s">
        <v>174</v>
      </c>
    </row>
    <row r="47" spans="1:8" x14ac:dyDescent="0.25">
      <c r="A47" s="256">
        <v>42736</v>
      </c>
      <c r="B47" s="257">
        <v>42776</v>
      </c>
      <c r="C47" s="258">
        <v>42776</v>
      </c>
      <c r="D47" s="259">
        <v>3</v>
      </c>
      <c r="E47" s="260">
        <v>3</v>
      </c>
      <c r="F47" s="261">
        <f>D47/E47</f>
        <v>1</v>
      </c>
      <c r="G47" s="3323"/>
      <c r="H47" s="3443"/>
    </row>
    <row r="48" spans="1:8" x14ac:dyDescent="0.25">
      <c r="A48" s="262">
        <v>42767</v>
      </c>
      <c r="B48" s="263">
        <v>42797</v>
      </c>
      <c r="C48" s="264">
        <v>42797</v>
      </c>
      <c r="D48" s="265">
        <v>3</v>
      </c>
      <c r="E48" s="266">
        <v>3</v>
      </c>
      <c r="F48" s="267">
        <f t="shared" ref="F48:F57" si="2">D48/E48</f>
        <v>1</v>
      </c>
      <c r="G48" s="3323"/>
      <c r="H48" s="3443"/>
    </row>
    <row r="49" spans="1:8" x14ac:dyDescent="0.25">
      <c r="A49" s="262">
        <v>42795</v>
      </c>
      <c r="B49" s="268">
        <v>42830</v>
      </c>
      <c r="C49" s="264" t="s">
        <v>300</v>
      </c>
      <c r="D49" s="265">
        <v>3</v>
      </c>
      <c r="E49" s="266">
        <v>3</v>
      </c>
      <c r="F49" s="267">
        <f t="shared" si="2"/>
        <v>1</v>
      </c>
      <c r="G49" s="3323"/>
      <c r="H49" s="3443"/>
    </row>
    <row r="50" spans="1:8" x14ac:dyDescent="0.25">
      <c r="A50" s="262">
        <v>42826</v>
      </c>
      <c r="B50" s="268">
        <v>42859</v>
      </c>
      <c r="C50" s="264">
        <v>42859</v>
      </c>
      <c r="D50" s="265">
        <v>3</v>
      </c>
      <c r="E50" s="266">
        <v>3</v>
      </c>
      <c r="F50" s="267">
        <f t="shared" si="2"/>
        <v>1</v>
      </c>
      <c r="G50" s="3323"/>
      <c r="H50" s="3443"/>
    </row>
    <row r="51" spans="1:8" x14ac:dyDescent="0.25">
      <c r="A51" s="262">
        <v>42856</v>
      </c>
      <c r="B51" s="268">
        <v>42891</v>
      </c>
      <c r="C51" s="264">
        <v>42891</v>
      </c>
      <c r="D51" s="265">
        <v>3</v>
      </c>
      <c r="E51" s="266">
        <v>3</v>
      </c>
      <c r="F51" s="267">
        <f t="shared" si="2"/>
        <v>1</v>
      </c>
      <c r="G51" s="3444"/>
      <c r="H51" s="3323"/>
    </row>
    <row r="52" spans="1:8" x14ac:dyDescent="0.25">
      <c r="A52" s="262">
        <v>42887</v>
      </c>
      <c r="B52" s="268">
        <v>42916</v>
      </c>
      <c r="C52" s="264">
        <v>42916</v>
      </c>
      <c r="D52" s="265">
        <v>3</v>
      </c>
      <c r="E52" s="266">
        <v>3</v>
      </c>
      <c r="F52" s="267">
        <f t="shared" si="2"/>
        <v>1</v>
      </c>
      <c r="G52" s="3444"/>
      <c r="H52" s="3323"/>
    </row>
    <row r="53" spans="1:8" x14ac:dyDescent="0.25">
      <c r="A53" s="262">
        <v>42917</v>
      </c>
      <c r="B53" s="268">
        <v>42950</v>
      </c>
      <c r="C53" s="264">
        <v>42956</v>
      </c>
      <c r="D53" s="265">
        <v>3</v>
      </c>
      <c r="E53" s="266">
        <v>9</v>
      </c>
      <c r="F53" s="267">
        <f t="shared" si="2"/>
        <v>0.33333333333333331</v>
      </c>
      <c r="G53" s="3323"/>
      <c r="H53" s="3443"/>
    </row>
    <row r="54" spans="1:8" x14ac:dyDescent="0.25">
      <c r="A54" s="262">
        <v>42948</v>
      </c>
      <c r="B54" s="268">
        <v>42983</v>
      </c>
      <c r="C54" s="264">
        <v>42983</v>
      </c>
      <c r="D54" s="265">
        <v>3</v>
      </c>
      <c r="E54" s="266">
        <v>3</v>
      </c>
      <c r="F54" s="267">
        <f t="shared" si="2"/>
        <v>1</v>
      </c>
      <c r="G54" s="3323"/>
      <c r="H54" s="3443"/>
    </row>
    <row r="55" spans="1:8" x14ac:dyDescent="0.25">
      <c r="A55" s="262">
        <v>42979</v>
      </c>
      <c r="B55" s="268">
        <v>43012</v>
      </c>
      <c r="C55" s="264">
        <v>43012</v>
      </c>
      <c r="D55" s="265">
        <v>3</v>
      </c>
      <c r="E55" s="266">
        <v>3</v>
      </c>
      <c r="F55" s="267">
        <f t="shared" si="2"/>
        <v>1</v>
      </c>
      <c r="G55" s="3323"/>
      <c r="H55" s="3443"/>
    </row>
    <row r="56" spans="1:8" x14ac:dyDescent="0.25">
      <c r="A56" s="269">
        <v>43009</v>
      </c>
      <c r="B56" s="268">
        <v>43045</v>
      </c>
      <c r="C56" s="264">
        <v>43045</v>
      </c>
      <c r="D56" s="265">
        <v>3</v>
      </c>
      <c r="E56" s="266">
        <v>3</v>
      </c>
      <c r="F56" s="267">
        <f t="shared" si="2"/>
        <v>1</v>
      </c>
      <c r="G56" s="3323"/>
      <c r="H56" s="3443"/>
    </row>
    <row r="57" spans="1:8" x14ac:dyDescent="0.25">
      <c r="A57" s="269">
        <v>43040</v>
      </c>
      <c r="B57" s="268">
        <v>43074</v>
      </c>
      <c r="C57" s="264">
        <v>43074</v>
      </c>
      <c r="D57" s="265">
        <v>3</v>
      </c>
      <c r="E57" s="266">
        <v>3</v>
      </c>
      <c r="F57" s="267">
        <f t="shared" si="2"/>
        <v>1</v>
      </c>
      <c r="G57" s="3323"/>
      <c r="H57" s="3443"/>
    </row>
    <row r="58" spans="1:8" ht="15.75" thickBot="1" x14ac:dyDescent="0.3">
      <c r="A58" s="270">
        <v>43070</v>
      </c>
      <c r="B58" s="271">
        <v>43140</v>
      </c>
      <c r="C58" s="272"/>
      <c r="D58" s="273">
        <v>24</v>
      </c>
      <c r="E58" s="274"/>
      <c r="F58" s="267">
        <v>0</v>
      </c>
      <c r="G58" s="3323"/>
      <c r="H58" s="3443"/>
    </row>
    <row r="59" spans="1:8" x14ac:dyDescent="0.25">
      <c r="A59" s="244" t="s">
        <v>167</v>
      </c>
      <c r="B59" s="245" t="s">
        <v>167</v>
      </c>
      <c r="C59" s="245" t="s">
        <v>167</v>
      </c>
      <c r="D59" s="77" t="s">
        <v>167</v>
      </c>
      <c r="E59" s="77" t="s">
        <v>167</v>
      </c>
      <c r="F59" s="77"/>
    </row>
    <row r="60" spans="1:8" x14ac:dyDescent="0.25">
      <c r="A60" s="244"/>
      <c r="B60" s="245"/>
      <c r="C60" s="245"/>
      <c r="D60" s="77"/>
      <c r="E60" s="77"/>
      <c r="F60" s="77"/>
    </row>
    <row r="61" spans="1:8" ht="18" x14ac:dyDescent="0.25">
      <c r="A61" s="3426" t="s">
        <v>289</v>
      </c>
      <c r="B61" s="3426"/>
      <c r="C61" s="3426"/>
      <c r="D61" s="3426"/>
      <c r="E61" s="3426"/>
      <c r="F61" s="3426"/>
      <c r="G61" s="3426"/>
      <c r="H61" s="3426"/>
    </row>
    <row r="62" spans="1:8" ht="18.75" thickBot="1" x14ac:dyDescent="0.3">
      <c r="A62" s="2679"/>
      <c r="B62" s="2679"/>
      <c r="C62" s="2679"/>
      <c r="D62" s="2679"/>
      <c r="E62" s="2679"/>
      <c r="F62" s="2679"/>
      <c r="G62" s="2679"/>
      <c r="H62" s="2679"/>
    </row>
    <row r="63" spans="1:8" ht="31.15" customHeight="1" thickBot="1" x14ac:dyDescent="0.3">
      <c r="A63" s="209" t="s">
        <v>166</v>
      </c>
      <c r="B63" s="210" t="s">
        <v>298</v>
      </c>
      <c r="C63" s="211" t="s">
        <v>159</v>
      </c>
      <c r="D63" s="212" t="s">
        <v>275</v>
      </c>
      <c r="E63" s="213"/>
      <c r="F63" s="213"/>
      <c r="G63" s="213"/>
      <c r="H63" s="214"/>
    </row>
    <row r="64" spans="1:8" ht="32.450000000000003" customHeight="1" thickBot="1" x14ac:dyDescent="0.3">
      <c r="A64" s="215">
        <f t="shared" ref="A64:A75" si="3">A98</f>
        <v>43101</v>
      </c>
      <c r="B64" s="1684">
        <f>F98</f>
        <v>0.25</v>
      </c>
      <c r="C64" s="2002">
        <v>1</v>
      </c>
      <c r="D64" s="3448" t="s">
        <v>301</v>
      </c>
      <c r="E64" s="3449"/>
      <c r="F64" s="3449"/>
      <c r="G64" s="3449"/>
      <c r="H64" s="3450"/>
    </row>
    <row r="65" spans="1:8" ht="30.6" customHeight="1" thickBot="1" x14ac:dyDescent="0.3">
      <c r="A65" s="218">
        <f t="shared" si="3"/>
        <v>43132</v>
      </c>
      <c r="B65" s="1685">
        <f>F99</f>
        <v>0.2</v>
      </c>
      <c r="C65" s="405">
        <f>+C64</f>
        <v>1</v>
      </c>
      <c r="D65" s="3448" t="s">
        <v>301</v>
      </c>
      <c r="E65" s="3449"/>
      <c r="F65" s="3449"/>
      <c r="G65" s="3449"/>
      <c r="H65" s="3450"/>
    </row>
    <row r="66" spans="1:8" ht="34.15" customHeight="1" x14ac:dyDescent="0.25">
      <c r="A66" s="218">
        <f t="shared" si="3"/>
        <v>43160</v>
      </c>
      <c r="B66" s="1685">
        <f>F100</f>
        <v>0.375</v>
      </c>
      <c r="C66" s="405">
        <f>+C64</f>
        <v>1</v>
      </c>
      <c r="D66" s="3405" t="s">
        <v>302</v>
      </c>
      <c r="E66" s="3406"/>
      <c r="F66" s="3406"/>
      <c r="G66" s="3406"/>
      <c r="H66" s="3407"/>
    </row>
    <row r="67" spans="1:8" ht="32.450000000000003" customHeight="1" x14ac:dyDescent="0.25">
      <c r="A67" s="218">
        <f t="shared" si="3"/>
        <v>43191</v>
      </c>
      <c r="B67" s="1685">
        <f>F101</f>
        <v>0.6</v>
      </c>
      <c r="C67" s="405">
        <f>+C64</f>
        <v>1</v>
      </c>
      <c r="D67" s="3408" t="s">
        <v>303</v>
      </c>
      <c r="E67" s="3409"/>
      <c r="F67" s="3409"/>
      <c r="G67" s="3409"/>
      <c r="H67" s="3410"/>
    </row>
    <row r="68" spans="1:8" x14ac:dyDescent="0.25">
      <c r="A68" s="218">
        <f t="shared" si="3"/>
        <v>43221</v>
      </c>
      <c r="B68" s="1979">
        <v>1</v>
      </c>
      <c r="C68" s="405">
        <f>+C64</f>
        <v>1</v>
      </c>
      <c r="D68" s="219"/>
      <c r="E68" s="220"/>
      <c r="F68" s="220"/>
      <c r="G68" s="220"/>
      <c r="H68" s="221"/>
    </row>
    <row r="69" spans="1:8" x14ac:dyDescent="0.25">
      <c r="A69" s="218">
        <f t="shared" si="3"/>
        <v>43252</v>
      </c>
      <c r="B69" s="1979">
        <v>1</v>
      </c>
      <c r="C69" s="405">
        <f>+C64</f>
        <v>1</v>
      </c>
      <c r="D69" s="219"/>
      <c r="E69" s="220"/>
      <c r="F69" s="220"/>
      <c r="G69" s="220"/>
      <c r="H69" s="221"/>
    </row>
    <row r="70" spans="1:8" x14ac:dyDescent="0.25">
      <c r="A70" s="218">
        <f t="shared" si="3"/>
        <v>43282</v>
      </c>
      <c r="B70" s="1979">
        <v>1</v>
      </c>
      <c r="C70" s="405">
        <f>+C64</f>
        <v>1</v>
      </c>
      <c r="D70" s="219"/>
      <c r="E70" s="220"/>
      <c r="F70" s="220"/>
      <c r="G70" s="220"/>
      <c r="H70" s="221"/>
    </row>
    <row r="71" spans="1:8" ht="45.75" customHeight="1" x14ac:dyDescent="0.25">
      <c r="A71" s="218">
        <f t="shared" si="3"/>
        <v>43313</v>
      </c>
      <c r="B71" s="1979">
        <v>1</v>
      </c>
      <c r="C71" s="405">
        <f>+C64</f>
        <v>1</v>
      </c>
      <c r="D71" s="219"/>
      <c r="E71" s="220"/>
      <c r="F71" s="220"/>
      <c r="G71" s="220"/>
      <c r="H71" s="221"/>
    </row>
    <row r="72" spans="1:8" ht="39" customHeight="1" x14ac:dyDescent="0.25">
      <c r="A72" s="2466">
        <f t="shared" si="3"/>
        <v>43344</v>
      </c>
      <c r="B72" s="2472">
        <v>0.75</v>
      </c>
      <c r="C72" s="2467">
        <f>+C64</f>
        <v>1</v>
      </c>
      <c r="D72" s="3451" t="s">
        <v>1388</v>
      </c>
      <c r="E72" s="3452"/>
      <c r="F72" s="3452"/>
      <c r="G72" s="3452"/>
      <c r="H72" s="3453"/>
    </row>
    <row r="73" spans="1:8" x14ac:dyDescent="0.25">
      <c r="A73" s="218">
        <f t="shared" si="3"/>
        <v>43374</v>
      </c>
      <c r="B73" s="1979">
        <v>1</v>
      </c>
      <c r="C73" s="405">
        <f>+C64</f>
        <v>1</v>
      </c>
      <c r="D73" s="219"/>
      <c r="E73" s="220"/>
      <c r="F73" s="220"/>
      <c r="G73" s="220"/>
      <c r="H73" s="221"/>
    </row>
    <row r="74" spans="1:8" x14ac:dyDescent="0.25">
      <c r="A74" s="218">
        <f t="shared" si="3"/>
        <v>43405</v>
      </c>
      <c r="B74" s="1979">
        <v>1</v>
      </c>
      <c r="C74" s="405">
        <f>+C64</f>
        <v>1</v>
      </c>
      <c r="D74" s="3376"/>
      <c r="E74" s="3377"/>
      <c r="F74" s="3377"/>
      <c r="G74" s="3377"/>
      <c r="H74" s="3378"/>
    </row>
    <row r="75" spans="1:8" ht="16.5" customHeight="1" thickBot="1" x14ac:dyDescent="0.3">
      <c r="A75" s="223">
        <f t="shared" si="3"/>
        <v>43435</v>
      </c>
      <c r="B75" s="2758">
        <v>1</v>
      </c>
      <c r="C75" s="2003">
        <v>1</v>
      </c>
      <c r="D75" s="225"/>
      <c r="E75" s="226"/>
      <c r="F75" s="226"/>
      <c r="G75" s="226"/>
      <c r="H75" s="227"/>
    </row>
    <row r="76" spans="1:8" x14ac:dyDescent="0.25">
      <c r="A76" s="250" t="s">
        <v>167</v>
      </c>
      <c r="B76" s="251"/>
      <c r="C76" s="179" t="s">
        <v>167</v>
      </c>
    </row>
    <row r="77" spans="1:8" x14ac:dyDescent="0.25">
      <c r="A77" s="234"/>
      <c r="B77" s="179"/>
      <c r="C77" s="179"/>
    </row>
    <row r="78" spans="1:8" ht="8.25" customHeight="1" x14ac:dyDescent="0.25">
      <c r="A78" s="234"/>
      <c r="B78" s="179"/>
      <c r="C78" s="179"/>
    </row>
    <row r="79" spans="1:8" x14ac:dyDescent="0.25">
      <c r="A79" s="234"/>
      <c r="B79" s="179"/>
      <c r="C79" s="179"/>
    </row>
    <row r="80" spans="1:8" x14ac:dyDescent="0.25">
      <c r="A80" s="234"/>
      <c r="B80" s="179"/>
      <c r="C80" s="179"/>
    </row>
    <row r="81" spans="1:6" x14ac:dyDescent="0.25">
      <c r="A81" s="234"/>
      <c r="B81" s="179"/>
      <c r="C81" s="179"/>
    </row>
    <row r="82" spans="1:6" x14ac:dyDescent="0.25">
      <c r="A82" s="234"/>
      <c r="B82" s="179"/>
      <c r="C82" s="179"/>
    </row>
    <row r="83" spans="1:6" x14ac:dyDescent="0.25">
      <c r="B83" s="179"/>
      <c r="C83" s="179"/>
    </row>
    <row r="84" spans="1:6" x14ac:dyDescent="0.25">
      <c r="A84" s="234"/>
      <c r="B84" s="179"/>
      <c r="C84" s="179"/>
    </row>
    <row r="85" spans="1:6" x14ac:dyDescent="0.25">
      <c r="A85" s="234"/>
      <c r="B85" s="179"/>
      <c r="C85" s="179"/>
    </row>
    <row r="86" spans="1:6" x14ac:dyDescent="0.25">
      <c r="A86" s="234"/>
      <c r="B86" s="179"/>
      <c r="C86" s="179"/>
    </row>
    <row r="87" spans="1:6" x14ac:dyDescent="0.25">
      <c r="A87" s="252"/>
      <c r="B87" s="179"/>
      <c r="C87" s="179"/>
    </row>
    <row r="92" spans="1:6" ht="22.9" customHeight="1" x14ac:dyDescent="0.25"/>
    <row r="95" spans="1:6" ht="15.75" thickBot="1" x14ac:dyDescent="0.3"/>
    <row r="96" spans="1:6" ht="15.75" thickBot="1" x14ac:dyDescent="0.3">
      <c r="A96" s="3417" t="s">
        <v>299</v>
      </c>
      <c r="B96" s="3418"/>
      <c r="C96" s="3418"/>
      <c r="D96" s="3418"/>
      <c r="E96" s="3418"/>
      <c r="F96" s="3419"/>
    </row>
    <row r="97" spans="1:8" ht="39" thickBot="1" x14ac:dyDescent="0.3">
      <c r="A97" s="253" t="s">
        <v>166</v>
      </c>
      <c r="B97" s="210" t="s">
        <v>170</v>
      </c>
      <c r="C97" s="210" t="s">
        <v>171</v>
      </c>
      <c r="D97" s="210" t="s">
        <v>172</v>
      </c>
      <c r="E97" s="254" t="s">
        <v>173</v>
      </c>
      <c r="F97" s="255" t="s">
        <v>174</v>
      </c>
    </row>
    <row r="98" spans="1:8" x14ac:dyDescent="0.25">
      <c r="A98" s="256">
        <v>43101</v>
      </c>
      <c r="B98" s="257">
        <v>43143</v>
      </c>
      <c r="C98" s="258">
        <v>43173</v>
      </c>
      <c r="D98" s="259">
        <v>7</v>
      </c>
      <c r="E98" s="260">
        <v>28</v>
      </c>
      <c r="F98" s="2469">
        <f>D98/E98</f>
        <v>0.25</v>
      </c>
      <c r="G98" s="3323"/>
      <c r="H98" s="3443"/>
    </row>
    <row r="99" spans="1:8" x14ac:dyDescent="0.25">
      <c r="A99" s="262">
        <v>43132</v>
      </c>
      <c r="B99" s="263">
        <v>43164</v>
      </c>
      <c r="C99" s="264">
        <v>43182</v>
      </c>
      <c r="D99" s="265">
        <v>3</v>
      </c>
      <c r="E99" s="266">
        <v>15</v>
      </c>
      <c r="F99" s="2470">
        <f t="shared" ref="F99:F108" si="4">D99/E99</f>
        <v>0.2</v>
      </c>
      <c r="G99" s="3323"/>
      <c r="H99" s="3443"/>
    </row>
    <row r="100" spans="1:8" x14ac:dyDescent="0.25">
      <c r="A100" s="262">
        <v>43160</v>
      </c>
      <c r="B100" s="268">
        <v>43194</v>
      </c>
      <c r="C100" s="264">
        <v>43199</v>
      </c>
      <c r="D100" s="265">
        <v>3</v>
      </c>
      <c r="E100" s="266">
        <v>8</v>
      </c>
      <c r="F100" s="2470">
        <f t="shared" si="4"/>
        <v>0.375</v>
      </c>
      <c r="G100" s="3323"/>
      <c r="H100" s="3443"/>
    </row>
    <row r="101" spans="1:8" x14ac:dyDescent="0.25">
      <c r="A101" s="262">
        <v>43191</v>
      </c>
      <c r="B101" s="268">
        <v>43224</v>
      </c>
      <c r="C101" s="264">
        <v>43228</v>
      </c>
      <c r="D101" s="265">
        <v>3</v>
      </c>
      <c r="E101" s="266">
        <v>5</v>
      </c>
      <c r="F101" s="2470">
        <f t="shared" si="4"/>
        <v>0.6</v>
      </c>
      <c r="G101" s="3323"/>
      <c r="H101" s="3443"/>
    </row>
    <row r="102" spans="1:8" x14ac:dyDescent="0.25">
      <c r="A102" s="262">
        <v>43221</v>
      </c>
      <c r="B102" s="268">
        <v>43256</v>
      </c>
      <c r="C102" s="264">
        <v>43256</v>
      </c>
      <c r="D102" s="265">
        <v>3</v>
      </c>
      <c r="E102" s="266">
        <v>3</v>
      </c>
      <c r="F102" s="2468">
        <f t="shared" si="4"/>
        <v>1</v>
      </c>
      <c r="G102" s="3444"/>
      <c r="H102" s="3323"/>
    </row>
    <row r="103" spans="1:8" x14ac:dyDescent="0.25">
      <c r="A103" s="262">
        <v>43252</v>
      </c>
      <c r="B103" s="268">
        <v>43285</v>
      </c>
      <c r="C103" s="264">
        <v>43285</v>
      </c>
      <c r="D103" s="265">
        <v>3</v>
      </c>
      <c r="E103" s="266">
        <v>3</v>
      </c>
      <c r="F103" s="2468">
        <f t="shared" si="4"/>
        <v>1</v>
      </c>
      <c r="G103" s="3444"/>
      <c r="H103" s="3323"/>
    </row>
    <row r="104" spans="1:8" x14ac:dyDescent="0.25">
      <c r="A104" s="262">
        <v>43282</v>
      </c>
      <c r="B104" s="268">
        <v>43315</v>
      </c>
      <c r="C104" s="264">
        <v>43315</v>
      </c>
      <c r="D104" s="265">
        <v>3</v>
      </c>
      <c r="E104" s="266">
        <v>3</v>
      </c>
      <c r="F104" s="2468">
        <f t="shared" si="4"/>
        <v>1</v>
      </c>
      <c r="G104" s="3323"/>
      <c r="H104" s="3443"/>
    </row>
    <row r="105" spans="1:8" x14ac:dyDescent="0.25">
      <c r="A105" s="262">
        <v>43313</v>
      </c>
      <c r="B105" s="268">
        <v>43348</v>
      </c>
      <c r="C105" s="264">
        <v>43348</v>
      </c>
      <c r="D105" s="265">
        <v>3</v>
      </c>
      <c r="E105" s="266">
        <v>3</v>
      </c>
      <c r="F105" s="2468">
        <f t="shared" si="4"/>
        <v>1</v>
      </c>
      <c r="G105" s="3323"/>
      <c r="H105" s="3443"/>
    </row>
    <row r="106" spans="1:8" x14ac:dyDescent="0.25">
      <c r="A106" s="262">
        <v>43344</v>
      </c>
      <c r="B106" s="268">
        <v>43376</v>
      </c>
      <c r="C106" s="264">
        <v>43377</v>
      </c>
      <c r="D106" s="265">
        <v>3</v>
      </c>
      <c r="E106" s="266">
        <v>4</v>
      </c>
      <c r="F106" s="2471">
        <f t="shared" si="4"/>
        <v>0.75</v>
      </c>
      <c r="G106" s="3323"/>
      <c r="H106" s="3443"/>
    </row>
    <row r="107" spans="1:8" x14ac:dyDescent="0.25">
      <c r="A107" s="269">
        <v>43374</v>
      </c>
      <c r="B107" s="268">
        <v>43410</v>
      </c>
      <c r="C107" s="264">
        <v>43410</v>
      </c>
      <c r="D107" s="265">
        <v>4</v>
      </c>
      <c r="E107" s="266">
        <v>4</v>
      </c>
      <c r="F107" s="2468">
        <f t="shared" si="4"/>
        <v>1</v>
      </c>
      <c r="G107" s="3323"/>
      <c r="H107" s="3443"/>
    </row>
    <row r="108" spans="1:8" x14ac:dyDescent="0.25">
      <c r="A108" s="269">
        <v>43405</v>
      </c>
      <c r="B108" s="268">
        <v>43439</v>
      </c>
      <c r="C108" s="264">
        <v>43439</v>
      </c>
      <c r="D108" s="265">
        <v>3</v>
      </c>
      <c r="E108" s="266">
        <v>3</v>
      </c>
      <c r="F108" s="2468">
        <f t="shared" si="4"/>
        <v>1</v>
      </c>
      <c r="G108" s="3323"/>
      <c r="H108" s="3443"/>
    </row>
    <row r="109" spans="1:8" ht="15.75" thickBot="1" x14ac:dyDescent="0.3">
      <c r="A109" s="270">
        <v>43435</v>
      </c>
      <c r="B109" s="271">
        <v>43504</v>
      </c>
      <c r="C109" s="272">
        <v>43495</v>
      </c>
      <c r="D109" s="273">
        <v>24</v>
      </c>
      <c r="E109" s="274">
        <v>15</v>
      </c>
      <c r="F109" s="2468">
        <f>D109/E109-0.6</f>
        <v>1</v>
      </c>
      <c r="G109" s="3323"/>
      <c r="H109" s="3443"/>
    </row>
    <row r="110" spans="1:8" x14ac:dyDescent="0.25">
      <c r="A110" s="2675"/>
      <c r="B110" s="2676"/>
      <c r="C110" s="2676"/>
      <c r="D110" s="2677"/>
      <c r="E110" s="2677"/>
      <c r="F110" s="2678"/>
      <c r="G110" s="2649"/>
      <c r="H110" s="2650"/>
    </row>
    <row r="111" spans="1:8" ht="18" x14ac:dyDescent="0.25">
      <c r="A111" s="3426" t="s">
        <v>1417</v>
      </c>
      <c r="B111" s="3426"/>
      <c r="C111" s="3426"/>
      <c r="D111" s="3426"/>
      <c r="E111" s="3426"/>
      <c r="F111" s="3426"/>
      <c r="G111" s="3426"/>
      <c r="H111" s="3426"/>
    </row>
    <row r="112" spans="1:8" ht="15.75" thickBot="1" x14ac:dyDescent="0.3">
      <c r="A112" s="244" t="s">
        <v>167</v>
      </c>
      <c r="B112" s="245" t="s">
        <v>167</v>
      </c>
      <c r="C112" s="245" t="s">
        <v>167</v>
      </c>
      <c r="D112" s="77" t="s">
        <v>167</v>
      </c>
      <c r="E112" s="77" t="s">
        <v>167</v>
      </c>
      <c r="F112" s="77"/>
    </row>
    <row r="113" spans="1:8" ht="26.25" thickBot="1" x14ac:dyDescent="0.3">
      <c r="A113" s="2663" t="s">
        <v>166</v>
      </c>
      <c r="B113" s="2664" t="s">
        <v>298</v>
      </c>
      <c r="C113" s="2665" t="s">
        <v>159</v>
      </c>
      <c r="D113" s="2666" t="s">
        <v>275</v>
      </c>
      <c r="E113" s="2667"/>
      <c r="F113" s="2667"/>
      <c r="G113" s="2667"/>
      <c r="H113" s="2668"/>
    </row>
    <row r="114" spans="1:8" ht="15.75" thickBot="1" x14ac:dyDescent="0.3">
      <c r="A114" s="2195">
        <v>43466</v>
      </c>
      <c r="B114" s="216">
        <v>1</v>
      </c>
      <c r="C114" s="217">
        <v>1</v>
      </c>
      <c r="D114" s="3405"/>
      <c r="E114" s="3406"/>
      <c r="F114" s="3406"/>
      <c r="G114" s="3406"/>
      <c r="H114" s="3407"/>
    </row>
    <row r="115" spans="1:8" ht="15.75" thickBot="1" x14ac:dyDescent="0.3">
      <c r="A115" s="2669">
        <v>43497</v>
      </c>
      <c r="B115" s="1979">
        <v>1</v>
      </c>
      <c r="C115" s="222">
        <f>+C114</f>
        <v>1</v>
      </c>
      <c r="D115" s="3405"/>
      <c r="E115" s="3406"/>
      <c r="F115" s="3406"/>
      <c r="G115" s="3406"/>
      <c r="H115" s="3407"/>
    </row>
    <row r="116" spans="1:8" x14ac:dyDescent="0.25">
      <c r="A116" s="2669">
        <v>43525</v>
      </c>
      <c r="B116" s="1979">
        <v>1</v>
      </c>
      <c r="C116" s="222">
        <f>+C114</f>
        <v>1</v>
      </c>
      <c r="D116" s="3405"/>
      <c r="E116" s="3406"/>
      <c r="F116" s="3406"/>
      <c r="G116" s="3406"/>
      <c r="H116" s="3407"/>
    </row>
    <row r="117" spans="1:8" x14ac:dyDescent="0.25">
      <c r="A117" s="2669">
        <v>43556</v>
      </c>
      <c r="B117" s="2673"/>
      <c r="C117" s="222">
        <f>+C114</f>
        <v>1</v>
      </c>
      <c r="D117" s="3408"/>
      <c r="E117" s="3409"/>
      <c r="F117" s="3409"/>
      <c r="G117" s="3409"/>
      <c r="H117" s="3410"/>
    </row>
    <row r="118" spans="1:8" x14ac:dyDescent="0.25">
      <c r="A118" s="2669">
        <v>43586</v>
      </c>
      <c r="B118" s="2673"/>
      <c r="C118" s="222">
        <f>+C114</f>
        <v>1</v>
      </c>
      <c r="D118" s="219"/>
      <c r="E118" s="220"/>
      <c r="F118" s="220"/>
      <c r="G118" s="220"/>
      <c r="H118" s="221"/>
    </row>
    <row r="119" spans="1:8" x14ac:dyDescent="0.25">
      <c r="A119" s="2669">
        <v>43617</v>
      </c>
      <c r="B119" s="2673"/>
      <c r="C119" s="222">
        <f>+C114</f>
        <v>1</v>
      </c>
      <c r="D119" s="219"/>
      <c r="E119" s="220"/>
      <c r="F119" s="220"/>
      <c r="G119" s="220"/>
      <c r="H119" s="221"/>
    </row>
    <row r="120" spans="1:8" x14ac:dyDescent="0.25">
      <c r="A120" s="2669">
        <v>43647</v>
      </c>
      <c r="B120" s="2673"/>
      <c r="C120" s="222">
        <f>+C114</f>
        <v>1</v>
      </c>
      <c r="D120" s="219"/>
      <c r="E120" s="220"/>
      <c r="F120" s="220"/>
      <c r="G120" s="220"/>
      <c r="H120" s="221"/>
    </row>
    <row r="121" spans="1:8" x14ac:dyDescent="0.25">
      <c r="A121" s="2669">
        <v>43678</v>
      </c>
      <c r="B121" s="2673"/>
      <c r="C121" s="222">
        <f>+C114</f>
        <v>1</v>
      </c>
      <c r="D121" s="219"/>
      <c r="E121" s="220"/>
      <c r="F121" s="220"/>
      <c r="G121" s="220"/>
      <c r="H121" s="221"/>
    </row>
    <row r="122" spans="1:8" x14ac:dyDescent="0.25">
      <c r="A122" s="2669">
        <v>43709</v>
      </c>
      <c r="B122" s="2673"/>
      <c r="C122" s="222">
        <f>+C114</f>
        <v>1</v>
      </c>
      <c r="D122" s="3440"/>
      <c r="E122" s="3441"/>
      <c r="F122" s="3441"/>
      <c r="G122" s="3441"/>
      <c r="H122" s="3442"/>
    </row>
    <row r="123" spans="1:8" x14ac:dyDescent="0.25">
      <c r="A123" s="2669">
        <v>43739</v>
      </c>
      <c r="B123" s="2673"/>
      <c r="C123" s="222">
        <f>+C114</f>
        <v>1</v>
      </c>
      <c r="D123" s="219"/>
      <c r="E123" s="220"/>
      <c r="F123" s="220"/>
      <c r="G123" s="220"/>
      <c r="H123" s="221"/>
    </row>
    <row r="124" spans="1:8" x14ac:dyDescent="0.25">
      <c r="A124" s="2669">
        <v>43770</v>
      </c>
      <c r="B124" s="2673"/>
      <c r="C124" s="222">
        <f>+C114</f>
        <v>1</v>
      </c>
      <c r="D124" s="3376"/>
      <c r="E124" s="3377"/>
      <c r="F124" s="3377"/>
      <c r="G124" s="3377"/>
      <c r="H124" s="3378"/>
    </row>
    <row r="125" spans="1:8" ht="15.75" thickBot="1" x14ac:dyDescent="0.3">
      <c r="A125" s="2199">
        <v>43800</v>
      </c>
      <c r="B125" s="2674"/>
      <c r="C125" s="224">
        <v>1</v>
      </c>
      <c r="D125" s="225"/>
      <c r="E125" s="226"/>
      <c r="F125" s="226"/>
      <c r="G125" s="226"/>
      <c r="H125" s="227"/>
    </row>
    <row r="126" spans="1:8" x14ac:dyDescent="0.25">
      <c r="A126" s="2672"/>
      <c r="B126" s="230"/>
      <c r="C126" s="230"/>
      <c r="D126" s="230"/>
      <c r="E126" s="49"/>
      <c r="F126" s="49"/>
      <c r="G126" s="49"/>
      <c r="H126" s="49"/>
    </row>
    <row r="127" spans="1:8" ht="15.75" thickBot="1" x14ac:dyDescent="0.3">
      <c r="A127" s="2672"/>
      <c r="B127" s="230"/>
      <c r="C127" s="230"/>
      <c r="D127" s="230"/>
      <c r="E127" s="49"/>
      <c r="F127" s="49"/>
      <c r="G127" s="49"/>
      <c r="H127" s="49"/>
    </row>
    <row r="128" spans="1:8" ht="15.75" thickBot="1" x14ac:dyDescent="0.3">
      <c r="A128" s="3402" t="s">
        <v>299</v>
      </c>
      <c r="B128" s="3403"/>
      <c r="C128" s="3403"/>
      <c r="D128" s="3403"/>
      <c r="E128" s="3403"/>
      <c r="F128" s="3404"/>
      <c r="G128" s="8"/>
      <c r="H128" s="8"/>
    </row>
    <row r="129" spans="1:13" ht="39" thickBot="1" x14ac:dyDescent="0.3">
      <c r="A129" s="2680" t="s">
        <v>166</v>
      </c>
      <c r="B129" s="2681" t="s">
        <v>170</v>
      </c>
      <c r="C129" s="2681" t="s">
        <v>171</v>
      </c>
      <c r="D129" s="2681" t="s">
        <v>172</v>
      </c>
      <c r="E129" s="2682" t="s">
        <v>173</v>
      </c>
      <c r="F129" s="2683" t="s">
        <v>174</v>
      </c>
      <c r="G129" s="8"/>
      <c r="H129" s="8"/>
    </row>
    <row r="130" spans="1:13" ht="15.75" thickBot="1" x14ac:dyDescent="0.3">
      <c r="A130" s="256">
        <v>43466</v>
      </c>
      <c r="B130" s="257">
        <v>43504</v>
      </c>
      <c r="C130" s="258">
        <v>43504</v>
      </c>
      <c r="D130" s="259">
        <v>6</v>
      </c>
      <c r="E130" s="260">
        <v>6</v>
      </c>
      <c r="F130" s="2684">
        <f>D130/E130</f>
        <v>1</v>
      </c>
      <c r="G130" s="8"/>
      <c r="H130" s="8"/>
      <c r="J130" s="3437" t="s">
        <v>178</v>
      </c>
      <c r="K130" s="3438"/>
      <c r="L130" s="3438"/>
      <c r="M130" s="3439"/>
    </row>
    <row r="131" spans="1:13" ht="15.75" thickBot="1" x14ac:dyDescent="0.3">
      <c r="A131" s="262">
        <v>43497</v>
      </c>
      <c r="B131" s="263">
        <v>43529</v>
      </c>
      <c r="C131" s="264">
        <v>43529</v>
      </c>
      <c r="D131" s="265">
        <v>3</v>
      </c>
      <c r="E131" s="266">
        <v>3</v>
      </c>
      <c r="F131" s="2468">
        <f t="shared" ref="F131:F141" si="5">D131/E131</f>
        <v>1</v>
      </c>
      <c r="G131" s="8"/>
      <c r="H131" s="8"/>
      <c r="J131" s="3437" t="s">
        <v>286</v>
      </c>
      <c r="K131" s="3439"/>
      <c r="L131" s="3437" t="s">
        <v>287</v>
      </c>
      <c r="M131" s="3439"/>
    </row>
    <row r="132" spans="1:13" x14ac:dyDescent="0.25">
      <c r="A132" s="262">
        <v>43525</v>
      </c>
      <c r="B132" s="268">
        <v>43558</v>
      </c>
      <c r="C132" s="264">
        <v>43557</v>
      </c>
      <c r="D132" s="265">
        <v>3</v>
      </c>
      <c r="E132" s="266">
        <v>3</v>
      </c>
      <c r="F132" s="2468">
        <f t="shared" si="5"/>
        <v>1</v>
      </c>
      <c r="G132" s="8"/>
      <c r="H132" s="8"/>
      <c r="J132" s="3433"/>
      <c r="K132" s="3434"/>
      <c r="L132" s="3435">
        <v>43173</v>
      </c>
      <c r="M132" s="3436"/>
    </row>
    <row r="133" spans="1:13" x14ac:dyDescent="0.25">
      <c r="A133" s="262">
        <v>43556</v>
      </c>
      <c r="B133" s="268">
        <v>43588</v>
      </c>
      <c r="C133" s="264"/>
      <c r="D133" s="265">
        <v>3</v>
      </c>
      <c r="E133" s="266"/>
      <c r="F133" s="2685" t="e">
        <f t="shared" si="5"/>
        <v>#DIV/0!</v>
      </c>
      <c r="G133" s="8"/>
      <c r="H133" s="8"/>
      <c r="J133" s="3431"/>
      <c r="K133" s="3432"/>
      <c r="L133" s="3429">
        <v>42452</v>
      </c>
      <c r="M133" s="3430"/>
    </row>
    <row r="134" spans="1:13" x14ac:dyDescent="0.25">
      <c r="A134" s="262">
        <v>43586</v>
      </c>
      <c r="B134" s="268">
        <v>43621</v>
      </c>
      <c r="C134" s="264"/>
      <c r="D134" s="265">
        <v>3</v>
      </c>
      <c r="E134" s="266"/>
      <c r="F134" s="2685" t="e">
        <f t="shared" si="5"/>
        <v>#DIV/0!</v>
      </c>
      <c r="G134" s="8"/>
      <c r="H134" s="8"/>
      <c r="J134" s="3427"/>
      <c r="K134" s="3428"/>
      <c r="L134" s="3429">
        <v>43199</v>
      </c>
      <c r="M134" s="3430"/>
    </row>
    <row r="135" spans="1:13" x14ac:dyDescent="0.25">
      <c r="A135" s="262">
        <v>43617</v>
      </c>
      <c r="B135" s="268">
        <v>43649</v>
      </c>
      <c r="C135" s="264"/>
      <c r="D135" s="265">
        <v>3</v>
      </c>
      <c r="E135" s="266"/>
      <c r="F135" s="2685" t="e">
        <f t="shared" si="5"/>
        <v>#DIV/0!</v>
      </c>
      <c r="G135" s="8"/>
      <c r="H135" s="8"/>
      <c r="J135" s="3431"/>
      <c r="K135" s="3432"/>
      <c r="L135" s="3429">
        <v>43228</v>
      </c>
      <c r="M135" s="3430"/>
    </row>
    <row r="136" spans="1:13" x14ac:dyDescent="0.25">
      <c r="A136" s="262">
        <v>43647</v>
      </c>
      <c r="B136" s="268">
        <v>43682</v>
      </c>
      <c r="C136" s="264"/>
      <c r="D136" s="265">
        <v>3</v>
      </c>
      <c r="E136" s="266"/>
      <c r="F136" s="2685" t="e">
        <f t="shared" si="5"/>
        <v>#DIV/0!</v>
      </c>
      <c r="G136" s="8"/>
      <c r="H136" s="8"/>
      <c r="J136" s="3368"/>
      <c r="K136" s="3369"/>
      <c r="L136" s="3370"/>
      <c r="M136" s="3371"/>
    </row>
    <row r="137" spans="1:13" x14ac:dyDescent="0.25">
      <c r="A137" s="262">
        <v>43678</v>
      </c>
      <c r="B137" s="268">
        <v>43712</v>
      </c>
      <c r="C137" s="264"/>
      <c r="D137" s="265">
        <v>3</v>
      </c>
      <c r="E137" s="266"/>
      <c r="F137" s="2685" t="e">
        <f t="shared" si="5"/>
        <v>#DIV/0!</v>
      </c>
      <c r="G137" s="8"/>
      <c r="H137" s="8"/>
      <c r="J137" s="3368"/>
      <c r="K137" s="3369"/>
      <c r="L137" s="3370"/>
      <c r="M137" s="3371"/>
    </row>
    <row r="138" spans="1:13" x14ac:dyDescent="0.25">
      <c r="A138" s="262">
        <v>43709</v>
      </c>
      <c r="B138" s="268">
        <v>43741</v>
      </c>
      <c r="C138" s="264"/>
      <c r="D138" s="265">
        <v>3</v>
      </c>
      <c r="E138" s="266"/>
      <c r="F138" s="2685" t="e">
        <f t="shared" si="5"/>
        <v>#DIV/0!</v>
      </c>
      <c r="G138" s="8"/>
      <c r="H138" s="8"/>
      <c r="J138" s="3368"/>
      <c r="K138" s="3369"/>
      <c r="L138" s="3370"/>
      <c r="M138" s="3371"/>
    </row>
    <row r="139" spans="1:13" x14ac:dyDescent="0.25">
      <c r="A139" s="269">
        <v>43739</v>
      </c>
      <c r="B139" s="268">
        <v>43774</v>
      </c>
      <c r="C139" s="264"/>
      <c r="D139" s="265">
        <v>3</v>
      </c>
      <c r="E139" s="266"/>
      <c r="F139" s="2685" t="e">
        <f t="shared" si="5"/>
        <v>#DIV/0!</v>
      </c>
      <c r="G139" s="8"/>
      <c r="H139" s="8"/>
      <c r="J139" s="3368"/>
      <c r="K139" s="3369"/>
      <c r="L139" s="3370"/>
      <c r="M139" s="3371"/>
    </row>
    <row r="140" spans="1:13" x14ac:dyDescent="0.25">
      <c r="A140" s="269">
        <v>43770</v>
      </c>
      <c r="B140" s="268">
        <v>43803</v>
      </c>
      <c r="C140" s="264"/>
      <c r="D140" s="265">
        <v>3</v>
      </c>
      <c r="E140" s="266"/>
      <c r="F140" s="2685" t="e">
        <f t="shared" si="5"/>
        <v>#DIV/0!</v>
      </c>
      <c r="G140" s="8"/>
      <c r="H140" s="8"/>
      <c r="J140" s="3368"/>
      <c r="K140" s="3369"/>
      <c r="L140" s="3370"/>
      <c r="M140" s="3371"/>
    </row>
    <row r="141" spans="1:13" ht="15.75" thickBot="1" x14ac:dyDescent="0.3">
      <c r="A141" s="270">
        <v>43800</v>
      </c>
      <c r="B141" s="271">
        <v>43866</v>
      </c>
      <c r="C141" s="272"/>
      <c r="D141" s="273">
        <v>25</v>
      </c>
      <c r="E141" s="274"/>
      <c r="F141" s="2685" t="e">
        <f t="shared" si="5"/>
        <v>#DIV/0!</v>
      </c>
      <c r="G141" s="8"/>
      <c r="H141" s="8"/>
      <c r="J141" s="3368"/>
      <c r="K141" s="3369"/>
      <c r="L141" s="3370"/>
      <c r="M141" s="3371"/>
    </row>
    <row r="142" spans="1:13" x14ac:dyDescent="0.25">
      <c r="A142" s="8"/>
      <c r="B142" s="8"/>
      <c r="G142" s="8"/>
      <c r="H142" s="8"/>
      <c r="J142" s="3368"/>
      <c r="K142" s="3369"/>
      <c r="L142" s="3370"/>
      <c r="M142" s="3371"/>
    </row>
    <row r="143" spans="1:13" x14ac:dyDescent="0.25">
      <c r="A143" s="8"/>
      <c r="B143" s="8"/>
      <c r="G143" s="8"/>
      <c r="H143" s="8"/>
      <c r="J143" s="3368"/>
      <c r="K143" s="3369"/>
      <c r="L143" s="3370"/>
      <c r="M143" s="3371"/>
    </row>
    <row r="144" spans="1:13" ht="15.75" thickBot="1" x14ac:dyDescent="0.3">
      <c r="A144" s="8"/>
      <c r="B144" s="8"/>
      <c r="C144" s="8"/>
      <c r="D144" s="8"/>
      <c r="E144" s="8"/>
      <c r="F144" s="8"/>
      <c r="G144" s="8"/>
      <c r="H144" s="8"/>
      <c r="J144" s="3372"/>
      <c r="K144" s="3373"/>
      <c r="L144" s="3374"/>
      <c r="M144" s="3375"/>
    </row>
    <row r="145" spans="1:8" x14ac:dyDescent="0.25">
      <c r="A145" s="8"/>
      <c r="B145" s="8"/>
      <c r="C145" s="8"/>
      <c r="D145" s="8"/>
      <c r="E145" s="8"/>
      <c r="F145" s="8"/>
      <c r="G145" s="8"/>
      <c r="H145" s="8"/>
    </row>
  </sheetData>
  <mergeCells count="82">
    <mergeCell ref="A61:H61"/>
    <mergeCell ref="A45:F45"/>
    <mergeCell ref="G102:H102"/>
    <mergeCell ref="D64:H64"/>
    <mergeCell ref="D65:H65"/>
    <mergeCell ref="D66:H66"/>
    <mergeCell ref="D67:H67"/>
    <mergeCell ref="D74:H74"/>
    <mergeCell ref="A96:F96"/>
    <mergeCell ref="G98:H98"/>
    <mergeCell ref="G99:H99"/>
    <mergeCell ref="G100:H100"/>
    <mergeCell ref="G101:H101"/>
    <mergeCell ref="D72:H72"/>
    <mergeCell ref="A1:H1"/>
    <mergeCell ref="A2:H2"/>
    <mergeCell ref="A3:H3"/>
    <mergeCell ref="E6:F6"/>
    <mergeCell ref="G6:H6"/>
    <mergeCell ref="E7:F7"/>
    <mergeCell ref="G7:H7"/>
    <mergeCell ref="B14:H14"/>
    <mergeCell ref="D25:H25"/>
    <mergeCell ref="D26:H26"/>
    <mergeCell ref="D35:H35"/>
    <mergeCell ref="A41:H41"/>
    <mergeCell ref="G58:H58"/>
    <mergeCell ref="G47:H47"/>
    <mergeCell ref="G48:H48"/>
    <mergeCell ref="G49:H49"/>
    <mergeCell ref="G50:H50"/>
    <mergeCell ref="G51:H51"/>
    <mergeCell ref="G52:H52"/>
    <mergeCell ref="G53:H53"/>
    <mergeCell ref="G54:H54"/>
    <mergeCell ref="G55:H55"/>
    <mergeCell ref="G56:H56"/>
    <mergeCell ref="G57:H57"/>
    <mergeCell ref="G103:H103"/>
    <mergeCell ref="G104:H104"/>
    <mergeCell ref="G105:H105"/>
    <mergeCell ref="G106:H106"/>
    <mergeCell ref="G107:H107"/>
    <mergeCell ref="G108:H108"/>
    <mergeCell ref="G109:H109"/>
    <mergeCell ref="D114:H114"/>
    <mergeCell ref="D115:H115"/>
    <mergeCell ref="A111:H111"/>
    <mergeCell ref="D116:H116"/>
    <mergeCell ref="D117:H117"/>
    <mergeCell ref="J130:M130"/>
    <mergeCell ref="J131:K131"/>
    <mergeCell ref="L131:M131"/>
    <mergeCell ref="D122:H122"/>
    <mergeCell ref="D124:H124"/>
    <mergeCell ref="J132:K132"/>
    <mergeCell ref="L132:M132"/>
    <mergeCell ref="A128:F128"/>
    <mergeCell ref="J133:K133"/>
    <mergeCell ref="L133:M133"/>
    <mergeCell ref="J134:K134"/>
    <mergeCell ref="L134:M134"/>
    <mergeCell ref="J135:K135"/>
    <mergeCell ref="L135:M135"/>
    <mergeCell ref="J136:K136"/>
    <mergeCell ref="L136:M136"/>
    <mergeCell ref="J137:K137"/>
    <mergeCell ref="L137:M137"/>
    <mergeCell ref="J138:K138"/>
    <mergeCell ref="L138:M138"/>
    <mergeCell ref="J139:K139"/>
    <mergeCell ref="L139:M139"/>
    <mergeCell ref="J143:K143"/>
    <mergeCell ref="L143:M143"/>
    <mergeCell ref="J144:K144"/>
    <mergeCell ref="L144:M144"/>
    <mergeCell ref="J140:K140"/>
    <mergeCell ref="L140:M140"/>
    <mergeCell ref="J141:K141"/>
    <mergeCell ref="L141:M141"/>
    <mergeCell ref="J142:K142"/>
    <mergeCell ref="L142:M142"/>
  </mergeCells>
  <conditionalFormatting sqref="B76">
    <cfRule type="cellIs" dxfId="240" priority="2" stopIfTrue="1" operator="between">
      <formula>0.01</formula>
      <formula>0.9499</formula>
    </cfRule>
  </conditionalFormatting>
  <conditionalFormatting sqref="B37">
    <cfRule type="cellIs" dxfId="239" priority="1" stopIfTrue="1" operator="between">
      <formula>0.01</formula>
      <formula>0.9499</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workbookViewId="0">
      <selection activeCell="E26" sqref="E26"/>
    </sheetView>
  </sheetViews>
  <sheetFormatPr defaultColWidth="11.42578125" defaultRowHeight="15" x14ac:dyDescent="0.25"/>
  <cols>
    <col min="1" max="1" width="14.140625" bestFit="1" customWidth="1"/>
    <col min="2" max="2" width="13.85546875" customWidth="1"/>
    <col min="3" max="3" width="12.28515625" customWidth="1"/>
    <col min="5" max="5" width="11.42578125" customWidth="1"/>
    <col min="6" max="6" width="14.85546875" customWidth="1"/>
    <col min="7" max="7" width="15.7109375" customWidth="1"/>
    <col min="8" max="8" width="12.28515625" customWidth="1"/>
    <col min="9" max="9" width="13.5703125" customWidth="1"/>
    <col min="257" max="257" width="14.140625" bestFit="1" customWidth="1"/>
    <col min="258" max="258" width="13.85546875" customWidth="1"/>
    <col min="259" max="259" width="12.28515625" customWidth="1"/>
    <col min="261" max="261" width="11.42578125" customWidth="1"/>
    <col min="262" max="262" width="14.85546875" customWidth="1"/>
    <col min="263" max="263" width="15.7109375" customWidth="1"/>
    <col min="264" max="264" width="12.28515625" customWidth="1"/>
    <col min="265" max="265" width="13.5703125" customWidth="1"/>
    <col min="513" max="513" width="14.140625" bestFit="1" customWidth="1"/>
    <col min="514" max="514" width="13.85546875" customWidth="1"/>
    <col min="515" max="515" width="12.28515625" customWidth="1"/>
    <col min="517" max="517" width="11.42578125" customWidth="1"/>
    <col min="518" max="518" width="14.85546875" customWidth="1"/>
    <col min="519" max="519" width="15.7109375" customWidth="1"/>
    <col min="520" max="520" width="12.28515625" customWidth="1"/>
    <col min="521" max="521" width="13.5703125" customWidth="1"/>
    <col min="769" max="769" width="14.140625" bestFit="1" customWidth="1"/>
    <col min="770" max="770" width="13.85546875" customWidth="1"/>
    <col min="771" max="771" width="12.28515625" customWidth="1"/>
    <col min="773" max="773" width="11.42578125" customWidth="1"/>
    <col min="774" max="774" width="14.85546875" customWidth="1"/>
    <col min="775" max="775" width="15.7109375" customWidth="1"/>
    <col min="776" max="776" width="12.28515625" customWidth="1"/>
    <col min="777" max="777" width="13.5703125" customWidth="1"/>
    <col min="1025" max="1025" width="14.140625" bestFit="1" customWidth="1"/>
    <col min="1026" max="1026" width="13.85546875" customWidth="1"/>
    <col min="1027" max="1027" width="12.28515625" customWidth="1"/>
    <col min="1029" max="1029" width="11.42578125" customWidth="1"/>
    <col min="1030" max="1030" width="14.85546875" customWidth="1"/>
    <col min="1031" max="1031" width="15.7109375" customWidth="1"/>
    <col min="1032" max="1032" width="12.28515625" customWidth="1"/>
    <col min="1033" max="1033" width="13.5703125" customWidth="1"/>
    <col min="1281" max="1281" width="14.140625" bestFit="1" customWidth="1"/>
    <col min="1282" max="1282" width="13.85546875" customWidth="1"/>
    <col min="1283" max="1283" width="12.28515625" customWidth="1"/>
    <col min="1285" max="1285" width="11.42578125" customWidth="1"/>
    <col min="1286" max="1286" width="14.85546875" customWidth="1"/>
    <col min="1287" max="1287" width="15.7109375" customWidth="1"/>
    <col min="1288" max="1288" width="12.28515625" customWidth="1"/>
    <col min="1289" max="1289" width="13.5703125" customWidth="1"/>
    <col min="1537" max="1537" width="14.140625" bestFit="1" customWidth="1"/>
    <col min="1538" max="1538" width="13.85546875" customWidth="1"/>
    <col min="1539" max="1539" width="12.28515625" customWidth="1"/>
    <col min="1541" max="1541" width="11.42578125" customWidth="1"/>
    <col min="1542" max="1542" width="14.85546875" customWidth="1"/>
    <col min="1543" max="1543" width="15.7109375" customWidth="1"/>
    <col min="1544" max="1544" width="12.28515625" customWidth="1"/>
    <col min="1545" max="1545" width="13.5703125" customWidth="1"/>
    <col min="1793" max="1793" width="14.140625" bestFit="1" customWidth="1"/>
    <col min="1794" max="1794" width="13.85546875" customWidth="1"/>
    <col min="1795" max="1795" width="12.28515625" customWidth="1"/>
    <col min="1797" max="1797" width="11.42578125" customWidth="1"/>
    <col min="1798" max="1798" width="14.85546875" customWidth="1"/>
    <col min="1799" max="1799" width="15.7109375" customWidth="1"/>
    <col min="1800" max="1800" width="12.28515625" customWidth="1"/>
    <col min="1801" max="1801" width="13.5703125" customWidth="1"/>
    <col min="2049" max="2049" width="14.140625" bestFit="1" customWidth="1"/>
    <col min="2050" max="2050" width="13.85546875" customWidth="1"/>
    <col min="2051" max="2051" width="12.28515625" customWidth="1"/>
    <col min="2053" max="2053" width="11.42578125" customWidth="1"/>
    <col min="2054" max="2054" width="14.85546875" customWidth="1"/>
    <col min="2055" max="2055" width="15.7109375" customWidth="1"/>
    <col min="2056" max="2056" width="12.28515625" customWidth="1"/>
    <col min="2057" max="2057" width="13.5703125" customWidth="1"/>
    <col min="2305" max="2305" width="14.140625" bestFit="1" customWidth="1"/>
    <col min="2306" max="2306" width="13.85546875" customWidth="1"/>
    <col min="2307" max="2307" width="12.28515625" customWidth="1"/>
    <col min="2309" max="2309" width="11.42578125" customWidth="1"/>
    <col min="2310" max="2310" width="14.85546875" customWidth="1"/>
    <col min="2311" max="2311" width="15.7109375" customWidth="1"/>
    <col min="2312" max="2312" width="12.28515625" customWidth="1"/>
    <col min="2313" max="2313" width="13.5703125" customWidth="1"/>
    <col min="2561" max="2561" width="14.140625" bestFit="1" customWidth="1"/>
    <col min="2562" max="2562" width="13.85546875" customWidth="1"/>
    <col min="2563" max="2563" width="12.28515625" customWidth="1"/>
    <col min="2565" max="2565" width="11.42578125" customWidth="1"/>
    <col min="2566" max="2566" width="14.85546875" customWidth="1"/>
    <col min="2567" max="2567" width="15.7109375" customWidth="1"/>
    <col min="2568" max="2568" width="12.28515625" customWidth="1"/>
    <col min="2569" max="2569" width="13.5703125" customWidth="1"/>
    <col min="2817" max="2817" width="14.140625" bestFit="1" customWidth="1"/>
    <col min="2818" max="2818" width="13.85546875" customWidth="1"/>
    <col min="2819" max="2819" width="12.28515625" customWidth="1"/>
    <col min="2821" max="2821" width="11.42578125" customWidth="1"/>
    <col min="2822" max="2822" width="14.85546875" customWidth="1"/>
    <col min="2823" max="2823" width="15.7109375" customWidth="1"/>
    <col min="2824" max="2824" width="12.28515625" customWidth="1"/>
    <col min="2825" max="2825" width="13.5703125" customWidth="1"/>
    <col min="3073" max="3073" width="14.140625" bestFit="1" customWidth="1"/>
    <col min="3074" max="3074" width="13.85546875" customWidth="1"/>
    <col min="3075" max="3075" width="12.28515625" customWidth="1"/>
    <col min="3077" max="3077" width="11.42578125" customWidth="1"/>
    <col min="3078" max="3078" width="14.85546875" customWidth="1"/>
    <col min="3079" max="3079" width="15.7109375" customWidth="1"/>
    <col min="3080" max="3080" width="12.28515625" customWidth="1"/>
    <col min="3081" max="3081" width="13.5703125" customWidth="1"/>
    <col min="3329" max="3329" width="14.140625" bestFit="1" customWidth="1"/>
    <col min="3330" max="3330" width="13.85546875" customWidth="1"/>
    <col min="3331" max="3331" width="12.28515625" customWidth="1"/>
    <col min="3333" max="3333" width="11.42578125" customWidth="1"/>
    <col min="3334" max="3334" width="14.85546875" customWidth="1"/>
    <col min="3335" max="3335" width="15.7109375" customWidth="1"/>
    <col min="3336" max="3336" width="12.28515625" customWidth="1"/>
    <col min="3337" max="3337" width="13.5703125" customWidth="1"/>
    <col min="3585" max="3585" width="14.140625" bestFit="1" customWidth="1"/>
    <col min="3586" max="3586" width="13.85546875" customWidth="1"/>
    <col min="3587" max="3587" width="12.28515625" customWidth="1"/>
    <col min="3589" max="3589" width="11.42578125" customWidth="1"/>
    <col min="3590" max="3590" width="14.85546875" customWidth="1"/>
    <col min="3591" max="3591" width="15.7109375" customWidth="1"/>
    <col min="3592" max="3592" width="12.28515625" customWidth="1"/>
    <col min="3593" max="3593" width="13.5703125" customWidth="1"/>
    <col min="3841" max="3841" width="14.140625" bestFit="1" customWidth="1"/>
    <col min="3842" max="3842" width="13.85546875" customWidth="1"/>
    <col min="3843" max="3843" width="12.28515625" customWidth="1"/>
    <col min="3845" max="3845" width="11.42578125" customWidth="1"/>
    <col min="3846" max="3846" width="14.85546875" customWidth="1"/>
    <col min="3847" max="3847" width="15.7109375" customWidth="1"/>
    <col min="3848" max="3848" width="12.28515625" customWidth="1"/>
    <col min="3849" max="3849" width="13.5703125" customWidth="1"/>
    <col min="4097" max="4097" width="14.140625" bestFit="1" customWidth="1"/>
    <col min="4098" max="4098" width="13.85546875" customWidth="1"/>
    <col min="4099" max="4099" width="12.28515625" customWidth="1"/>
    <col min="4101" max="4101" width="11.42578125" customWidth="1"/>
    <col min="4102" max="4102" width="14.85546875" customWidth="1"/>
    <col min="4103" max="4103" width="15.7109375" customWidth="1"/>
    <col min="4104" max="4104" width="12.28515625" customWidth="1"/>
    <col min="4105" max="4105" width="13.5703125" customWidth="1"/>
    <col min="4353" max="4353" width="14.140625" bestFit="1" customWidth="1"/>
    <col min="4354" max="4354" width="13.85546875" customWidth="1"/>
    <col min="4355" max="4355" width="12.28515625" customWidth="1"/>
    <col min="4357" max="4357" width="11.42578125" customWidth="1"/>
    <col min="4358" max="4358" width="14.85546875" customWidth="1"/>
    <col min="4359" max="4359" width="15.7109375" customWidth="1"/>
    <col min="4360" max="4360" width="12.28515625" customWidth="1"/>
    <col min="4361" max="4361" width="13.5703125" customWidth="1"/>
    <col min="4609" max="4609" width="14.140625" bestFit="1" customWidth="1"/>
    <col min="4610" max="4610" width="13.85546875" customWidth="1"/>
    <col min="4611" max="4611" width="12.28515625" customWidth="1"/>
    <col min="4613" max="4613" width="11.42578125" customWidth="1"/>
    <col min="4614" max="4614" width="14.85546875" customWidth="1"/>
    <col min="4615" max="4615" width="15.7109375" customWidth="1"/>
    <col min="4616" max="4616" width="12.28515625" customWidth="1"/>
    <col min="4617" max="4617" width="13.5703125" customWidth="1"/>
    <col min="4865" max="4865" width="14.140625" bestFit="1" customWidth="1"/>
    <col min="4866" max="4866" width="13.85546875" customWidth="1"/>
    <col min="4867" max="4867" width="12.28515625" customWidth="1"/>
    <col min="4869" max="4869" width="11.42578125" customWidth="1"/>
    <col min="4870" max="4870" width="14.85546875" customWidth="1"/>
    <col min="4871" max="4871" width="15.7109375" customWidth="1"/>
    <col min="4872" max="4872" width="12.28515625" customWidth="1"/>
    <col min="4873" max="4873" width="13.5703125" customWidth="1"/>
    <col min="5121" max="5121" width="14.140625" bestFit="1" customWidth="1"/>
    <col min="5122" max="5122" width="13.85546875" customWidth="1"/>
    <col min="5123" max="5123" width="12.28515625" customWidth="1"/>
    <col min="5125" max="5125" width="11.42578125" customWidth="1"/>
    <col min="5126" max="5126" width="14.85546875" customWidth="1"/>
    <col min="5127" max="5127" width="15.7109375" customWidth="1"/>
    <col min="5128" max="5128" width="12.28515625" customWidth="1"/>
    <col min="5129" max="5129" width="13.5703125" customWidth="1"/>
    <col min="5377" max="5377" width="14.140625" bestFit="1" customWidth="1"/>
    <col min="5378" max="5378" width="13.85546875" customWidth="1"/>
    <col min="5379" max="5379" width="12.28515625" customWidth="1"/>
    <col min="5381" max="5381" width="11.42578125" customWidth="1"/>
    <col min="5382" max="5382" width="14.85546875" customWidth="1"/>
    <col min="5383" max="5383" width="15.7109375" customWidth="1"/>
    <col min="5384" max="5384" width="12.28515625" customWidth="1"/>
    <col min="5385" max="5385" width="13.5703125" customWidth="1"/>
    <col min="5633" max="5633" width="14.140625" bestFit="1" customWidth="1"/>
    <col min="5634" max="5634" width="13.85546875" customWidth="1"/>
    <col min="5635" max="5635" width="12.28515625" customWidth="1"/>
    <col min="5637" max="5637" width="11.42578125" customWidth="1"/>
    <col min="5638" max="5638" width="14.85546875" customWidth="1"/>
    <col min="5639" max="5639" width="15.7109375" customWidth="1"/>
    <col min="5640" max="5640" width="12.28515625" customWidth="1"/>
    <col min="5641" max="5641" width="13.5703125" customWidth="1"/>
    <col min="5889" max="5889" width="14.140625" bestFit="1" customWidth="1"/>
    <col min="5890" max="5890" width="13.85546875" customWidth="1"/>
    <col min="5891" max="5891" width="12.28515625" customWidth="1"/>
    <col min="5893" max="5893" width="11.42578125" customWidth="1"/>
    <col min="5894" max="5894" width="14.85546875" customWidth="1"/>
    <col min="5895" max="5895" width="15.7109375" customWidth="1"/>
    <col min="5896" max="5896" width="12.28515625" customWidth="1"/>
    <col min="5897" max="5897" width="13.5703125" customWidth="1"/>
    <col min="6145" max="6145" width="14.140625" bestFit="1" customWidth="1"/>
    <col min="6146" max="6146" width="13.85546875" customWidth="1"/>
    <col min="6147" max="6147" width="12.28515625" customWidth="1"/>
    <col min="6149" max="6149" width="11.42578125" customWidth="1"/>
    <col min="6150" max="6150" width="14.85546875" customWidth="1"/>
    <col min="6151" max="6151" width="15.7109375" customWidth="1"/>
    <col min="6152" max="6152" width="12.28515625" customWidth="1"/>
    <col min="6153" max="6153" width="13.5703125" customWidth="1"/>
    <col min="6401" max="6401" width="14.140625" bestFit="1" customWidth="1"/>
    <col min="6402" max="6402" width="13.85546875" customWidth="1"/>
    <col min="6403" max="6403" width="12.28515625" customWidth="1"/>
    <col min="6405" max="6405" width="11.42578125" customWidth="1"/>
    <col min="6406" max="6406" width="14.85546875" customWidth="1"/>
    <col min="6407" max="6407" width="15.7109375" customWidth="1"/>
    <col min="6408" max="6408" width="12.28515625" customWidth="1"/>
    <col min="6409" max="6409" width="13.5703125" customWidth="1"/>
    <col min="6657" max="6657" width="14.140625" bestFit="1" customWidth="1"/>
    <col min="6658" max="6658" width="13.85546875" customWidth="1"/>
    <col min="6659" max="6659" width="12.28515625" customWidth="1"/>
    <col min="6661" max="6661" width="11.42578125" customWidth="1"/>
    <col min="6662" max="6662" width="14.85546875" customWidth="1"/>
    <col min="6663" max="6663" width="15.7109375" customWidth="1"/>
    <col min="6664" max="6664" width="12.28515625" customWidth="1"/>
    <col min="6665" max="6665" width="13.5703125" customWidth="1"/>
    <col min="6913" max="6913" width="14.140625" bestFit="1" customWidth="1"/>
    <col min="6914" max="6914" width="13.85546875" customWidth="1"/>
    <col min="6915" max="6915" width="12.28515625" customWidth="1"/>
    <col min="6917" max="6917" width="11.42578125" customWidth="1"/>
    <col min="6918" max="6918" width="14.85546875" customWidth="1"/>
    <col min="6919" max="6919" width="15.7109375" customWidth="1"/>
    <col min="6920" max="6920" width="12.28515625" customWidth="1"/>
    <col min="6921" max="6921" width="13.5703125" customWidth="1"/>
    <col min="7169" max="7169" width="14.140625" bestFit="1" customWidth="1"/>
    <col min="7170" max="7170" width="13.85546875" customWidth="1"/>
    <col min="7171" max="7171" width="12.28515625" customWidth="1"/>
    <col min="7173" max="7173" width="11.42578125" customWidth="1"/>
    <col min="7174" max="7174" width="14.85546875" customWidth="1"/>
    <col min="7175" max="7175" width="15.7109375" customWidth="1"/>
    <col min="7176" max="7176" width="12.28515625" customWidth="1"/>
    <col min="7177" max="7177" width="13.5703125" customWidth="1"/>
    <col min="7425" max="7425" width="14.140625" bestFit="1" customWidth="1"/>
    <col min="7426" max="7426" width="13.85546875" customWidth="1"/>
    <col min="7427" max="7427" width="12.28515625" customWidth="1"/>
    <col min="7429" max="7429" width="11.42578125" customWidth="1"/>
    <col min="7430" max="7430" width="14.85546875" customWidth="1"/>
    <col min="7431" max="7431" width="15.7109375" customWidth="1"/>
    <col min="7432" max="7432" width="12.28515625" customWidth="1"/>
    <col min="7433" max="7433" width="13.5703125" customWidth="1"/>
    <col min="7681" max="7681" width="14.140625" bestFit="1" customWidth="1"/>
    <col min="7682" max="7682" width="13.85546875" customWidth="1"/>
    <col min="7683" max="7683" width="12.28515625" customWidth="1"/>
    <col min="7685" max="7685" width="11.42578125" customWidth="1"/>
    <col min="7686" max="7686" width="14.85546875" customWidth="1"/>
    <col min="7687" max="7687" width="15.7109375" customWidth="1"/>
    <col min="7688" max="7688" width="12.28515625" customWidth="1"/>
    <col min="7689" max="7689" width="13.5703125" customWidth="1"/>
    <col min="7937" max="7937" width="14.140625" bestFit="1" customWidth="1"/>
    <col min="7938" max="7938" width="13.85546875" customWidth="1"/>
    <col min="7939" max="7939" width="12.28515625" customWidth="1"/>
    <col min="7941" max="7941" width="11.42578125" customWidth="1"/>
    <col min="7942" max="7942" width="14.85546875" customWidth="1"/>
    <col min="7943" max="7943" width="15.7109375" customWidth="1"/>
    <col min="7944" max="7944" width="12.28515625" customWidth="1"/>
    <col min="7945" max="7945" width="13.5703125" customWidth="1"/>
    <col min="8193" max="8193" width="14.140625" bestFit="1" customWidth="1"/>
    <col min="8194" max="8194" width="13.85546875" customWidth="1"/>
    <col min="8195" max="8195" width="12.28515625" customWidth="1"/>
    <col min="8197" max="8197" width="11.42578125" customWidth="1"/>
    <col min="8198" max="8198" width="14.85546875" customWidth="1"/>
    <col min="8199" max="8199" width="15.7109375" customWidth="1"/>
    <col min="8200" max="8200" width="12.28515625" customWidth="1"/>
    <col min="8201" max="8201" width="13.5703125" customWidth="1"/>
    <col min="8449" max="8449" width="14.140625" bestFit="1" customWidth="1"/>
    <col min="8450" max="8450" width="13.85546875" customWidth="1"/>
    <col min="8451" max="8451" width="12.28515625" customWidth="1"/>
    <col min="8453" max="8453" width="11.42578125" customWidth="1"/>
    <col min="8454" max="8454" width="14.85546875" customWidth="1"/>
    <col min="8455" max="8455" width="15.7109375" customWidth="1"/>
    <col min="8456" max="8456" width="12.28515625" customWidth="1"/>
    <col min="8457" max="8457" width="13.5703125" customWidth="1"/>
    <col min="8705" max="8705" width="14.140625" bestFit="1" customWidth="1"/>
    <col min="8706" max="8706" width="13.85546875" customWidth="1"/>
    <col min="8707" max="8707" width="12.28515625" customWidth="1"/>
    <col min="8709" max="8709" width="11.42578125" customWidth="1"/>
    <col min="8710" max="8710" width="14.85546875" customWidth="1"/>
    <col min="8711" max="8711" width="15.7109375" customWidth="1"/>
    <col min="8712" max="8712" width="12.28515625" customWidth="1"/>
    <col min="8713" max="8713" width="13.5703125" customWidth="1"/>
    <col min="8961" max="8961" width="14.140625" bestFit="1" customWidth="1"/>
    <col min="8962" max="8962" width="13.85546875" customWidth="1"/>
    <col min="8963" max="8963" width="12.28515625" customWidth="1"/>
    <col min="8965" max="8965" width="11.42578125" customWidth="1"/>
    <col min="8966" max="8966" width="14.85546875" customWidth="1"/>
    <col min="8967" max="8967" width="15.7109375" customWidth="1"/>
    <col min="8968" max="8968" width="12.28515625" customWidth="1"/>
    <col min="8969" max="8969" width="13.5703125" customWidth="1"/>
    <col min="9217" max="9217" width="14.140625" bestFit="1" customWidth="1"/>
    <col min="9218" max="9218" width="13.85546875" customWidth="1"/>
    <col min="9219" max="9219" width="12.28515625" customWidth="1"/>
    <col min="9221" max="9221" width="11.42578125" customWidth="1"/>
    <col min="9222" max="9222" width="14.85546875" customWidth="1"/>
    <col min="9223" max="9223" width="15.7109375" customWidth="1"/>
    <col min="9224" max="9224" width="12.28515625" customWidth="1"/>
    <col min="9225" max="9225" width="13.5703125" customWidth="1"/>
    <col min="9473" max="9473" width="14.140625" bestFit="1" customWidth="1"/>
    <col min="9474" max="9474" width="13.85546875" customWidth="1"/>
    <col min="9475" max="9475" width="12.28515625" customWidth="1"/>
    <col min="9477" max="9477" width="11.42578125" customWidth="1"/>
    <col min="9478" max="9478" width="14.85546875" customWidth="1"/>
    <col min="9479" max="9479" width="15.7109375" customWidth="1"/>
    <col min="9480" max="9480" width="12.28515625" customWidth="1"/>
    <col min="9481" max="9481" width="13.5703125" customWidth="1"/>
    <col min="9729" max="9729" width="14.140625" bestFit="1" customWidth="1"/>
    <col min="9730" max="9730" width="13.85546875" customWidth="1"/>
    <col min="9731" max="9731" width="12.28515625" customWidth="1"/>
    <col min="9733" max="9733" width="11.42578125" customWidth="1"/>
    <col min="9734" max="9734" width="14.85546875" customWidth="1"/>
    <col min="9735" max="9735" width="15.7109375" customWidth="1"/>
    <col min="9736" max="9736" width="12.28515625" customWidth="1"/>
    <col min="9737" max="9737" width="13.5703125" customWidth="1"/>
    <col min="9985" max="9985" width="14.140625" bestFit="1" customWidth="1"/>
    <col min="9986" max="9986" width="13.85546875" customWidth="1"/>
    <col min="9987" max="9987" width="12.28515625" customWidth="1"/>
    <col min="9989" max="9989" width="11.42578125" customWidth="1"/>
    <col min="9990" max="9990" width="14.85546875" customWidth="1"/>
    <col min="9991" max="9991" width="15.7109375" customWidth="1"/>
    <col min="9992" max="9992" width="12.28515625" customWidth="1"/>
    <col min="9993" max="9993" width="13.5703125" customWidth="1"/>
    <col min="10241" max="10241" width="14.140625" bestFit="1" customWidth="1"/>
    <col min="10242" max="10242" width="13.85546875" customWidth="1"/>
    <col min="10243" max="10243" width="12.28515625" customWidth="1"/>
    <col min="10245" max="10245" width="11.42578125" customWidth="1"/>
    <col min="10246" max="10246" width="14.85546875" customWidth="1"/>
    <col min="10247" max="10247" width="15.7109375" customWidth="1"/>
    <col min="10248" max="10248" width="12.28515625" customWidth="1"/>
    <col min="10249" max="10249" width="13.5703125" customWidth="1"/>
    <col min="10497" max="10497" width="14.140625" bestFit="1" customWidth="1"/>
    <col min="10498" max="10498" width="13.85546875" customWidth="1"/>
    <col min="10499" max="10499" width="12.28515625" customWidth="1"/>
    <col min="10501" max="10501" width="11.42578125" customWidth="1"/>
    <col min="10502" max="10502" width="14.85546875" customWidth="1"/>
    <col min="10503" max="10503" width="15.7109375" customWidth="1"/>
    <col min="10504" max="10504" width="12.28515625" customWidth="1"/>
    <col min="10505" max="10505" width="13.5703125" customWidth="1"/>
    <col min="10753" max="10753" width="14.140625" bestFit="1" customWidth="1"/>
    <col min="10754" max="10754" width="13.85546875" customWidth="1"/>
    <col min="10755" max="10755" width="12.28515625" customWidth="1"/>
    <col min="10757" max="10757" width="11.42578125" customWidth="1"/>
    <col min="10758" max="10758" width="14.85546875" customWidth="1"/>
    <col min="10759" max="10759" width="15.7109375" customWidth="1"/>
    <col min="10760" max="10760" width="12.28515625" customWidth="1"/>
    <col min="10761" max="10761" width="13.5703125" customWidth="1"/>
    <col min="11009" max="11009" width="14.140625" bestFit="1" customWidth="1"/>
    <col min="11010" max="11010" width="13.85546875" customWidth="1"/>
    <col min="11011" max="11011" width="12.28515625" customWidth="1"/>
    <col min="11013" max="11013" width="11.42578125" customWidth="1"/>
    <col min="11014" max="11014" width="14.85546875" customWidth="1"/>
    <col min="11015" max="11015" width="15.7109375" customWidth="1"/>
    <col min="11016" max="11016" width="12.28515625" customWidth="1"/>
    <col min="11017" max="11017" width="13.5703125" customWidth="1"/>
    <col min="11265" max="11265" width="14.140625" bestFit="1" customWidth="1"/>
    <col min="11266" max="11266" width="13.85546875" customWidth="1"/>
    <col min="11267" max="11267" width="12.28515625" customWidth="1"/>
    <col min="11269" max="11269" width="11.42578125" customWidth="1"/>
    <col min="11270" max="11270" width="14.85546875" customWidth="1"/>
    <col min="11271" max="11271" width="15.7109375" customWidth="1"/>
    <col min="11272" max="11272" width="12.28515625" customWidth="1"/>
    <col min="11273" max="11273" width="13.5703125" customWidth="1"/>
    <col min="11521" max="11521" width="14.140625" bestFit="1" customWidth="1"/>
    <col min="11522" max="11522" width="13.85546875" customWidth="1"/>
    <col min="11523" max="11523" width="12.28515625" customWidth="1"/>
    <col min="11525" max="11525" width="11.42578125" customWidth="1"/>
    <col min="11526" max="11526" width="14.85546875" customWidth="1"/>
    <col min="11527" max="11527" width="15.7109375" customWidth="1"/>
    <col min="11528" max="11528" width="12.28515625" customWidth="1"/>
    <col min="11529" max="11529" width="13.5703125" customWidth="1"/>
    <col min="11777" max="11777" width="14.140625" bestFit="1" customWidth="1"/>
    <col min="11778" max="11778" width="13.85546875" customWidth="1"/>
    <col min="11779" max="11779" width="12.28515625" customWidth="1"/>
    <col min="11781" max="11781" width="11.42578125" customWidth="1"/>
    <col min="11782" max="11782" width="14.85546875" customWidth="1"/>
    <col min="11783" max="11783" width="15.7109375" customWidth="1"/>
    <col min="11784" max="11784" width="12.28515625" customWidth="1"/>
    <col min="11785" max="11785" width="13.5703125" customWidth="1"/>
    <col min="12033" max="12033" width="14.140625" bestFit="1" customWidth="1"/>
    <col min="12034" max="12034" width="13.85546875" customWidth="1"/>
    <col min="12035" max="12035" width="12.28515625" customWidth="1"/>
    <col min="12037" max="12037" width="11.42578125" customWidth="1"/>
    <col min="12038" max="12038" width="14.85546875" customWidth="1"/>
    <col min="12039" max="12039" width="15.7109375" customWidth="1"/>
    <col min="12040" max="12040" width="12.28515625" customWidth="1"/>
    <col min="12041" max="12041" width="13.5703125" customWidth="1"/>
    <col min="12289" max="12289" width="14.140625" bestFit="1" customWidth="1"/>
    <col min="12290" max="12290" width="13.85546875" customWidth="1"/>
    <col min="12291" max="12291" width="12.28515625" customWidth="1"/>
    <col min="12293" max="12293" width="11.42578125" customWidth="1"/>
    <col min="12294" max="12294" width="14.85546875" customWidth="1"/>
    <col min="12295" max="12295" width="15.7109375" customWidth="1"/>
    <col min="12296" max="12296" width="12.28515625" customWidth="1"/>
    <col min="12297" max="12297" width="13.5703125" customWidth="1"/>
    <col min="12545" max="12545" width="14.140625" bestFit="1" customWidth="1"/>
    <col min="12546" max="12546" width="13.85546875" customWidth="1"/>
    <col min="12547" max="12547" width="12.28515625" customWidth="1"/>
    <col min="12549" max="12549" width="11.42578125" customWidth="1"/>
    <col min="12550" max="12550" width="14.85546875" customWidth="1"/>
    <col min="12551" max="12551" width="15.7109375" customWidth="1"/>
    <col min="12552" max="12552" width="12.28515625" customWidth="1"/>
    <col min="12553" max="12553" width="13.5703125" customWidth="1"/>
    <col min="12801" max="12801" width="14.140625" bestFit="1" customWidth="1"/>
    <col min="12802" max="12802" width="13.85546875" customWidth="1"/>
    <col min="12803" max="12803" width="12.28515625" customWidth="1"/>
    <col min="12805" max="12805" width="11.42578125" customWidth="1"/>
    <col min="12806" max="12806" width="14.85546875" customWidth="1"/>
    <col min="12807" max="12807" width="15.7109375" customWidth="1"/>
    <col min="12808" max="12808" width="12.28515625" customWidth="1"/>
    <col min="12809" max="12809" width="13.5703125" customWidth="1"/>
    <col min="13057" max="13057" width="14.140625" bestFit="1" customWidth="1"/>
    <col min="13058" max="13058" width="13.85546875" customWidth="1"/>
    <col min="13059" max="13059" width="12.28515625" customWidth="1"/>
    <col min="13061" max="13061" width="11.42578125" customWidth="1"/>
    <col min="13062" max="13062" width="14.85546875" customWidth="1"/>
    <col min="13063" max="13063" width="15.7109375" customWidth="1"/>
    <col min="13064" max="13064" width="12.28515625" customWidth="1"/>
    <col min="13065" max="13065" width="13.5703125" customWidth="1"/>
    <col min="13313" max="13313" width="14.140625" bestFit="1" customWidth="1"/>
    <col min="13314" max="13314" width="13.85546875" customWidth="1"/>
    <col min="13315" max="13315" width="12.28515625" customWidth="1"/>
    <col min="13317" max="13317" width="11.42578125" customWidth="1"/>
    <col min="13318" max="13318" width="14.85546875" customWidth="1"/>
    <col min="13319" max="13319" width="15.7109375" customWidth="1"/>
    <col min="13320" max="13320" width="12.28515625" customWidth="1"/>
    <col min="13321" max="13321" width="13.5703125" customWidth="1"/>
    <col min="13569" max="13569" width="14.140625" bestFit="1" customWidth="1"/>
    <col min="13570" max="13570" width="13.85546875" customWidth="1"/>
    <col min="13571" max="13571" width="12.28515625" customWidth="1"/>
    <col min="13573" max="13573" width="11.42578125" customWidth="1"/>
    <col min="13574" max="13574" width="14.85546875" customWidth="1"/>
    <col min="13575" max="13575" width="15.7109375" customWidth="1"/>
    <col min="13576" max="13576" width="12.28515625" customWidth="1"/>
    <col min="13577" max="13577" width="13.5703125" customWidth="1"/>
    <col min="13825" max="13825" width="14.140625" bestFit="1" customWidth="1"/>
    <col min="13826" max="13826" width="13.85546875" customWidth="1"/>
    <col min="13827" max="13827" width="12.28515625" customWidth="1"/>
    <col min="13829" max="13829" width="11.42578125" customWidth="1"/>
    <col min="13830" max="13830" width="14.85546875" customWidth="1"/>
    <col min="13831" max="13831" width="15.7109375" customWidth="1"/>
    <col min="13832" max="13832" width="12.28515625" customWidth="1"/>
    <col min="13833" max="13833" width="13.5703125" customWidth="1"/>
    <col min="14081" max="14081" width="14.140625" bestFit="1" customWidth="1"/>
    <col min="14082" max="14082" width="13.85546875" customWidth="1"/>
    <col min="14083" max="14083" width="12.28515625" customWidth="1"/>
    <col min="14085" max="14085" width="11.42578125" customWidth="1"/>
    <col min="14086" max="14086" width="14.85546875" customWidth="1"/>
    <col min="14087" max="14087" width="15.7109375" customWidth="1"/>
    <col min="14088" max="14088" width="12.28515625" customWidth="1"/>
    <col min="14089" max="14089" width="13.5703125" customWidth="1"/>
    <col min="14337" max="14337" width="14.140625" bestFit="1" customWidth="1"/>
    <col min="14338" max="14338" width="13.85546875" customWidth="1"/>
    <col min="14339" max="14339" width="12.28515625" customWidth="1"/>
    <col min="14341" max="14341" width="11.42578125" customWidth="1"/>
    <col min="14342" max="14342" width="14.85546875" customWidth="1"/>
    <col min="14343" max="14343" width="15.7109375" customWidth="1"/>
    <col min="14344" max="14344" width="12.28515625" customWidth="1"/>
    <col min="14345" max="14345" width="13.5703125" customWidth="1"/>
    <col min="14593" max="14593" width="14.140625" bestFit="1" customWidth="1"/>
    <col min="14594" max="14594" width="13.85546875" customWidth="1"/>
    <col min="14595" max="14595" width="12.28515625" customWidth="1"/>
    <col min="14597" max="14597" width="11.42578125" customWidth="1"/>
    <col min="14598" max="14598" width="14.85546875" customWidth="1"/>
    <col min="14599" max="14599" width="15.7109375" customWidth="1"/>
    <col min="14600" max="14600" width="12.28515625" customWidth="1"/>
    <col min="14601" max="14601" width="13.5703125" customWidth="1"/>
    <col min="14849" max="14849" width="14.140625" bestFit="1" customWidth="1"/>
    <col min="14850" max="14850" width="13.85546875" customWidth="1"/>
    <col min="14851" max="14851" width="12.28515625" customWidth="1"/>
    <col min="14853" max="14853" width="11.42578125" customWidth="1"/>
    <col min="14854" max="14854" width="14.85546875" customWidth="1"/>
    <col min="14855" max="14855" width="15.7109375" customWidth="1"/>
    <col min="14856" max="14856" width="12.28515625" customWidth="1"/>
    <col min="14857" max="14857" width="13.5703125" customWidth="1"/>
    <col min="15105" max="15105" width="14.140625" bestFit="1" customWidth="1"/>
    <col min="15106" max="15106" width="13.85546875" customWidth="1"/>
    <col min="15107" max="15107" width="12.28515625" customWidth="1"/>
    <col min="15109" max="15109" width="11.42578125" customWidth="1"/>
    <col min="15110" max="15110" width="14.85546875" customWidth="1"/>
    <col min="15111" max="15111" width="15.7109375" customWidth="1"/>
    <col min="15112" max="15112" width="12.28515625" customWidth="1"/>
    <col min="15113" max="15113" width="13.5703125" customWidth="1"/>
    <col min="15361" max="15361" width="14.140625" bestFit="1" customWidth="1"/>
    <col min="15362" max="15362" width="13.85546875" customWidth="1"/>
    <col min="15363" max="15363" width="12.28515625" customWidth="1"/>
    <col min="15365" max="15365" width="11.42578125" customWidth="1"/>
    <col min="15366" max="15366" width="14.85546875" customWidth="1"/>
    <col min="15367" max="15367" width="15.7109375" customWidth="1"/>
    <col min="15368" max="15368" width="12.28515625" customWidth="1"/>
    <col min="15369" max="15369" width="13.5703125" customWidth="1"/>
    <col min="15617" max="15617" width="14.140625" bestFit="1" customWidth="1"/>
    <col min="15618" max="15618" width="13.85546875" customWidth="1"/>
    <col min="15619" max="15619" width="12.28515625" customWidth="1"/>
    <col min="15621" max="15621" width="11.42578125" customWidth="1"/>
    <col min="15622" max="15622" width="14.85546875" customWidth="1"/>
    <col min="15623" max="15623" width="15.7109375" customWidth="1"/>
    <col min="15624" max="15624" width="12.28515625" customWidth="1"/>
    <col min="15625" max="15625" width="13.5703125" customWidth="1"/>
    <col min="15873" max="15873" width="14.140625" bestFit="1" customWidth="1"/>
    <col min="15874" max="15874" width="13.85546875" customWidth="1"/>
    <col min="15875" max="15875" width="12.28515625" customWidth="1"/>
    <col min="15877" max="15877" width="11.42578125" customWidth="1"/>
    <col min="15878" max="15878" width="14.85546875" customWidth="1"/>
    <col min="15879" max="15879" width="15.7109375" customWidth="1"/>
    <col min="15880" max="15880" width="12.28515625" customWidth="1"/>
    <col min="15881" max="15881" width="13.5703125" customWidth="1"/>
    <col min="16129" max="16129" width="14.140625" bestFit="1" customWidth="1"/>
    <col min="16130" max="16130" width="13.85546875" customWidth="1"/>
    <col min="16131" max="16131" width="12.28515625" customWidth="1"/>
    <col min="16133" max="16133" width="11.42578125" customWidth="1"/>
    <col min="16134" max="16134" width="14.85546875" customWidth="1"/>
    <col min="16135" max="16135" width="15.7109375" customWidth="1"/>
    <col min="16136" max="16136" width="12.28515625" customWidth="1"/>
    <col min="16137" max="16137" width="13.5703125" customWidth="1"/>
  </cols>
  <sheetData>
    <row r="1" spans="1:10" ht="15" customHeight="1" x14ac:dyDescent="0.25">
      <c r="A1" s="3298" t="s">
        <v>148</v>
      </c>
      <c r="B1" s="3298"/>
      <c r="C1" s="3298"/>
      <c r="D1" s="3298"/>
      <c r="E1" s="3298"/>
      <c r="F1" s="3298"/>
      <c r="G1" s="3298"/>
      <c r="H1" s="3298"/>
      <c r="I1" s="3298"/>
    </row>
    <row r="2" spans="1:10" ht="12.75" customHeight="1" x14ac:dyDescent="0.25">
      <c r="A2" s="3413" t="s">
        <v>41</v>
      </c>
      <c r="B2" s="3413"/>
      <c r="C2" s="3413"/>
      <c r="D2" s="3413"/>
      <c r="E2" s="3413"/>
      <c r="F2" s="3413"/>
      <c r="G2" s="3413"/>
      <c r="H2" s="3413"/>
      <c r="I2" s="3413"/>
    </row>
    <row r="3" spans="1:10" ht="15.75" x14ac:dyDescent="0.25">
      <c r="A3" s="3414" t="s">
        <v>256</v>
      </c>
      <c r="B3" s="3414"/>
      <c r="C3" s="3414"/>
      <c r="D3" s="3414"/>
      <c r="E3" s="3414"/>
      <c r="F3" s="3414"/>
      <c r="G3" s="3414"/>
      <c r="H3" s="3414"/>
      <c r="I3" s="3414"/>
    </row>
    <row r="4" spans="1:10" x14ac:dyDescent="0.25">
      <c r="B4" s="8"/>
      <c r="C4" s="8"/>
      <c r="D4" s="8"/>
      <c r="E4" s="8"/>
      <c r="F4" s="8"/>
      <c r="G4" s="8"/>
      <c r="H4" s="8"/>
    </row>
    <row r="7" spans="1:10" ht="13.15" customHeight="1" x14ac:dyDescent="0.25">
      <c r="F7" s="3479" t="s">
        <v>306</v>
      </c>
      <c r="G7" s="3479"/>
      <c r="H7" s="3480">
        <v>43579</v>
      </c>
      <c r="I7" s="3481"/>
      <c r="J7" s="275"/>
    </row>
    <row r="8" spans="1:10" x14ac:dyDescent="0.25">
      <c r="F8" s="3482" t="s">
        <v>258</v>
      </c>
      <c r="G8" s="3482"/>
      <c r="H8" s="3483" t="s">
        <v>259</v>
      </c>
      <c r="I8" s="3483"/>
      <c r="J8" s="276"/>
    </row>
    <row r="9" spans="1:10" ht="15.75" thickBot="1" x14ac:dyDescent="0.3">
      <c r="F9" s="15"/>
      <c r="G9" s="15"/>
      <c r="H9" s="15"/>
      <c r="I9" s="49"/>
    </row>
    <row r="10" spans="1:10" ht="30.6" customHeight="1" x14ac:dyDescent="0.25">
      <c r="A10" s="2160" t="s">
        <v>260</v>
      </c>
      <c r="B10" s="3484" t="s">
        <v>307</v>
      </c>
      <c r="C10" s="3485"/>
      <c r="D10" s="3485"/>
      <c r="E10" s="3485"/>
      <c r="F10" s="3485"/>
      <c r="G10" s="3485"/>
      <c r="H10" s="3485"/>
      <c r="I10" s="3486"/>
    </row>
    <row r="11" spans="1:10" ht="30" customHeight="1" x14ac:dyDescent="0.25">
      <c r="A11" s="2161" t="s">
        <v>263</v>
      </c>
      <c r="B11" s="3487" t="s">
        <v>308</v>
      </c>
      <c r="C11" s="3488"/>
      <c r="D11" s="3488"/>
      <c r="E11" s="3488"/>
      <c r="F11" s="3488"/>
      <c r="G11" s="3488"/>
      <c r="H11" s="3488"/>
      <c r="I11" s="3489"/>
    </row>
    <row r="12" spans="1:10" ht="13.15" customHeight="1" x14ac:dyDescent="0.25">
      <c r="A12" s="2040" t="s">
        <v>155</v>
      </c>
      <c r="B12" s="3490" t="s">
        <v>309</v>
      </c>
      <c r="C12" s="3490"/>
      <c r="D12" s="3490"/>
      <c r="E12" s="3490"/>
      <c r="F12" s="3490"/>
      <c r="G12" s="3490"/>
      <c r="H12" s="3490"/>
      <c r="I12" s="197"/>
    </row>
    <row r="13" spans="1:10" x14ac:dyDescent="0.25">
      <c r="A13" s="2161" t="s">
        <v>265</v>
      </c>
      <c r="B13" s="194" t="s">
        <v>310</v>
      </c>
      <c r="C13" s="194"/>
      <c r="D13" s="194"/>
      <c r="E13" s="194"/>
      <c r="F13" s="194"/>
      <c r="G13" s="194"/>
      <c r="H13" s="194"/>
      <c r="I13" s="195"/>
    </row>
    <row r="14" spans="1:10" x14ac:dyDescent="0.25">
      <c r="A14" s="2162" t="s">
        <v>267</v>
      </c>
      <c r="B14" s="200" t="s">
        <v>311</v>
      </c>
      <c r="C14" s="200"/>
      <c r="D14" s="200"/>
      <c r="E14" s="200"/>
      <c r="F14" s="200"/>
      <c r="G14" s="200"/>
      <c r="H14" s="200"/>
      <c r="I14" s="201"/>
    </row>
    <row r="15" spans="1:10" ht="46.15" customHeight="1" x14ac:dyDescent="0.25">
      <c r="A15" s="2163" t="s">
        <v>269</v>
      </c>
      <c r="B15" s="3491" t="s">
        <v>312</v>
      </c>
      <c r="C15" s="3492"/>
      <c r="D15" s="3492"/>
      <c r="E15" s="3492"/>
      <c r="F15" s="3492"/>
      <c r="G15" s="3492"/>
      <c r="H15" s="3492"/>
      <c r="I15" s="3493"/>
    </row>
    <row r="16" spans="1:10" ht="30.75" thickBot="1" x14ac:dyDescent="0.3">
      <c r="A16" s="2164" t="s">
        <v>271</v>
      </c>
      <c r="B16" s="202"/>
      <c r="C16" s="202"/>
      <c r="D16" s="202"/>
      <c r="E16" s="202"/>
      <c r="F16" s="202"/>
      <c r="G16" s="202"/>
      <c r="H16" s="202"/>
      <c r="I16" s="203"/>
    </row>
    <row r="17" spans="1:14" ht="15.75" thickBot="1" x14ac:dyDescent="0.3"/>
    <row r="18" spans="1:14" ht="43.15" customHeight="1" thickBot="1" x14ac:dyDescent="0.3">
      <c r="A18" s="2766" t="s">
        <v>1461</v>
      </c>
      <c r="B18" s="278" t="s">
        <v>313</v>
      </c>
      <c r="C18" s="277" t="s">
        <v>159</v>
      </c>
      <c r="D18" s="212" t="s">
        <v>275</v>
      </c>
      <c r="E18" s="213"/>
      <c r="F18" s="213"/>
      <c r="G18" s="213"/>
      <c r="H18" s="213"/>
      <c r="I18" s="214"/>
    </row>
    <row r="19" spans="1:14" x14ac:dyDescent="0.25">
      <c r="A19" s="279">
        <v>42767</v>
      </c>
      <c r="B19" s="1596">
        <f>G33</f>
        <v>1</v>
      </c>
      <c r="C19" s="217">
        <v>1</v>
      </c>
      <c r="D19" s="3494"/>
      <c r="E19" s="3495"/>
      <c r="F19" s="3495"/>
      <c r="G19" s="3495"/>
      <c r="H19" s="3495"/>
      <c r="I19" s="3496"/>
    </row>
    <row r="20" spans="1:14" ht="13.15" customHeight="1" x14ac:dyDescent="0.25">
      <c r="A20" s="280">
        <v>42826</v>
      </c>
      <c r="B20" s="1596">
        <f>G34</f>
        <v>1</v>
      </c>
      <c r="C20" s="222">
        <v>1</v>
      </c>
      <c r="D20" s="3476"/>
      <c r="E20" s="3477"/>
      <c r="F20" s="3477"/>
      <c r="G20" s="3477"/>
      <c r="H20" s="3477"/>
      <c r="I20" s="3478"/>
    </row>
    <row r="21" spans="1:14" x14ac:dyDescent="0.25">
      <c r="A21" s="280">
        <v>42917</v>
      </c>
      <c r="B21" s="1596">
        <f>G35</f>
        <v>1</v>
      </c>
      <c r="C21" s="222">
        <v>1</v>
      </c>
      <c r="D21" s="3465"/>
      <c r="E21" s="3466"/>
      <c r="F21" s="3466"/>
      <c r="G21" s="3466"/>
      <c r="H21" s="3466"/>
      <c r="I21" s="3467"/>
    </row>
    <row r="22" spans="1:14" ht="16.899999999999999" customHeight="1" x14ac:dyDescent="0.25">
      <c r="A22" s="280">
        <v>43009</v>
      </c>
      <c r="B22" s="1597">
        <f>G36</f>
        <v>1</v>
      </c>
      <c r="C22" s="222">
        <v>1</v>
      </c>
      <c r="D22" s="3468"/>
      <c r="E22" s="3469"/>
      <c r="F22" s="3469"/>
      <c r="G22" s="3469"/>
      <c r="H22" s="3469"/>
      <c r="I22" s="3469"/>
      <c r="J22" s="281"/>
      <c r="K22" s="281"/>
      <c r="L22" s="281"/>
      <c r="M22" s="281"/>
      <c r="N22" s="281"/>
    </row>
    <row r="23" spans="1:14" ht="16.899999999999999" customHeight="1" x14ac:dyDescent="0.25">
      <c r="A23" s="1430">
        <v>43132</v>
      </c>
      <c r="B23" s="1600">
        <v>1</v>
      </c>
      <c r="C23" s="1601">
        <v>1</v>
      </c>
      <c r="D23" s="1602"/>
      <c r="E23" s="1602"/>
      <c r="F23" s="1602"/>
      <c r="G23" s="1602"/>
      <c r="H23" s="1602"/>
      <c r="I23" s="1602"/>
      <c r="J23" s="281"/>
      <c r="K23" s="281"/>
      <c r="L23" s="281"/>
      <c r="M23" s="281"/>
      <c r="N23" s="281"/>
    </row>
    <row r="24" spans="1:14" ht="16.899999999999999" customHeight="1" x14ac:dyDescent="0.25">
      <c r="A24" s="1430">
        <v>43191</v>
      </c>
      <c r="B24" s="1600">
        <v>1</v>
      </c>
      <c r="C24" s="1601">
        <v>1</v>
      </c>
      <c r="D24" s="1602"/>
      <c r="E24" s="1602"/>
      <c r="F24" s="1602"/>
      <c r="G24" s="1602"/>
      <c r="H24" s="1602"/>
      <c r="I24" s="1602"/>
      <c r="J24" s="281"/>
      <c r="K24" s="281"/>
      <c r="L24" s="281"/>
      <c r="M24" s="281"/>
      <c r="N24" s="281"/>
    </row>
    <row r="25" spans="1:14" ht="16.899999999999999" customHeight="1" x14ac:dyDescent="0.25">
      <c r="A25" s="1430">
        <v>43282</v>
      </c>
      <c r="B25" s="1600">
        <v>1</v>
      </c>
      <c r="C25" s="1601">
        <v>1</v>
      </c>
      <c r="D25" s="1598"/>
      <c r="E25" s="1598"/>
      <c r="F25" s="1598"/>
      <c r="G25" s="1598"/>
      <c r="H25" s="1598"/>
      <c r="I25" s="1598"/>
      <c r="J25" s="281"/>
      <c r="K25" s="281"/>
      <c r="L25" s="281"/>
      <c r="M25" s="281"/>
      <c r="N25" s="281"/>
    </row>
    <row r="26" spans="1:14" ht="16.899999999999999" customHeight="1" x14ac:dyDescent="0.25">
      <c r="A26" s="1430">
        <v>43374</v>
      </c>
      <c r="B26" s="1600">
        <v>1</v>
      </c>
      <c r="C26" s="1601">
        <v>1</v>
      </c>
      <c r="D26" s="1598"/>
      <c r="E26" s="1598"/>
      <c r="F26" s="1598"/>
      <c r="G26" s="1598"/>
      <c r="H26" s="1598"/>
      <c r="I26" s="1598"/>
      <c r="J26" s="281"/>
      <c r="K26" s="281"/>
      <c r="L26" s="281"/>
      <c r="M26" s="281"/>
      <c r="N26" s="281"/>
    </row>
    <row r="27" spans="1:14" ht="16.899999999999999" customHeight="1" x14ac:dyDescent="0.25">
      <c r="A27" s="1598"/>
      <c r="B27" s="1598"/>
      <c r="C27" s="1598"/>
      <c r="D27" s="1598"/>
      <c r="E27" s="1598"/>
      <c r="F27" s="1598"/>
      <c r="G27" s="1598"/>
      <c r="H27" s="1598"/>
      <c r="I27" s="1598"/>
      <c r="J27" s="281"/>
      <c r="K27" s="281"/>
      <c r="L27" s="281"/>
      <c r="M27" s="281"/>
      <c r="N27" s="281"/>
    </row>
    <row r="29" spans="1:14" ht="18" x14ac:dyDescent="0.25">
      <c r="A29" s="3426" t="s">
        <v>1463</v>
      </c>
      <c r="B29" s="3426"/>
      <c r="C29" s="3426"/>
      <c r="D29" s="3426"/>
      <c r="E29" s="3426"/>
      <c r="F29" s="3426"/>
      <c r="G29" s="3426"/>
      <c r="H29" s="3426"/>
      <c r="I29" s="3426"/>
      <c r="J29" s="72"/>
      <c r="K29" s="72"/>
      <c r="L29" s="72"/>
      <c r="M29" s="72"/>
    </row>
    <row r="30" spans="1:14" ht="15.75" thickBot="1" x14ac:dyDescent="0.3"/>
    <row r="31" spans="1:14" ht="15.75" thickBot="1" x14ac:dyDescent="0.3">
      <c r="C31" s="282"/>
      <c r="D31" s="3470"/>
      <c r="E31" s="3471"/>
      <c r="F31" s="3471"/>
      <c r="G31" s="3472"/>
      <c r="H31" s="283"/>
      <c r="I31" s="284"/>
      <c r="K31" s="186"/>
      <c r="L31" s="49"/>
    </row>
    <row r="32" spans="1:14" ht="29.45" customHeight="1" x14ac:dyDescent="0.25">
      <c r="C32" s="2165" t="s">
        <v>354</v>
      </c>
      <c r="D32" s="1599" t="s">
        <v>314</v>
      </c>
      <c r="E32" s="1599" t="s">
        <v>315</v>
      </c>
      <c r="F32" s="1599" t="s">
        <v>316</v>
      </c>
      <c r="G32" s="1599" t="s">
        <v>317</v>
      </c>
      <c r="I32" s="287"/>
      <c r="K32" s="288"/>
    </row>
    <row r="33" spans="2:11" x14ac:dyDescent="0.25">
      <c r="C33" s="294">
        <v>42767</v>
      </c>
      <c r="D33" s="295">
        <v>42794</v>
      </c>
      <c r="E33" s="296">
        <v>35</v>
      </c>
      <c r="F33" s="296">
        <v>35</v>
      </c>
      <c r="G33" s="2166">
        <f t="shared" ref="G33:G38" si="0">F33/E33</f>
        <v>1</v>
      </c>
      <c r="I33" s="293"/>
      <c r="K33" s="288"/>
    </row>
    <row r="34" spans="2:11" x14ac:dyDescent="0.25">
      <c r="C34" s="294">
        <v>42826</v>
      </c>
      <c r="D34" s="295">
        <v>42855</v>
      </c>
      <c r="E34" s="296">
        <v>35</v>
      </c>
      <c r="F34" s="296">
        <v>35</v>
      </c>
      <c r="G34" s="2166">
        <f t="shared" si="0"/>
        <v>1</v>
      </c>
      <c r="I34" s="293"/>
    </row>
    <row r="35" spans="2:11" x14ac:dyDescent="0.25">
      <c r="C35" s="294">
        <v>42917</v>
      </c>
      <c r="D35" s="295">
        <v>42947</v>
      </c>
      <c r="E35" s="296">
        <v>35</v>
      </c>
      <c r="F35" s="296">
        <v>35</v>
      </c>
      <c r="G35" s="2166">
        <f t="shared" si="0"/>
        <v>1</v>
      </c>
      <c r="I35" s="293"/>
    </row>
    <row r="36" spans="2:11" x14ac:dyDescent="0.25">
      <c r="C36" s="294">
        <v>43009</v>
      </c>
      <c r="D36" s="295">
        <v>43039</v>
      </c>
      <c r="E36" s="296">
        <v>35</v>
      </c>
      <c r="F36" s="296">
        <v>35</v>
      </c>
      <c r="G36" s="2166">
        <f t="shared" si="0"/>
        <v>1</v>
      </c>
      <c r="I36" s="293"/>
    </row>
    <row r="37" spans="2:11" x14ac:dyDescent="0.25">
      <c r="C37" s="294">
        <v>43132</v>
      </c>
      <c r="D37" s="295">
        <v>43159</v>
      </c>
      <c r="E37" s="296">
        <v>36</v>
      </c>
      <c r="F37" s="296">
        <v>36</v>
      </c>
      <c r="G37" s="2166">
        <f t="shared" si="0"/>
        <v>1</v>
      </c>
      <c r="I37" s="293"/>
    </row>
    <row r="38" spans="2:11" x14ac:dyDescent="0.25">
      <c r="C38" s="294">
        <v>43191</v>
      </c>
      <c r="D38" s="295">
        <v>43220</v>
      </c>
      <c r="E38" s="296">
        <v>36</v>
      </c>
      <c r="F38" s="296">
        <v>36</v>
      </c>
      <c r="G38" s="2166">
        <f t="shared" si="0"/>
        <v>1</v>
      </c>
      <c r="I38" s="293"/>
    </row>
    <row r="39" spans="2:11" x14ac:dyDescent="0.25">
      <c r="C39" s="294">
        <v>43312</v>
      </c>
      <c r="D39" s="295">
        <v>43312</v>
      </c>
      <c r="E39" s="296">
        <v>36</v>
      </c>
      <c r="F39" s="296">
        <v>36</v>
      </c>
      <c r="G39" s="2166">
        <f>F39/E39</f>
        <v>1</v>
      </c>
      <c r="I39" s="293"/>
    </row>
    <row r="40" spans="2:11" ht="15.75" thickBot="1" x14ac:dyDescent="0.3">
      <c r="C40" s="298">
        <v>43404</v>
      </c>
      <c r="D40" s="299">
        <v>43404</v>
      </c>
      <c r="E40" s="300">
        <v>36</v>
      </c>
      <c r="F40" s="300">
        <v>36</v>
      </c>
      <c r="G40" s="2312">
        <v>1</v>
      </c>
      <c r="I40" s="293"/>
    </row>
    <row r="41" spans="2:11" ht="6" customHeight="1" x14ac:dyDescent="0.25">
      <c r="B41" s="55"/>
    </row>
    <row r="61" spans="1:13" ht="18" x14ac:dyDescent="0.25">
      <c r="A61" s="3426" t="s">
        <v>289</v>
      </c>
      <c r="B61" s="3426"/>
      <c r="C61" s="3426"/>
      <c r="D61" s="3426"/>
      <c r="E61" s="3426"/>
      <c r="F61" s="3426"/>
      <c r="G61" s="3426"/>
      <c r="H61" s="3426"/>
      <c r="I61" s="3426"/>
      <c r="J61" s="72"/>
      <c r="K61" s="72"/>
      <c r="L61" s="72"/>
      <c r="M61" s="72"/>
    </row>
    <row r="62" spans="1:13" ht="15.75" thickBot="1" x14ac:dyDescent="0.3"/>
    <row r="63" spans="1:13" ht="15.75" thickBot="1" x14ac:dyDescent="0.3">
      <c r="C63" s="282"/>
      <c r="D63" s="3473"/>
      <c r="E63" s="3474"/>
      <c r="F63" s="3474"/>
      <c r="G63" s="3475"/>
      <c r="H63" s="283"/>
      <c r="I63" s="284"/>
      <c r="K63" s="186"/>
      <c r="L63" s="49"/>
    </row>
    <row r="64" spans="1:13" ht="29.45" customHeight="1" thickBot="1" x14ac:dyDescent="0.3">
      <c r="C64" s="2767" t="s">
        <v>1462</v>
      </c>
      <c r="D64" s="286" t="s">
        <v>314</v>
      </c>
      <c r="E64" s="286" t="s">
        <v>315</v>
      </c>
      <c r="F64" s="286" t="s">
        <v>316</v>
      </c>
      <c r="G64" s="286" t="s">
        <v>317</v>
      </c>
      <c r="I64" s="287"/>
      <c r="K64" s="288"/>
    </row>
    <row r="65" spans="1:11" x14ac:dyDescent="0.25">
      <c r="C65" s="289" t="s">
        <v>207</v>
      </c>
      <c r="D65" s="290">
        <v>43159</v>
      </c>
      <c r="E65" s="291">
        <v>36</v>
      </c>
      <c r="F65" s="291">
        <v>36</v>
      </c>
      <c r="G65" s="292">
        <f>F65/E65</f>
        <v>1</v>
      </c>
      <c r="I65" s="293"/>
      <c r="K65" s="288"/>
    </row>
    <row r="66" spans="1:11" x14ac:dyDescent="0.25">
      <c r="C66" s="294" t="s">
        <v>318</v>
      </c>
      <c r="D66" s="295">
        <v>43220</v>
      </c>
      <c r="E66" s="296">
        <v>36</v>
      </c>
      <c r="F66" s="296">
        <v>36</v>
      </c>
      <c r="G66" s="297">
        <f>F66/E66</f>
        <v>1</v>
      </c>
      <c r="I66" s="293"/>
    </row>
    <row r="67" spans="1:11" x14ac:dyDescent="0.25">
      <c r="C67" s="294" t="s">
        <v>212</v>
      </c>
      <c r="D67" s="295">
        <v>43312</v>
      </c>
      <c r="E67" s="296">
        <v>36</v>
      </c>
      <c r="F67" s="296">
        <v>36</v>
      </c>
      <c r="G67" s="297">
        <f>F67/E67</f>
        <v>1</v>
      </c>
      <c r="I67" s="293"/>
    </row>
    <row r="68" spans="1:11" ht="15.75" thickBot="1" x14ac:dyDescent="0.3">
      <c r="C68" s="298" t="s">
        <v>215</v>
      </c>
      <c r="D68" s="299">
        <v>43404</v>
      </c>
      <c r="E68" s="300">
        <v>36</v>
      </c>
      <c r="F68" s="300">
        <v>36</v>
      </c>
      <c r="G68" s="301">
        <f>F68/E68</f>
        <v>1</v>
      </c>
      <c r="I68" s="293"/>
    </row>
    <row r="69" spans="1:11" x14ac:dyDescent="0.25">
      <c r="A69" s="244"/>
      <c r="B69" s="245"/>
      <c r="C69" s="245"/>
      <c r="D69" s="77"/>
      <c r="E69" s="302"/>
      <c r="I69" s="73"/>
      <c r="K69" s="288"/>
    </row>
    <row r="70" spans="1:11" x14ac:dyDescent="0.25">
      <c r="A70" s="3401" t="s">
        <v>285</v>
      </c>
      <c r="B70" s="3401"/>
      <c r="C70" s="3401"/>
      <c r="D70" s="3401"/>
      <c r="E70" s="3401"/>
      <c r="F70" s="3401"/>
      <c r="G70" s="3401"/>
      <c r="H70" s="3401"/>
      <c r="I70" s="3401"/>
    </row>
    <row r="71" spans="1:11" x14ac:dyDescent="0.25">
      <c r="A71" s="3336" t="s">
        <v>176</v>
      </c>
      <c r="B71" s="3336"/>
      <c r="C71" s="3336"/>
      <c r="D71" s="3336"/>
      <c r="E71" s="3336"/>
      <c r="F71" s="3336"/>
      <c r="G71" s="3336"/>
      <c r="H71" s="3336"/>
      <c r="I71" s="3336"/>
    </row>
    <row r="72" spans="1:11" ht="15.75" thickBot="1" x14ac:dyDescent="0.3">
      <c r="A72" s="3336" t="s">
        <v>177</v>
      </c>
      <c r="B72" s="3336"/>
      <c r="C72" s="3336"/>
      <c r="D72" s="3336"/>
      <c r="E72" s="3336"/>
      <c r="F72" s="3336"/>
      <c r="G72" s="3336"/>
      <c r="H72" s="3336"/>
      <c r="I72" s="3336"/>
    </row>
    <row r="73" spans="1:11" ht="15.75" thickBot="1" x14ac:dyDescent="0.3">
      <c r="C73" s="3454" t="s">
        <v>178</v>
      </c>
      <c r="D73" s="3455"/>
      <c r="E73" s="3455"/>
      <c r="F73" s="3455"/>
      <c r="G73" s="3456"/>
      <c r="H73" s="303"/>
    </row>
    <row r="74" spans="1:11" ht="15.75" thickBot="1" x14ac:dyDescent="0.3">
      <c r="C74" s="3454" t="s">
        <v>179</v>
      </c>
      <c r="D74" s="3456"/>
      <c r="E74" s="3457" t="s">
        <v>180</v>
      </c>
      <c r="F74" s="3458"/>
      <c r="G74" s="3459"/>
      <c r="H74" s="303"/>
    </row>
    <row r="75" spans="1:11" x14ac:dyDescent="0.25">
      <c r="C75" s="3460"/>
      <c r="D75" s="3461"/>
      <c r="E75" s="3462"/>
      <c r="F75" s="3463"/>
      <c r="G75" s="3464"/>
      <c r="H75" s="304"/>
    </row>
    <row r="76" spans="1:11" x14ac:dyDescent="0.25">
      <c r="C76" s="305"/>
      <c r="D76" s="306"/>
      <c r="E76" s="307"/>
      <c r="F76" s="307"/>
      <c r="G76" s="308"/>
      <c r="H76" s="304"/>
    </row>
    <row r="77" spans="1:11" x14ac:dyDescent="0.25">
      <c r="C77" s="305"/>
      <c r="D77" s="306"/>
      <c r="E77" s="307"/>
      <c r="F77" s="307"/>
      <c r="G77" s="308"/>
      <c r="H77" s="304"/>
    </row>
    <row r="78" spans="1:11" x14ac:dyDescent="0.25">
      <c r="C78" s="305"/>
      <c r="D78" s="306"/>
      <c r="E78" s="307"/>
      <c r="F78" s="307"/>
      <c r="G78" s="308"/>
      <c r="H78" s="304"/>
    </row>
    <row r="79" spans="1:11" x14ac:dyDescent="0.25">
      <c r="H79" s="73"/>
    </row>
    <row r="80" spans="1:11" ht="15.75" thickBot="1" x14ac:dyDescent="0.3">
      <c r="H80" s="73"/>
    </row>
    <row r="81" spans="1:9" ht="25.5" thickBot="1" x14ac:dyDescent="0.3">
      <c r="A81" s="2663" t="s">
        <v>166</v>
      </c>
      <c r="B81" s="2869" t="s">
        <v>313</v>
      </c>
      <c r="C81" s="2663" t="s">
        <v>159</v>
      </c>
      <c r="D81" s="2666" t="s">
        <v>275</v>
      </c>
      <c r="E81" s="2667"/>
      <c r="F81" s="2667"/>
      <c r="G81" s="2667"/>
      <c r="H81" s="2667"/>
      <c r="I81" s="2668"/>
    </row>
    <row r="82" spans="1:9" x14ac:dyDescent="0.25">
      <c r="A82" s="2696" t="s">
        <v>207</v>
      </c>
      <c r="B82" s="1596">
        <f>G128</f>
        <v>1</v>
      </c>
      <c r="C82" s="217">
        <v>1</v>
      </c>
      <c r="D82" s="3494"/>
      <c r="E82" s="3495"/>
      <c r="F82" s="3495"/>
      <c r="G82" s="3495"/>
      <c r="H82" s="3495"/>
      <c r="I82" s="3496"/>
    </row>
    <row r="83" spans="1:9" x14ac:dyDescent="0.25">
      <c r="A83" s="2697" t="s">
        <v>318</v>
      </c>
      <c r="B83" s="2011">
        <f>G129</f>
        <v>0</v>
      </c>
      <c r="C83" s="222">
        <v>1</v>
      </c>
      <c r="D83" s="3476"/>
      <c r="E83" s="3477"/>
      <c r="F83" s="3477"/>
      <c r="G83" s="3477"/>
      <c r="H83" s="3477"/>
      <c r="I83" s="3478"/>
    </row>
    <row r="84" spans="1:9" x14ac:dyDescent="0.25">
      <c r="A84" s="2697" t="s">
        <v>212</v>
      </c>
      <c r="B84" s="2011">
        <f>G130</f>
        <v>0</v>
      </c>
      <c r="C84" s="222">
        <v>1</v>
      </c>
      <c r="D84" s="3465"/>
      <c r="E84" s="3466"/>
      <c r="F84" s="3466"/>
      <c r="G84" s="3466"/>
      <c r="H84" s="3466"/>
      <c r="I84" s="3467"/>
    </row>
    <row r="85" spans="1:9" x14ac:dyDescent="0.25">
      <c r="A85" s="2697" t="s">
        <v>215</v>
      </c>
      <c r="B85" s="2870">
        <f>G131</f>
        <v>0</v>
      </c>
      <c r="C85" s="222">
        <v>1</v>
      </c>
      <c r="D85" s="3468"/>
      <c r="E85" s="3469"/>
      <c r="F85" s="3469"/>
      <c r="G85" s="3469"/>
      <c r="H85" s="3469"/>
      <c r="I85" s="3469"/>
    </row>
    <row r="117" spans="1:9" x14ac:dyDescent="0.25">
      <c r="A117" s="5"/>
      <c r="B117" t="s">
        <v>40</v>
      </c>
    </row>
    <row r="118" spans="1:9" x14ac:dyDescent="0.25">
      <c r="A118" s="6"/>
      <c r="B118" t="s">
        <v>53</v>
      </c>
    </row>
    <row r="119" spans="1:9" x14ac:dyDescent="0.25">
      <c r="A119" s="16"/>
      <c r="B119" t="s">
        <v>45</v>
      </c>
    </row>
    <row r="120" spans="1:9" x14ac:dyDescent="0.25">
      <c r="A120" s="1615"/>
      <c r="B120" t="s">
        <v>1204</v>
      </c>
    </row>
    <row r="122" spans="1:9" ht="18" x14ac:dyDescent="0.25">
      <c r="A122" s="3497" t="s">
        <v>168</v>
      </c>
      <c r="B122" s="3497"/>
      <c r="C122" s="3497"/>
      <c r="D122" s="3497"/>
      <c r="E122" s="3497"/>
      <c r="F122" s="3497"/>
      <c r="G122" s="3497"/>
      <c r="H122" s="3497"/>
      <c r="I122" s="3497"/>
    </row>
    <row r="125" spans="1:9" ht="15.75" thickBot="1" x14ac:dyDescent="0.3"/>
    <row r="126" spans="1:9" ht="15.75" thickBot="1" x14ac:dyDescent="0.3">
      <c r="C126" s="2702"/>
      <c r="D126" s="3402"/>
      <c r="E126" s="3403"/>
      <c r="F126" s="3403"/>
      <c r="G126" s="3404"/>
      <c r="H126" s="283"/>
      <c r="I126" s="284"/>
    </row>
    <row r="127" spans="1:9" ht="25.5" thickBot="1" x14ac:dyDescent="0.3">
      <c r="C127" s="2871"/>
      <c r="D127" s="2704" t="s">
        <v>314</v>
      </c>
      <c r="E127" s="2704" t="s">
        <v>315</v>
      </c>
      <c r="F127" s="2704" t="s">
        <v>316</v>
      </c>
      <c r="G127" s="2704" t="s">
        <v>317</v>
      </c>
      <c r="I127" s="287"/>
    </row>
    <row r="128" spans="1:9" x14ac:dyDescent="0.25">
      <c r="C128" s="289" t="s">
        <v>207</v>
      </c>
      <c r="D128" s="290">
        <v>43524</v>
      </c>
      <c r="E128" s="291">
        <v>37</v>
      </c>
      <c r="F128" s="2872">
        <v>37</v>
      </c>
      <c r="G128" s="292">
        <f>F128/E128</f>
        <v>1</v>
      </c>
      <c r="I128" s="293"/>
    </row>
    <row r="129" spans="3:9" x14ac:dyDescent="0.25">
      <c r="C129" s="294" t="s">
        <v>318</v>
      </c>
      <c r="D129" s="295">
        <v>43220</v>
      </c>
      <c r="E129" s="296">
        <v>36</v>
      </c>
      <c r="F129" s="2873"/>
      <c r="G129" s="297">
        <f>F129/E129</f>
        <v>0</v>
      </c>
      <c r="I129" s="293"/>
    </row>
    <row r="130" spans="3:9" x14ac:dyDescent="0.25">
      <c r="C130" s="294" t="s">
        <v>212</v>
      </c>
      <c r="D130" s="295">
        <v>43312</v>
      </c>
      <c r="E130" s="296">
        <v>36</v>
      </c>
      <c r="F130" s="2873"/>
      <c r="G130" s="297">
        <f>F130/E130</f>
        <v>0</v>
      </c>
      <c r="I130" s="293"/>
    </row>
    <row r="131" spans="3:9" ht="15.75" thickBot="1" x14ac:dyDescent="0.3">
      <c r="C131" s="298" t="s">
        <v>215</v>
      </c>
      <c r="D131" s="299">
        <v>43404</v>
      </c>
      <c r="E131" s="300">
        <v>36</v>
      </c>
      <c r="F131" s="2874"/>
      <c r="G131" s="301">
        <f>F131/E131</f>
        <v>0</v>
      </c>
      <c r="I131" s="293"/>
    </row>
  </sheetData>
  <mergeCells count="33">
    <mergeCell ref="D126:G126"/>
    <mergeCell ref="D82:I82"/>
    <mergeCell ref="D83:I83"/>
    <mergeCell ref="D84:I84"/>
    <mergeCell ref="D85:I85"/>
    <mergeCell ref="A122:I122"/>
    <mergeCell ref="D20:I20"/>
    <mergeCell ref="A1:I1"/>
    <mergeCell ref="A2:I2"/>
    <mergeCell ref="A3:I3"/>
    <mergeCell ref="F7:G7"/>
    <mergeCell ref="H7:I7"/>
    <mergeCell ref="F8:G8"/>
    <mergeCell ref="H8:I8"/>
    <mergeCell ref="B10:I10"/>
    <mergeCell ref="B11:I11"/>
    <mergeCell ref="B12:H12"/>
    <mergeCell ref="B15:I15"/>
    <mergeCell ref="D19:I19"/>
    <mergeCell ref="A71:I71"/>
    <mergeCell ref="D21:I21"/>
    <mergeCell ref="D22:I22"/>
    <mergeCell ref="A29:I29"/>
    <mergeCell ref="D31:G31"/>
    <mergeCell ref="A61:I61"/>
    <mergeCell ref="D63:G63"/>
    <mergeCell ref="A70:I70"/>
    <mergeCell ref="A72:I72"/>
    <mergeCell ref="C73:G73"/>
    <mergeCell ref="C74:D74"/>
    <mergeCell ref="E74:G74"/>
    <mergeCell ref="C75:D75"/>
    <mergeCell ref="E75:G75"/>
  </mergeCells>
  <conditionalFormatting sqref="E69 I65">
    <cfRule type="cellIs" dxfId="238" priority="12" stopIfTrue="1" operator="between">
      <formula>0.01</formula>
      <formula>0.9999</formula>
    </cfRule>
  </conditionalFormatting>
  <conditionalFormatting sqref="I66">
    <cfRule type="cellIs" dxfId="237" priority="11" stopIfTrue="1" operator="between">
      <formula>0.01</formula>
      <formula>0.9999</formula>
    </cfRule>
  </conditionalFormatting>
  <conditionalFormatting sqref="I67">
    <cfRule type="cellIs" dxfId="236" priority="10" stopIfTrue="1" operator="between">
      <formula>0.01</formula>
      <formula>0.9999</formula>
    </cfRule>
  </conditionalFormatting>
  <conditionalFormatting sqref="I68">
    <cfRule type="cellIs" dxfId="235" priority="9" stopIfTrue="1" operator="between">
      <formula>0.01</formula>
      <formula>0.9999</formula>
    </cfRule>
  </conditionalFormatting>
  <conditionalFormatting sqref="I33">
    <cfRule type="cellIs" dxfId="234" priority="8" stopIfTrue="1" operator="between">
      <formula>0.01</formula>
      <formula>0.9999</formula>
    </cfRule>
  </conditionalFormatting>
  <conditionalFormatting sqref="I34">
    <cfRule type="cellIs" dxfId="233" priority="7" stopIfTrue="1" operator="between">
      <formula>0.01</formula>
      <formula>0.9999</formula>
    </cfRule>
  </conditionalFormatting>
  <conditionalFormatting sqref="I35">
    <cfRule type="cellIs" dxfId="232" priority="6" stopIfTrue="1" operator="between">
      <formula>0.01</formula>
      <formula>0.9999</formula>
    </cfRule>
  </conditionalFormatting>
  <conditionalFormatting sqref="I36:I40">
    <cfRule type="cellIs" dxfId="231" priority="5" stopIfTrue="1" operator="between">
      <formula>0.01</formula>
      <formula>0.9999</formula>
    </cfRule>
  </conditionalFormatting>
  <conditionalFormatting sqref="I128">
    <cfRule type="cellIs" dxfId="230" priority="4" stopIfTrue="1" operator="between">
      <formula>0.01</formula>
      <formula>0.9999</formula>
    </cfRule>
  </conditionalFormatting>
  <conditionalFormatting sqref="I129">
    <cfRule type="cellIs" dxfId="229" priority="3" stopIfTrue="1" operator="between">
      <formula>0.01</formula>
      <formula>0.9999</formula>
    </cfRule>
  </conditionalFormatting>
  <conditionalFormatting sqref="I130">
    <cfRule type="cellIs" dxfId="228" priority="2" stopIfTrue="1" operator="between">
      <formula>0.01</formula>
      <formula>0.9999</formula>
    </cfRule>
  </conditionalFormatting>
  <conditionalFormatting sqref="I131">
    <cfRule type="cellIs" dxfId="227" priority="1" stopIfTrue="1" operator="between">
      <formula>0.01</formula>
      <formula>0.9999</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zoomScale="86" zoomScaleNormal="86" workbookViewId="0">
      <selection activeCell="H13" sqref="H13"/>
    </sheetView>
  </sheetViews>
  <sheetFormatPr defaultColWidth="11.42578125" defaultRowHeight="15" x14ac:dyDescent="0.25"/>
  <cols>
    <col min="1" max="1" width="13.5703125" bestFit="1" customWidth="1"/>
    <col min="2" max="2" width="14.42578125" customWidth="1"/>
    <col min="3" max="3" width="17.140625" customWidth="1"/>
    <col min="4" max="4" width="12.85546875" customWidth="1"/>
    <col min="5" max="5" width="22.28515625" customWidth="1"/>
    <col min="6" max="6" width="19.140625" customWidth="1"/>
    <col min="257" max="257" width="13.5703125" bestFit="1" customWidth="1"/>
    <col min="258" max="258" width="14.42578125" customWidth="1"/>
    <col min="259" max="259" width="17.140625" customWidth="1"/>
    <col min="260" max="260" width="12.85546875" customWidth="1"/>
    <col min="261" max="261" width="22.28515625" customWidth="1"/>
    <col min="262" max="262" width="19.140625" customWidth="1"/>
    <col min="513" max="513" width="13.5703125" bestFit="1" customWidth="1"/>
    <col min="514" max="514" width="14.42578125" customWidth="1"/>
    <col min="515" max="515" width="17.140625" customWidth="1"/>
    <col min="516" max="516" width="12.85546875" customWidth="1"/>
    <col min="517" max="517" width="22.28515625" customWidth="1"/>
    <col min="518" max="518" width="19.140625" customWidth="1"/>
    <col min="769" max="769" width="13.5703125" bestFit="1" customWidth="1"/>
    <col min="770" max="770" width="14.42578125" customWidth="1"/>
    <col min="771" max="771" width="17.140625" customWidth="1"/>
    <col min="772" max="772" width="12.85546875" customWidth="1"/>
    <col min="773" max="773" width="22.28515625" customWidth="1"/>
    <col min="774" max="774" width="19.140625" customWidth="1"/>
    <col min="1025" max="1025" width="13.5703125" bestFit="1" customWidth="1"/>
    <col min="1026" max="1026" width="14.42578125" customWidth="1"/>
    <col min="1027" max="1027" width="17.140625" customWidth="1"/>
    <col min="1028" max="1028" width="12.85546875" customWidth="1"/>
    <col min="1029" max="1029" width="22.28515625" customWidth="1"/>
    <col min="1030" max="1030" width="19.140625" customWidth="1"/>
    <col min="1281" max="1281" width="13.5703125" bestFit="1" customWidth="1"/>
    <col min="1282" max="1282" width="14.42578125" customWidth="1"/>
    <col min="1283" max="1283" width="17.140625" customWidth="1"/>
    <col min="1284" max="1284" width="12.85546875" customWidth="1"/>
    <col min="1285" max="1285" width="22.28515625" customWidth="1"/>
    <col min="1286" max="1286" width="19.140625" customWidth="1"/>
    <col min="1537" max="1537" width="13.5703125" bestFit="1" customWidth="1"/>
    <col min="1538" max="1538" width="14.42578125" customWidth="1"/>
    <col min="1539" max="1539" width="17.140625" customWidth="1"/>
    <col min="1540" max="1540" width="12.85546875" customWidth="1"/>
    <col min="1541" max="1541" width="22.28515625" customWidth="1"/>
    <col min="1542" max="1542" width="19.140625" customWidth="1"/>
    <col min="1793" max="1793" width="13.5703125" bestFit="1" customWidth="1"/>
    <col min="1794" max="1794" width="14.42578125" customWidth="1"/>
    <col min="1795" max="1795" width="17.140625" customWidth="1"/>
    <col min="1796" max="1796" width="12.85546875" customWidth="1"/>
    <col min="1797" max="1797" width="22.28515625" customWidth="1"/>
    <col min="1798" max="1798" width="19.140625" customWidth="1"/>
    <col min="2049" max="2049" width="13.5703125" bestFit="1" customWidth="1"/>
    <col min="2050" max="2050" width="14.42578125" customWidth="1"/>
    <col min="2051" max="2051" width="17.140625" customWidth="1"/>
    <col min="2052" max="2052" width="12.85546875" customWidth="1"/>
    <col min="2053" max="2053" width="22.28515625" customWidth="1"/>
    <col min="2054" max="2054" width="19.140625" customWidth="1"/>
    <col min="2305" max="2305" width="13.5703125" bestFit="1" customWidth="1"/>
    <col min="2306" max="2306" width="14.42578125" customWidth="1"/>
    <col min="2307" max="2307" width="17.140625" customWidth="1"/>
    <col min="2308" max="2308" width="12.85546875" customWidth="1"/>
    <col min="2309" max="2309" width="22.28515625" customWidth="1"/>
    <col min="2310" max="2310" width="19.140625" customWidth="1"/>
    <col min="2561" max="2561" width="13.5703125" bestFit="1" customWidth="1"/>
    <col min="2562" max="2562" width="14.42578125" customWidth="1"/>
    <col min="2563" max="2563" width="17.140625" customWidth="1"/>
    <col min="2564" max="2564" width="12.85546875" customWidth="1"/>
    <col min="2565" max="2565" width="22.28515625" customWidth="1"/>
    <col min="2566" max="2566" width="19.140625" customWidth="1"/>
    <col min="2817" max="2817" width="13.5703125" bestFit="1" customWidth="1"/>
    <col min="2818" max="2818" width="14.42578125" customWidth="1"/>
    <col min="2819" max="2819" width="17.140625" customWidth="1"/>
    <col min="2820" max="2820" width="12.85546875" customWidth="1"/>
    <col min="2821" max="2821" width="22.28515625" customWidth="1"/>
    <col min="2822" max="2822" width="19.140625" customWidth="1"/>
    <col min="3073" max="3073" width="13.5703125" bestFit="1" customWidth="1"/>
    <col min="3074" max="3074" width="14.42578125" customWidth="1"/>
    <col min="3075" max="3075" width="17.140625" customWidth="1"/>
    <col min="3076" max="3076" width="12.85546875" customWidth="1"/>
    <col min="3077" max="3077" width="22.28515625" customWidth="1"/>
    <col min="3078" max="3078" width="19.140625" customWidth="1"/>
    <col min="3329" max="3329" width="13.5703125" bestFit="1" customWidth="1"/>
    <col min="3330" max="3330" width="14.42578125" customWidth="1"/>
    <col min="3331" max="3331" width="17.140625" customWidth="1"/>
    <col min="3332" max="3332" width="12.85546875" customWidth="1"/>
    <col min="3333" max="3333" width="22.28515625" customWidth="1"/>
    <col min="3334" max="3334" width="19.140625" customWidth="1"/>
    <col min="3585" max="3585" width="13.5703125" bestFit="1" customWidth="1"/>
    <col min="3586" max="3586" width="14.42578125" customWidth="1"/>
    <col min="3587" max="3587" width="17.140625" customWidth="1"/>
    <col min="3588" max="3588" width="12.85546875" customWidth="1"/>
    <col min="3589" max="3589" width="22.28515625" customWidth="1"/>
    <col min="3590" max="3590" width="19.140625" customWidth="1"/>
    <col min="3841" max="3841" width="13.5703125" bestFit="1" customWidth="1"/>
    <col min="3842" max="3842" width="14.42578125" customWidth="1"/>
    <col min="3843" max="3843" width="17.140625" customWidth="1"/>
    <col min="3844" max="3844" width="12.85546875" customWidth="1"/>
    <col min="3845" max="3845" width="22.28515625" customWidth="1"/>
    <col min="3846" max="3846" width="19.140625" customWidth="1"/>
    <col min="4097" max="4097" width="13.5703125" bestFit="1" customWidth="1"/>
    <col min="4098" max="4098" width="14.42578125" customWidth="1"/>
    <col min="4099" max="4099" width="17.140625" customWidth="1"/>
    <col min="4100" max="4100" width="12.85546875" customWidth="1"/>
    <col min="4101" max="4101" width="22.28515625" customWidth="1"/>
    <col min="4102" max="4102" width="19.140625" customWidth="1"/>
    <col min="4353" max="4353" width="13.5703125" bestFit="1" customWidth="1"/>
    <col min="4354" max="4354" width="14.42578125" customWidth="1"/>
    <col min="4355" max="4355" width="17.140625" customWidth="1"/>
    <col min="4356" max="4356" width="12.85546875" customWidth="1"/>
    <col min="4357" max="4357" width="22.28515625" customWidth="1"/>
    <col min="4358" max="4358" width="19.140625" customWidth="1"/>
    <col min="4609" max="4609" width="13.5703125" bestFit="1" customWidth="1"/>
    <col min="4610" max="4610" width="14.42578125" customWidth="1"/>
    <col min="4611" max="4611" width="17.140625" customWidth="1"/>
    <col min="4612" max="4612" width="12.85546875" customWidth="1"/>
    <col min="4613" max="4613" width="22.28515625" customWidth="1"/>
    <col min="4614" max="4614" width="19.140625" customWidth="1"/>
    <col min="4865" max="4865" width="13.5703125" bestFit="1" customWidth="1"/>
    <col min="4866" max="4866" width="14.42578125" customWidth="1"/>
    <col min="4867" max="4867" width="17.140625" customWidth="1"/>
    <col min="4868" max="4868" width="12.85546875" customWidth="1"/>
    <col min="4869" max="4869" width="22.28515625" customWidth="1"/>
    <col min="4870" max="4870" width="19.140625" customWidth="1"/>
    <col min="5121" max="5121" width="13.5703125" bestFit="1" customWidth="1"/>
    <col min="5122" max="5122" width="14.42578125" customWidth="1"/>
    <col min="5123" max="5123" width="17.140625" customWidth="1"/>
    <col min="5124" max="5124" width="12.85546875" customWidth="1"/>
    <col min="5125" max="5125" width="22.28515625" customWidth="1"/>
    <col min="5126" max="5126" width="19.140625" customWidth="1"/>
    <col min="5377" max="5377" width="13.5703125" bestFit="1" customWidth="1"/>
    <col min="5378" max="5378" width="14.42578125" customWidth="1"/>
    <col min="5379" max="5379" width="17.140625" customWidth="1"/>
    <col min="5380" max="5380" width="12.85546875" customWidth="1"/>
    <col min="5381" max="5381" width="22.28515625" customWidth="1"/>
    <col min="5382" max="5382" width="19.140625" customWidth="1"/>
    <col min="5633" max="5633" width="13.5703125" bestFit="1" customWidth="1"/>
    <col min="5634" max="5634" width="14.42578125" customWidth="1"/>
    <col min="5635" max="5635" width="17.140625" customWidth="1"/>
    <col min="5636" max="5636" width="12.85546875" customWidth="1"/>
    <col min="5637" max="5637" width="22.28515625" customWidth="1"/>
    <col min="5638" max="5638" width="19.140625" customWidth="1"/>
    <col min="5889" max="5889" width="13.5703125" bestFit="1" customWidth="1"/>
    <col min="5890" max="5890" width="14.42578125" customWidth="1"/>
    <col min="5891" max="5891" width="17.140625" customWidth="1"/>
    <col min="5892" max="5892" width="12.85546875" customWidth="1"/>
    <col min="5893" max="5893" width="22.28515625" customWidth="1"/>
    <col min="5894" max="5894" width="19.140625" customWidth="1"/>
    <col min="6145" max="6145" width="13.5703125" bestFit="1" customWidth="1"/>
    <col min="6146" max="6146" width="14.42578125" customWidth="1"/>
    <col min="6147" max="6147" width="17.140625" customWidth="1"/>
    <col min="6148" max="6148" width="12.85546875" customWidth="1"/>
    <col min="6149" max="6149" width="22.28515625" customWidth="1"/>
    <col min="6150" max="6150" width="19.140625" customWidth="1"/>
    <col min="6401" max="6401" width="13.5703125" bestFit="1" customWidth="1"/>
    <col min="6402" max="6402" width="14.42578125" customWidth="1"/>
    <col min="6403" max="6403" width="17.140625" customWidth="1"/>
    <col min="6404" max="6404" width="12.85546875" customWidth="1"/>
    <col min="6405" max="6405" width="22.28515625" customWidth="1"/>
    <col min="6406" max="6406" width="19.140625" customWidth="1"/>
    <col min="6657" max="6657" width="13.5703125" bestFit="1" customWidth="1"/>
    <col min="6658" max="6658" width="14.42578125" customWidth="1"/>
    <col min="6659" max="6659" width="17.140625" customWidth="1"/>
    <col min="6660" max="6660" width="12.85546875" customWidth="1"/>
    <col min="6661" max="6661" width="22.28515625" customWidth="1"/>
    <col min="6662" max="6662" width="19.140625" customWidth="1"/>
    <col min="6913" max="6913" width="13.5703125" bestFit="1" customWidth="1"/>
    <col min="6914" max="6914" width="14.42578125" customWidth="1"/>
    <col min="6915" max="6915" width="17.140625" customWidth="1"/>
    <col min="6916" max="6916" width="12.85546875" customWidth="1"/>
    <col min="6917" max="6917" width="22.28515625" customWidth="1"/>
    <col min="6918" max="6918" width="19.140625" customWidth="1"/>
    <col min="7169" max="7169" width="13.5703125" bestFit="1" customWidth="1"/>
    <col min="7170" max="7170" width="14.42578125" customWidth="1"/>
    <col min="7171" max="7171" width="17.140625" customWidth="1"/>
    <col min="7172" max="7172" width="12.85546875" customWidth="1"/>
    <col min="7173" max="7173" width="22.28515625" customWidth="1"/>
    <col min="7174" max="7174" width="19.140625" customWidth="1"/>
    <col min="7425" max="7425" width="13.5703125" bestFit="1" customWidth="1"/>
    <col min="7426" max="7426" width="14.42578125" customWidth="1"/>
    <col min="7427" max="7427" width="17.140625" customWidth="1"/>
    <col min="7428" max="7428" width="12.85546875" customWidth="1"/>
    <col min="7429" max="7429" width="22.28515625" customWidth="1"/>
    <col min="7430" max="7430" width="19.140625" customWidth="1"/>
    <col min="7681" max="7681" width="13.5703125" bestFit="1" customWidth="1"/>
    <col min="7682" max="7682" width="14.42578125" customWidth="1"/>
    <col min="7683" max="7683" width="17.140625" customWidth="1"/>
    <col min="7684" max="7684" width="12.85546875" customWidth="1"/>
    <col min="7685" max="7685" width="22.28515625" customWidth="1"/>
    <col min="7686" max="7686" width="19.140625" customWidth="1"/>
    <col min="7937" max="7937" width="13.5703125" bestFit="1" customWidth="1"/>
    <col min="7938" max="7938" width="14.42578125" customWidth="1"/>
    <col min="7939" max="7939" width="17.140625" customWidth="1"/>
    <col min="7940" max="7940" width="12.85546875" customWidth="1"/>
    <col min="7941" max="7941" width="22.28515625" customWidth="1"/>
    <col min="7942" max="7942" width="19.140625" customWidth="1"/>
    <col min="8193" max="8193" width="13.5703125" bestFit="1" customWidth="1"/>
    <col min="8194" max="8194" width="14.42578125" customWidth="1"/>
    <col min="8195" max="8195" width="17.140625" customWidth="1"/>
    <col min="8196" max="8196" width="12.85546875" customWidth="1"/>
    <col min="8197" max="8197" width="22.28515625" customWidth="1"/>
    <col min="8198" max="8198" width="19.140625" customWidth="1"/>
    <col min="8449" max="8449" width="13.5703125" bestFit="1" customWidth="1"/>
    <col min="8450" max="8450" width="14.42578125" customWidth="1"/>
    <col min="8451" max="8451" width="17.140625" customWidth="1"/>
    <col min="8452" max="8452" width="12.85546875" customWidth="1"/>
    <col min="8453" max="8453" width="22.28515625" customWidth="1"/>
    <col min="8454" max="8454" width="19.140625" customWidth="1"/>
    <col min="8705" max="8705" width="13.5703125" bestFit="1" customWidth="1"/>
    <col min="8706" max="8706" width="14.42578125" customWidth="1"/>
    <col min="8707" max="8707" width="17.140625" customWidth="1"/>
    <col min="8708" max="8708" width="12.85546875" customWidth="1"/>
    <col min="8709" max="8709" width="22.28515625" customWidth="1"/>
    <col min="8710" max="8710" width="19.140625" customWidth="1"/>
    <col min="8961" max="8961" width="13.5703125" bestFit="1" customWidth="1"/>
    <col min="8962" max="8962" width="14.42578125" customWidth="1"/>
    <col min="8963" max="8963" width="17.140625" customWidth="1"/>
    <col min="8964" max="8964" width="12.85546875" customWidth="1"/>
    <col min="8965" max="8965" width="22.28515625" customWidth="1"/>
    <col min="8966" max="8966" width="19.140625" customWidth="1"/>
    <col min="9217" max="9217" width="13.5703125" bestFit="1" customWidth="1"/>
    <col min="9218" max="9218" width="14.42578125" customWidth="1"/>
    <col min="9219" max="9219" width="17.140625" customWidth="1"/>
    <col min="9220" max="9220" width="12.85546875" customWidth="1"/>
    <col min="9221" max="9221" width="22.28515625" customWidth="1"/>
    <col min="9222" max="9222" width="19.140625" customWidth="1"/>
    <col min="9473" max="9473" width="13.5703125" bestFit="1" customWidth="1"/>
    <col min="9474" max="9474" width="14.42578125" customWidth="1"/>
    <col min="9475" max="9475" width="17.140625" customWidth="1"/>
    <col min="9476" max="9476" width="12.85546875" customWidth="1"/>
    <col min="9477" max="9477" width="22.28515625" customWidth="1"/>
    <col min="9478" max="9478" width="19.140625" customWidth="1"/>
    <col min="9729" max="9729" width="13.5703125" bestFit="1" customWidth="1"/>
    <col min="9730" max="9730" width="14.42578125" customWidth="1"/>
    <col min="9731" max="9731" width="17.140625" customWidth="1"/>
    <col min="9732" max="9732" width="12.85546875" customWidth="1"/>
    <col min="9733" max="9733" width="22.28515625" customWidth="1"/>
    <col min="9734" max="9734" width="19.140625" customWidth="1"/>
    <col min="9985" max="9985" width="13.5703125" bestFit="1" customWidth="1"/>
    <col min="9986" max="9986" width="14.42578125" customWidth="1"/>
    <col min="9987" max="9987" width="17.140625" customWidth="1"/>
    <col min="9988" max="9988" width="12.85546875" customWidth="1"/>
    <col min="9989" max="9989" width="22.28515625" customWidth="1"/>
    <col min="9990" max="9990" width="19.140625" customWidth="1"/>
    <col min="10241" max="10241" width="13.5703125" bestFit="1" customWidth="1"/>
    <col min="10242" max="10242" width="14.42578125" customWidth="1"/>
    <col min="10243" max="10243" width="17.140625" customWidth="1"/>
    <col min="10244" max="10244" width="12.85546875" customWidth="1"/>
    <col min="10245" max="10245" width="22.28515625" customWidth="1"/>
    <col min="10246" max="10246" width="19.140625" customWidth="1"/>
    <col min="10497" max="10497" width="13.5703125" bestFit="1" customWidth="1"/>
    <col min="10498" max="10498" width="14.42578125" customWidth="1"/>
    <col min="10499" max="10499" width="17.140625" customWidth="1"/>
    <col min="10500" max="10500" width="12.85546875" customWidth="1"/>
    <col min="10501" max="10501" width="22.28515625" customWidth="1"/>
    <col min="10502" max="10502" width="19.140625" customWidth="1"/>
    <col min="10753" max="10753" width="13.5703125" bestFit="1" customWidth="1"/>
    <col min="10754" max="10754" width="14.42578125" customWidth="1"/>
    <col min="10755" max="10755" width="17.140625" customWidth="1"/>
    <col min="10756" max="10756" width="12.85546875" customWidth="1"/>
    <col min="10757" max="10757" width="22.28515625" customWidth="1"/>
    <col min="10758" max="10758" width="19.140625" customWidth="1"/>
    <col min="11009" max="11009" width="13.5703125" bestFit="1" customWidth="1"/>
    <col min="11010" max="11010" width="14.42578125" customWidth="1"/>
    <col min="11011" max="11011" width="17.140625" customWidth="1"/>
    <col min="11012" max="11012" width="12.85546875" customWidth="1"/>
    <col min="11013" max="11013" width="22.28515625" customWidth="1"/>
    <col min="11014" max="11014" width="19.140625" customWidth="1"/>
    <col min="11265" max="11265" width="13.5703125" bestFit="1" customWidth="1"/>
    <col min="11266" max="11266" width="14.42578125" customWidth="1"/>
    <col min="11267" max="11267" width="17.140625" customWidth="1"/>
    <col min="11268" max="11268" width="12.85546875" customWidth="1"/>
    <col min="11269" max="11269" width="22.28515625" customWidth="1"/>
    <col min="11270" max="11270" width="19.140625" customWidth="1"/>
    <col min="11521" max="11521" width="13.5703125" bestFit="1" customWidth="1"/>
    <col min="11522" max="11522" width="14.42578125" customWidth="1"/>
    <col min="11523" max="11523" width="17.140625" customWidth="1"/>
    <col min="11524" max="11524" width="12.85546875" customWidth="1"/>
    <col min="11525" max="11525" width="22.28515625" customWidth="1"/>
    <col min="11526" max="11526" width="19.140625" customWidth="1"/>
    <col min="11777" max="11777" width="13.5703125" bestFit="1" customWidth="1"/>
    <col min="11778" max="11778" width="14.42578125" customWidth="1"/>
    <col min="11779" max="11779" width="17.140625" customWidth="1"/>
    <col min="11780" max="11780" width="12.85546875" customWidth="1"/>
    <col min="11781" max="11781" width="22.28515625" customWidth="1"/>
    <col min="11782" max="11782" width="19.140625" customWidth="1"/>
    <col min="12033" max="12033" width="13.5703125" bestFit="1" customWidth="1"/>
    <col min="12034" max="12034" width="14.42578125" customWidth="1"/>
    <col min="12035" max="12035" width="17.140625" customWidth="1"/>
    <col min="12036" max="12036" width="12.85546875" customWidth="1"/>
    <col min="12037" max="12037" width="22.28515625" customWidth="1"/>
    <col min="12038" max="12038" width="19.140625" customWidth="1"/>
    <col min="12289" max="12289" width="13.5703125" bestFit="1" customWidth="1"/>
    <col min="12290" max="12290" width="14.42578125" customWidth="1"/>
    <col min="12291" max="12291" width="17.140625" customWidth="1"/>
    <col min="12292" max="12292" width="12.85546875" customWidth="1"/>
    <col min="12293" max="12293" width="22.28515625" customWidth="1"/>
    <col min="12294" max="12294" width="19.140625" customWidth="1"/>
    <col min="12545" max="12545" width="13.5703125" bestFit="1" customWidth="1"/>
    <col min="12546" max="12546" width="14.42578125" customWidth="1"/>
    <col min="12547" max="12547" width="17.140625" customWidth="1"/>
    <col min="12548" max="12548" width="12.85546875" customWidth="1"/>
    <col min="12549" max="12549" width="22.28515625" customWidth="1"/>
    <col min="12550" max="12550" width="19.140625" customWidth="1"/>
    <col min="12801" max="12801" width="13.5703125" bestFit="1" customWidth="1"/>
    <col min="12802" max="12802" width="14.42578125" customWidth="1"/>
    <col min="12803" max="12803" width="17.140625" customWidth="1"/>
    <col min="12804" max="12804" width="12.85546875" customWidth="1"/>
    <col min="12805" max="12805" width="22.28515625" customWidth="1"/>
    <col min="12806" max="12806" width="19.140625" customWidth="1"/>
    <col min="13057" max="13057" width="13.5703125" bestFit="1" customWidth="1"/>
    <col min="13058" max="13058" width="14.42578125" customWidth="1"/>
    <col min="13059" max="13059" width="17.140625" customWidth="1"/>
    <col min="13060" max="13060" width="12.85546875" customWidth="1"/>
    <col min="13061" max="13061" width="22.28515625" customWidth="1"/>
    <col min="13062" max="13062" width="19.140625" customWidth="1"/>
    <col min="13313" max="13313" width="13.5703125" bestFit="1" customWidth="1"/>
    <col min="13314" max="13314" width="14.42578125" customWidth="1"/>
    <col min="13315" max="13315" width="17.140625" customWidth="1"/>
    <col min="13316" max="13316" width="12.85546875" customWidth="1"/>
    <col min="13317" max="13317" width="22.28515625" customWidth="1"/>
    <col min="13318" max="13318" width="19.140625" customWidth="1"/>
    <col min="13569" max="13569" width="13.5703125" bestFit="1" customWidth="1"/>
    <col min="13570" max="13570" width="14.42578125" customWidth="1"/>
    <col min="13571" max="13571" width="17.140625" customWidth="1"/>
    <col min="13572" max="13572" width="12.85546875" customWidth="1"/>
    <col min="13573" max="13573" width="22.28515625" customWidth="1"/>
    <col min="13574" max="13574" width="19.140625" customWidth="1"/>
    <col min="13825" max="13825" width="13.5703125" bestFit="1" customWidth="1"/>
    <col min="13826" max="13826" width="14.42578125" customWidth="1"/>
    <col min="13827" max="13827" width="17.140625" customWidth="1"/>
    <col min="13828" max="13828" width="12.85546875" customWidth="1"/>
    <col min="13829" max="13829" width="22.28515625" customWidth="1"/>
    <col min="13830" max="13830" width="19.140625" customWidth="1"/>
    <col min="14081" max="14081" width="13.5703125" bestFit="1" customWidth="1"/>
    <col min="14082" max="14082" width="14.42578125" customWidth="1"/>
    <col min="14083" max="14083" width="17.140625" customWidth="1"/>
    <col min="14084" max="14084" width="12.85546875" customWidth="1"/>
    <col min="14085" max="14085" width="22.28515625" customWidth="1"/>
    <col min="14086" max="14086" width="19.140625" customWidth="1"/>
    <col min="14337" max="14337" width="13.5703125" bestFit="1" customWidth="1"/>
    <col min="14338" max="14338" width="14.42578125" customWidth="1"/>
    <col min="14339" max="14339" width="17.140625" customWidth="1"/>
    <col min="14340" max="14340" width="12.85546875" customWidth="1"/>
    <col min="14341" max="14341" width="22.28515625" customWidth="1"/>
    <col min="14342" max="14342" width="19.140625" customWidth="1"/>
    <col min="14593" max="14593" width="13.5703125" bestFit="1" customWidth="1"/>
    <col min="14594" max="14594" width="14.42578125" customWidth="1"/>
    <col min="14595" max="14595" width="17.140625" customWidth="1"/>
    <col min="14596" max="14596" width="12.85546875" customWidth="1"/>
    <col min="14597" max="14597" width="22.28515625" customWidth="1"/>
    <col min="14598" max="14598" width="19.140625" customWidth="1"/>
    <col min="14849" max="14849" width="13.5703125" bestFit="1" customWidth="1"/>
    <col min="14850" max="14850" width="14.42578125" customWidth="1"/>
    <col min="14851" max="14851" width="17.140625" customWidth="1"/>
    <col min="14852" max="14852" width="12.85546875" customWidth="1"/>
    <col min="14853" max="14853" width="22.28515625" customWidth="1"/>
    <col min="14854" max="14854" width="19.140625" customWidth="1"/>
    <col min="15105" max="15105" width="13.5703125" bestFit="1" customWidth="1"/>
    <col min="15106" max="15106" width="14.42578125" customWidth="1"/>
    <col min="15107" max="15107" width="17.140625" customWidth="1"/>
    <col min="15108" max="15108" width="12.85546875" customWidth="1"/>
    <col min="15109" max="15109" width="22.28515625" customWidth="1"/>
    <col min="15110" max="15110" width="19.140625" customWidth="1"/>
    <col min="15361" max="15361" width="13.5703125" bestFit="1" customWidth="1"/>
    <col min="15362" max="15362" width="14.42578125" customWidth="1"/>
    <col min="15363" max="15363" width="17.140625" customWidth="1"/>
    <col min="15364" max="15364" width="12.85546875" customWidth="1"/>
    <col min="15365" max="15365" width="22.28515625" customWidth="1"/>
    <col min="15366" max="15366" width="19.140625" customWidth="1"/>
    <col min="15617" max="15617" width="13.5703125" bestFit="1" customWidth="1"/>
    <col min="15618" max="15618" width="14.42578125" customWidth="1"/>
    <col min="15619" max="15619" width="17.140625" customWidth="1"/>
    <col min="15620" max="15620" width="12.85546875" customWidth="1"/>
    <col min="15621" max="15621" width="22.28515625" customWidth="1"/>
    <col min="15622" max="15622" width="19.140625" customWidth="1"/>
    <col min="15873" max="15873" width="13.5703125" bestFit="1" customWidth="1"/>
    <col min="15874" max="15874" width="14.42578125" customWidth="1"/>
    <col min="15875" max="15875" width="17.140625" customWidth="1"/>
    <col min="15876" max="15876" width="12.85546875" customWidth="1"/>
    <col min="15877" max="15877" width="22.28515625" customWidth="1"/>
    <col min="15878" max="15878" width="19.140625" customWidth="1"/>
    <col min="16129" max="16129" width="13.5703125" bestFit="1" customWidth="1"/>
    <col min="16130" max="16130" width="14.42578125" customWidth="1"/>
    <col min="16131" max="16131" width="17.140625" customWidth="1"/>
    <col min="16132" max="16132" width="12.85546875" customWidth="1"/>
    <col min="16133" max="16133" width="22.28515625" customWidth="1"/>
    <col min="16134" max="16134" width="19.140625" customWidth="1"/>
  </cols>
  <sheetData>
    <row r="1" spans="1:7" ht="12.4" customHeight="1" x14ac:dyDescent="0.25">
      <c r="A1" s="3298" t="s">
        <v>148</v>
      </c>
      <c r="B1" s="3298"/>
      <c r="C1" s="3298"/>
      <c r="D1" s="3298"/>
      <c r="E1" s="3298"/>
      <c r="F1" s="3298"/>
      <c r="G1" s="3298"/>
    </row>
    <row r="2" spans="1:7" ht="13.9" customHeight="1" x14ac:dyDescent="0.25">
      <c r="A2" s="3413" t="s">
        <v>41</v>
      </c>
      <c r="B2" s="3413"/>
      <c r="C2" s="3413"/>
      <c r="D2" s="3413"/>
      <c r="E2" s="3413"/>
      <c r="F2" s="3413"/>
      <c r="G2" s="3413"/>
    </row>
    <row r="3" spans="1:7" ht="17.25" customHeight="1" x14ac:dyDescent="0.25">
      <c r="A3" s="3414" t="s">
        <v>256</v>
      </c>
      <c r="B3" s="3414"/>
      <c r="C3" s="3414"/>
      <c r="D3" s="3414"/>
      <c r="E3" s="3414"/>
      <c r="F3" s="3414"/>
      <c r="G3" s="3414"/>
    </row>
    <row r="6" spans="1:7" x14ac:dyDescent="0.25">
      <c r="E6" s="1589" t="s">
        <v>150</v>
      </c>
      <c r="F6" s="3446">
        <v>43606</v>
      </c>
      <c r="G6" s="3447"/>
    </row>
    <row r="7" spans="1:7" x14ac:dyDescent="0.25">
      <c r="D7" t="s">
        <v>335</v>
      </c>
      <c r="E7" s="1594" t="s">
        <v>152</v>
      </c>
      <c r="F7" s="3412" t="s">
        <v>259</v>
      </c>
      <c r="G7" s="3412"/>
    </row>
    <row r="8" spans="1:7" x14ac:dyDescent="0.25">
      <c r="E8" s="1594"/>
      <c r="F8" s="334"/>
      <c r="G8" s="334"/>
    </row>
    <row r="9" spans="1:7" ht="15.75" thickBot="1" x14ac:dyDescent="0.3"/>
    <row r="10" spans="1:7" ht="15.75" thickBot="1" x14ac:dyDescent="0.3">
      <c r="A10" s="2167" t="s">
        <v>39</v>
      </c>
      <c r="B10" s="3418" t="s">
        <v>336</v>
      </c>
      <c r="C10" s="3418"/>
      <c r="D10" s="3418"/>
      <c r="E10" s="3418"/>
      <c r="F10" s="3418"/>
      <c r="G10" s="3419"/>
    </row>
    <row r="11" spans="1:7" ht="12.4" customHeight="1" x14ac:dyDescent="0.25">
      <c r="A11" s="2154" t="s">
        <v>235</v>
      </c>
      <c r="B11" s="3516" t="s">
        <v>337</v>
      </c>
      <c r="C11" s="3516"/>
      <c r="D11" s="3516"/>
      <c r="E11" s="3516"/>
      <c r="F11" s="3516"/>
      <c r="G11" s="3517"/>
    </row>
    <row r="12" spans="1:7" x14ac:dyDescent="0.25">
      <c r="A12" s="248"/>
      <c r="B12" s="3516" t="s">
        <v>338</v>
      </c>
      <c r="C12" s="3516"/>
      <c r="D12" s="3516"/>
      <c r="E12" s="3516"/>
      <c r="F12" s="3516"/>
      <c r="G12" s="3517"/>
    </row>
    <row r="13" spans="1:7" x14ac:dyDescent="0.25">
      <c r="A13" s="2154"/>
      <c r="B13" s="3516" t="s">
        <v>339</v>
      </c>
      <c r="C13" s="3516"/>
      <c r="D13" s="3516"/>
      <c r="E13" s="3516"/>
      <c r="F13" s="3516"/>
      <c r="G13" s="3517"/>
    </row>
    <row r="14" spans="1:7" x14ac:dyDescent="0.25">
      <c r="A14" s="2154"/>
      <c r="B14" s="3516" t="s">
        <v>340</v>
      </c>
      <c r="C14" s="3516"/>
      <c r="D14" s="3516"/>
      <c r="E14" s="3516"/>
      <c r="F14" s="3516"/>
      <c r="G14" s="3517"/>
    </row>
    <row r="15" spans="1:7" x14ac:dyDescent="0.25">
      <c r="A15" s="2040" t="s">
        <v>155</v>
      </c>
      <c r="B15" s="335" t="s">
        <v>341</v>
      </c>
      <c r="C15" s="335"/>
      <c r="D15" s="335"/>
      <c r="E15" s="335"/>
      <c r="F15" s="335"/>
      <c r="G15" s="335"/>
    </row>
    <row r="16" spans="1:7" x14ac:dyDescent="0.25">
      <c r="A16" s="2161" t="s">
        <v>159</v>
      </c>
      <c r="B16" s="3518" t="s">
        <v>342</v>
      </c>
      <c r="C16" s="3518"/>
      <c r="D16" s="3518"/>
      <c r="E16" s="3518"/>
      <c r="F16" s="3518"/>
      <c r="G16" s="3519"/>
    </row>
    <row r="17" spans="1:7" x14ac:dyDescent="0.25">
      <c r="A17" s="2154"/>
      <c r="B17" s="3516" t="s">
        <v>343</v>
      </c>
      <c r="C17" s="3516"/>
      <c r="D17" s="3516"/>
      <c r="E17" s="3516"/>
      <c r="F17" s="3516"/>
      <c r="G17" s="3517"/>
    </row>
    <row r="18" spans="1:7" x14ac:dyDescent="0.25">
      <c r="A18" s="2155"/>
      <c r="B18" s="3512" t="s">
        <v>344</v>
      </c>
      <c r="C18" s="3512"/>
      <c r="D18" s="3512"/>
      <c r="E18" s="3512"/>
      <c r="F18" s="3512"/>
      <c r="G18" s="3513"/>
    </row>
    <row r="19" spans="1:7" x14ac:dyDescent="0.25">
      <c r="A19" s="2154" t="s">
        <v>161</v>
      </c>
      <c r="B19" s="3516" t="s">
        <v>268</v>
      </c>
      <c r="C19" s="3516"/>
      <c r="D19" s="3516"/>
      <c r="E19" s="3516"/>
      <c r="F19" s="3516"/>
      <c r="G19" s="3517"/>
    </row>
    <row r="20" spans="1:7" x14ac:dyDescent="0.25">
      <c r="A20" s="2161" t="s">
        <v>162</v>
      </c>
      <c r="B20" s="3518" t="s">
        <v>345</v>
      </c>
      <c r="C20" s="3518"/>
      <c r="D20" s="3518"/>
      <c r="E20" s="3518"/>
      <c r="F20" s="3518"/>
      <c r="G20" s="3519"/>
    </row>
    <row r="21" spans="1:7" x14ac:dyDescent="0.25">
      <c r="A21" s="2154"/>
      <c r="B21" s="3516" t="s">
        <v>346</v>
      </c>
      <c r="C21" s="3516"/>
      <c r="D21" s="3516"/>
      <c r="E21" s="3516"/>
      <c r="F21" s="3516"/>
      <c r="G21" s="3517"/>
    </row>
    <row r="22" spans="1:7" x14ac:dyDescent="0.25">
      <c r="A22" s="2155"/>
      <c r="B22" s="3512" t="s">
        <v>167</v>
      </c>
      <c r="C22" s="3512"/>
      <c r="D22" s="3512"/>
      <c r="E22" s="3512"/>
      <c r="F22" s="3512"/>
      <c r="G22" s="3513"/>
    </row>
    <row r="23" spans="1:7" ht="30.75" thickBot="1" x14ac:dyDescent="0.3">
      <c r="A23" s="2168" t="s">
        <v>187</v>
      </c>
      <c r="B23" s="3514"/>
      <c r="C23" s="3514"/>
      <c r="D23" s="3514"/>
      <c r="E23" s="3514"/>
      <c r="F23" s="3514"/>
      <c r="G23" s="3515"/>
    </row>
    <row r="26" spans="1:7" ht="27" thickBot="1" x14ac:dyDescent="0.45">
      <c r="A26" s="1605">
        <v>2017</v>
      </c>
      <c r="B26" s="55"/>
    </row>
    <row r="27" spans="1:7" ht="27" thickBot="1" x14ac:dyDescent="0.3">
      <c r="A27" s="209" t="s">
        <v>166</v>
      </c>
      <c r="B27" s="311" t="s">
        <v>1202</v>
      </c>
      <c r="C27" s="1590" t="s">
        <v>159</v>
      </c>
      <c r="D27" s="3417" t="s">
        <v>275</v>
      </c>
      <c r="E27" s="3418"/>
      <c r="F27" s="3418"/>
      <c r="G27" s="3419"/>
    </row>
    <row r="28" spans="1:7" x14ac:dyDescent="0.25">
      <c r="A28" s="336">
        <f t="shared" ref="A28:A39" si="0">B50</f>
        <v>42736</v>
      </c>
      <c r="B28" s="1980">
        <f t="shared" ref="B28:B38" si="1">F50</f>
        <v>0.94441849602989258</v>
      </c>
      <c r="C28" s="337">
        <v>0.91</v>
      </c>
      <c r="D28" s="3505"/>
      <c r="E28" s="3506"/>
      <c r="F28" s="3506"/>
      <c r="G28" s="3507"/>
    </row>
    <row r="29" spans="1:7" x14ac:dyDescent="0.25">
      <c r="A29" s="338">
        <f t="shared" si="0"/>
        <v>42767</v>
      </c>
      <c r="B29" s="1981">
        <f t="shared" si="1"/>
        <v>0.94493670886075953</v>
      </c>
      <c r="C29" s="339">
        <f>+C28</f>
        <v>0.91</v>
      </c>
      <c r="D29" s="3376"/>
      <c r="E29" s="3377"/>
      <c r="F29" s="3377"/>
      <c r="G29" s="3378"/>
    </row>
    <row r="30" spans="1:7" x14ac:dyDescent="0.25">
      <c r="A30" s="338">
        <f t="shared" si="0"/>
        <v>42795</v>
      </c>
      <c r="B30" s="1981">
        <f t="shared" si="1"/>
        <v>0.94849197023110066</v>
      </c>
      <c r="C30" s="339">
        <f>+C28</f>
        <v>0.91</v>
      </c>
      <c r="D30" s="3376"/>
      <c r="E30" s="3377"/>
      <c r="F30" s="3377"/>
      <c r="G30" s="3378"/>
    </row>
    <row r="31" spans="1:7" x14ac:dyDescent="0.25">
      <c r="A31" s="338">
        <f t="shared" si="0"/>
        <v>42826</v>
      </c>
      <c r="B31" s="1981">
        <f t="shared" si="1"/>
        <v>0.95087396504139832</v>
      </c>
      <c r="C31" s="339">
        <f>+C28</f>
        <v>0.91</v>
      </c>
      <c r="D31" s="3376"/>
      <c r="E31" s="3377"/>
      <c r="F31" s="3377"/>
      <c r="G31" s="3378"/>
    </row>
    <row r="32" spans="1:7" x14ac:dyDescent="0.25">
      <c r="A32" s="338">
        <f t="shared" si="0"/>
        <v>42856</v>
      </c>
      <c r="B32" s="1981">
        <f t="shared" si="1"/>
        <v>0.95080802699342926</v>
      </c>
      <c r="C32" s="339">
        <f>+C28</f>
        <v>0.91</v>
      </c>
      <c r="D32" s="3376"/>
      <c r="E32" s="3377"/>
      <c r="F32" s="3377"/>
      <c r="G32" s="3378"/>
    </row>
    <row r="33" spans="1:7" x14ac:dyDescent="0.25">
      <c r="A33" s="338">
        <f t="shared" si="0"/>
        <v>42887</v>
      </c>
      <c r="B33" s="1981">
        <f t="shared" si="1"/>
        <v>0.94688977810112773</v>
      </c>
      <c r="C33" s="339">
        <f>+C28</f>
        <v>0.91</v>
      </c>
      <c r="D33" s="3376"/>
      <c r="E33" s="3377"/>
      <c r="F33" s="3377"/>
      <c r="G33" s="3378"/>
    </row>
    <row r="34" spans="1:7" x14ac:dyDescent="0.25">
      <c r="A34" s="338">
        <f t="shared" si="0"/>
        <v>42917</v>
      </c>
      <c r="B34" s="1981">
        <f t="shared" si="1"/>
        <v>0.9482259232440261</v>
      </c>
      <c r="C34" s="339">
        <f>+C28</f>
        <v>0.91</v>
      </c>
      <c r="D34" s="3376"/>
      <c r="E34" s="3377"/>
      <c r="F34" s="3377"/>
      <c r="G34" s="3378"/>
    </row>
    <row r="35" spans="1:7" x14ac:dyDescent="0.25">
      <c r="A35" s="338">
        <f t="shared" si="0"/>
        <v>42948</v>
      </c>
      <c r="B35" s="1981">
        <f t="shared" si="1"/>
        <v>0.94820369724450648</v>
      </c>
      <c r="C35" s="339">
        <f>+C28</f>
        <v>0.91</v>
      </c>
      <c r="D35" s="3376"/>
      <c r="E35" s="3377"/>
      <c r="F35" s="3377"/>
      <c r="G35" s="3378"/>
    </row>
    <row r="36" spans="1:7" x14ac:dyDescent="0.25">
      <c r="A36" s="338">
        <f t="shared" si="0"/>
        <v>42979</v>
      </c>
      <c r="B36" s="1981">
        <f t="shared" si="1"/>
        <v>0.94774429541891658</v>
      </c>
      <c r="C36" s="339">
        <f>+C28</f>
        <v>0.91</v>
      </c>
      <c r="D36" s="3376"/>
      <c r="E36" s="3377"/>
      <c r="F36" s="3377"/>
      <c r="G36" s="3378"/>
    </row>
    <row r="37" spans="1:7" x14ac:dyDescent="0.25">
      <c r="A37" s="338">
        <f t="shared" si="0"/>
        <v>43009</v>
      </c>
      <c r="B37" s="1981">
        <f t="shared" si="1"/>
        <v>0.94773225425729224</v>
      </c>
      <c r="C37" s="339">
        <v>0.91</v>
      </c>
      <c r="D37" s="3376"/>
      <c r="E37" s="3377"/>
      <c r="F37" s="3377"/>
      <c r="G37" s="3378"/>
    </row>
    <row r="38" spans="1:7" x14ac:dyDescent="0.25">
      <c r="A38" s="338">
        <f t="shared" si="0"/>
        <v>43040</v>
      </c>
      <c r="B38" s="1981">
        <f t="shared" si="1"/>
        <v>0.94179628700451579</v>
      </c>
      <c r="C38" s="339">
        <v>0.91</v>
      </c>
      <c r="D38" s="3376"/>
      <c r="E38" s="3377"/>
      <c r="F38" s="3377"/>
      <c r="G38" s="3378"/>
    </row>
    <row r="39" spans="1:7" ht="15.75" thickBot="1" x14ac:dyDescent="0.3">
      <c r="A39" s="340">
        <f t="shared" si="0"/>
        <v>43070</v>
      </c>
      <c r="B39" s="1982">
        <f>F61</f>
        <v>0.93425183118242061</v>
      </c>
      <c r="C39" s="341">
        <v>0.91</v>
      </c>
      <c r="D39" s="3499"/>
      <c r="E39" s="3500"/>
      <c r="F39" s="3500"/>
      <c r="G39" s="3501"/>
    </row>
    <row r="40" spans="1:7" x14ac:dyDescent="0.25">
      <c r="A40" s="250"/>
      <c r="B40" s="251"/>
      <c r="C40" s="179"/>
    </row>
    <row r="41" spans="1:7" x14ac:dyDescent="0.25">
      <c r="A41" s="250"/>
      <c r="B41" s="251"/>
      <c r="C41" s="179"/>
    </row>
    <row r="42" spans="1:7" s="73" customFormat="1" x14ac:dyDescent="0.25">
      <c r="A42" s="250"/>
      <c r="B42" s="342"/>
      <c r="C42" s="179"/>
    </row>
    <row r="43" spans="1:7" x14ac:dyDescent="0.25">
      <c r="A43" s="234"/>
      <c r="B43" s="179"/>
      <c r="C43" s="179"/>
    </row>
    <row r="44" spans="1:7" x14ac:dyDescent="0.25">
      <c r="A44" s="115"/>
      <c r="C44" s="343"/>
      <c r="D44" s="343"/>
      <c r="E44" s="56"/>
    </row>
    <row r="46" spans="1:7" ht="18.399999999999999" customHeight="1" x14ac:dyDescent="0.25">
      <c r="A46" s="3498" t="s">
        <v>1203</v>
      </c>
      <c r="B46" s="3498"/>
      <c r="C46" s="3498"/>
      <c r="D46" s="3498"/>
      <c r="E46" s="3498"/>
      <c r="F46" s="3498"/>
      <c r="G46" s="3498"/>
    </row>
    <row r="47" spans="1:7" s="73" customFormat="1" ht="18.399999999999999" customHeight="1" thickBot="1" x14ac:dyDescent="0.3">
      <c r="A47" s="344"/>
      <c r="B47" s="344"/>
      <c r="C47" s="344"/>
      <c r="D47" s="344"/>
      <c r="E47" s="344"/>
      <c r="F47" s="344"/>
    </row>
    <row r="48" spans="1:7" ht="18.399999999999999" customHeight="1" thickBot="1" x14ac:dyDescent="0.3">
      <c r="A48" s="344"/>
      <c r="B48" s="3417" t="s">
        <v>299</v>
      </c>
      <c r="C48" s="3418"/>
      <c r="D48" s="3418"/>
      <c r="E48" s="3418"/>
      <c r="F48" s="3419"/>
    </row>
    <row r="49" spans="1:14" ht="84.75" thickBot="1" x14ac:dyDescent="0.3">
      <c r="A49" s="344"/>
      <c r="B49" s="253" t="s">
        <v>166</v>
      </c>
      <c r="C49" s="345" t="s">
        <v>347</v>
      </c>
      <c r="D49" s="79" t="s">
        <v>348</v>
      </c>
      <c r="E49" s="210" t="s">
        <v>349</v>
      </c>
      <c r="F49" s="253" t="s">
        <v>174</v>
      </c>
      <c r="I49" s="3511" t="s">
        <v>1464</v>
      </c>
      <c r="J49" s="3511"/>
      <c r="K49" s="3511"/>
      <c r="L49" s="3511"/>
      <c r="M49" s="3511"/>
      <c r="N49" s="3511"/>
    </row>
    <row r="50" spans="1:14" ht="12.4" customHeight="1" thickBot="1" x14ac:dyDescent="0.3">
      <c r="A50" s="344"/>
      <c r="B50" s="256">
        <v>42736</v>
      </c>
      <c r="C50" s="346">
        <v>4282</v>
      </c>
      <c r="D50" s="347">
        <v>238</v>
      </c>
      <c r="E50" s="348">
        <v>4044</v>
      </c>
      <c r="F50" s="349">
        <f t="shared" ref="F50:F61" si="2">E50/C50</f>
        <v>0.94441849602989258</v>
      </c>
      <c r="I50" s="3336"/>
      <c r="J50" s="3336"/>
      <c r="K50" s="3336"/>
      <c r="L50" s="3336"/>
      <c r="M50" s="3336"/>
      <c r="N50" s="3336"/>
    </row>
    <row r="51" spans="1:14" ht="12.4" customHeight="1" thickBot="1" x14ac:dyDescent="0.3">
      <c r="A51" s="344"/>
      <c r="B51" s="262">
        <v>42767</v>
      </c>
      <c r="C51" s="350">
        <v>4740</v>
      </c>
      <c r="D51" s="351">
        <v>261</v>
      </c>
      <c r="E51" s="350">
        <v>4479</v>
      </c>
      <c r="F51" s="349">
        <f t="shared" si="2"/>
        <v>0.94493670886075953</v>
      </c>
      <c r="I51" s="3336"/>
      <c r="J51" s="3336"/>
      <c r="K51" s="3336"/>
      <c r="L51" s="3336"/>
      <c r="M51" s="3336"/>
      <c r="N51" s="3336"/>
    </row>
    <row r="52" spans="1:14" ht="12.4" customHeight="1" thickBot="1" x14ac:dyDescent="0.3">
      <c r="A52" s="344"/>
      <c r="B52" s="262">
        <v>42795</v>
      </c>
      <c r="C52" s="350">
        <v>5106</v>
      </c>
      <c r="D52" s="351">
        <v>263</v>
      </c>
      <c r="E52" s="350">
        <v>4843</v>
      </c>
      <c r="F52" s="349">
        <f t="shared" si="2"/>
        <v>0.94849197023110066</v>
      </c>
      <c r="I52" s="359"/>
      <c r="J52" s="359"/>
      <c r="K52" s="3417" t="s">
        <v>178</v>
      </c>
      <c r="L52" s="3418"/>
      <c r="M52" s="3419"/>
      <c r="N52" s="359"/>
    </row>
    <row r="53" spans="1:14" ht="12.4" customHeight="1" thickBot="1" x14ac:dyDescent="0.3">
      <c r="A53" s="344"/>
      <c r="B53" s="262">
        <v>42826</v>
      </c>
      <c r="C53" s="350">
        <v>5435</v>
      </c>
      <c r="D53" s="351">
        <v>267</v>
      </c>
      <c r="E53" s="352">
        <v>5168</v>
      </c>
      <c r="F53" s="349">
        <f t="shared" si="2"/>
        <v>0.95087396504139832</v>
      </c>
      <c r="I53" s="3508"/>
      <c r="J53" s="3508"/>
      <c r="K53" s="3503" t="s">
        <v>179</v>
      </c>
      <c r="L53" s="3504"/>
      <c r="M53" s="1593" t="s">
        <v>180</v>
      </c>
      <c r="N53" s="1592"/>
    </row>
    <row r="54" spans="1:14" ht="12.4" customHeight="1" thickBot="1" x14ac:dyDescent="0.3">
      <c r="A54" s="344"/>
      <c r="B54" s="262">
        <v>42856</v>
      </c>
      <c r="C54" s="350">
        <v>5631</v>
      </c>
      <c r="D54" s="351">
        <v>277</v>
      </c>
      <c r="E54" s="350">
        <v>5354</v>
      </c>
      <c r="F54" s="349">
        <f t="shared" si="2"/>
        <v>0.95080802699342926</v>
      </c>
      <c r="I54" s="3355"/>
      <c r="J54" s="3355"/>
      <c r="K54" s="3509"/>
      <c r="L54" s="3510"/>
      <c r="M54" s="360"/>
      <c r="N54" s="1588"/>
    </row>
    <row r="55" spans="1:14" ht="12.4" customHeight="1" thickBot="1" x14ac:dyDescent="0.3">
      <c r="A55" s="344"/>
      <c r="B55" s="262">
        <v>42887</v>
      </c>
      <c r="C55" s="350">
        <v>5498</v>
      </c>
      <c r="D55" s="351">
        <v>292</v>
      </c>
      <c r="E55" s="350">
        <v>5206</v>
      </c>
      <c r="F55" s="349">
        <f t="shared" si="2"/>
        <v>0.94688977810112773</v>
      </c>
      <c r="I55" s="3355"/>
      <c r="J55" s="3355"/>
      <c r="K55" s="3368"/>
      <c r="L55" s="3371"/>
      <c r="M55" s="1591" t="s">
        <v>167</v>
      </c>
      <c r="N55" s="1588"/>
    </row>
    <row r="56" spans="1:14" ht="12.4" customHeight="1" thickBot="1" x14ac:dyDescent="0.3">
      <c r="A56" s="344"/>
      <c r="B56" s="262">
        <v>42917</v>
      </c>
      <c r="C56" s="350">
        <v>5524</v>
      </c>
      <c r="D56" s="351">
        <v>286</v>
      </c>
      <c r="E56" s="350">
        <v>5238</v>
      </c>
      <c r="F56" s="349">
        <f t="shared" si="2"/>
        <v>0.9482259232440261</v>
      </c>
      <c r="I56" s="3355"/>
      <c r="J56" s="3355"/>
      <c r="K56" s="3368"/>
      <c r="L56" s="3371"/>
      <c r="M56" s="1591" t="s">
        <v>167</v>
      </c>
      <c r="N56" s="1588"/>
    </row>
    <row r="57" spans="1:14" ht="12.4" customHeight="1" thickBot="1" x14ac:dyDescent="0.3">
      <c r="A57" s="344"/>
      <c r="B57" s="262">
        <v>42948</v>
      </c>
      <c r="C57" s="350">
        <v>5734</v>
      </c>
      <c r="D57" s="351">
        <v>297</v>
      </c>
      <c r="E57" s="350">
        <v>5437</v>
      </c>
      <c r="F57" s="349">
        <f t="shared" si="2"/>
        <v>0.94820369724450648</v>
      </c>
      <c r="I57" s="3355"/>
      <c r="J57" s="3355"/>
      <c r="K57" s="3368"/>
      <c r="L57" s="3371"/>
      <c r="M57" s="1591" t="s">
        <v>167</v>
      </c>
      <c r="N57" s="1588"/>
    </row>
    <row r="58" spans="1:14" ht="12.4" customHeight="1" thickBot="1" x14ac:dyDescent="0.3">
      <c r="A58" s="344"/>
      <c r="B58" s="262">
        <v>42979</v>
      </c>
      <c r="C58" s="350">
        <v>5741</v>
      </c>
      <c r="D58" s="351">
        <v>300</v>
      </c>
      <c r="E58" s="350">
        <v>5441</v>
      </c>
      <c r="F58" s="349">
        <f t="shared" si="2"/>
        <v>0.94774429541891658</v>
      </c>
      <c r="I58" s="3355"/>
      <c r="J58" s="3355"/>
      <c r="K58" s="3368"/>
      <c r="L58" s="3371"/>
      <c r="M58" s="1591" t="s">
        <v>167</v>
      </c>
      <c r="N58" s="1588"/>
    </row>
    <row r="59" spans="1:14" ht="12.4" customHeight="1" thickBot="1" x14ac:dyDescent="0.3">
      <c r="A59" s="344"/>
      <c r="B59" s="269">
        <v>43009</v>
      </c>
      <c r="C59" s="353">
        <v>5931</v>
      </c>
      <c r="D59" s="354">
        <v>310</v>
      </c>
      <c r="E59" s="350">
        <v>5621</v>
      </c>
      <c r="F59" s="349">
        <f t="shared" si="2"/>
        <v>0.94773225425729224</v>
      </c>
      <c r="I59" s="3355"/>
      <c r="J59" s="3355"/>
      <c r="K59" s="3368"/>
      <c r="L59" s="3371"/>
      <c r="M59" s="1591" t="s">
        <v>167</v>
      </c>
      <c r="N59" s="1588"/>
    </row>
    <row r="60" spans="1:14" ht="12.4" customHeight="1" thickBot="1" x14ac:dyDescent="0.3">
      <c r="A60" s="344"/>
      <c r="B60" s="269">
        <v>43040</v>
      </c>
      <c r="C60" s="353">
        <v>5979</v>
      </c>
      <c r="D60" s="354">
        <v>348</v>
      </c>
      <c r="E60" s="350">
        <v>5631</v>
      </c>
      <c r="F60" s="349">
        <f t="shared" si="2"/>
        <v>0.94179628700451579</v>
      </c>
      <c r="I60" s="3355"/>
      <c r="J60" s="3355"/>
      <c r="K60" s="3368"/>
      <c r="L60" s="3371"/>
      <c r="M60" s="1591" t="s">
        <v>167</v>
      </c>
      <c r="N60" s="1588"/>
    </row>
    <row r="61" spans="1:14" ht="12.4" customHeight="1" thickBot="1" x14ac:dyDescent="0.3">
      <c r="A61" s="344"/>
      <c r="B61" s="270">
        <v>43070</v>
      </c>
      <c r="C61" s="355">
        <v>5734</v>
      </c>
      <c r="D61" s="356">
        <v>377</v>
      </c>
      <c r="E61" s="357">
        <v>5357</v>
      </c>
      <c r="F61" s="358">
        <f t="shared" si="2"/>
        <v>0.93425183118242061</v>
      </c>
      <c r="I61" s="3355"/>
      <c r="J61" s="3355"/>
      <c r="K61" s="3368"/>
      <c r="L61" s="3371"/>
      <c r="M61" s="1591" t="s">
        <v>167</v>
      </c>
      <c r="N61" s="1588"/>
    </row>
    <row r="62" spans="1:14" x14ac:dyDescent="0.25">
      <c r="A62" s="234"/>
      <c r="I62" s="3355"/>
      <c r="J62" s="3355"/>
      <c r="K62" s="3368"/>
      <c r="L62" s="3371"/>
      <c r="M62" s="1591" t="s">
        <v>167</v>
      </c>
      <c r="N62" s="1588"/>
    </row>
    <row r="63" spans="1:14" x14ac:dyDescent="0.25">
      <c r="I63" s="3355"/>
      <c r="J63" s="3355"/>
      <c r="K63" s="3368"/>
      <c r="L63" s="3371"/>
      <c r="M63" s="1591" t="s">
        <v>167</v>
      </c>
      <c r="N63" s="1588"/>
    </row>
    <row r="64" spans="1:14" ht="15.75" thickBot="1" x14ac:dyDescent="0.3">
      <c r="B64" s="55"/>
    </row>
    <row r="65" spans="1:7" ht="36.75" thickBot="1" x14ac:dyDescent="0.3">
      <c r="A65" s="2764" t="s">
        <v>1456</v>
      </c>
      <c r="B65" s="311" t="s">
        <v>298</v>
      </c>
      <c r="C65" s="1911" t="s">
        <v>159</v>
      </c>
      <c r="D65" s="3417" t="s">
        <v>275</v>
      </c>
      <c r="E65" s="3418"/>
      <c r="F65" s="3418"/>
      <c r="G65" s="3419"/>
    </row>
    <row r="66" spans="1:7" x14ac:dyDescent="0.25">
      <c r="A66" s="336">
        <f t="shared" ref="A66:A77" si="3">B99</f>
        <v>43101</v>
      </c>
      <c r="B66" s="1980">
        <f>F99</f>
        <v>0.9773100054674686</v>
      </c>
      <c r="C66" s="337">
        <v>0.91</v>
      </c>
      <c r="D66" s="3505"/>
      <c r="E66" s="3506"/>
      <c r="F66" s="3506"/>
      <c r="G66" s="3507"/>
    </row>
    <row r="67" spans="1:7" x14ac:dyDescent="0.25">
      <c r="A67" s="338">
        <f t="shared" si="3"/>
        <v>43132</v>
      </c>
      <c r="B67" s="1981">
        <f>F100</f>
        <v>0.97076271186440677</v>
      </c>
      <c r="C67" s="339">
        <f>+C66</f>
        <v>0.91</v>
      </c>
      <c r="D67" s="3376"/>
      <c r="E67" s="3377"/>
      <c r="F67" s="3377"/>
      <c r="G67" s="3378"/>
    </row>
    <row r="68" spans="1:7" x14ac:dyDescent="0.25">
      <c r="A68" s="338">
        <f t="shared" si="3"/>
        <v>43160</v>
      </c>
      <c r="B68" s="1981">
        <f>F101</f>
        <v>0.96986629415286374</v>
      </c>
      <c r="C68" s="339">
        <f>+C66</f>
        <v>0.91</v>
      </c>
      <c r="D68" s="3376"/>
      <c r="E68" s="3377"/>
      <c r="F68" s="3377"/>
      <c r="G68" s="3378"/>
    </row>
    <row r="69" spans="1:7" x14ac:dyDescent="0.25">
      <c r="A69" s="338">
        <f t="shared" si="3"/>
        <v>43191</v>
      </c>
      <c r="B69" s="1981">
        <f>F102</f>
        <v>0.9669928996353867</v>
      </c>
      <c r="C69" s="339">
        <f>+C66</f>
        <v>0.91</v>
      </c>
      <c r="D69" s="3376"/>
      <c r="E69" s="3377"/>
      <c r="F69" s="3377"/>
      <c r="G69" s="3378"/>
    </row>
    <row r="70" spans="1:7" x14ac:dyDescent="0.25">
      <c r="A70" s="338">
        <f t="shared" si="3"/>
        <v>43221</v>
      </c>
      <c r="B70" s="1981">
        <f>F103</f>
        <v>0.95463691238339121</v>
      </c>
      <c r="C70" s="339">
        <f>+C66</f>
        <v>0.91</v>
      </c>
      <c r="D70" s="3376"/>
      <c r="E70" s="3377"/>
      <c r="F70" s="3377"/>
      <c r="G70" s="3378"/>
    </row>
    <row r="71" spans="1:7" x14ac:dyDescent="0.25">
      <c r="A71" s="338">
        <f t="shared" si="3"/>
        <v>43252</v>
      </c>
      <c r="B71" s="1981">
        <f>+F104</f>
        <v>0.94908828308358906</v>
      </c>
      <c r="C71" s="339">
        <f>+C66</f>
        <v>0.91</v>
      </c>
      <c r="D71" s="3376"/>
      <c r="E71" s="3377"/>
      <c r="F71" s="3377"/>
      <c r="G71" s="3378"/>
    </row>
    <row r="72" spans="1:7" x14ac:dyDescent="0.25">
      <c r="A72" s="338">
        <f t="shared" si="3"/>
        <v>43282</v>
      </c>
      <c r="B72" s="1981">
        <f>+F105</f>
        <v>0.94987286596440246</v>
      </c>
      <c r="C72" s="339">
        <f>+C66</f>
        <v>0.91</v>
      </c>
      <c r="D72" s="3376"/>
      <c r="E72" s="3377"/>
      <c r="F72" s="3377"/>
      <c r="G72" s="3378"/>
    </row>
    <row r="73" spans="1:7" x14ac:dyDescent="0.25">
      <c r="A73" s="338">
        <f t="shared" si="3"/>
        <v>43313</v>
      </c>
      <c r="B73" s="1981">
        <v>0.9425</v>
      </c>
      <c r="C73" s="339">
        <f>+C66</f>
        <v>0.91</v>
      </c>
      <c r="D73" s="3376"/>
      <c r="E73" s="3377"/>
      <c r="F73" s="3377"/>
      <c r="G73" s="3378"/>
    </row>
    <row r="74" spans="1:7" x14ac:dyDescent="0.25">
      <c r="A74" s="338">
        <f t="shared" si="3"/>
        <v>43344</v>
      </c>
      <c r="B74" s="2473">
        <v>0.94769999999999999</v>
      </c>
      <c r="C74" s="339">
        <f>+C66</f>
        <v>0.91</v>
      </c>
      <c r="D74" s="3376"/>
      <c r="E74" s="3377"/>
      <c r="F74" s="3377"/>
      <c r="G74" s="3378"/>
    </row>
    <row r="75" spans="1:7" x14ac:dyDescent="0.25">
      <c r="A75" s="338">
        <f t="shared" si="3"/>
        <v>43374</v>
      </c>
      <c r="B75" s="2473">
        <v>0.93679999999999997</v>
      </c>
      <c r="C75" s="339">
        <v>0.91</v>
      </c>
      <c r="D75" s="3376"/>
      <c r="E75" s="3377"/>
      <c r="F75" s="3377"/>
      <c r="G75" s="3378"/>
    </row>
    <row r="76" spans="1:7" x14ac:dyDescent="0.25">
      <c r="A76" s="338">
        <f t="shared" si="3"/>
        <v>43405</v>
      </c>
      <c r="B76" s="2473">
        <v>0.92920000000000003</v>
      </c>
      <c r="C76" s="339">
        <v>0.91</v>
      </c>
      <c r="D76" s="3376"/>
      <c r="E76" s="3377"/>
      <c r="F76" s="3377"/>
      <c r="G76" s="3378"/>
    </row>
    <row r="77" spans="1:7" ht="15.75" thickBot="1" x14ac:dyDescent="0.3">
      <c r="A77" s="340">
        <f t="shared" si="3"/>
        <v>43435</v>
      </c>
      <c r="B77" s="1982">
        <v>0.9194</v>
      </c>
      <c r="C77" s="341">
        <v>0.91</v>
      </c>
      <c r="D77" s="3499"/>
      <c r="E77" s="3500"/>
      <c r="F77" s="3500"/>
      <c r="G77" s="3501"/>
    </row>
    <row r="78" spans="1:7" x14ac:dyDescent="0.25">
      <c r="A78" s="250"/>
      <c r="B78" s="251"/>
      <c r="C78" s="179"/>
    </row>
    <row r="79" spans="1:7" x14ac:dyDescent="0.25">
      <c r="A79" s="250"/>
      <c r="B79" s="251"/>
      <c r="C79" s="179"/>
    </row>
    <row r="80" spans="1:7" s="73" customFormat="1" x14ac:dyDescent="0.25">
      <c r="A80" s="250"/>
      <c r="B80" s="342"/>
      <c r="C80" s="179"/>
    </row>
    <row r="81" spans="1:7" x14ac:dyDescent="0.25">
      <c r="A81" s="234"/>
      <c r="B81" s="179"/>
      <c r="C81" s="179"/>
    </row>
    <row r="82" spans="1:7" x14ac:dyDescent="0.25">
      <c r="A82" s="115"/>
      <c r="C82" s="343"/>
      <c r="D82" s="343"/>
      <c r="E82" s="56"/>
    </row>
    <row r="83" spans="1:7" x14ac:dyDescent="0.25">
      <c r="C83" s="115"/>
      <c r="D83" s="343"/>
      <c r="E83" s="343"/>
    </row>
    <row r="84" spans="1:7" x14ac:dyDescent="0.25">
      <c r="C84" s="115"/>
      <c r="D84" s="343"/>
      <c r="E84" s="343"/>
    </row>
    <row r="85" spans="1:7" x14ac:dyDescent="0.25">
      <c r="A85" s="234"/>
      <c r="B85" s="179"/>
      <c r="C85" s="179"/>
    </row>
    <row r="86" spans="1:7" x14ac:dyDescent="0.25">
      <c r="A86" s="234"/>
      <c r="B86" s="179"/>
      <c r="C86" s="179"/>
    </row>
    <row r="87" spans="1:7" x14ac:dyDescent="0.25">
      <c r="A87" s="234"/>
      <c r="B87" s="179"/>
      <c r="C87" s="179"/>
    </row>
    <row r="88" spans="1:7" x14ac:dyDescent="0.25">
      <c r="A88" s="234"/>
      <c r="B88" s="179"/>
      <c r="C88" s="179"/>
    </row>
    <row r="89" spans="1:7" x14ac:dyDescent="0.25">
      <c r="A89" s="234"/>
      <c r="B89" s="179"/>
      <c r="C89" s="179"/>
    </row>
    <row r="90" spans="1:7" x14ac:dyDescent="0.25">
      <c r="A90" s="234"/>
      <c r="B90" s="179"/>
      <c r="C90" s="179"/>
    </row>
    <row r="91" spans="1:7" x14ac:dyDescent="0.25">
      <c r="A91" s="252"/>
      <c r="B91" s="179"/>
      <c r="C91" s="179"/>
    </row>
    <row r="95" spans="1:7" ht="18.399999999999999" customHeight="1" x14ac:dyDescent="0.25">
      <c r="A95" s="3498" t="s">
        <v>1457</v>
      </c>
      <c r="B95" s="3498"/>
      <c r="C95" s="3498"/>
      <c r="D95" s="3498"/>
      <c r="E95" s="3498"/>
      <c r="F95" s="3498"/>
      <c r="G95" s="3498"/>
    </row>
    <row r="96" spans="1:7" s="73" customFormat="1" ht="18.399999999999999" customHeight="1" thickBot="1" x14ac:dyDescent="0.3">
      <c r="A96" s="344"/>
      <c r="B96" s="344"/>
      <c r="C96" s="344"/>
      <c r="D96" s="344"/>
      <c r="E96" s="344"/>
      <c r="F96" s="344"/>
    </row>
    <row r="97" spans="1:6" ht="18.399999999999999" customHeight="1" thickBot="1" x14ac:dyDescent="0.3">
      <c r="A97" s="344"/>
      <c r="B97" s="3417" t="s">
        <v>299</v>
      </c>
      <c r="C97" s="3418"/>
      <c r="D97" s="3418"/>
      <c r="E97" s="3418"/>
      <c r="F97" s="3419"/>
    </row>
    <row r="98" spans="1:6" ht="84.75" thickBot="1" x14ac:dyDescent="0.3">
      <c r="A98" s="344"/>
      <c r="B98" s="253" t="s">
        <v>166</v>
      </c>
      <c r="C98" s="345" t="s">
        <v>347</v>
      </c>
      <c r="D98" s="79" t="s">
        <v>348</v>
      </c>
      <c r="E98" s="210" t="s">
        <v>349</v>
      </c>
      <c r="F98" s="253" t="s">
        <v>174</v>
      </c>
    </row>
    <row r="99" spans="1:6" ht="12.4" customHeight="1" thickBot="1" x14ac:dyDescent="0.3">
      <c r="A99" s="344"/>
      <c r="B99" s="256">
        <v>43101</v>
      </c>
      <c r="C99" s="346">
        <v>3658</v>
      </c>
      <c r="D99" s="347">
        <v>83</v>
      </c>
      <c r="E99" s="348">
        <v>3575</v>
      </c>
      <c r="F99" s="2081">
        <f t="shared" ref="F99:F110" si="4">E99/C99</f>
        <v>0.9773100054674686</v>
      </c>
    </row>
    <row r="100" spans="1:6" ht="12.4" customHeight="1" thickBot="1" x14ac:dyDescent="0.3">
      <c r="A100" s="344"/>
      <c r="B100" s="262">
        <v>43132</v>
      </c>
      <c r="C100" s="350">
        <v>4720</v>
      </c>
      <c r="D100" s="351">
        <v>138</v>
      </c>
      <c r="E100" s="350">
        <v>4582</v>
      </c>
      <c r="F100" s="2081">
        <f t="shared" si="4"/>
        <v>0.97076271186440677</v>
      </c>
    </row>
    <row r="101" spans="1:6" ht="12.4" customHeight="1" thickBot="1" x14ac:dyDescent="0.3">
      <c r="A101" s="344"/>
      <c r="B101" s="262">
        <v>43160</v>
      </c>
      <c r="C101" s="350">
        <v>5011</v>
      </c>
      <c r="D101" s="351">
        <v>151</v>
      </c>
      <c r="E101" s="350">
        <v>4860</v>
      </c>
      <c r="F101" s="2081">
        <f t="shared" si="4"/>
        <v>0.96986629415286374</v>
      </c>
    </row>
    <row r="102" spans="1:6" ht="12.4" customHeight="1" thickBot="1" x14ac:dyDescent="0.3">
      <c r="A102" s="344"/>
      <c r="B102" s="262">
        <v>43191</v>
      </c>
      <c r="C102" s="350">
        <v>5211</v>
      </c>
      <c r="D102" s="351">
        <v>172</v>
      </c>
      <c r="E102" s="352">
        <v>5039</v>
      </c>
      <c r="F102" s="2081">
        <f t="shared" si="4"/>
        <v>0.9669928996353867</v>
      </c>
    </row>
    <row r="103" spans="1:6" ht="12.4" customHeight="1" thickBot="1" x14ac:dyDescent="0.3">
      <c r="A103" s="344"/>
      <c r="B103" s="262">
        <v>43221</v>
      </c>
      <c r="C103" s="350">
        <v>5467</v>
      </c>
      <c r="D103" s="351">
        <v>248</v>
      </c>
      <c r="E103" s="350">
        <v>5219</v>
      </c>
      <c r="F103" s="2081">
        <f t="shared" si="4"/>
        <v>0.95463691238339121</v>
      </c>
    </row>
    <row r="104" spans="1:6" ht="12.4" customHeight="1" thickBot="1" x14ac:dyDescent="0.3">
      <c r="A104" s="344"/>
      <c r="B104" s="262">
        <v>43252</v>
      </c>
      <c r="C104" s="350">
        <v>5539</v>
      </c>
      <c r="D104" s="351">
        <v>282</v>
      </c>
      <c r="E104" s="350">
        <v>5257</v>
      </c>
      <c r="F104" s="2081">
        <f t="shared" si="4"/>
        <v>0.94908828308358906</v>
      </c>
    </row>
    <row r="105" spans="1:6" ht="12.4" customHeight="1" thickBot="1" x14ac:dyDescent="0.3">
      <c r="A105" s="344"/>
      <c r="B105" s="262">
        <v>43282</v>
      </c>
      <c r="C105" s="350">
        <v>5506</v>
      </c>
      <c r="D105" s="351">
        <v>236</v>
      </c>
      <c r="E105" s="350">
        <v>5230</v>
      </c>
      <c r="F105" s="2081">
        <f t="shared" si="4"/>
        <v>0.94987286596440246</v>
      </c>
    </row>
    <row r="106" spans="1:6" ht="12.4" customHeight="1" thickBot="1" x14ac:dyDescent="0.3">
      <c r="A106" s="344"/>
      <c r="B106" s="262">
        <v>43313</v>
      </c>
      <c r="C106" s="350">
        <v>5651</v>
      </c>
      <c r="D106" s="351">
        <v>325</v>
      </c>
      <c r="E106" s="350">
        <v>5326</v>
      </c>
      <c r="F106" s="2081">
        <f t="shared" si="4"/>
        <v>0.94248805521146695</v>
      </c>
    </row>
    <row r="107" spans="1:6" ht="12.4" customHeight="1" thickBot="1" x14ac:dyDescent="0.3">
      <c r="A107" s="344"/>
      <c r="B107" s="262">
        <v>43344</v>
      </c>
      <c r="C107" s="350">
        <v>5741</v>
      </c>
      <c r="D107" s="351">
        <v>300</v>
      </c>
      <c r="E107" s="350">
        <v>5441</v>
      </c>
      <c r="F107" s="2474">
        <f t="shared" si="4"/>
        <v>0.94774429541891658</v>
      </c>
    </row>
    <row r="108" spans="1:6" ht="12.4" customHeight="1" thickBot="1" x14ac:dyDescent="0.3">
      <c r="A108" s="344"/>
      <c r="B108" s="269">
        <v>43374</v>
      </c>
      <c r="C108" s="350">
        <v>6249</v>
      </c>
      <c r="D108" s="351">
        <v>395</v>
      </c>
      <c r="E108" s="350">
        <v>5854</v>
      </c>
      <c r="F108" s="2474">
        <f>E108/C108</f>
        <v>0.93678988638182115</v>
      </c>
    </row>
    <row r="109" spans="1:6" ht="12.4" customHeight="1" thickBot="1" x14ac:dyDescent="0.3">
      <c r="A109" s="344"/>
      <c r="B109" s="269">
        <v>43405</v>
      </c>
      <c r="C109" s="353">
        <v>6158</v>
      </c>
      <c r="D109" s="354">
        <v>436</v>
      </c>
      <c r="E109" s="350">
        <v>5722</v>
      </c>
      <c r="F109" s="2474">
        <f t="shared" si="4"/>
        <v>0.92919779149074377</v>
      </c>
    </row>
    <row r="110" spans="1:6" ht="12.4" customHeight="1" thickBot="1" x14ac:dyDescent="0.3">
      <c r="A110" s="344"/>
      <c r="B110" s="270">
        <v>43435</v>
      </c>
      <c r="C110" s="355">
        <v>5983</v>
      </c>
      <c r="D110" s="356">
        <v>482</v>
      </c>
      <c r="E110" s="357">
        <v>5501</v>
      </c>
      <c r="F110" s="2759">
        <f t="shared" si="4"/>
        <v>0.91943840882500416</v>
      </c>
    </row>
    <row r="111" spans="1:6" ht="12.4" customHeight="1" x14ac:dyDescent="0.25">
      <c r="A111" s="344"/>
      <c r="B111" s="2675"/>
      <c r="C111" s="2691"/>
      <c r="D111" s="2691"/>
      <c r="E111" s="2692"/>
    </row>
    <row r="112" spans="1:6" ht="15.75" thickBot="1" x14ac:dyDescent="0.3">
      <c r="A112" s="234"/>
      <c r="B112" s="2675"/>
    </row>
    <row r="113" spans="1:13" ht="36.75" thickBot="1" x14ac:dyDescent="0.3">
      <c r="A113" s="234"/>
      <c r="B113" s="2765" t="s">
        <v>1458</v>
      </c>
      <c r="C113" s="2686" t="s">
        <v>1459</v>
      </c>
      <c r="D113" s="2665" t="s">
        <v>159</v>
      </c>
      <c r="E113" s="3523" t="s">
        <v>275</v>
      </c>
      <c r="F113" s="3524"/>
      <c r="G113" s="3524"/>
      <c r="H113" s="3525"/>
    </row>
    <row r="114" spans="1:13" x14ac:dyDescent="0.25">
      <c r="A114" s="234"/>
      <c r="B114" s="2687">
        <v>43466</v>
      </c>
      <c r="C114" s="2690">
        <v>0.96030000000000004</v>
      </c>
      <c r="D114" s="337">
        <v>0.91</v>
      </c>
      <c r="E114" s="3505"/>
      <c r="F114" s="3506"/>
      <c r="G114" s="3506"/>
      <c r="H114" s="3507"/>
    </row>
    <row r="115" spans="1:13" x14ac:dyDescent="0.25">
      <c r="B115" s="2688">
        <v>43497</v>
      </c>
      <c r="C115" s="2473">
        <v>0.95979999999999999</v>
      </c>
      <c r="D115" s="339">
        <f>+D114</f>
        <v>0.91</v>
      </c>
      <c r="E115" s="3376"/>
      <c r="F115" s="3377"/>
      <c r="G115" s="3377"/>
      <c r="H115" s="3378"/>
    </row>
    <row r="116" spans="1:13" x14ac:dyDescent="0.25">
      <c r="B116" s="2688">
        <v>43525</v>
      </c>
      <c r="C116" s="2473">
        <v>0.95240000000000002</v>
      </c>
      <c r="D116" s="339">
        <f>+D114</f>
        <v>0.91</v>
      </c>
      <c r="E116" s="3376"/>
      <c r="F116" s="3377"/>
      <c r="G116" s="3377"/>
      <c r="H116" s="3378"/>
    </row>
    <row r="117" spans="1:13" x14ac:dyDescent="0.25">
      <c r="B117" s="2688">
        <v>43556</v>
      </c>
      <c r="C117" s="2473">
        <v>0.94799999999999995</v>
      </c>
      <c r="D117" s="339">
        <f>+D114</f>
        <v>0.91</v>
      </c>
      <c r="E117" s="3376"/>
      <c r="F117" s="3377"/>
      <c r="G117" s="3377"/>
      <c r="H117" s="3378"/>
    </row>
    <row r="118" spans="1:13" x14ac:dyDescent="0.25">
      <c r="B118" s="2688">
        <v>43586</v>
      </c>
      <c r="C118" s="2473">
        <f t="shared" ref="C118:C121" si="5">G166</f>
        <v>0</v>
      </c>
      <c r="D118" s="339">
        <f>+D114</f>
        <v>0.91</v>
      </c>
      <c r="E118" s="3376"/>
      <c r="F118" s="3377"/>
      <c r="G118" s="3377"/>
      <c r="H118" s="3378"/>
    </row>
    <row r="119" spans="1:13" x14ac:dyDescent="0.25">
      <c r="B119" s="2688">
        <v>43617</v>
      </c>
      <c r="C119" s="2473">
        <f t="shared" si="5"/>
        <v>0</v>
      </c>
      <c r="D119" s="339">
        <f>+D114</f>
        <v>0.91</v>
      </c>
      <c r="E119" s="3376"/>
      <c r="F119" s="3377"/>
      <c r="G119" s="3377"/>
      <c r="H119" s="3378"/>
    </row>
    <row r="120" spans="1:13" x14ac:dyDescent="0.25">
      <c r="B120" s="2688">
        <v>43647</v>
      </c>
      <c r="C120" s="2473">
        <f t="shared" si="5"/>
        <v>0</v>
      </c>
      <c r="D120" s="339">
        <f>+D114</f>
        <v>0.91</v>
      </c>
      <c r="E120" s="3376"/>
      <c r="F120" s="3377"/>
      <c r="G120" s="3377"/>
      <c r="H120" s="3378"/>
    </row>
    <row r="121" spans="1:13" x14ac:dyDescent="0.25">
      <c r="B121" s="2688">
        <v>43678</v>
      </c>
      <c r="C121" s="2473">
        <f t="shared" si="5"/>
        <v>0</v>
      </c>
      <c r="D121" s="339">
        <f>+D114</f>
        <v>0.91</v>
      </c>
      <c r="E121" s="3376"/>
      <c r="F121" s="3377"/>
      <c r="G121" s="3377"/>
      <c r="H121" s="3378"/>
    </row>
    <row r="122" spans="1:13" x14ac:dyDescent="0.25">
      <c r="B122" s="2688">
        <v>43709</v>
      </c>
      <c r="C122" s="2473">
        <f>G170</f>
        <v>0</v>
      </c>
      <c r="D122" s="339">
        <f>+D114</f>
        <v>0.91</v>
      </c>
      <c r="E122" s="3376"/>
      <c r="F122" s="3377"/>
      <c r="G122" s="3377"/>
      <c r="H122" s="3378"/>
    </row>
    <row r="123" spans="1:13" x14ac:dyDescent="0.25">
      <c r="B123" s="2688">
        <v>43739</v>
      </c>
      <c r="C123" s="2473">
        <f>G171</f>
        <v>0</v>
      </c>
      <c r="D123" s="339">
        <v>0.91</v>
      </c>
      <c r="E123" s="3376"/>
      <c r="F123" s="3377"/>
      <c r="G123" s="3377"/>
      <c r="H123" s="3378"/>
    </row>
    <row r="124" spans="1:13" x14ac:dyDescent="0.25">
      <c r="B124" s="2688">
        <v>43770</v>
      </c>
      <c r="C124" s="2473">
        <f>G172</f>
        <v>0</v>
      </c>
      <c r="D124" s="339">
        <v>0.91</v>
      </c>
      <c r="E124" s="3376"/>
      <c r="F124" s="3377"/>
      <c r="G124" s="3377"/>
      <c r="H124" s="3378"/>
    </row>
    <row r="125" spans="1:13" ht="15.75" thickBot="1" x14ac:dyDescent="0.3">
      <c r="B125" s="2689">
        <v>43800</v>
      </c>
      <c r="C125" s="2473">
        <f>G173</f>
        <v>0</v>
      </c>
      <c r="D125" s="341">
        <v>0.91</v>
      </c>
      <c r="E125" s="3499"/>
      <c r="F125" s="3500"/>
      <c r="G125" s="3500"/>
      <c r="H125" s="3501"/>
    </row>
    <row r="127" spans="1:13" x14ac:dyDescent="0.25">
      <c r="H127" s="3401" t="s">
        <v>285</v>
      </c>
      <c r="I127" s="3401"/>
      <c r="J127" s="3401"/>
      <c r="K127" s="3401"/>
      <c r="L127" s="3401"/>
      <c r="M127" s="3401"/>
    </row>
    <row r="128" spans="1:13" x14ac:dyDescent="0.25">
      <c r="H128" s="3336" t="s">
        <v>176</v>
      </c>
      <c r="I128" s="3336"/>
      <c r="J128" s="3336"/>
      <c r="K128" s="3336"/>
      <c r="L128" s="3336"/>
      <c r="M128" s="3336"/>
    </row>
    <row r="129" spans="8:13" ht="15.75" thickBot="1" x14ac:dyDescent="0.3">
      <c r="H129" s="3336" t="s">
        <v>177</v>
      </c>
      <c r="I129" s="3336"/>
      <c r="J129" s="3336"/>
      <c r="K129" s="3336"/>
      <c r="L129" s="3336"/>
      <c r="M129" s="3336"/>
    </row>
    <row r="130" spans="8:13" ht="15.75" thickBot="1" x14ac:dyDescent="0.3">
      <c r="H130" s="359"/>
      <c r="I130" s="359"/>
      <c r="J130" s="3417" t="s">
        <v>178</v>
      </c>
      <c r="K130" s="3418"/>
      <c r="L130" s="3419"/>
      <c r="M130" s="359"/>
    </row>
    <row r="131" spans="8:13" ht="39.75" thickBot="1" x14ac:dyDescent="0.3">
      <c r="H131" s="3508"/>
      <c r="I131" s="3526"/>
      <c r="J131" s="3503" t="s">
        <v>179</v>
      </c>
      <c r="K131" s="3504"/>
      <c r="L131" s="2657" t="s">
        <v>180</v>
      </c>
      <c r="M131" s="2656"/>
    </row>
    <row r="132" spans="8:13" x14ac:dyDescent="0.25">
      <c r="H132" s="3355"/>
      <c r="I132" s="3502"/>
      <c r="J132" s="3520"/>
      <c r="K132" s="3521"/>
      <c r="L132" s="360"/>
      <c r="M132" s="2651"/>
    </row>
    <row r="133" spans="8:13" x14ac:dyDescent="0.25">
      <c r="H133" s="3355"/>
      <c r="I133" s="3502"/>
      <c r="J133" s="3368"/>
      <c r="K133" s="3371"/>
      <c r="L133" s="2653" t="s">
        <v>167</v>
      </c>
      <c r="M133" s="2651"/>
    </row>
    <row r="134" spans="8:13" x14ac:dyDescent="0.25">
      <c r="H134" s="3355"/>
      <c r="I134" s="3502"/>
      <c r="J134" s="3368"/>
      <c r="K134" s="3371"/>
      <c r="L134" s="2653" t="s">
        <v>167</v>
      </c>
      <c r="M134" s="2651"/>
    </row>
    <row r="135" spans="8:13" x14ac:dyDescent="0.25">
      <c r="H135" s="3355"/>
      <c r="I135" s="3502"/>
      <c r="J135" s="3368"/>
      <c r="K135" s="3371"/>
      <c r="L135" s="2653" t="s">
        <v>167</v>
      </c>
      <c r="M135" s="2651"/>
    </row>
    <row r="136" spans="8:13" x14ac:dyDescent="0.25">
      <c r="H136" s="3355"/>
      <c r="I136" s="3502"/>
      <c r="J136" s="3368"/>
      <c r="K136" s="3371"/>
      <c r="L136" s="2653" t="s">
        <v>167</v>
      </c>
      <c r="M136" s="2651"/>
    </row>
    <row r="137" spans="8:13" x14ac:dyDescent="0.25">
      <c r="H137" s="3355"/>
      <c r="I137" s="3502"/>
      <c r="J137" s="3368"/>
      <c r="K137" s="3371"/>
      <c r="L137" s="2653" t="s">
        <v>167</v>
      </c>
      <c r="M137" s="2651"/>
    </row>
    <row r="138" spans="8:13" x14ac:dyDescent="0.25">
      <c r="H138" s="3355"/>
      <c r="I138" s="3355"/>
      <c r="J138" s="3368"/>
      <c r="K138" s="3371"/>
      <c r="L138" s="1910" t="s">
        <v>167</v>
      </c>
      <c r="M138" s="1909"/>
    </row>
    <row r="139" spans="8:13" x14ac:dyDescent="0.25">
      <c r="H139" s="2651"/>
      <c r="I139" s="2651"/>
      <c r="J139" s="2652"/>
      <c r="K139" s="2653"/>
      <c r="L139" s="2653" t="s">
        <v>167</v>
      </c>
      <c r="M139" s="2651"/>
    </row>
    <row r="140" spans="8:13" x14ac:dyDescent="0.25">
      <c r="H140" s="2651"/>
      <c r="I140" s="2651"/>
      <c r="J140" s="2652"/>
      <c r="K140" s="2653"/>
      <c r="L140" s="2653" t="s">
        <v>167</v>
      </c>
      <c r="M140" s="2651"/>
    </row>
    <row r="141" spans="8:13" x14ac:dyDescent="0.25">
      <c r="H141" s="2651"/>
      <c r="I141" s="2651"/>
      <c r="J141" s="2652"/>
      <c r="K141" s="2653"/>
      <c r="L141" s="2653" t="s">
        <v>167</v>
      </c>
      <c r="M141" s="2651"/>
    </row>
    <row r="142" spans="8:13" ht="15.75" thickBot="1" x14ac:dyDescent="0.3">
      <c r="H142" s="2651"/>
      <c r="I142" s="2651"/>
      <c r="J142" s="2654"/>
      <c r="K142" s="2655"/>
      <c r="L142" s="2655" t="s">
        <v>167</v>
      </c>
      <c r="M142" s="2651"/>
    </row>
    <row r="146" spans="1:7" ht="18" x14ac:dyDescent="0.25">
      <c r="A146" s="3522" t="s">
        <v>1460</v>
      </c>
      <c r="B146" s="3522"/>
      <c r="C146" s="3522"/>
      <c r="D146" s="3522"/>
      <c r="E146" s="3522"/>
      <c r="F146" s="3522"/>
      <c r="G146" s="3522"/>
    </row>
    <row r="147" spans="1:7" ht="18.75" thickBot="1" x14ac:dyDescent="0.3">
      <c r="A147" s="344"/>
      <c r="B147" s="344"/>
      <c r="C147" s="344"/>
      <c r="D147" s="344"/>
      <c r="E147" s="344"/>
      <c r="F147" s="344"/>
      <c r="G147" s="73"/>
    </row>
    <row r="148" spans="1:7" ht="18.75" thickBot="1" x14ac:dyDescent="0.3">
      <c r="A148" s="344"/>
      <c r="B148" s="3402" t="s">
        <v>299</v>
      </c>
      <c r="C148" s="3403"/>
      <c r="D148" s="3403"/>
      <c r="E148" s="3403"/>
      <c r="F148" s="3404"/>
    </row>
    <row r="149" spans="1:7" ht="84.75" thickBot="1" x14ac:dyDescent="0.3">
      <c r="A149" s="344"/>
      <c r="B149" s="2680" t="s">
        <v>166</v>
      </c>
      <c r="C149" s="2693" t="s">
        <v>347</v>
      </c>
      <c r="D149" s="2694" t="s">
        <v>348</v>
      </c>
      <c r="E149" s="2681" t="s">
        <v>349</v>
      </c>
      <c r="F149" s="2680" t="s">
        <v>174</v>
      </c>
    </row>
    <row r="150" spans="1:7" ht="18.75" thickBot="1" x14ac:dyDescent="0.3">
      <c r="A150" s="344"/>
      <c r="B150" s="256">
        <v>43466</v>
      </c>
      <c r="C150" s="346">
        <v>3675</v>
      </c>
      <c r="D150" s="347">
        <v>146</v>
      </c>
      <c r="E150" s="348">
        <v>3529</v>
      </c>
      <c r="F150" s="2474">
        <f t="shared" ref="F150:F161" si="6">E150/C150</f>
        <v>0.96027210884353742</v>
      </c>
    </row>
    <row r="151" spans="1:7" ht="18.75" thickBot="1" x14ac:dyDescent="0.3">
      <c r="A151" s="344"/>
      <c r="B151" s="262">
        <v>43497</v>
      </c>
      <c r="C151" s="350">
        <v>4228</v>
      </c>
      <c r="D151" s="351">
        <v>170</v>
      </c>
      <c r="E151" s="350">
        <v>4058</v>
      </c>
      <c r="F151" s="2474">
        <f t="shared" si="6"/>
        <v>0.95979186376537373</v>
      </c>
    </row>
    <row r="152" spans="1:7" ht="18.75" thickBot="1" x14ac:dyDescent="0.3">
      <c r="A152" s="344"/>
      <c r="B152" s="262">
        <v>43525</v>
      </c>
      <c r="C152" s="350">
        <v>4639</v>
      </c>
      <c r="D152" s="351">
        <v>221</v>
      </c>
      <c r="E152" s="350">
        <v>4418</v>
      </c>
      <c r="F152" s="2081">
        <f t="shared" si="6"/>
        <v>0.9523604225048502</v>
      </c>
    </row>
    <row r="153" spans="1:7" ht="18.75" thickBot="1" x14ac:dyDescent="0.3">
      <c r="A153" s="344"/>
      <c r="B153" s="262">
        <v>43556</v>
      </c>
      <c r="C153" s="350">
        <v>4880</v>
      </c>
      <c r="D153" s="351">
        <v>254</v>
      </c>
      <c r="E153" s="352">
        <v>4626</v>
      </c>
      <c r="F153" s="3278">
        <f t="shared" si="6"/>
        <v>0.94795081967213113</v>
      </c>
    </row>
    <row r="154" spans="1:7" ht="18.75" thickBot="1" x14ac:dyDescent="0.3">
      <c r="A154" s="344"/>
      <c r="B154" s="262">
        <v>43586</v>
      </c>
      <c r="C154" s="350"/>
      <c r="D154" s="351"/>
      <c r="E154" s="350"/>
      <c r="F154" s="2474" t="e">
        <f t="shared" si="6"/>
        <v>#DIV/0!</v>
      </c>
    </row>
    <row r="155" spans="1:7" ht="18.75" thickBot="1" x14ac:dyDescent="0.3">
      <c r="A155" s="344"/>
      <c r="B155" s="262">
        <v>43617</v>
      </c>
      <c r="C155" s="350"/>
      <c r="D155" s="351"/>
      <c r="E155" s="350"/>
      <c r="F155" s="2474" t="e">
        <f t="shared" si="6"/>
        <v>#DIV/0!</v>
      </c>
    </row>
    <row r="156" spans="1:7" ht="18.75" thickBot="1" x14ac:dyDescent="0.3">
      <c r="A156" s="344"/>
      <c r="B156" s="262">
        <v>43647</v>
      </c>
      <c r="C156" s="350"/>
      <c r="D156" s="351"/>
      <c r="E156" s="350"/>
      <c r="F156" s="2474" t="e">
        <f t="shared" si="6"/>
        <v>#DIV/0!</v>
      </c>
    </row>
    <row r="157" spans="1:7" ht="18.75" thickBot="1" x14ac:dyDescent="0.3">
      <c r="A157" s="344"/>
      <c r="B157" s="262">
        <v>43678</v>
      </c>
      <c r="C157" s="350"/>
      <c r="D157" s="351"/>
      <c r="E157" s="350"/>
      <c r="F157" s="2474" t="e">
        <f t="shared" si="6"/>
        <v>#DIV/0!</v>
      </c>
    </row>
    <row r="158" spans="1:7" ht="18.75" thickBot="1" x14ac:dyDescent="0.3">
      <c r="A158" s="344"/>
      <c r="B158" s="262">
        <v>43709</v>
      </c>
      <c r="C158" s="350"/>
      <c r="D158" s="351"/>
      <c r="E158" s="350"/>
      <c r="F158" s="2474" t="e">
        <f t="shared" si="6"/>
        <v>#DIV/0!</v>
      </c>
    </row>
    <row r="159" spans="1:7" ht="18.75" thickBot="1" x14ac:dyDescent="0.3">
      <c r="A159" s="344"/>
      <c r="B159" s="269">
        <v>43739</v>
      </c>
      <c r="C159" s="350"/>
      <c r="D159" s="351"/>
      <c r="E159" s="350"/>
      <c r="F159" s="2474" t="e">
        <f>E159/C159</f>
        <v>#DIV/0!</v>
      </c>
    </row>
    <row r="160" spans="1:7" ht="18.75" thickBot="1" x14ac:dyDescent="0.3">
      <c r="A160" s="344"/>
      <c r="B160" s="269">
        <v>43770</v>
      </c>
      <c r="C160" s="353"/>
      <c r="D160" s="354"/>
      <c r="E160" s="350"/>
      <c r="F160" s="2474" t="e">
        <f t="shared" si="6"/>
        <v>#DIV/0!</v>
      </c>
    </row>
    <row r="161" spans="1:6" ht="18.75" thickBot="1" x14ac:dyDescent="0.3">
      <c r="A161" s="344"/>
      <c r="B161" s="270">
        <v>43800</v>
      </c>
      <c r="C161" s="355"/>
      <c r="D161" s="356"/>
      <c r="E161" s="357"/>
      <c r="F161" s="2695" t="e">
        <f t="shared" si="6"/>
        <v>#DIV/0!</v>
      </c>
    </row>
  </sheetData>
  <mergeCells count="109">
    <mergeCell ref="A146:G146"/>
    <mergeCell ref="B148:F148"/>
    <mergeCell ref="E113:H113"/>
    <mergeCell ref="E114:H114"/>
    <mergeCell ref="E115:H115"/>
    <mergeCell ref="E116:H116"/>
    <mergeCell ref="E117:H117"/>
    <mergeCell ref="E118:H118"/>
    <mergeCell ref="E119:H119"/>
    <mergeCell ref="E120:H120"/>
    <mergeCell ref="E121:H121"/>
    <mergeCell ref="H131:I131"/>
    <mergeCell ref="J130:L130"/>
    <mergeCell ref="H129:M129"/>
    <mergeCell ref="H128:M128"/>
    <mergeCell ref="J134:K134"/>
    <mergeCell ref="H134:I134"/>
    <mergeCell ref="J133:K133"/>
    <mergeCell ref="H133:I133"/>
    <mergeCell ref="J132:K132"/>
    <mergeCell ref="H132:I132"/>
    <mergeCell ref="I62:J62"/>
    <mergeCell ref="K62:L62"/>
    <mergeCell ref="I63:J63"/>
    <mergeCell ref="K63:L63"/>
    <mergeCell ref="D67:G67"/>
    <mergeCell ref="D68:G68"/>
    <mergeCell ref="D69:G69"/>
    <mergeCell ref="B17:G17"/>
    <mergeCell ref="A1:G1"/>
    <mergeCell ref="A2:G2"/>
    <mergeCell ref="A3:G3"/>
    <mergeCell ref="F6:G6"/>
    <mergeCell ref="F7:G7"/>
    <mergeCell ref="B10:G10"/>
    <mergeCell ref="B11:G11"/>
    <mergeCell ref="B12:G12"/>
    <mergeCell ref="B13:G13"/>
    <mergeCell ref="B14:G14"/>
    <mergeCell ref="B16:G16"/>
    <mergeCell ref="D31:G31"/>
    <mergeCell ref="B18:G18"/>
    <mergeCell ref="B19:G19"/>
    <mergeCell ref="B20:G20"/>
    <mergeCell ref="B21:G21"/>
    <mergeCell ref="D32:G32"/>
    <mergeCell ref="D33:G33"/>
    <mergeCell ref="D34:G34"/>
    <mergeCell ref="D35:G35"/>
    <mergeCell ref="D36:G36"/>
    <mergeCell ref="I60:J60"/>
    <mergeCell ref="K60:L60"/>
    <mergeCell ref="B22:G22"/>
    <mergeCell ref="B23:G23"/>
    <mergeCell ref="D27:G27"/>
    <mergeCell ref="D28:G28"/>
    <mergeCell ref="D29:G29"/>
    <mergeCell ref="D30:G30"/>
    <mergeCell ref="K57:L57"/>
    <mergeCell ref="I58:J58"/>
    <mergeCell ref="K58:L58"/>
    <mergeCell ref="I61:J61"/>
    <mergeCell ref="D65:G65"/>
    <mergeCell ref="D66:G66"/>
    <mergeCell ref="K61:L61"/>
    <mergeCell ref="D37:G37"/>
    <mergeCell ref="D38:G38"/>
    <mergeCell ref="D39:G39"/>
    <mergeCell ref="A46:G46"/>
    <mergeCell ref="B48:F48"/>
    <mergeCell ref="I53:J53"/>
    <mergeCell ref="K53:L53"/>
    <mergeCell ref="I54:J54"/>
    <mergeCell ref="K54:L54"/>
    <mergeCell ref="I55:J55"/>
    <mergeCell ref="K55:L55"/>
    <mergeCell ref="I56:J56"/>
    <mergeCell ref="K56:L56"/>
    <mergeCell ref="I57:J57"/>
    <mergeCell ref="I49:N49"/>
    <mergeCell ref="I50:N50"/>
    <mergeCell ref="I51:N51"/>
    <mergeCell ref="K52:M52"/>
    <mergeCell ref="I59:J59"/>
    <mergeCell ref="K59:L59"/>
    <mergeCell ref="A95:G95"/>
    <mergeCell ref="B97:F97"/>
    <mergeCell ref="H138:I138"/>
    <mergeCell ref="J138:K138"/>
    <mergeCell ref="D75:G75"/>
    <mergeCell ref="D76:G76"/>
    <mergeCell ref="D77:G77"/>
    <mergeCell ref="D70:G70"/>
    <mergeCell ref="D71:G71"/>
    <mergeCell ref="D72:G72"/>
    <mergeCell ref="D73:G73"/>
    <mergeCell ref="D74:G74"/>
    <mergeCell ref="J137:K137"/>
    <mergeCell ref="H137:I137"/>
    <mergeCell ref="J136:K136"/>
    <mergeCell ref="H136:I136"/>
    <mergeCell ref="J135:K135"/>
    <mergeCell ref="H135:I135"/>
    <mergeCell ref="E122:H122"/>
    <mergeCell ref="E123:H123"/>
    <mergeCell ref="E124:H124"/>
    <mergeCell ref="E125:H125"/>
    <mergeCell ref="H127:M127"/>
    <mergeCell ref="J131:K131"/>
  </mergeCells>
  <conditionalFormatting sqref="B28:B41">
    <cfRule type="cellIs" dxfId="226" priority="16" stopIfTrue="1" operator="between">
      <formula>0.01</formula>
      <formula>0.6999</formula>
    </cfRule>
  </conditionalFormatting>
  <conditionalFormatting sqref="F50:F61">
    <cfRule type="cellIs" dxfId="225" priority="15" stopIfTrue="1" operator="lessThan">
      <formula>0.7</formula>
    </cfRule>
  </conditionalFormatting>
  <conditionalFormatting sqref="B66:B73 B77:B79">
    <cfRule type="cellIs" dxfId="224" priority="12" stopIfTrue="1" operator="between">
      <formula>0.01</formula>
      <formula>0.6999</formula>
    </cfRule>
  </conditionalFormatting>
  <conditionalFormatting sqref="F99:F105">
    <cfRule type="cellIs" dxfId="223" priority="11" stopIfTrue="1" operator="lessThan">
      <formula>0.7</formula>
    </cfRule>
  </conditionalFormatting>
  <conditionalFormatting sqref="F106">
    <cfRule type="cellIs" dxfId="222" priority="10" stopIfTrue="1" operator="lessThan">
      <formula>0.7</formula>
    </cfRule>
  </conditionalFormatting>
  <conditionalFormatting sqref="B74:B76">
    <cfRule type="cellIs" dxfId="221" priority="9" stopIfTrue="1" operator="between">
      <formula>0.01</formula>
      <formula>0.6999</formula>
    </cfRule>
  </conditionalFormatting>
  <conditionalFormatting sqref="F107 F109">
    <cfRule type="cellIs" dxfId="220" priority="8" stopIfTrue="1" operator="lessThan">
      <formula>0.7</formula>
    </cfRule>
  </conditionalFormatting>
  <conditionalFormatting sqref="F108">
    <cfRule type="cellIs" dxfId="219" priority="7" stopIfTrue="1" operator="lessThan">
      <formula>0.7</formula>
    </cfRule>
  </conditionalFormatting>
  <conditionalFormatting sqref="C114:C125">
    <cfRule type="cellIs" dxfId="218" priority="6" stopIfTrue="1" operator="between">
      <formula>0.01</formula>
      <formula>0.6999</formula>
    </cfRule>
  </conditionalFormatting>
  <conditionalFormatting sqref="F150:F151 F160:F161 F154:F158">
    <cfRule type="cellIs" dxfId="217" priority="5" stopIfTrue="1" operator="lessThan">
      <formula>0.7</formula>
    </cfRule>
  </conditionalFormatting>
  <conditionalFormatting sqref="F159">
    <cfRule type="cellIs" dxfId="216" priority="4" stopIfTrue="1" operator="lessThan">
      <formula>0.7</formula>
    </cfRule>
  </conditionalFormatting>
  <conditionalFormatting sqref="F110">
    <cfRule type="cellIs" dxfId="215" priority="3" stopIfTrue="1" operator="lessThan">
      <formula>0.7</formula>
    </cfRule>
  </conditionalFormatting>
  <conditionalFormatting sqref="F152">
    <cfRule type="cellIs" dxfId="214" priority="2" stopIfTrue="1" operator="lessThan">
      <formula>0.7</formula>
    </cfRule>
  </conditionalFormatting>
  <conditionalFormatting sqref="F153">
    <cfRule type="cellIs" dxfId="213" priority="1" stopIfTrue="1" operator="lessThan">
      <formula>0.7</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2"/>
  <sheetViews>
    <sheetView zoomScale="90" zoomScaleNormal="90" workbookViewId="0">
      <selection sqref="A1:I1"/>
    </sheetView>
  </sheetViews>
  <sheetFormatPr defaultRowHeight="15" x14ac:dyDescent="0.25"/>
  <cols>
    <col min="1" max="1" width="14.140625" bestFit="1" customWidth="1"/>
    <col min="2" max="2" width="15.42578125" customWidth="1"/>
    <col min="3" max="3" width="12.28515625" customWidth="1"/>
    <col min="4" max="4" width="11.42578125"/>
    <col min="5" max="5" width="9.7109375" customWidth="1"/>
    <col min="6" max="6" width="14.85546875" customWidth="1"/>
    <col min="7" max="7" width="13.5703125" customWidth="1"/>
    <col min="8" max="8" width="12.28515625" customWidth="1"/>
    <col min="9" max="9" width="13.5703125" customWidth="1"/>
    <col min="10" max="256" width="11.42578125"/>
    <col min="257" max="257" width="14.140625" bestFit="1" customWidth="1"/>
    <col min="258" max="258" width="15.42578125" customWidth="1"/>
    <col min="259" max="259" width="12.28515625" customWidth="1"/>
    <col min="260" max="260" width="11.42578125"/>
    <col min="261" max="261" width="9.7109375" customWidth="1"/>
    <col min="262" max="262" width="14.85546875" customWidth="1"/>
    <col min="263" max="263" width="13.5703125" customWidth="1"/>
    <col min="264" max="264" width="12.28515625" customWidth="1"/>
    <col min="265" max="265" width="13.5703125" customWidth="1"/>
    <col min="266" max="512" width="11.42578125"/>
    <col min="513" max="513" width="14.140625" bestFit="1" customWidth="1"/>
    <col min="514" max="514" width="15.42578125" customWidth="1"/>
    <col min="515" max="515" width="12.28515625" customWidth="1"/>
    <col min="516" max="516" width="11.42578125"/>
    <col min="517" max="517" width="9.7109375" customWidth="1"/>
    <col min="518" max="518" width="14.85546875" customWidth="1"/>
    <col min="519" max="519" width="13.5703125" customWidth="1"/>
    <col min="520" max="520" width="12.28515625" customWidth="1"/>
    <col min="521" max="521" width="13.5703125" customWidth="1"/>
    <col min="522" max="768" width="11.42578125"/>
    <col min="769" max="769" width="14.140625" bestFit="1" customWidth="1"/>
    <col min="770" max="770" width="15.42578125" customWidth="1"/>
    <col min="771" max="771" width="12.28515625" customWidth="1"/>
    <col min="772" max="772" width="11.42578125"/>
    <col min="773" max="773" width="9.7109375" customWidth="1"/>
    <col min="774" max="774" width="14.85546875" customWidth="1"/>
    <col min="775" max="775" width="13.5703125" customWidth="1"/>
    <col min="776" max="776" width="12.28515625" customWidth="1"/>
    <col min="777" max="777" width="13.5703125" customWidth="1"/>
    <col min="1025" max="1025" width="14.140625" bestFit="1" customWidth="1"/>
    <col min="1026" max="1026" width="15.42578125" customWidth="1"/>
    <col min="1027" max="1027" width="12.28515625" customWidth="1"/>
    <col min="1028" max="1028" width="11.42578125"/>
    <col min="1029" max="1029" width="9.7109375" customWidth="1"/>
    <col min="1030" max="1030" width="14.85546875" customWidth="1"/>
    <col min="1031" max="1031" width="13.5703125" customWidth="1"/>
    <col min="1032" max="1032" width="12.28515625" customWidth="1"/>
    <col min="1033" max="1033" width="13.5703125" customWidth="1"/>
    <col min="1034" max="1280" width="11.42578125"/>
    <col min="1281" max="1281" width="14.140625" bestFit="1" customWidth="1"/>
    <col min="1282" max="1282" width="15.42578125" customWidth="1"/>
    <col min="1283" max="1283" width="12.28515625" customWidth="1"/>
    <col min="1284" max="1284" width="11.42578125"/>
    <col min="1285" max="1285" width="9.7109375" customWidth="1"/>
    <col min="1286" max="1286" width="14.85546875" customWidth="1"/>
    <col min="1287" max="1287" width="13.5703125" customWidth="1"/>
    <col min="1288" max="1288" width="12.28515625" customWidth="1"/>
    <col min="1289" max="1289" width="13.5703125" customWidth="1"/>
    <col min="1290" max="1536" width="11.42578125"/>
    <col min="1537" max="1537" width="14.140625" bestFit="1" customWidth="1"/>
    <col min="1538" max="1538" width="15.42578125" customWidth="1"/>
    <col min="1539" max="1539" width="12.28515625" customWidth="1"/>
    <col min="1540" max="1540" width="11.42578125"/>
    <col min="1541" max="1541" width="9.7109375" customWidth="1"/>
    <col min="1542" max="1542" width="14.85546875" customWidth="1"/>
    <col min="1543" max="1543" width="13.5703125" customWidth="1"/>
    <col min="1544" max="1544" width="12.28515625" customWidth="1"/>
    <col min="1545" max="1545" width="13.5703125" customWidth="1"/>
    <col min="1546" max="1792" width="11.42578125"/>
    <col min="1793" max="1793" width="14.140625" bestFit="1" customWidth="1"/>
    <col min="1794" max="1794" width="15.42578125" customWidth="1"/>
    <col min="1795" max="1795" width="12.28515625" customWidth="1"/>
    <col min="1796" max="1796" width="11.42578125"/>
    <col min="1797" max="1797" width="9.7109375" customWidth="1"/>
    <col min="1798" max="1798" width="14.85546875" customWidth="1"/>
    <col min="1799" max="1799" width="13.5703125" customWidth="1"/>
    <col min="1800" max="1800" width="12.28515625" customWidth="1"/>
    <col min="1801" max="1801" width="13.5703125" customWidth="1"/>
    <col min="2049" max="2049" width="14.140625" bestFit="1" customWidth="1"/>
    <col min="2050" max="2050" width="15.42578125" customWidth="1"/>
    <col min="2051" max="2051" width="12.28515625" customWidth="1"/>
    <col min="2052" max="2052" width="11.42578125"/>
    <col min="2053" max="2053" width="9.7109375" customWidth="1"/>
    <col min="2054" max="2054" width="14.85546875" customWidth="1"/>
    <col min="2055" max="2055" width="13.5703125" customWidth="1"/>
    <col min="2056" max="2056" width="12.28515625" customWidth="1"/>
    <col min="2057" max="2057" width="13.5703125" customWidth="1"/>
    <col min="2058" max="2304" width="11.42578125"/>
    <col min="2305" max="2305" width="14.140625" bestFit="1" customWidth="1"/>
    <col min="2306" max="2306" width="15.42578125" customWidth="1"/>
    <col min="2307" max="2307" width="12.28515625" customWidth="1"/>
    <col min="2308" max="2308" width="11.42578125"/>
    <col min="2309" max="2309" width="9.7109375" customWidth="1"/>
    <col min="2310" max="2310" width="14.85546875" customWidth="1"/>
    <col min="2311" max="2311" width="13.5703125" customWidth="1"/>
    <col min="2312" max="2312" width="12.28515625" customWidth="1"/>
    <col min="2313" max="2313" width="13.5703125" customWidth="1"/>
    <col min="2314" max="2560" width="11.42578125"/>
    <col min="2561" max="2561" width="14.140625" bestFit="1" customWidth="1"/>
    <col min="2562" max="2562" width="15.42578125" customWidth="1"/>
    <col min="2563" max="2563" width="12.28515625" customWidth="1"/>
    <col min="2564" max="2564" width="11.42578125"/>
    <col min="2565" max="2565" width="9.7109375" customWidth="1"/>
    <col min="2566" max="2566" width="14.85546875" customWidth="1"/>
    <col min="2567" max="2567" width="13.5703125" customWidth="1"/>
    <col min="2568" max="2568" width="12.28515625" customWidth="1"/>
    <col min="2569" max="2569" width="13.5703125" customWidth="1"/>
    <col min="2570" max="2816" width="11.42578125"/>
    <col min="2817" max="2817" width="14.140625" bestFit="1" customWidth="1"/>
    <col min="2818" max="2818" width="15.42578125" customWidth="1"/>
    <col min="2819" max="2819" width="12.28515625" customWidth="1"/>
    <col min="2820" max="2820" width="11.42578125"/>
    <col min="2821" max="2821" width="9.7109375" customWidth="1"/>
    <col min="2822" max="2822" width="14.85546875" customWidth="1"/>
    <col min="2823" max="2823" width="13.5703125" customWidth="1"/>
    <col min="2824" max="2824" width="12.28515625" customWidth="1"/>
    <col min="2825" max="2825" width="13.5703125" customWidth="1"/>
    <col min="3073" max="3073" width="14.140625" bestFit="1" customWidth="1"/>
    <col min="3074" max="3074" width="15.42578125" customWidth="1"/>
    <col min="3075" max="3075" width="12.28515625" customWidth="1"/>
    <col min="3076" max="3076" width="11.42578125"/>
    <col min="3077" max="3077" width="9.7109375" customWidth="1"/>
    <col min="3078" max="3078" width="14.85546875" customWidth="1"/>
    <col min="3079" max="3079" width="13.5703125" customWidth="1"/>
    <col min="3080" max="3080" width="12.28515625" customWidth="1"/>
    <col min="3081" max="3081" width="13.5703125" customWidth="1"/>
    <col min="3082" max="3328" width="11.42578125"/>
    <col min="3329" max="3329" width="14.140625" bestFit="1" customWidth="1"/>
    <col min="3330" max="3330" width="15.42578125" customWidth="1"/>
    <col min="3331" max="3331" width="12.28515625" customWidth="1"/>
    <col min="3332" max="3332" width="11.42578125"/>
    <col min="3333" max="3333" width="9.7109375" customWidth="1"/>
    <col min="3334" max="3334" width="14.85546875" customWidth="1"/>
    <col min="3335" max="3335" width="13.5703125" customWidth="1"/>
    <col min="3336" max="3336" width="12.28515625" customWidth="1"/>
    <col min="3337" max="3337" width="13.5703125" customWidth="1"/>
    <col min="3338" max="3584" width="11.42578125"/>
    <col min="3585" max="3585" width="14.140625" bestFit="1" customWidth="1"/>
    <col min="3586" max="3586" width="15.42578125" customWidth="1"/>
    <col min="3587" max="3587" width="12.28515625" customWidth="1"/>
    <col min="3588" max="3588" width="11.42578125"/>
    <col min="3589" max="3589" width="9.7109375" customWidth="1"/>
    <col min="3590" max="3590" width="14.85546875" customWidth="1"/>
    <col min="3591" max="3591" width="13.5703125" customWidth="1"/>
    <col min="3592" max="3592" width="12.28515625" customWidth="1"/>
    <col min="3593" max="3593" width="13.5703125" customWidth="1"/>
    <col min="3594" max="3840" width="11.42578125"/>
    <col min="3841" max="3841" width="14.140625" bestFit="1" customWidth="1"/>
    <col min="3842" max="3842" width="15.42578125" customWidth="1"/>
    <col min="3843" max="3843" width="12.28515625" customWidth="1"/>
    <col min="3844" max="3844" width="11.42578125"/>
    <col min="3845" max="3845" width="9.7109375" customWidth="1"/>
    <col min="3846" max="3846" width="14.85546875" customWidth="1"/>
    <col min="3847" max="3847" width="13.5703125" customWidth="1"/>
    <col min="3848" max="3848" width="12.28515625" customWidth="1"/>
    <col min="3849" max="3849" width="13.5703125" customWidth="1"/>
    <col min="4097" max="4097" width="14.140625" bestFit="1" customWidth="1"/>
    <col min="4098" max="4098" width="15.42578125" customWidth="1"/>
    <col min="4099" max="4099" width="12.28515625" customWidth="1"/>
    <col min="4100" max="4100" width="11.42578125"/>
    <col min="4101" max="4101" width="9.7109375" customWidth="1"/>
    <col min="4102" max="4102" width="14.85546875" customWidth="1"/>
    <col min="4103" max="4103" width="13.5703125" customWidth="1"/>
    <col min="4104" max="4104" width="12.28515625" customWidth="1"/>
    <col min="4105" max="4105" width="13.5703125" customWidth="1"/>
    <col min="4106" max="4352" width="11.42578125"/>
    <col min="4353" max="4353" width="14.140625" bestFit="1" customWidth="1"/>
    <col min="4354" max="4354" width="15.42578125" customWidth="1"/>
    <col min="4355" max="4355" width="12.28515625" customWidth="1"/>
    <col min="4356" max="4356" width="11.42578125"/>
    <col min="4357" max="4357" width="9.7109375" customWidth="1"/>
    <col min="4358" max="4358" width="14.85546875" customWidth="1"/>
    <col min="4359" max="4359" width="13.5703125" customWidth="1"/>
    <col min="4360" max="4360" width="12.28515625" customWidth="1"/>
    <col min="4361" max="4361" width="13.5703125" customWidth="1"/>
    <col min="4362" max="4608" width="11.42578125"/>
    <col min="4609" max="4609" width="14.140625" bestFit="1" customWidth="1"/>
    <col min="4610" max="4610" width="15.42578125" customWidth="1"/>
    <col min="4611" max="4611" width="12.28515625" customWidth="1"/>
    <col min="4612" max="4612" width="11.42578125"/>
    <col min="4613" max="4613" width="9.7109375" customWidth="1"/>
    <col min="4614" max="4614" width="14.85546875" customWidth="1"/>
    <col min="4615" max="4615" width="13.5703125" customWidth="1"/>
    <col min="4616" max="4616" width="12.28515625" customWidth="1"/>
    <col min="4617" max="4617" width="13.5703125" customWidth="1"/>
    <col min="4618" max="4864" width="11.42578125"/>
    <col min="4865" max="4865" width="14.140625" bestFit="1" customWidth="1"/>
    <col min="4866" max="4866" width="15.42578125" customWidth="1"/>
    <col min="4867" max="4867" width="12.28515625" customWidth="1"/>
    <col min="4868" max="4868" width="11.42578125"/>
    <col min="4869" max="4869" width="9.7109375" customWidth="1"/>
    <col min="4870" max="4870" width="14.85546875" customWidth="1"/>
    <col min="4871" max="4871" width="13.5703125" customWidth="1"/>
    <col min="4872" max="4872" width="12.28515625" customWidth="1"/>
    <col min="4873" max="4873" width="13.5703125" customWidth="1"/>
    <col min="5121" max="5121" width="14.140625" bestFit="1" customWidth="1"/>
    <col min="5122" max="5122" width="15.42578125" customWidth="1"/>
    <col min="5123" max="5123" width="12.28515625" customWidth="1"/>
    <col min="5124" max="5124" width="11.42578125"/>
    <col min="5125" max="5125" width="9.7109375" customWidth="1"/>
    <col min="5126" max="5126" width="14.85546875" customWidth="1"/>
    <col min="5127" max="5127" width="13.5703125" customWidth="1"/>
    <col min="5128" max="5128" width="12.28515625" customWidth="1"/>
    <col min="5129" max="5129" width="13.5703125" customWidth="1"/>
    <col min="5130" max="5376" width="11.42578125"/>
    <col min="5377" max="5377" width="14.140625" bestFit="1" customWidth="1"/>
    <col min="5378" max="5378" width="15.42578125" customWidth="1"/>
    <col min="5379" max="5379" width="12.28515625" customWidth="1"/>
    <col min="5380" max="5380" width="11.42578125"/>
    <col min="5381" max="5381" width="9.7109375" customWidth="1"/>
    <col min="5382" max="5382" width="14.85546875" customWidth="1"/>
    <col min="5383" max="5383" width="13.5703125" customWidth="1"/>
    <col min="5384" max="5384" width="12.28515625" customWidth="1"/>
    <col min="5385" max="5385" width="13.5703125" customWidth="1"/>
    <col min="5386" max="5632" width="11.42578125"/>
    <col min="5633" max="5633" width="14.140625" bestFit="1" customWidth="1"/>
    <col min="5634" max="5634" width="15.42578125" customWidth="1"/>
    <col min="5635" max="5635" width="12.28515625" customWidth="1"/>
    <col min="5636" max="5636" width="11.42578125"/>
    <col min="5637" max="5637" width="9.7109375" customWidth="1"/>
    <col min="5638" max="5638" width="14.85546875" customWidth="1"/>
    <col min="5639" max="5639" width="13.5703125" customWidth="1"/>
    <col min="5640" max="5640" width="12.28515625" customWidth="1"/>
    <col min="5641" max="5641" width="13.5703125" customWidth="1"/>
    <col min="5642" max="5888" width="11.42578125"/>
    <col min="5889" max="5889" width="14.140625" bestFit="1" customWidth="1"/>
    <col min="5890" max="5890" width="15.42578125" customWidth="1"/>
    <col min="5891" max="5891" width="12.28515625" customWidth="1"/>
    <col min="5892" max="5892" width="11.42578125"/>
    <col min="5893" max="5893" width="9.7109375" customWidth="1"/>
    <col min="5894" max="5894" width="14.85546875" customWidth="1"/>
    <col min="5895" max="5895" width="13.5703125" customWidth="1"/>
    <col min="5896" max="5896" width="12.28515625" customWidth="1"/>
    <col min="5897" max="5897" width="13.5703125" customWidth="1"/>
    <col min="6145" max="6145" width="14.140625" bestFit="1" customWidth="1"/>
    <col min="6146" max="6146" width="15.42578125" customWidth="1"/>
    <col min="6147" max="6147" width="12.28515625" customWidth="1"/>
    <col min="6148" max="6148" width="11.42578125"/>
    <col min="6149" max="6149" width="9.7109375" customWidth="1"/>
    <col min="6150" max="6150" width="14.85546875" customWidth="1"/>
    <col min="6151" max="6151" width="13.5703125" customWidth="1"/>
    <col min="6152" max="6152" width="12.28515625" customWidth="1"/>
    <col min="6153" max="6153" width="13.5703125" customWidth="1"/>
    <col min="6154" max="6400" width="11.42578125"/>
    <col min="6401" max="6401" width="14.140625" bestFit="1" customWidth="1"/>
    <col min="6402" max="6402" width="15.42578125" customWidth="1"/>
    <col min="6403" max="6403" width="12.28515625" customWidth="1"/>
    <col min="6404" max="6404" width="11.42578125"/>
    <col min="6405" max="6405" width="9.7109375" customWidth="1"/>
    <col min="6406" max="6406" width="14.85546875" customWidth="1"/>
    <col min="6407" max="6407" width="13.5703125" customWidth="1"/>
    <col min="6408" max="6408" width="12.28515625" customWidth="1"/>
    <col min="6409" max="6409" width="13.5703125" customWidth="1"/>
    <col min="6410" max="6656" width="11.42578125"/>
    <col min="6657" max="6657" width="14.140625" bestFit="1" customWidth="1"/>
    <col min="6658" max="6658" width="15.42578125" customWidth="1"/>
    <col min="6659" max="6659" width="12.28515625" customWidth="1"/>
    <col min="6660" max="6660" width="11.42578125"/>
    <col min="6661" max="6661" width="9.7109375" customWidth="1"/>
    <col min="6662" max="6662" width="14.85546875" customWidth="1"/>
    <col min="6663" max="6663" width="13.5703125" customWidth="1"/>
    <col min="6664" max="6664" width="12.28515625" customWidth="1"/>
    <col min="6665" max="6665" width="13.5703125" customWidth="1"/>
    <col min="6666" max="6912" width="11.42578125"/>
    <col min="6913" max="6913" width="14.140625" bestFit="1" customWidth="1"/>
    <col min="6914" max="6914" width="15.42578125" customWidth="1"/>
    <col min="6915" max="6915" width="12.28515625" customWidth="1"/>
    <col min="6916" max="6916" width="11.42578125"/>
    <col min="6917" max="6917" width="9.7109375" customWidth="1"/>
    <col min="6918" max="6918" width="14.85546875" customWidth="1"/>
    <col min="6919" max="6919" width="13.5703125" customWidth="1"/>
    <col min="6920" max="6920" width="12.28515625" customWidth="1"/>
    <col min="6921" max="6921" width="13.5703125" customWidth="1"/>
    <col min="7169" max="7169" width="14.140625" bestFit="1" customWidth="1"/>
    <col min="7170" max="7170" width="15.42578125" customWidth="1"/>
    <col min="7171" max="7171" width="12.28515625" customWidth="1"/>
    <col min="7172" max="7172" width="11.42578125"/>
    <col min="7173" max="7173" width="9.7109375" customWidth="1"/>
    <col min="7174" max="7174" width="14.85546875" customWidth="1"/>
    <col min="7175" max="7175" width="13.5703125" customWidth="1"/>
    <col min="7176" max="7176" width="12.28515625" customWidth="1"/>
    <col min="7177" max="7177" width="13.5703125" customWidth="1"/>
    <col min="7178" max="7424" width="11.42578125"/>
    <col min="7425" max="7425" width="14.140625" bestFit="1" customWidth="1"/>
    <col min="7426" max="7426" width="15.42578125" customWidth="1"/>
    <col min="7427" max="7427" width="12.28515625" customWidth="1"/>
    <col min="7428" max="7428" width="11.42578125"/>
    <col min="7429" max="7429" width="9.7109375" customWidth="1"/>
    <col min="7430" max="7430" width="14.85546875" customWidth="1"/>
    <col min="7431" max="7431" width="13.5703125" customWidth="1"/>
    <col min="7432" max="7432" width="12.28515625" customWidth="1"/>
    <col min="7433" max="7433" width="13.5703125" customWidth="1"/>
    <col min="7434" max="7680" width="11.42578125"/>
    <col min="7681" max="7681" width="14.140625" bestFit="1" customWidth="1"/>
    <col min="7682" max="7682" width="15.42578125" customWidth="1"/>
    <col min="7683" max="7683" width="12.28515625" customWidth="1"/>
    <col min="7684" max="7684" width="11.42578125"/>
    <col min="7685" max="7685" width="9.7109375" customWidth="1"/>
    <col min="7686" max="7686" width="14.85546875" customWidth="1"/>
    <col min="7687" max="7687" width="13.5703125" customWidth="1"/>
    <col min="7688" max="7688" width="12.28515625" customWidth="1"/>
    <col min="7689" max="7689" width="13.5703125" customWidth="1"/>
    <col min="7690" max="7936" width="11.42578125"/>
    <col min="7937" max="7937" width="14.140625" bestFit="1" customWidth="1"/>
    <col min="7938" max="7938" width="15.42578125" customWidth="1"/>
    <col min="7939" max="7939" width="12.28515625" customWidth="1"/>
    <col min="7940" max="7940" width="11.42578125"/>
    <col min="7941" max="7941" width="9.7109375" customWidth="1"/>
    <col min="7942" max="7942" width="14.85546875" customWidth="1"/>
    <col min="7943" max="7943" width="13.5703125" customWidth="1"/>
    <col min="7944" max="7944" width="12.28515625" customWidth="1"/>
    <col min="7945" max="7945" width="13.5703125" customWidth="1"/>
    <col min="8193" max="8193" width="14.140625" bestFit="1" customWidth="1"/>
    <col min="8194" max="8194" width="15.42578125" customWidth="1"/>
    <col min="8195" max="8195" width="12.28515625" customWidth="1"/>
    <col min="8196" max="8196" width="11.42578125"/>
    <col min="8197" max="8197" width="9.7109375" customWidth="1"/>
    <col min="8198" max="8198" width="14.85546875" customWidth="1"/>
    <col min="8199" max="8199" width="13.5703125" customWidth="1"/>
    <col min="8200" max="8200" width="12.28515625" customWidth="1"/>
    <col min="8201" max="8201" width="13.5703125" customWidth="1"/>
    <col min="8202" max="8448" width="11.42578125"/>
    <col min="8449" max="8449" width="14.140625" bestFit="1" customWidth="1"/>
    <col min="8450" max="8450" width="15.42578125" customWidth="1"/>
    <col min="8451" max="8451" width="12.28515625" customWidth="1"/>
    <col min="8452" max="8452" width="11.42578125"/>
    <col min="8453" max="8453" width="9.7109375" customWidth="1"/>
    <col min="8454" max="8454" width="14.85546875" customWidth="1"/>
    <col min="8455" max="8455" width="13.5703125" customWidth="1"/>
    <col min="8456" max="8456" width="12.28515625" customWidth="1"/>
    <col min="8457" max="8457" width="13.5703125" customWidth="1"/>
    <col min="8458" max="8704" width="11.42578125"/>
    <col min="8705" max="8705" width="14.140625" bestFit="1" customWidth="1"/>
    <col min="8706" max="8706" width="15.42578125" customWidth="1"/>
    <col min="8707" max="8707" width="12.28515625" customWidth="1"/>
    <col min="8708" max="8708" width="11.42578125"/>
    <col min="8709" max="8709" width="9.7109375" customWidth="1"/>
    <col min="8710" max="8710" width="14.85546875" customWidth="1"/>
    <col min="8711" max="8711" width="13.5703125" customWidth="1"/>
    <col min="8712" max="8712" width="12.28515625" customWidth="1"/>
    <col min="8713" max="8713" width="13.5703125" customWidth="1"/>
    <col min="8714" max="8960" width="11.42578125"/>
    <col min="8961" max="8961" width="14.140625" bestFit="1" customWidth="1"/>
    <col min="8962" max="8962" width="15.42578125" customWidth="1"/>
    <col min="8963" max="8963" width="12.28515625" customWidth="1"/>
    <col min="8964" max="8964" width="11.42578125"/>
    <col min="8965" max="8965" width="9.7109375" customWidth="1"/>
    <col min="8966" max="8966" width="14.85546875" customWidth="1"/>
    <col min="8967" max="8967" width="13.5703125" customWidth="1"/>
    <col min="8968" max="8968" width="12.28515625" customWidth="1"/>
    <col min="8969" max="8969" width="13.5703125" customWidth="1"/>
    <col min="9217" max="9217" width="14.140625" bestFit="1" customWidth="1"/>
    <col min="9218" max="9218" width="15.42578125" customWidth="1"/>
    <col min="9219" max="9219" width="12.28515625" customWidth="1"/>
    <col min="9220" max="9220" width="11.42578125"/>
    <col min="9221" max="9221" width="9.7109375" customWidth="1"/>
    <col min="9222" max="9222" width="14.85546875" customWidth="1"/>
    <col min="9223" max="9223" width="13.5703125" customWidth="1"/>
    <col min="9224" max="9224" width="12.28515625" customWidth="1"/>
    <col min="9225" max="9225" width="13.5703125" customWidth="1"/>
    <col min="9226" max="9472" width="11.42578125"/>
    <col min="9473" max="9473" width="14.140625" bestFit="1" customWidth="1"/>
    <col min="9474" max="9474" width="15.42578125" customWidth="1"/>
    <col min="9475" max="9475" width="12.28515625" customWidth="1"/>
    <col min="9476" max="9476" width="11.42578125"/>
    <col min="9477" max="9477" width="9.7109375" customWidth="1"/>
    <col min="9478" max="9478" width="14.85546875" customWidth="1"/>
    <col min="9479" max="9479" width="13.5703125" customWidth="1"/>
    <col min="9480" max="9480" width="12.28515625" customWidth="1"/>
    <col min="9481" max="9481" width="13.5703125" customWidth="1"/>
    <col min="9482" max="9728" width="11.42578125"/>
    <col min="9729" max="9729" width="14.140625" bestFit="1" customWidth="1"/>
    <col min="9730" max="9730" width="15.42578125" customWidth="1"/>
    <col min="9731" max="9731" width="12.28515625" customWidth="1"/>
    <col min="9732" max="9732" width="11.42578125"/>
    <col min="9733" max="9733" width="9.7109375" customWidth="1"/>
    <col min="9734" max="9734" width="14.85546875" customWidth="1"/>
    <col min="9735" max="9735" width="13.5703125" customWidth="1"/>
    <col min="9736" max="9736" width="12.28515625" customWidth="1"/>
    <col min="9737" max="9737" width="13.5703125" customWidth="1"/>
    <col min="9738" max="9984" width="11.42578125"/>
    <col min="9985" max="9985" width="14.140625" bestFit="1" customWidth="1"/>
    <col min="9986" max="9986" width="15.42578125" customWidth="1"/>
    <col min="9987" max="9987" width="12.28515625" customWidth="1"/>
    <col min="9988" max="9988" width="11.42578125"/>
    <col min="9989" max="9989" width="9.7109375" customWidth="1"/>
    <col min="9990" max="9990" width="14.85546875" customWidth="1"/>
    <col min="9991" max="9991" width="13.5703125" customWidth="1"/>
    <col min="9992" max="9992" width="12.28515625" customWidth="1"/>
    <col min="9993" max="9993" width="13.5703125" customWidth="1"/>
    <col min="10241" max="10241" width="14.140625" bestFit="1" customWidth="1"/>
    <col min="10242" max="10242" width="15.42578125" customWidth="1"/>
    <col min="10243" max="10243" width="12.28515625" customWidth="1"/>
    <col min="10244" max="10244" width="11.42578125"/>
    <col min="10245" max="10245" width="9.7109375" customWidth="1"/>
    <col min="10246" max="10246" width="14.85546875" customWidth="1"/>
    <col min="10247" max="10247" width="13.5703125" customWidth="1"/>
    <col min="10248" max="10248" width="12.28515625" customWidth="1"/>
    <col min="10249" max="10249" width="13.5703125" customWidth="1"/>
    <col min="10250" max="10496" width="11.42578125"/>
    <col min="10497" max="10497" width="14.140625" bestFit="1" customWidth="1"/>
    <col min="10498" max="10498" width="15.42578125" customWidth="1"/>
    <col min="10499" max="10499" width="12.28515625" customWidth="1"/>
    <col min="10500" max="10500" width="11.42578125"/>
    <col min="10501" max="10501" width="9.7109375" customWidth="1"/>
    <col min="10502" max="10502" width="14.85546875" customWidth="1"/>
    <col min="10503" max="10503" width="13.5703125" customWidth="1"/>
    <col min="10504" max="10504" width="12.28515625" customWidth="1"/>
    <col min="10505" max="10505" width="13.5703125" customWidth="1"/>
    <col min="10506" max="10752" width="11.42578125"/>
    <col min="10753" max="10753" width="14.140625" bestFit="1" customWidth="1"/>
    <col min="10754" max="10754" width="15.42578125" customWidth="1"/>
    <col min="10755" max="10755" width="12.28515625" customWidth="1"/>
    <col min="10756" max="10756" width="11.42578125"/>
    <col min="10757" max="10757" width="9.7109375" customWidth="1"/>
    <col min="10758" max="10758" width="14.85546875" customWidth="1"/>
    <col min="10759" max="10759" width="13.5703125" customWidth="1"/>
    <col min="10760" max="10760" width="12.28515625" customWidth="1"/>
    <col min="10761" max="10761" width="13.5703125" customWidth="1"/>
    <col min="10762" max="11008" width="11.42578125"/>
    <col min="11009" max="11009" width="14.140625" bestFit="1" customWidth="1"/>
    <col min="11010" max="11010" width="15.42578125" customWidth="1"/>
    <col min="11011" max="11011" width="12.28515625" customWidth="1"/>
    <col min="11012" max="11012" width="11.42578125"/>
    <col min="11013" max="11013" width="9.7109375" customWidth="1"/>
    <col min="11014" max="11014" width="14.85546875" customWidth="1"/>
    <col min="11015" max="11015" width="13.5703125" customWidth="1"/>
    <col min="11016" max="11016" width="12.28515625" customWidth="1"/>
    <col min="11017" max="11017" width="13.5703125" customWidth="1"/>
    <col min="11265" max="11265" width="14.140625" bestFit="1" customWidth="1"/>
    <col min="11266" max="11266" width="15.42578125" customWidth="1"/>
    <col min="11267" max="11267" width="12.28515625" customWidth="1"/>
    <col min="11268" max="11268" width="11.42578125"/>
    <col min="11269" max="11269" width="9.7109375" customWidth="1"/>
    <col min="11270" max="11270" width="14.85546875" customWidth="1"/>
    <col min="11271" max="11271" width="13.5703125" customWidth="1"/>
    <col min="11272" max="11272" width="12.28515625" customWidth="1"/>
    <col min="11273" max="11273" width="13.5703125" customWidth="1"/>
    <col min="11274" max="11520" width="11.42578125"/>
    <col min="11521" max="11521" width="14.140625" bestFit="1" customWidth="1"/>
    <col min="11522" max="11522" width="15.42578125" customWidth="1"/>
    <col min="11523" max="11523" width="12.28515625" customWidth="1"/>
    <col min="11524" max="11524" width="11.42578125"/>
    <col min="11525" max="11525" width="9.7109375" customWidth="1"/>
    <col min="11526" max="11526" width="14.85546875" customWidth="1"/>
    <col min="11527" max="11527" width="13.5703125" customWidth="1"/>
    <col min="11528" max="11528" width="12.28515625" customWidth="1"/>
    <col min="11529" max="11529" width="13.5703125" customWidth="1"/>
    <col min="11530" max="11776" width="11.42578125"/>
    <col min="11777" max="11777" width="14.140625" bestFit="1" customWidth="1"/>
    <col min="11778" max="11778" width="15.42578125" customWidth="1"/>
    <col min="11779" max="11779" width="12.28515625" customWidth="1"/>
    <col min="11780" max="11780" width="11.42578125"/>
    <col min="11781" max="11781" width="9.7109375" customWidth="1"/>
    <col min="11782" max="11782" width="14.85546875" customWidth="1"/>
    <col min="11783" max="11783" width="13.5703125" customWidth="1"/>
    <col min="11784" max="11784" width="12.28515625" customWidth="1"/>
    <col min="11785" max="11785" width="13.5703125" customWidth="1"/>
    <col min="11786" max="12032" width="11.42578125"/>
    <col min="12033" max="12033" width="14.140625" bestFit="1" customWidth="1"/>
    <col min="12034" max="12034" width="15.42578125" customWidth="1"/>
    <col min="12035" max="12035" width="12.28515625" customWidth="1"/>
    <col min="12036" max="12036" width="11.42578125"/>
    <col min="12037" max="12037" width="9.7109375" customWidth="1"/>
    <col min="12038" max="12038" width="14.85546875" customWidth="1"/>
    <col min="12039" max="12039" width="13.5703125" customWidth="1"/>
    <col min="12040" max="12040" width="12.28515625" customWidth="1"/>
    <col min="12041" max="12041" width="13.5703125" customWidth="1"/>
    <col min="12289" max="12289" width="14.140625" bestFit="1" customWidth="1"/>
    <col min="12290" max="12290" width="15.42578125" customWidth="1"/>
    <col min="12291" max="12291" width="12.28515625" customWidth="1"/>
    <col min="12292" max="12292" width="11.42578125"/>
    <col min="12293" max="12293" width="9.7109375" customWidth="1"/>
    <col min="12294" max="12294" width="14.85546875" customWidth="1"/>
    <col min="12295" max="12295" width="13.5703125" customWidth="1"/>
    <col min="12296" max="12296" width="12.28515625" customWidth="1"/>
    <col min="12297" max="12297" width="13.5703125" customWidth="1"/>
    <col min="12298" max="12544" width="11.42578125"/>
    <col min="12545" max="12545" width="14.140625" bestFit="1" customWidth="1"/>
    <col min="12546" max="12546" width="15.42578125" customWidth="1"/>
    <col min="12547" max="12547" width="12.28515625" customWidth="1"/>
    <col min="12548" max="12548" width="11.42578125"/>
    <col min="12549" max="12549" width="9.7109375" customWidth="1"/>
    <col min="12550" max="12550" width="14.85546875" customWidth="1"/>
    <col min="12551" max="12551" width="13.5703125" customWidth="1"/>
    <col min="12552" max="12552" width="12.28515625" customWidth="1"/>
    <col min="12553" max="12553" width="13.5703125" customWidth="1"/>
    <col min="12554" max="12800" width="11.42578125"/>
    <col min="12801" max="12801" width="14.140625" bestFit="1" customWidth="1"/>
    <col min="12802" max="12802" width="15.42578125" customWidth="1"/>
    <col min="12803" max="12803" width="12.28515625" customWidth="1"/>
    <col min="12804" max="12804" width="11.42578125"/>
    <col min="12805" max="12805" width="9.7109375" customWidth="1"/>
    <col min="12806" max="12806" width="14.85546875" customWidth="1"/>
    <col min="12807" max="12807" width="13.5703125" customWidth="1"/>
    <col min="12808" max="12808" width="12.28515625" customWidth="1"/>
    <col min="12809" max="12809" width="13.5703125" customWidth="1"/>
    <col min="12810" max="13056" width="11.42578125"/>
    <col min="13057" max="13057" width="14.140625" bestFit="1" customWidth="1"/>
    <col min="13058" max="13058" width="15.42578125" customWidth="1"/>
    <col min="13059" max="13059" width="12.28515625" customWidth="1"/>
    <col min="13060" max="13060" width="11.42578125"/>
    <col min="13061" max="13061" width="9.7109375" customWidth="1"/>
    <col min="13062" max="13062" width="14.85546875" customWidth="1"/>
    <col min="13063" max="13063" width="13.5703125" customWidth="1"/>
    <col min="13064" max="13064" width="12.28515625" customWidth="1"/>
    <col min="13065" max="13065" width="13.5703125" customWidth="1"/>
    <col min="13313" max="13313" width="14.140625" bestFit="1" customWidth="1"/>
    <col min="13314" max="13314" width="15.42578125" customWidth="1"/>
    <col min="13315" max="13315" width="12.28515625" customWidth="1"/>
    <col min="13316" max="13316" width="11.42578125"/>
    <col min="13317" max="13317" width="9.7109375" customWidth="1"/>
    <col min="13318" max="13318" width="14.85546875" customWidth="1"/>
    <col min="13319" max="13319" width="13.5703125" customWidth="1"/>
    <col min="13320" max="13320" width="12.28515625" customWidth="1"/>
    <col min="13321" max="13321" width="13.5703125" customWidth="1"/>
    <col min="13322" max="13568" width="11.42578125"/>
    <col min="13569" max="13569" width="14.140625" bestFit="1" customWidth="1"/>
    <col min="13570" max="13570" width="15.42578125" customWidth="1"/>
    <col min="13571" max="13571" width="12.28515625" customWidth="1"/>
    <col min="13572" max="13572" width="11.42578125"/>
    <col min="13573" max="13573" width="9.7109375" customWidth="1"/>
    <col min="13574" max="13574" width="14.85546875" customWidth="1"/>
    <col min="13575" max="13575" width="13.5703125" customWidth="1"/>
    <col min="13576" max="13576" width="12.28515625" customWidth="1"/>
    <col min="13577" max="13577" width="13.5703125" customWidth="1"/>
    <col min="13578" max="13824" width="11.42578125"/>
    <col min="13825" max="13825" width="14.140625" bestFit="1" customWidth="1"/>
    <col min="13826" max="13826" width="15.42578125" customWidth="1"/>
    <col min="13827" max="13827" width="12.28515625" customWidth="1"/>
    <col min="13828" max="13828" width="11.42578125"/>
    <col min="13829" max="13829" width="9.7109375" customWidth="1"/>
    <col min="13830" max="13830" width="14.85546875" customWidth="1"/>
    <col min="13831" max="13831" width="13.5703125" customWidth="1"/>
    <col min="13832" max="13832" width="12.28515625" customWidth="1"/>
    <col min="13833" max="13833" width="13.5703125" customWidth="1"/>
    <col min="13834" max="14080" width="11.42578125"/>
    <col min="14081" max="14081" width="14.140625" bestFit="1" customWidth="1"/>
    <col min="14082" max="14082" width="15.42578125" customWidth="1"/>
    <col min="14083" max="14083" width="12.28515625" customWidth="1"/>
    <col min="14084" max="14084" width="11.42578125"/>
    <col min="14085" max="14085" width="9.7109375" customWidth="1"/>
    <col min="14086" max="14086" width="14.85546875" customWidth="1"/>
    <col min="14087" max="14087" width="13.5703125" customWidth="1"/>
    <col min="14088" max="14088" width="12.28515625" customWidth="1"/>
    <col min="14089" max="14089" width="13.5703125" customWidth="1"/>
    <col min="14337" max="14337" width="14.140625" bestFit="1" customWidth="1"/>
    <col min="14338" max="14338" width="15.42578125" customWidth="1"/>
    <col min="14339" max="14339" width="12.28515625" customWidth="1"/>
    <col min="14340" max="14340" width="11.42578125"/>
    <col min="14341" max="14341" width="9.7109375" customWidth="1"/>
    <col min="14342" max="14342" width="14.85546875" customWidth="1"/>
    <col min="14343" max="14343" width="13.5703125" customWidth="1"/>
    <col min="14344" max="14344" width="12.28515625" customWidth="1"/>
    <col min="14345" max="14345" width="13.5703125" customWidth="1"/>
    <col min="14346" max="14592" width="11.42578125"/>
    <col min="14593" max="14593" width="14.140625" bestFit="1" customWidth="1"/>
    <col min="14594" max="14594" width="15.42578125" customWidth="1"/>
    <col min="14595" max="14595" width="12.28515625" customWidth="1"/>
    <col min="14596" max="14596" width="11.42578125"/>
    <col min="14597" max="14597" width="9.7109375" customWidth="1"/>
    <col min="14598" max="14598" width="14.85546875" customWidth="1"/>
    <col min="14599" max="14599" width="13.5703125" customWidth="1"/>
    <col min="14600" max="14600" width="12.28515625" customWidth="1"/>
    <col min="14601" max="14601" width="13.5703125" customWidth="1"/>
    <col min="14602" max="14848" width="11.42578125"/>
    <col min="14849" max="14849" width="14.140625" bestFit="1" customWidth="1"/>
    <col min="14850" max="14850" width="15.42578125" customWidth="1"/>
    <col min="14851" max="14851" width="12.28515625" customWidth="1"/>
    <col min="14852" max="14852" width="11.42578125"/>
    <col min="14853" max="14853" width="9.7109375" customWidth="1"/>
    <col min="14854" max="14854" width="14.85546875" customWidth="1"/>
    <col min="14855" max="14855" width="13.5703125" customWidth="1"/>
    <col min="14856" max="14856" width="12.28515625" customWidth="1"/>
    <col min="14857" max="14857" width="13.5703125" customWidth="1"/>
    <col min="14858" max="15104" width="11.42578125"/>
    <col min="15105" max="15105" width="14.140625" bestFit="1" customWidth="1"/>
    <col min="15106" max="15106" width="15.42578125" customWidth="1"/>
    <col min="15107" max="15107" width="12.28515625" customWidth="1"/>
    <col min="15108" max="15108" width="11.42578125"/>
    <col min="15109" max="15109" width="9.7109375" customWidth="1"/>
    <col min="15110" max="15110" width="14.85546875" customWidth="1"/>
    <col min="15111" max="15111" width="13.5703125" customWidth="1"/>
    <col min="15112" max="15112" width="12.28515625" customWidth="1"/>
    <col min="15113" max="15113" width="13.5703125" customWidth="1"/>
    <col min="15361" max="15361" width="14.140625" bestFit="1" customWidth="1"/>
    <col min="15362" max="15362" width="15.42578125" customWidth="1"/>
    <col min="15363" max="15363" width="12.28515625" customWidth="1"/>
    <col min="15364" max="15364" width="11.42578125"/>
    <col min="15365" max="15365" width="9.7109375" customWidth="1"/>
    <col min="15366" max="15366" width="14.85546875" customWidth="1"/>
    <col min="15367" max="15367" width="13.5703125" customWidth="1"/>
    <col min="15368" max="15368" width="12.28515625" customWidth="1"/>
    <col min="15369" max="15369" width="13.5703125" customWidth="1"/>
    <col min="15370" max="15616" width="11.42578125"/>
    <col min="15617" max="15617" width="14.140625" bestFit="1" customWidth="1"/>
    <col min="15618" max="15618" width="15.42578125" customWidth="1"/>
    <col min="15619" max="15619" width="12.28515625" customWidth="1"/>
    <col min="15620" max="15620" width="11.42578125"/>
    <col min="15621" max="15621" width="9.7109375" customWidth="1"/>
    <col min="15622" max="15622" width="14.85546875" customWidth="1"/>
    <col min="15623" max="15623" width="13.5703125" customWidth="1"/>
    <col min="15624" max="15624" width="12.28515625" customWidth="1"/>
    <col min="15625" max="15625" width="13.5703125" customWidth="1"/>
    <col min="15626" max="15872" width="11.42578125"/>
    <col min="15873" max="15873" width="14.140625" bestFit="1" customWidth="1"/>
    <col min="15874" max="15874" width="15.42578125" customWidth="1"/>
    <col min="15875" max="15875" width="12.28515625" customWidth="1"/>
    <col min="15876" max="15876" width="11.42578125"/>
    <col min="15877" max="15877" width="9.7109375" customWidth="1"/>
    <col min="15878" max="15878" width="14.85546875" customWidth="1"/>
    <col min="15879" max="15879" width="13.5703125" customWidth="1"/>
    <col min="15880" max="15880" width="12.28515625" customWidth="1"/>
    <col min="15881" max="15881" width="13.5703125" customWidth="1"/>
    <col min="15882" max="16128" width="11.42578125"/>
    <col min="16129" max="16129" width="14.140625" bestFit="1" customWidth="1"/>
    <col min="16130" max="16130" width="15.42578125" customWidth="1"/>
    <col min="16131" max="16131" width="12.28515625" customWidth="1"/>
    <col min="16132" max="16132" width="11.42578125"/>
    <col min="16133" max="16133" width="9.7109375" customWidth="1"/>
    <col min="16134" max="16134" width="14.85546875" customWidth="1"/>
    <col min="16135" max="16135" width="13.5703125" customWidth="1"/>
    <col min="16136" max="16136" width="12.28515625" customWidth="1"/>
    <col min="16137" max="16137" width="13.5703125" customWidth="1"/>
  </cols>
  <sheetData>
    <row r="1" spans="1:10" ht="15" customHeight="1" x14ac:dyDescent="0.25">
      <c r="A1" s="3298" t="s">
        <v>148</v>
      </c>
      <c r="B1" s="3298"/>
      <c r="C1" s="3298"/>
      <c r="D1" s="3298"/>
      <c r="E1" s="3298"/>
      <c r="F1" s="3298"/>
      <c r="G1" s="3298"/>
      <c r="H1" s="3298"/>
      <c r="I1" s="3298"/>
    </row>
    <row r="2" spans="1:10" ht="12.75" customHeight="1" x14ac:dyDescent="0.25">
      <c r="A2" s="3413" t="s">
        <v>41</v>
      </c>
      <c r="B2" s="3413"/>
      <c r="C2" s="3413"/>
      <c r="D2" s="3413"/>
      <c r="E2" s="3413"/>
      <c r="F2" s="3413"/>
      <c r="G2" s="3413"/>
      <c r="H2" s="3413"/>
      <c r="I2" s="3413"/>
    </row>
    <row r="3" spans="1:10" ht="15.75" x14ac:dyDescent="0.25">
      <c r="A3" s="3414" t="s">
        <v>256</v>
      </c>
      <c r="B3" s="3414"/>
      <c r="C3" s="3414"/>
      <c r="D3" s="3414"/>
      <c r="E3" s="3414"/>
      <c r="F3" s="3414"/>
      <c r="G3" s="3414"/>
      <c r="H3" s="3414"/>
      <c r="I3" s="3414"/>
    </row>
    <row r="4" spans="1:10" x14ac:dyDescent="0.25">
      <c r="B4" s="8"/>
      <c r="C4" s="8"/>
      <c r="D4" s="8"/>
      <c r="E4" s="8"/>
      <c r="F4" s="8"/>
      <c r="G4" s="8"/>
      <c r="H4" s="8"/>
    </row>
    <row r="7" spans="1:10" ht="13.15" customHeight="1" x14ac:dyDescent="0.25">
      <c r="F7" s="3479" t="s">
        <v>306</v>
      </c>
      <c r="G7" s="3479"/>
      <c r="H7" s="3531">
        <v>43598</v>
      </c>
      <c r="I7" s="3481"/>
      <c r="J7" s="275"/>
    </row>
    <row r="8" spans="1:10" x14ac:dyDescent="0.25">
      <c r="F8" s="3482" t="s">
        <v>258</v>
      </c>
      <c r="G8" s="3482"/>
      <c r="H8" s="3483" t="s">
        <v>259</v>
      </c>
      <c r="I8" s="3483"/>
      <c r="J8" s="276"/>
    </row>
    <row r="9" spans="1:10" ht="15.75" thickBot="1" x14ac:dyDescent="0.3">
      <c r="F9" s="15"/>
      <c r="G9" s="15"/>
      <c r="H9" s="15"/>
      <c r="I9" s="49"/>
    </row>
    <row r="10" spans="1:10" x14ac:dyDescent="0.25">
      <c r="A10" s="2160" t="s">
        <v>260</v>
      </c>
      <c r="B10" s="190" t="s">
        <v>319</v>
      </c>
      <c r="C10" s="191"/>
      <c r="D10" s="191"/>
      <c r="E10" s="191"/>
      <c r="F10" s="191"/>
      <c r="G10" s="191"/>
      <c r="H10" s="191"/>
      <c r="I10" s="192"/>
    </row>
    <row r="11" spans="1:10" x14ac:dyDescent="0.25">
      <c r="A11" s="2161" t="s">
        <v>263</v>
      </c>
      <c r="B11" s="194" t="s">
        <v>320</v>
      </c>
      <c r="C11" s="194"/>
      <c r="D11" s="194"/>
      <c r="E11" s="194"/>
      <c r="F11" s="194"/>
      <c r="G11" s="194"/>
      <c r="H11" s="194"/>
      <c r="I11" s="195"/>
    </row>
    <row r="12" spans="1:10" x14ac:dyDescent="0.25">
      <c r="A12" s="248"/>
      <c r="B12" s="196" t="s">
        <v>321</v>
      </c>
      <c r="C12" s="196"/>
      <c r="D12" s="196"/>
      <c r="E12" s="196"/>
      <c r="F12" s="196"/>
      <c r="G12" s="196"/>
      <c r="H12" s="196"/>
      <c r="I12" s="197"/>
    </row>
    <row r="13" spans="1:10" x14ac:dyDescent="0.25">
      <c r="A13" s="2154"/>
      <c r="B13" s="196" t="s">
        <v>322</v>
      </c>
      <c r="C13" s="196"/>
      <c r="D13" s="196"/>
      <c r="E13" s="196"/>
      <c r="F13" s="196"/>
      <c r="G13" s="196"/>
      <c r="H13" s="196"/>
      <c r="I13" s="197"/>
    </row>
    <row r="14" spans="1:10" x14ac:dyDescent="0.25">
      <c r="A14" s="2155"/>
      <c r="B14" s="198"/>
      <c r="C14" s="198"/>
      <c r="D14" s="198"/>
      <c r="E14" s="198"/>
      <c r="F14" s="198"/>
      <c r="G14" s="198"/>
      <c r="H14" s="198"/>
      <c r="I14" s="199"/>
    </row>
    <row r="15" spans="1:10" x14ac:dyDescent="0.25">
      <c r="A15" s="2154" t="s">
        <v>155</v>
      </c>
      <c r="B15" s="196" t="s">
        <v>323</v>
      </c>
      <c r="C15" s="196"/>
      <c r="D15" s="196"/>
      <c r="E15" s="196"/>
      <c r="F15" s="196"/>
      <c r="G15" s="196"/>
      <c r="H15" s="196"/>
      <c r="I15" s="197"/>
    </row>
    <row r="16" spans="1:10" x14ac:dyDescent="0.25">
      <c r="A16" s="2161" t="s">
        <v>265</v>
      </c>
      <c r="B16" s="194" t="s">
        <v>324</v>
      </c>
      <c r="C16" s="194"/>
      <c r="D16" s="194"/>
      <c r="E16" s="194"/>
      <c r="F16" s="194"/>
      <c r="G16" s="194"/>
      <c r="H16" s="194"/>
      <c r="I16" s="195"/>
    </row>
    <row r="17" spans="1:14" x14ac:dyDescent="0.25">
      <c r="A17" s="2154"/>
      <c r="B17" s="196"/>
      <c r="C17" s="196"/>
      <c r="D17" s="196"/>
      <c r="E17" s="196"/>
      <c r="F17" s="196"/>
      <c r="G17" s="196"/>
      <c r="H17" s="196"/>
      <c r="I17" s="197"/>
    </row>
    <row r="18" spans="1:14" x14ac:dyDescent="0.25">
      <c r="A18" s="2155"/>
      <c r="B18" s="198"/>
      <c r="C18" s="198"/>
      <c r="D18" s="198"/>
      <c r="E18" s="198"/>
      <c r="F18" s="198"/>
      <c r="G18" s="198"/>
      <c r="H18" s="198"/>
      <c r="I18" s="199"/>
    </row>
    <row r="19" spans="1:14" x14ac:dyDescent="0.25">
      <c r="A19" s="2162" t="s">
        <v>267</v>
      </c>
      <c r="B19" s="200" t="s">
        <v>268</v>
      </c>
      <c r="C19" s="200"/>
      <c r="D19" s="200"/>
      <c r="E19" s="200"/>
      <c r="F19" s="200"/>
      <c r="G19" s="200"/>
      <c r="H19" s="200"/>
      <c r="I19" s="201"/>
    </row>
    <row r="20" spans="1:14" x14ac:dyDescent="0.25">
      <c r="A20" s="2161" t="s">
        <v>269</v>
      </c>
      <c r="B20" s="194" t="s">
        <v>325</v>
      </c>
      <c r="C20" s="194"/>
      <c r="D20" s="194"/>
      <c r="E20" s="194"/>
      <c r="F20" s="194"/>
      <c r="G20" s="194"/>
      <c r="H20" s="194"/>
      <c r="I20" s="195"/>
    </row>
    <row r="21" spans="1:14" x14ac:dyDescent="0.25">
      <c r="A21" s="2155"/>
      <c r="B21" s="198" t="s">
        <v>326</v>
      </c>
      <c r="C21" s="198"/>
      <c r="D21" s="198"/>
      <c r="E21" s="198"/>
      <c r="F21" s="198"/>
      <c r="G21" s="198"/>
      <c r="H21" s="198"/>
      <c r="I21" s="199"/>
    </row>
    <row r="22" spans="1:14" ht="30.75" thickBot="1" x14ac:dyDescent="0.3">
      <c r="A22" s="2164" t="s">
        <v>271</v>
      </c>
      <c r="B22" s="202"/>
      <c r="C22" s="202"/>
      <c r="D22" s="202"/>
      <c r="E22" s="202"/>
      <c r="F22" s="202"/>
      <c r="G22" s="202"/>
      <c r="H22" s="202"/>
      <c r="I22" s="203"/>
    </row>
    <row r="24" spans="1:14" ht="18.75" thickBot="1" x14ac:dyDescent="0.3">
      <c r="A24" s="310">
        <v>2017</v>
      </c>
      <c r="B24" s="55"/>
    </row>
    <row r="25" spans="1:14" ht="31.15" customHeight="1" thickBot="1" x14ac:dyDescent="0.3">
      <c r="A25" s="277" t="s">
        <v>166</v>
      </c>
      <c r="B25" s="311" t="s">
        <v>327</v>
      </c>
      <c r="C25" s="277" t="s">
        <v>159</v>
      </c>
      <c r="D25" s="212" t="s">
        <v>275</v>
      </c>
      <c r="E25" s="213"/>
      <c r="F25" s="213"/>
      <c r="G25" s="213"/>
      <c r="H25" s="213"/>
      <c r="I25" s="214"/>
    </row>
    <row r="26" spans="1:14" x14ac:dyDescent="0.25">
      <c r="A26" s="279">
        <v>42736</v>
      </c>
      <c r="B26" s="1596">
        <v>0.92610837438423643</v>
      </c>
      <c r="C26" s="217">
        <v>0.9</v>
      </c>
      <c r="D26" s="3494"/>
      <c r="E26" s="3495"/>
      <c r="F26" s="3495"/>
      <c r="G26" s="3495"/>
      <c r="H26" s="3495"/>
      <c r="I26" s="3496"/>
    </row>
    <row r="27" spans="1:14" ht="13.15" customHeight="1" x14ac:dyDescent="0.25">
      <c r="A27" s="280">
        <v>42767</v>
      </c>
      <c r="B27" s="1596">
        <v>0.98529411764705888</v>
      </c>
      <c r="C27" s="222">
        <v>0.9</v>
      </c>
      <c r="D27" s="3476"/>
      <c r="E27" s="3477"/>
      <c r="F27" s="3477"/>
      <c r="G27" s="3477"/>
      <c r="H27" s="3477"/>
      <c r="I27" s="3478"/>
    </row>
    <row r="28" spans="1:14" x14ac:dyDescent="0.25">
      <c r="A28" s="280">
        <v>42795</v>
      </c>
      <c r="B28" s="1596">
        <v>0.9859154929577465</v>
      </c>
      <c r="C28" s="222">
        <v>0.9</v>
      </c>
      <c r="D28" s="3465"/>
      <c r="E28" s="3466"/>
      <c r="F28" s="3466"/>
      <c r="G28" s="3466"/>
      <c r="H28" s="3466"/>
      <c r="I28" s="3467"/>
    </row>
    <row r="29" spans="1:14" ht="24" customHeight="1" x14ac:dyDescent="0.25">
      <c r="A29" s="280">
        <v>42826</v>
      </c>
      <c r="B29" s="1606">
        <v>0.79439252336448596</v>
      </c>
      <c r="C29" s="222">
        <v>0.9</v>
      </c>
      <c r="D29" s="3468" t="s">
        <v>328</v>
      </c>
      <c r="E29" s="3469"/>
      <c r="F29" s="3469"/>
      <c r="G29" s="3469"/>
      <c r="H29" s="3469"/>
      <c r="I29" s="3469"/>
      <c r="J29" s="281"/>
      <c r="K29" s="281"/>
      <c r="L29" s="281"/>
      <c r="M29" s="281"/>
      <c r="N29" s="281"/>
    </row>
    <row r="30" spans="1:14" x14ac:dyDescent="0.25">
      <c r="A30" s="280">
        <v>42856</v>
      </c>
      <c r="B30" s="1596">
        <v>0.92708333333333337</v>
      </c>
      <c r="C30" s="222">
        <v>0.9</v>
      </c>
      <c r="D30" s="312"/>
      <c r="E30" s="220"/>
      <c r="F30" s="220"/>
      <c r="G30" s="220"/>
      <c r="H30" s="220"/>
      <c r="I30" s="221"/>
    </row>
    <row r="31" spans="1:14" x14ac:dyDescent="0.25">
      <c r="A31" s="280">
        <v>42887</v>
      </c>
      <c r="B31" s="1596">
        <v>1</v>
      </c>
      <c r="C31" s="222">
        <v>0.9</v>
      </c>
      <c r="D31" s="312"/>
      <c r="E31" s="220"/>
      <c r="F31" s="220"/>
      <c r="G31" s="220"/>
      <c r="H31" s="220"/>
      <c r="I31" s="221"/>
    </row>
    <row r="32" spans="1:14" x14ac:dyDescent="0.25">
      <c r="A32" s="280">
        <v>42917</v>
      </c>
      <c r="B32" s="1596">
        <v>0.99004975124378114</v>
      </c>
      <c r="C32" s="222">
        <v>0.9</v>
      </c>
      <c r="D32" s="312"/>
      <c r="E32" s="220"/>
      <c r="F32" s="220"/>
      <c r="G32" s="220"/>
      <c r="H32" s="220"/>
      <c r="I32" s="221"/>
    </row>
    <row r="33" spans="1:10" x14ac:dyDescent="0.25">
      <c r="A33" s="280">
        <v>42948</v>
      </c>
      <c r="B33" s="1596">
        <v>0.97989949748743721</v>
      </c>
      <c r="C33" s="222">
        <v>0.9</v>
      </c>
      <c r="D33" s="312"/>
      <c r="E33" s="220"/>
      <c r="F33" s="220"/>
      <c r="G33" s="220"/>
      <c r="H33" s="220"/>
      <c r="I33" s="221"/>
    </row>
    <row r="34" spans="1:10" x14ac:dyDescent="0.25">
      <c r="A34" s="280">
        <v>42979</v>
      </c>
      <c r="B34" s="1596">
        <v>0.93500000000000005</v>
      </c>
      <c r="C34" s="222">
        <v>0.9</v>
      </c>
      <c r="D34" s="312"/>
      <c r="E34" s="220"/>
      <c r="F34" s="220"/>
      <c r="G34" s="220"/>
      <c r="H34" s="220"/>
      <c r="I34" s="221"/>
    </row>
    <row r="35" spans="1:10" ht="14.45" customHeight="1" x14ac:dyDescent="0.25">
      <c r="A35" s="280">
        <v>43009</v>
      </c>
      <c r="B35" s="1596">
        <v>0.90452261306532666</v>
      </c>
      <c r="C35" s="222">
        <v>0.9</v>
      </c>
      <c r="D35" s="3451"/>
      <c r="E35" s="3529"/>
      <c r="F35" s="3529"/>
      <c r="G35" s="3529"/>
      <c r="H35" s="3529"/>
      <c r="I35" s="3530"/>
    </row>
    <row r="36" spans="1:10" ht="12.6" customHeight="1" x14ac:dyDescent="0.25">
      <c r="A36" s="280">
        <v>43040</v>
      </c>
      <c r="B36" s="1596">
        <v>1</v>
      </c>
      <c r="C36" s="222">
        <v>0.9</v>
      </c>
      <c r="D36" s="3451"/>
      <c r="E36" s="3452"/>
      <c r="F36" s="3452"/>
      <c r="G36" s="3452"/>
      <c r="H36" s="3452"/>
      <c r="I36" s="3453"/>
      <c r="J36" s="145"/>
    </row>
    <row r="37" spans="1:10" ht="15.75" thickBot="1" x14ac:dyDescent="0.3">
      <c r="A37" s="313">
        <v>43070</v>
      </c>
      <c r="B37" s="1983">
        <v>0.99468085106382975</v>
      </c>
      <c r="C37" s="224">
        <v>0.9</v>
      </c>
      <c r="D37" s="314"/>
      <c r="E37" s="226"/>
      <c r="F37" s="226"/>
      <c r="G37" s="226"/>
      <c r="H37" s="226"/>
      <c r="I37" s="227"/>
    </row>
    <row r="55" spans="1:13" ht="18.75" thickBot="1" x14ac:dyDescent="0.3">
      <c r="A55" s="3426" t="s">
        <v>288</v>
      </c>
      <c r="B55" s="3426"/>
      <c r="C55" s="3426"/>
      <c r="D55" s="3426"/>
      <c r="E55" s="3426"/>
      <c r="F55" s="3426"/>
      <c r="G55" s="3426"/>
      <c r="H55" s="3426"/>
      <c r="I55" s="3426"/>
      <c r="J55" s="72"/>
      <c r="K55" s="72"/>
      <c r="L55" s="72"/>
      <c r="M55" s="72"/>
    </row>
    <row r="56" spans="1:13" ht="15.75" thickBot="1" x14ac:dyDescent="0.3">
      <c r="C56" s="282"/>
      <c r="D56" s="3473"/>
      <c r="E56" s="3474"/>
      <c r="F56" s="3474"/>
      <c r="G56" s="3475"/>
      <c r="H56" s="283"/>
      <c r="I56" s="284"/>
      <c r="K56" s="186"/>
      <c r="L56" s="49"/>
    </row>
    <row r="57" spans="1:13" ht="39.75" thickBot="1" x14ac:dyDescent="0.3">
      <c r="C57" s="285"/>
      <c r="D57" s="315" t="s">
        <v>314</v>
      </c>
      <c r="E57" s="286" t="s">
        <v>329</v>
      </c>
      <c r="F57" s="315" t="s">
        <v>330</v>
      </c>
      <c r="G57" s="315" t="s">
        <v>330</v>
      </c>
      <c r="I57" s="287"/>
      <c r="K57" s="288"/>
    </row>
    <row r="58" spans="1:13" x14ac:dyDescent="0.25">
      <c r="C58" s="316" t="s">
        <v>206</v>
      </c>
      <c r="D58" s="317">
        <v>42797</v>
      </c>
      <c r="E58" s="318">
        <v>203</v>
      </c>
      <c r="F58" s="319">
        <v>188</v>
      </c>
      <c r="G58" s="320">
        <v>0.92610837438423643</v>
      </c>
      <c r="I58" s="293"/>
      <c r="K58" s="288"/>
    </row>
    <row r="59" spans="1:13" x14ac:dyDescent="0.25">
      <c r="C59" s="321" t="s">
        <v>207</v>
      </c>
      <c r="D59" s="322">
        <v>42822</v>
      </c>
      <c r="E59" s="323">
        <v>204</v>
      </c>
      <c r="F59" s="306">
        <v>201</v>
      </c>
      <c r="G59" s="320">
        <v>0.98529411764705888</v>
      </c>
      <c r="I59" s="293"/>
    </row>
    <row r="60" spans="1:13" x14ac:dyDescent="0.25">
      <c r="C60" s="321" t="s">
        <v>331</v>
      </c>
      <c r="D60" s="322">
        <v>42860</v>
      </c>
      <c r="E60" s="323">
        <v>213</v>
      </c>
      <c r="F60" s="306">
        <v>210</v>
      </c>
      <c r="G60" s="320">
        <v>0.9859154929577465</v>
      </c>
      <c r="I60" s="293"/>
    </row>
    <row r="61" spans="1:13" x14ac:dyDescent="0.25">
      <c r="C61" s="321" t="s">
        <v>318</v>
      </c>
      <c r="D61" s="322">
        <v>42881</v>
      </c>
      <c r="E61" s="323">
        <v>214</v>
      </c>
      <c r="F61" s="306">
        <v>170</v>
      </c>
      <c r="G61" s="320">
        <v>0.79439252336448596</v>
      </c>
      <c r="I61" s="293"/>
    </row>
    <row r="62" spans="1:13" x14ac:dyDescent="0.25">
      <c r="C62" s="321" t="s">
        <v>210</v>
      </c>
      <c r="D62" s="322">
        <v>42916</v>
      </c>
      <c r="E62" s="323">
        <v>192</v>
      </c>
      <c r="F62" s="306">
        <v>178</v>
      </c>
      <c r="G62" s="320">
        <v>0.92708333333333337</v>
      </c>
      <c r="I62" s="293"/>
      <c r="K62" s="288"/>
    </row>
    <row r="63" spans="1:13" x14ac:dyDescent="0.25">
      <c r="C63" s="324" t="s">
        <v>211</v>
      </c>
      <c r="D63" s="322">
        <v>42951</v>
      </c>
      <c r="E63" s="323">
        <v>194</v>
      </c>
      <c r="F63" s="306">
        <v>194</v>
      </c>
      <c r="G63" s="320">
        <v>1</v>
      </c>
      <c r="I63" s="293"/>
      <c r="K63" s="288"/>
    </row>
    <row r="64" spans="1:13" x14ac:dyDescent="0.25">
      <c r="C64" s="321" t="s">
        <v>212</v>
      </c>
      <c r="D64" s="322">
        <v>42972</v>
      </c>
      <c r="E64" s="323">
        <v>201</v>
      </c>
      <c r="F64" s="306">
        <v>199</v>
      </c>
      <c r="G64" s="320">
        <v>0.99004975124378114</v>
      </c>
      <c r="I64" s="70"/>
      <c r="K64" s="288"/>
    </row>
    <row r="65" spans="1:14" x14ac:dyDescent="0.25">
      <c r="C65" s="321" t="s">
        <v>213</v>
      </c>
      <c r="D65" s="322">
        <v>43004</v>
      </c>
      <c r="E65" s="323">
        <v>199</v>
      </c>
      <c r="F65" s="306">
        <v>195</v>
      </c>
      <c r="G65" s="320">
        <v>0.97989949748743721</v>
      </c>
      <c r="I65" s="70"/>
      <c r="K65" s="288"/>
    </row>
    <row r="66" spans="1:14" x14ac:dyDescent="0.25">
      <c r="C66" s="321" t="s">
        <v>214</v>
      </c>
      <c r="D66" s="322">
        <v>43035</v>
      </c>
      <c r="E66" s="323">
        <v>200</v>
      </c>
      <c r="F66" s="306">
        <v>187</v>
      </c>
      <c r="G66" s="320">
        <v>0.93500000000000005</v>
      </c>
      <c r="I66" s="70"/>
      <c r="K66" s="288"/>
    </row>
    <row r="67" spans="1:14" x14ac:dyDescent="0.25">
      <c r="C67" s="321" t="s">
        <v>215</v>
      </c>
      <c r="D67" s="322">
        <v>43067</v>
      </c>
      <c r="E67" s="323">
        <v>199</v>
      </c>
      <c r="F67" s="306">
        <v>180</v>
      </c>
      <c r="G67" s="325">
        <v>0.90452261306532666</v>
      </c>
      <c r="I67" s="70"/>
      <c r="K67" s="288"/>
    </row>
    <row r="68" spans="1:14" x14ac:dyDescent="0.25">
      <c r="C68" s="321" t="s">
        <v>216</v>
      </c>
      <c r="D68" s="322">
        <v>43110</v>
      </c>
      <c r="E68" s="323">
        <v>188</v>
      </c>
      <c r="F68" s="306">
        <v>188</v>
      </c>
      <c r="G68" s="320">
        <v>1</v>
      </c>
      <c r="I68" s="70"/>
      <c r="K68" s="288"/>
    </row>
    <row r="69" spans="1:14" ht="15.75" thickBot="1" x14ac:dyDescent="0.3">
      <c r="A69" s="244"/>
      <c r="B69" s="245"/>
      <c r="C69" s="326" t="s">
        <v>217</v>
      </c>
      <c r="D69" s="327">
        <v>43140</v>
      </c>
      <c r="E69" s="328">
        <v>188</v>
      </c>
      <c r="F69" s="329">
        <v>187</v>
      </c>
      <c r="G69" s="330">
        <v>0.99468085106382975</v>
      </c>
      <c r="I69" s="70"/>
      <c r="K69" s="288"/>
    </row>
    <row r="70" spans="1:14" ht="27" thickBot="1" x14ac:dyDescent="0.45">
      <c r="A70" s="1604">
        <v>2018</v>
      </c>
      <c r="B70" s="55"/>
    </row>
    <row r="71" spans="1:14" ht="31.15" customHeight="1" thickBot="1" x14ac:dyDescent="0.3">
      <c r="A71" s="277" t="s">
        <v>166</v>
      </c>
      <c r="B71" s="311" t="s">
        <v>327</v>
      </c>
      <c r="C71" s="277" t="s">
        <v>159</v>
      </c>
      <c r="D71" s="212" t="s">
        <v>275</v>
      </c>
      <c r="E71" s="213"/>
      <c r="F71" s="213"/>
      <c r="G71" s="213"/>
      <c r="H71" s="213"/>
      <c r="I71" s="214"/>
    </row>
    <row r="72" spans="1:14" ht="15.75" thickBot="1" x14ac:dyDescent="0.3">
      <c r="A72" s="279" t="s">
        <v>206</v>
      </c>
      <c r="B72" s="2011">
        <v>0</v>
      </c>
      <c r="C72" s="217">
        <v>0.9</v>
      </c>
      <c r="D72" s="3494" t="s">
        <v>332</v>
      </c>
      <c r="E72" s="3495"/>
      <c r="F72" s="3495"/>
      <c r="G72" s="3495"/>
      <c r="H72" s="3495"/>
      <c r="I72" s="3496"/>
    </row>
    <row r="73" spans="1:14" ht="13.15" customHeight="1" x14ac:dyDescent="0.25">
      <c r="A73" s="280" t="s">
        <v>207</v>
      </c>
      <c r="B73" s="2011">
        <v>0.87439999999999996</v>
      </c>
      <c r="C73" s="222">
        <v>0.9</v>
      </c>
      <c r="D73" s="3494" t="s">
        <v>333</v>
      </c>
      <c r="E73" s="3495"/>
      <c r="F73" s="3495"/>
      <c r="G73" s="3495"/>
      <c r="H73" s="3495"/>
      <c r="I73" s="3496"/>
    </row>
    <row r="74" spans="1:14" x14ac:dyDescent="0.25">
      <c r="A74" s="280" t="s">
        <v>331</v>
      </c>
      <c r="B74" s="1596">
        <v>1</v>
      </c>
      <c r="C74" s="222">
        <v>0.9</v>
      </c>
      <c r="D74" s="3465"/>
      <c r="E74" s="3466"/>
      <c r="F74" s="3466"/>
      <c r="G74" s="3466"/>
      <c r="H74" s="3466"/>
      <c r="I74" s="3467"/>
    </row>
    <row r="75" spans="1:14" ht="18" customHeight="1" x14ac:dyDescent="0.25">
      <c r="A75" s="280" t="s">
        <v>318</v>
      </c>
      <c r="B75" s="1597">
        <v>0.98899999999999999</v>
      </c>
      <c r="C75" s="222">
        <v>0.9</v>
      </c>
      <c r="D75" s="312"/>
      <c r="E75" s="220"/>
      <c r="F75" s="220"/>
      <c r="G75" s="220"/>
      <c r="H75" s="220"/>
      <c r="I75" s="221"/>
      <c r="J75" s="281"/>
      <c r="K75" s="281"/>
      <c r="L75" s="281"/>
      <c r="M75" s="281"/>
      <c r="N75" s="281"/>
    </row>
    <row r="76" spans="1:14" x14ac:dyDescent="0.25">
      <c r="A76" s="280">
        <v>43221</v>
      </c>
      <c r="B76" s="1596">
        <f t="shared" ref="B76:B77" si="0">G109</f>
        <v>0.98930481283422456</v>
      </c>
      <c r="C76" s="222">
        <v>0.9</v>
      </c>
      <c r="D76" s="312"/>
      <c r="E76" s="220"/>
      <c r="F76" s="220"/>
      <c r="G76" s="220"/>
      <c r="H76" s="220"/>
      <c r="I76" s="221"/>
    </row>
    <row r="77" spans="1:14" x14ac:dyDescent="0.25">
      <c r="A77" s="280">
        <v>43252</v>
      </c>
      <c r="B77" s="1596">
        <f t="shared" si="0"/>
        <v>0.99470899470899465</v>
      </c>
      <c r="C77" s="222">
        <v>0.9</v>
      </c>
      <c r="D77" s="312"/>
      <c r="E77" s="220"/>
      <c r="F77" s="220"/>
      <c r="G77" s="220"/>
      <c r="H77" s="220"/>
      <c r="I77" s="221"/>
    </row>
    <row r="78" spans="1:14" x14ac:dyDescent="0.25">
      <c r="A78" s="280">
        <v>43282</v>
      </c>
      <c r="B78" s="1596">
        <v>0.99470000000000003</v>
      </c>
      <c r="C78" s="222">
        <v>0.9</v>
      </c>
      <c r="D78" s="312"/>
      <c r="E78" s="220"/>
      <c r="F78" s="220"/>
      <c r="G78" s="220"/>
      <c r="H78" s="220"/>
      <c r="I78" s="221"/>
    </row>
    <row r="79" spans="1:14" x14ac:dyDescent="0.25">
      <c r="A79" s="280">
        <v>43313</v>
      </c>
      <c r="B79" s="1596">
        <v>0.99480000000000002</v>
      </c>
      <c r="C79" s="222">
        <v>0.9</v>
      </c>
      <c r="D79" s="312"/>
      <c r="E79" s="220"/>
      <c r="F79" s="220"/>
      <c r="G79" s="220"/>
      <c r="H79" s="220"/>
      <c r="I79" s="221"/>
    </row>
    <row r="80" spans="1:14" x14ac:dyDescent="0.25">
      <c r="A80" s="280">
        <v>43344</v>
      </c>
      <c r="B80" s="1596">
        <v>0.97950000000000004</v>
      </c>
      <c r="C80" s="222">
        <v>0.9</v>
      </c>
      <c r="D80" s="312"/>
      <c r="E80" s="220"/>
      <c r="F80" s="220"/>
      <c r="G80" s="220"/>
      <c r="H80" s="220"/>
      <c r="I80" s="221"/>
    </row>
    <row r="81" spans="1:10" ht="14.45" customHeight="1" x14ac:dyDescent="0.25">
      <c r="A81" s="280">
        <v>43374</v>
      </c>
      <c r="B81" s="1596">
        <v>0.99490000000000001</v>
      </c>
      <c r="C81" s="222">
        <v>0.9</v>
      </c>
      <c r="D81" s="3451"/>
      <c r="E81" s="3529"/>
      <c r="F81" s="3529"/>
      <c r="G81" s="3529"/>
      <c r="H81" s="3529"/>
      <c r="I81" s="3530"/>
    </row>
    <row r="82" spans="1:10" ht="12.6" customHeight="1" x14ac:dyDescent="0.25">
      <c r="A82" s="280">
        <v>43405</v>
      </c>
      <c r="B82" s="1596">
        <v>0.96909999999999996</v>
      </c>
      <c r="C82" s="222">
        <v>0.9</v>
      </c>
      <c r="D82" s="3451"/>
      <c r="E82" s="3452"/>
      <c r="F82" s="3452"/>
      <c r="G82" s="3452"/>
      <c r="H82" s="3452"/>
      <c r="I82" s="3453"/>
      <c r="J82" s="145"/>
    </row>
    <row r="83" spans="1:10" ht="15.75" thickBot="1" x14ac:dyDescent="0.3">
      <c r="A83" s="313">
        <v>43435</v>
      </c>
      <c r="B83" s="1983">
        <v>0.99460000000000004</v>
      </c>
      <c r="C83" s="224">
        <v>0.9</v>
      </c>
      <c r="D83" s="314"/>
      <c r="E83" s="226"/>
      <c r="F83" s="226"/>
      <c r="G83" s="226"/>
      <c r="H83" s="226"/>
      <c r="I83" s="227"/>
    </row>
    <row r="86" spans="1:10" x14ac:dyDescent="0.25">
      <c r="H86" s="72"/>
    </row>
    <row r="102" spans="1:13" ht="18.75" thickBot="1" x14ac:dyDescent="0.3">
      <c r="A102" s="3426" t="s">
        <v>289</v>
      </c>
      <c r="B102" s="3426"/>
      <c r="C102" s="3426"/>
      <c r="D102" s="3426"/>
      <c r="E102" s="3426"/>
      <c r="F102" s="3426"/>
      <c r="G102" s="3426"/>
      <c r="H102" s="3426"/>
      <c r="I102" s="3426"/>
      <c r="J102" s="72"/>
      <c r="K102" s="72"/>
      <c r="L102" s="72"/>
      <c r="M102" s="72"/>
    </row>
    <row r="103" spans="1:13" ht="15.75" thickBot="1" x14ac:dyDescent="0.3">
      <c r="C103" s="282"/>
      <c r="D103" s="3473"/>
      <c r="E103" s="3474"/>
      <c r="F103" s="3474"/>
      <c r="G103" s="3475"/>
      <c r="H103" s="283"/>
      <c r="I103" s="284"/>
      <c r="K103" s="186"/>
      <c r="L103" s="49"/>
    </row>
    <row r="104" spans="1:13" ht="39.75" thickBot="1" x14ac:dyDescent="0.3">
      <c r="C104" s="285"/>
      <c r="D104" s="315" t="s">
        <v>314</v>
      </c>
      <c r="E104" s="286" t="s">
        <v>329</v>
      </c>
      <c r="F104" s="315" t="s">
        <v>330</v>
      </c>
      <c r="G104" s="315" t="s">
        <v>330</v>
      </c>
      <c r="I104" s="287"/>
      <c r="K104" s="288"/>
    </row>
    <row r="105" spans="1:13" ht="15.75" thickBot="1" x14ac:dyDescent="0.3">
      <c r="C105" s="316">
        <v>43101</v>
      </c>
      <c r="D105" s="317">
        <v>43161</v>
      </c>
      <c r="E105" s="318">
        <v>198</v>
      </c>
      <c r="F105" s="319">
        <v>0</v>
      </c>
      <c r="G105" s="320">
        <f>F105/E105</f>
        <v>0</v>
      </c>
      <c r="I105" s="293"/>
      <c r="K105" s="288"/>
    </row>
    <row r="106" spans="1:13" ht="15.75" thickBot="1" x14ac:dyDescent="0.3">
      <c r="C106" s="321">
        <v>43132</v>
      </c>
      <c r="D106" s="331">
        <v>43196</v>
      </c>
      <c r="E106" s="318">
        <v>199</v>
      </c>
      <c r="F106" s="319">
        <v>174</v>
      </c>
      <c r="G106" s="320">
        <f>F106/E106</f>
        <v>0.87437185929648242</v>
      </c>
      <c r="I106" s="293"/>
    </row>
    <row r="107" spans="1:13" ht="15.75" thickBot="1" x14ac:dyDescent="0.3">
      <c r="C107" s="321">
        <v>43160</v>
      </c>
      <c r="D107" s="322">
        <v>43217</v>
      </c>
      <c r="E107" s="318">
        <v>187</v>
      </c>
      <c r="F107" s="319">
        <v>187</v>
      </c>
      <c r="G107" s="320">
        <f t="shared" ref="G107:G116" si="1">F107/E107</f>
        <v>1</v>
      </c>
      <c r="I107" s="293"/>
    </row>
    <row r="108" spans="1:13" ht="15.75" thickBot="1" x14ac:dyDescent="0.3">
      <c r="C108" s="321">
        <v>43191</v>
      </c>
      <c r="D108" s="322">
        <v>43245</v>
      </c>
      <c r="E108" s="318">
        <v>181</v>
      </c>
      <c r="F108" s="319">
        <v>179</v>
      </c>
      <c r="G108" s="320">
        <f t="shared" si="1"/>
        <v>0.98895027624309395</v>
      </c>
      <c r="I108" s="293"/>
    </row>
    <row r="109" spans="1:13" ht="15.75" thickBot="1" x14ac:dyDescent="0.3">
      <c r="C109" s="321">
        <v>43221</v>
      </c>
      <c r="D109" s="322">
        <v>43280</v>
      </c>
      <c r="E109" s="318">
        <v>187</v>
      </c>
      <c r="F109" s="319">
        <v>185</v>
      </c>
      <c r="G109" s="320">
        <f t="shared" si="1"/>
        <v>0.98930481283422456</v>
      </c>
      <c r="I109" s="293"/>
      <c r="K109" s="288"/>
    </row>
    <row r="110" spans="1:13" ht="15.75" thickBot="1" x14ac:dyDescent="0.3">
      <c r="C110" s="324">
        <v>43252</v>
      </c>
      <c r="D110" s="322">
        <v>43322</v>
      </c>
      <c r="E110" s="318">
        <v>189</v>
      </c>
      <c r="F110" s="319">
        <v>188</v>
      </c>
      <c r="G110" s="320">
        <f t="shared" si="1"/>
        <v>0.99470899470899465</v>
      </c>
      <c r="I110" s="293"/>
      <c r="K110" s="288"/>
    </row>
    <row r="111" spans="1:13" ht="15.75" thickBot="1" x14ac:dyDescent="0.3">
      <c r="C111" s="321">
        <v>43282</v>
      </c>
      <c r="D111" s="322">
        <v>43343</v>
      </c>
      <c r="E111" s="318">
        <v>187</v>
      </c>
      <c r="F111" s="319">
        <v>186</v>
      </c>
      <c r="G111" s="320">
        <f t="shared" si="1"/>
        <v>0.99465240641711228</v>
      </c>
      <c r="I111" s="70"/>
      <c r="K111" s="288"/>
    </row>
    <row r="112" spans="1:13" ht="15.75" thickBot="1" x14ac:dyDescent="0.3">
      <c r="C112" s="321">
        <v>43313</v>
      </c>
      <c r="D112" s="322">
        <v>43371</v>
      </c>
      <c r="E112" s="318">
        <v>191</v>
      </c>
      <c r="F112" s="319">
        <v>190</v>
      </c>
      <c r="G112" s="320">
        <f t="shared" si="1"/>
        <v>0.99476439790575921</v>
      </c>
      <c r="I112" s="70"/>
      <c r="K112" s="288"/>
    </row>
    <row r="113" spans="1:18" ht="15.75" thickBot="1" x14ac:dyDescent="0.3">
      <c r="C113" s="321">
        <v>43344</v>
      </c>
      <c r="D113" s="322">
        <v>43399</v>
      </c>
      <c r="E113" s="318">
        <v>195</v>
      </c>
      <c r="F113" s="319">
        <v>191</v>
      </c>
      <c r="G113" s="320">
        <f t="shared" si="1"/>
        <v>0.97948717948717945</v>
      </c>
      <c r="I113" s="70"/>
      <c r="K113" s="288"/>
    </row>
    <row r="114" spans="1:18" ht="15.75" thickBot="1" x14ac:dyDescent="0.3">
      <c r="C114" s="321">
        <v>43374</v>
      </c>
      <c r="D114" s="322">
        <v>43434</v>
      </c>
      <c r="E114" s="318">
        <v>195</v>
      </c>
      <c r="F114" s="319">
        <v>194</v>
      </c>
      <c r="G114" s="325">
        <f t="shared" si="1"/>
        <v>0.99487179487179489</v>
      </c>
      <c r="I114" s="70"/>
      <c r="K114" s="288"/>
    </row>
    <row r="115" spans="1:18" ht="15.75" thickBot="1" x14ac:dyDescent="0.3">
      <c r="C115" s="321">
        <v>43405</v>
      </c>
      <c r="D115" s="322">
        <v>43476</v>
      </c>
      <c r="E115" s="318">
        <v>194</v>
      </c>
      <c r="F115" s="319">
        <v>188</v>
      </c>
      <c r="G115" s="320">
        <f t="shared" si="1"/>
        <v>0.96907216494845361</v>
      </c>
      <c r="I115" s="70"/>
      <c r="K115" s="288"/>
    </row>
    <row r="116" spans="1:18" ht="15.75" thickBot="1" x14ac:dyDescent="0.3">
      <c r="A116" s="244"/>
      <c r="B116" s="245"/>
      <c r="C116" s="326">
        <v>43435</v>
      </c>
      <c r="D116" s="327">
        <v>43504</v>
      </c>
      <c r="E116" s="332">
        <v>184</v>
      </c>
      <c r="F116" s="333">
        <v>183</v>
      </c>
      <c r="G116" s="320">
        <f t="shared" si="1"/>
        <v>0.99456521739130432</v>
      </c>
      <c r="I116" s="70"/>
      <c r="K116" s="288"/>
    </row>
    <row r="117" spans="1:18" x14ac:dyDescent="0.25">
      <c r="A117" s="244"/>
      <c r="B117" s="245"/>
      <c r="C117" s="245"/>
      <c r="D117" s="77"/>
      <c r="E117" s="302"/>
      <c r="I117" s="73"/>
      <c r="K117" s="288"/>
    </row>
    <row r="118" spans="1:18" x14ac:dyDescent="0.25">
      <c r="J118" s="3401" t="s">
        <v>285</v>
      </c>
      <c r="K118" s="3401"/>
      <c r="L118" s="3401"/>
      <c r="M118" s="3401"/>
      <c r="N118" s="3401"/>
      <c r="O118" s="3401"/>
      <c r="P118" s="3401"/>
      <c r="Q118" s="3401"/>
      <c r="R118" s="3401"/>
    </row>
    <row r="119" spans="1:18" ht="15.75" thickBot="1" x14ac:dyDescent="0.3">
      <c r="J119" s="3336" t="s">
        <v>176</v>
      </c>
      <c r="K119" s="3336"/>
      <c r="L119" s="3336"/>
      <c r="M119" s="3336"/>
      <c r="N119" s="3336"/>
      <c r="O119" s="3336"/>
      <c r="P119" s="3336"/>
      <c r="Q119" s="3336"/>
      <c r="R119" s="3336"/>
    </row>
    <row r="120" spans="1:18" ht="30.75" thickBot="1" x14ac:dyDescent="0.3">
      <c r="A120" s="2768" t="s">
        <v>1465</v>
      </c>
      <c r="B120" s="2686" t="s">
        <v>327</v>
      </c>
      <c r="C120" s="2663" t="s">
        <v>159</v>
      </c>
      <c r="D120" s="2772" t="s">
        <v>275</v>
      </c>
      <c r="E120" s="2773"/>
      <c r="F120" s="2773"/>
      <c r="G120" s="2773"/>
      <c r="H120" s="2773"/>
      <c r="I120" s="2774"/>
      <c r="J120" s="3336" t="s">
        <v>177</v>
      </c>
      <c r="K120" s="3336"/>
      <c r="L120" s="3336"/>
      <c r="M120" s="3336"/>
      <c r="N120" s="3336"/>
      <c r="O120" s="3336"/>
      <c r="P120" s="3336"/>
      <c r="Q120" s="3336"/>
      <c r="R120" s="3336"/>
    </row>
    <row r="121" spans="1:18" ht="15.75" thickBot="1" x14ac:dyDescent="0.3">
      <c r="A121" s="2696">
        <v>43466</v>
      </c>
      <c r="B121" s="1596">
        <v>0.97340000000000004</v>
      </c>
      <c r="C121" s="2769">
        <v>0.9</v>
      </c>
      <c r="D121" s="3532"/>
      <c r="E121" s="3532"/>
      <c r="F121" s="3532"/>
      <c r="G121" s="3532"/>
      <c r="H121" s="3532"/>
      <c r="I121" s="3532"/>
      <c r="L121" s="3454" t="s">
        <v>178</v>
      </c>
      <c r="M121" s="3455"/>
      <c r="N121" s="3455"/>
      <c r="O121" s="3455"/>
      <c r="P121" s="3456"/>
      <c r="Q121" s="303"/>
    </row>
    <row r="122" spans="1:18" ht="15.75" thickBot="1" x14ac:dyDescent="0.3">
      <c r="A122" s="2697">
        <v>43497</v>
      </c>
      <c r="B122" s="1596">
        <v>0.97750000000000004</v>
      </c>
      <c r="C122" s="2770">
        <v>0.9</v>
      </c>
      <c r="D122" s="3532"/>
      <c r="E122" s="3532"/>
      <c r="F122" s="3532"/>
      <c r="G122" s="3532"/>
      <c r="H122" s="3532"/>
      <c r="I122" s="3532"/>
      <c r="L122" s="3454" t="s">
        <v>179</v>
      </c>
      <c r="M122" s="3456"/>
      <c r="N122" s="3457" t="s">
        <v>180</v>
      </c>
      <c r="O122" s="3458"/>
      <c r="P122" s="3459"/>
      <c r="Q122" s="303"/>
    </row>
    <row r="123" spans="1:18" x14ac:dyDescent="0.25">
      <c r="A123" s="2697">
        <v>43525</v>
      </c>
      <c r="B123" s="1596">
        <v>0.98370000000000002</v>
      </c>
      <c r="C123" s="2770">
        <v>0.9</v>
      </c>
      <c r="D123" s="3532"/>
      <c r="E123" s="3532"/>
      <c r="F123" s="3532"/>
      <c r="G123" s="3532"/>
      <c r="H123" s="3532"/>
      <c r="I123" s="3532"/>
      <c r="L123" s="3460"/>
      <c r="M123" s="3461"/>
      <c r="N123" s="3462"/>
      <c r="O123" s="3463"/>
      <c r="P123" s="3464"/>
      <c r="Q123" s="304"/>
    </row>
    <row r="124" spans="1:18" x14ac:dyDescent="0.25">
      <c r="A124" s="2697">
        <v>43556</v>
      </c>
      <c r="B124" s="2699">
        <f t="shared" ref="B124:B132" si="2">G175</f>
        <v>0</v>
      </c>
      <c r="C124" s="2770">
        <v>0.9</v>
      </c>
      <c r="D124" s="3532"/>
      <c r="E124" s="3532"/>
      <c r="F124" s="3532"/>
      <c r="G124" s="3532"/>
      <c r="H124" s="3532"/>
      <c r="I124" s="3532"/>
      <c r="L124" s="305"/>
      <c r="M124" s="306"/>
      <c r="N124" s="307"/>
      <c r="O124" s="307"/>
      <c r="P124" s="308"/>
      <c r="Q124" s="304"/>
    </row>
    <row r="125" spans="1:18" x14ac:dyDescent="0.25">
      <c r="A125" s="2697">
        <v>43586</v>
      </c>
      <c r="B125" s="2698">
        <f t="shared" si="2"/>
        <v>0</v>
      </c>
      <c r="C125" s="2770">
        <v>0.9</v>
      </c>
      <c r="D125" s="3532"/>
      <c r="E125" s="3532"/>
      <c r="F125" s="3532"/>
      <c r="G125" s="3532"/>
      <c r="H125" s="3532"/>
      <c r="I125" s="3532"/>
      <c r="L125" s="305"/>
      <c r="M125" s="306"/>
      <c r="N125" s="307"/>
      <c r="O125" s="307"/>
      <c r="P125" s="308"/>
      <c r="Q125" s="304"/>
    </row>
    <row r="126" spans="1:18" x14ac:dyDescent="0.25">
      <c r="A126" s="2697">
        <v>43617</v>
      </c>
      <c r="B126" s="2698">
        <f t="shared" si="2"/>
        <v>0</v>
      </c>
      <c r="C126" s="2770">
        <v>0.9</v>
      </c>
      <c r="D126" s="3532"/>
      <c r="E126" s="3532"/>
      <c r="F126" s="3532"/>
      <c r="G126" s="3532"/>
      <c r="H126" s="3532"/>
      <c r="I126" s="3532"/>
      <c r="L126" s="305"/>
      <c r="M126" s="306"/>
      <c r="N126" s="307"/>
      <c r="O126" s="307"/>
      <c r="P126" s="308"/>
      <c r="Q126" s="304"/>
    </row>
    <row r="127" spans="1:18" x14ac:dyDescent="0.25">
      <c r="A127" s="2697">
        <v>43647</v>
      </c>
      <c r="B127" s="2698">
        <f t="shared" si="2"/>
        <v>0</v>
      </c>
      <c r="C127" s="2770">
        <v>0.9</v>
      </c>
      <c r="D127" s="3532"/>
      <c r="E127" s="3532"/>
      <c r="F127" s="3532"/>
      <c r="G127" s="3532"/>
      <c r="H127" s="3532"/>
      <c r="I127" s="3532"/>
      <c r="L127" s="305"/>
      <c r="M127" s="306"/>
      <c r="N127" s="307"/>
      <c r="O127" s="307"/>
      <c r="P127" s="308"/>
      <c r="Q127" s="304"/>
    </row>
    <row r="128" spans="1:18" x14ac:dyDescent="0.25">
      <c r="A128" s="2697">
        <v>43678</v>
      </c>
      <c r="B128" s="2698">
        <f t="shared" si="2"/>
        <v>0</v>
      </c>
      <c r="C128" s="2770">
        <v>0.9</v>
      </c>
      <c r="D128" s="3532"/>
      <c r="E128" s="3532"/>
      <c r="F128" s="3532"/>
      <c r="G128" s="3532"/>
      <c r="H128" s="3532"/>
      <c r="I128" s="3532"/>
      <c r="L128" s="305"/>
      <c r="M128" s="306"/>
      <c r="N128" s="307"/>
      <c r="O128" s="307"/>
      <c r="P128" s="308"/>
      <c r="Q128" s="304"/>
    </row>
    <row r="129" spans="1:17" x14ac:dyDescent="0.25">
      <c r="A129" s="2697">
        <v>43709</v>
      </c>
      <c r="B129" s="2698">
        <f t="shared" si="2"/>
        <v>0</v>
      </c>
      <c r="C129" s="2770">
        <v>0.9</v>
      </c>
      <c r="D129" s="3532"/>
      <c r="E129" s="3532"/>
      <c r="F129" s="3532"/>
      <c r="G129" s="3532"/>
      <c r="H129" s="3532"/>
      <c r="I129" s="3532"/>
      <c r="L129" s="305"/>
      <c r="M129" s="306"/>
      <c r="N129" s="307"/>
      <c r="O129" s="307"/>
      <c r="P129" s="308"/>
      <c r="Q129" s="304"/>
    </row>
    <row r="130" spans="1:17" x14ac:dyDescent="0.25">
      <c r="A130" s="2697">
        <v>43739</v>
      </c>
      <c r="B130" s="2698">
        <f t="shared" si="2"/>
        <v>0</v>
      </c>
      <c r="C130" s="2770">
        <v>0.9</v>
      </c>
      <c r="D130" s="3532"/>
      <c r="E130" s="3532"/>
      <c r="F130" s="3532"/>
      <c r="G130" s="3532"/>
      <c r="H130" s="3532"/>
      <c r="I130" s="3532"/>
      <c r="L130" s="305"/>
      <c r="M130" s="306"/>
      <c r="N130" s="307"/>
      <c r="O130" s="307"/>
      <c r="P130" s="308"/>
      <c r="Q130" s="304"/>
    </row>
    <row r="131" spans="1:17" x14ac:dyDescent="0.25">
      <c r="A131" s="2697">
        <v>43770</v>
      </c>
      <c r="B131" s="2698">
        <f>G182</f>
        <v>0</v>
      </c>
      <c r="C131" s="2770">
        <v>0.9</v>
      </c>
      <c r="D131" s="3532"/>
      <c r="E131" s="3532"/>
      <c r="F131" s="3532"/>
      <c r="G131" s="3532"/>
      <c r="H131" s="3532"/>
      <c r="I131" s="3532"/>
      <c r="L131" s="305"/>
      <c r="M131" s="306"/>
      <c r="N131" s="307"/>
      <c r="O131" s="307"/>
      <c r="P131" s="308"/>
      <c r="Q131" s="304"/>
    </row>
    <row r="132" spans="1:17" ht="15.75" thickBot="1" x14ac:dyDescent="0.3">
      <c r="A132" s="2700">
        <v>43800</v>
      </c>
      <c r="B132" s="2701">
        <f t="shared" si="2"/>
        <v>0</v>
      </c>
      <c r="C132" s="2771">
        <v>0.9</v>
      </c>
      <c r="D132" s="3532"/>
      <c r="E132" s="3532"/>
      <c r="F132" s="3532"/>
      <c r="G132" s="3532"/>
      <c r="H132" s="3532"/>
      <c r="I132" s="3532"/>
      <c r="L132" s="305"/>
      <c r="M132" s="306"/>
      <c r="N132" s="307"/>
      <c r="O132" s="307"/>
      <c r="P132" s="308"/>
      <c r="Q132" s="304"/>
    </row>
    <row r="133" spans="1:17" ht="15.75" thickBot="1" x14ac:dyDescent="0.3">
      <c r="L133" s="3372"/>
      <c r="M133" s="3375"/>
      <c r="N133" s="3527"/>
      <c r="O133" s="3527"/>
      <c r="P133" s="3528"/>
      <c r="Q133" s="304"/>
    </row>
    <row r="134" spans="1:17" x14ac:dyDescent="0.25">
      <c r="Q134" s="73"/>
    </row>
    <row r="135" spans="1:17" x14ac:dyDescent="0.25">
      <c r="H135" s="73"/>
    </row>
    <row r="136" spans="1:17" x14ac:dyDescent="0.25">
      <c r="H136" s="73"/>
    </row>
    <row r="138" spans="1:17" x14ac:dyDescent="0.25">
      <c r="A138" s="309"/>
    </row>
    <row r="155" spans="1:9" ht="18" x14ac:dyDescent="0.25">
      <c r="A155" s="3497" t="s">
        <v>168</v>
      </c>
      <c r="B155" s="3497"/>
      <c r="C155" s="3497"/>
      <c r="D155" s="3497"/>
      <c r="E155" s="3497"/>
      <c r="F155" s="3497"/>
      <c r="G155" s="3497"/>
      <c r="H155" s="3497"/>
      <c r="I155" s="3497"/>
    </row>
    <row r="158" spans="1:9" ht="15.75" thickBot="1" x14ac:dyDescent="0.3"/>
    <row r="159" spans="1:9" ht="15.75" thickBot="1" x14ac:dyDescent="0.3">
      <c r="C159" s="2702"/>
      <c r="D159" s="3402"/>
      <c r="E159" s="3403"/>
      <c r="F159" s="3403"/>
      <c r="G159" s="3404"/>
      <c r="H159" s="283"/>
      <c r="I159" s="284"/>
    </row>
    <row r="160" spans="1:9" ht="39.75" thickBot="1" x14ac:dyDescent="0.3">
      <c r="C160" s="2775">
        <v>2019</v>
      </c>
      <c r="D160" s="2703" t="s">
        <v>314</v>
      </c>
      <c r="E160" s="2704" t="s">
        <v>329</v>
      </c>
      <c r="F160" s="2703" t="s">
        <v>330</v>
      </c>
      <c r="G160" s="2703" t="s">
        <v>330</v>
      </c>
      <c r="I160" s="287"/>
    </row>
    <row r="161" spans="1:9" ht="15.75" thickBot="1" x14ac:dyDescent="0.3">
      <c r="C161" s="316">
        <v>43466</v>
      </c>
      <c r="D161" s="317">
        <v>43525</v>
      </c>
      <c r="E161" s="318">
        <v>188</v>
      </c>
      <c r="F161" s="319">
        <v>183</v>
      </c>
      <c r="G161" s="2705">
        <f>F161/E161</f>
        <v>0.97340425531914898</v>
      </c>
      <c r="I161" s="2706"/>
    </row>
    <row r="162" spans="1:9" ht="15.75" thickBot="1" x14ac:dyDescent="0.3">
      <c r="C162" s="321">
        <v>43497</v>
      </c>
      <c r="D162" s="331">
        <v>43553</v>
      </c>
      <c r="E162" s="318">
        <v>178</v>
      </c>
      <c r="F162" s="319">
        <v>174</v>
      </c>
      <c r="G162" s="2705">
        <f>F162/E162</f>
        <v>0.97752808988764039</v>
      </c>
      <c r="I162" s="2706"/>
    </row>
    <row r="163" spans="1:9" ht="15.75" thickBot="1" x14ac:dyDescent="0.3">
      <c r="C163" s="2953">
        <v>43525</v>
      </c>
      <c r="D163" s="2954">
        <v>43588</v>
      </c>
      <c r="E163" s="2951">
        <v>184</v>
      </c>
      <c r="F163" s="2952">
        <v>181</v>
      </c>
      <c r="G163" s="2955">
        <v>0.98369565217391308</v>
      </c>
      <c r="I163" s="2706"/>
    </row>
    <row r="164" spans="1:9" ht="15.75" thickBot="1" x14ac:dyDescent="0.3">
      <c r="C164" s="321">
        <v>43556</v>
      </c>
      <c r="D164" s="322">
        <v>43612</v>
      </c>
      <c r="E164" s="318"/>
      <c r="F164" s="319"/>
      <c r="G164" s="2707" t="e">
        <f t="shared" ref="G164:G172" si="3">F164/E164</f>
        <v>#DIV/0!</v>
      </c>
      <c r="I164" s="2706"/>
    </row>
    <row r="165" spans="1:9" ht="15.75" thickBot="1" x14ac:dyDescent="0.3">
      <c r="C165" s="321">
        <v>43586</v>
      </c>
      <c r="D165" s="322">
        <v>43643</v>
      </c>
      <c r="E165" s="318"/>
      <c r="F165" s="319"/>
      <c r="G165" s="2707" t="e">
        <f t="shared" si="3"/>
        <v>#DIV/0!</v>
      </c>
      <c r="I165" s="2706"/>
    </row>
    <row r="166" spans="1:9" ht="15.75" thickBot="1" x14ac:dyDescent="0.3">
      <c r="C166" s="324">
        <v>43617</v>
      </c>
      <c r="D166" s="322">
        <v>43691</v>
      </c>
      <c r="E166" s="318"/>
      <c r="F166" s="319"/>
      <c r="G166" s="2707" t="e">
        <f t="shared" si="3"/>
        <v>#DIV/0!</v>
      </c>
      <c r="I166" s="2706"/>
    </row>
    <row r="167" spans="1:9" ht="15.75" thickBot="1" x14ac:dyDescent="0.3">
      <c r="C167" s="321">
        <v>43647</v>
      </c>
      <c r="D167" s="322">
        <v>43707</v>
      </c>
      <c r="E167" s="318"/>
      <c r="F167" s="319"/>
      <c r="G167" s="2707" t="e">
        <f t="shared" si="3"/>
        <v>#DIV/0!</v>
      </c>
      <c r="I167" s="70"/>
    </row>
    <row r="168" spans="1:9" ht="15.75" thickBot="1" x14ac:dyDescent="0.3">
      <c r="C168" s="321">
        <v>43678</v>
      </c>
      <c r="D168" s="322">
        <v>43735</v>
      </c>
      <c r="E168" s="318"/>
      <c r="F168" s="319"/>
      <c r="G168" s="2707" t="e">
        <f t="shared" si="3"/>
        <v>#DIV/0!</v>
      </c>
      <c r="I168" s="70"/>
    </row>
    <row r="169" spans="1:9" ht="15.75" thickBot="1" x14ac:dyDescent="0.3">
      <c r="C169" s="321">
        <v>43709</v>
      </c>
      <c r="D169" s="322">
        <v>43763</v>
      </c>
      <c r="E169" s="318"/>
      <c r="F169" s="319"/>
      <c r="G169" s="2707" t="e">
        <f t="shared" si="3"/>
        <v>#DIV/0!</v>
      </c>
      <c r="I169" s="70"/>
    </row>
    <row r="170" spans="1:9" ht="15.75" thickBot="1" x14ac:dyDescent="0.3">
      <c r="C170" s="321">
        <v>43739</v>
      </c>
      <c r="D170" s="322">
        <v>43799</v>
      </c>
      <c r="E170" s="318"/>
      <c r="F170" s="319"/>
      <c r="G170" s="2708" t="e">
        <f t="shared" si="3"/>
        <v>#DIV/0!</v>
      </c>
      <c r="I170" s="70"/>
    </row>
    <row r="171" spans="1:9" ht="15.75" thickBot="1" x14ac:dyDescent="0.3">
      <c r="C171" s="321">
        <v>43770</v>
      </c>
      <c r="D171" s="322">
        <v>43840</v>
      </c>
      <c r="E171" s="318"/>
      <c r="F171" s="319"/>
      <c r="G171" s="2707" t="e">
        <f t="shared" si="3"/>
        <v>#DIV/0!</v>
      </c>
      <c r="I171" s="70"/>
    </row>
    <row r="172" spans="1:9" ht="15.75" thickBot="1" x14ac:dyDescent="0.3">
      <c r="A172" s="244"/>
      <c r="B172" s="245"/>
      <c r="C172" s="326">
        <v>43800</v>
      </c>
      <c r="D172" s="327">
        <v>43871</v>
      </c>
      <c r="E172" s="332"/>
      <c r="F172" s="333"/>
      <c r="G172" s="2707" t="e">
        <f t="shared" si="3"/>
        <v>#DIV/0!</v>
      </c>
      <c r="I172" s="70"/>
    </row>
  </sheetData>
  <mergeCells count="46">
    <mergeCell ref="D131:I131"/>
    <mergeCell ref="A155:I155"/>
    <mergeCell ref="D159:G159"/>
    <mergeCell ref="D121:I121"/>
    <mergeCell ref="D122:I122"/>
    <mergeCell ref="D123:I123"/>
    <mergeCell ref="D124:I124"/>
    <mergeCell ref="D130:I130"/>
    <mergeCell ref="D125:I125"/>
    <mergeCell ref="D126:I126"/>
    <mergeCell ref="D127:I127"/>
    <mergeCell ref="D128:I128"/>
    <mergeCell ref="D129:I129"/>
    <mergeCell ref="D132:I132"/>
    <mergeCell ref="D36:I36"/>
    <mergeCell ref="A1:I1"/>
    <mergeCell ref="A2:I2"/>
    <mergeCell ref="A3:I3"/>
    <mergeCell ref="F7:G7"/>
    <mergeCell ref="H7:I7"/>
    <mergeCell ref="F8:G8"/>
    <mergeCell ref="H8:I8"/>
    <mergeCell ref="D26:I26"/>
    <mergeCell ref="D27:I27"/>
    <mergeCell ref="D28:I28"/>
    <mergeCell ref="D29:I29"/>
    <mergeCell ref="D35:I35"/>
    <mergeCell ref="J119:R119"/>
    <mergeCell ref="A55:I55"/>
    <mergeCell ref="D56:G56"/>
    <mergeCell ref="D72:I72"/>
    <mergeCell ref="D73:I73"/>
    <mergeCell ref="D74:I74"/>
    <mergeCell ref="D81:I81"/>
    <mergeCell ref="D82:I82"/>
    <mergeCell ref="A102:I102"/>
    <mergeCell ref="D103:G103"/>
    <mergeCell ref="J118:R118"/>
    <mergeCell ref="L133:M133"/>
    <mergeCell ref="N133:P133"/>
    <mergeCell ref="J120:R120"/>
    <mergeCell ref="L121:P121"/>
    <mergeCell ref="L122:M122"/>
    <mergeCell ref="N122:P122"/>
    <mergeCell ref="L123:M123"/>
    <mergeCell ref="N123:P123"/>
  </mergeCells>
  <conditionalFormatting sqref="E117 I105">
    <cfRule type="cellIs" dxfId="212" priority="18" stopIfTrue="1" operator="between">
      <formula>0.01</formula>
      <formula>0.9999</formula>
    </cfRule>
  </conditionalFormatting>
  <conditionalFormatting sqref="I110">
    <cfRule type="cellIs" dxfId="211" priority="13" stopIfTrue="1" operator="between">
      <formula>0.01</formula>
      <formula>0.9999</formula>
    </cfRule>
  </conditionalFormatting>
  <conditionalFormatting sqref="I106">
    <cfRule type="cellIs" dxfId="210" priority="17" stopIfTrue="1" operator="between">
      <formula>0.01</formula>
      <formula>0.9999</formula>
    </cfRule>
  </conditionalFormatting>
  <conditionalFormatting sqref="I107">
    <cfRule type="cellIs" dxfId="209" priority="16" stopIfTrue="1" operator="between">
      <formula>0.01</formula>
      <formula>0.9999</formula>
    </cfRule>
  </conditionalFormatting>
  <conditionalFormatting sqref="I108">
    <cfRule type="cellIs" dxfId="208" priority="15" stopIfTrue="1" operator="between">
      <formula>0.01</formula>
      <formula>0.9999</formula>
    </cfRule>
  </conditionalFormatting>
  <conditionalFormatting sqref="I109">
    <cfRule type="cellIs" dxfId="207" priority="14" stopIfTrue="1" operator="between">
      <formula>0.01</formula>
      <formula>0.9999</formula>
    </cfRule>
  </conditionalFormatting>
  <conditionalFormatting sqref="I58">
    <cfRule type="cellIs" dxfId="206" priority="12" stopIfTrue="1" operator="between">
      <formula>0.01</formula>
      <formula>0.9999</formula>
    </cfRule>
  </conditionalFormatting>
  <conditionalFormatting sqref="I63">
    <cfRule type="cellIs" dxfId="205" priority="7" stopIfTrue="1" operator="between">
      <formula>0.01</formula>
      <formula>0.9999</formula>
    </cfRule>
  </conditionalFormatting>
  <conditionalFormatting sqref="I59">
    <cfRule type="cellIs" dxfId="204" priority="11" stopIfTrue="1" operator="between">
      <formula>0.01</formula>
      <formula>0.9999</formula>
    </cfRule>
  </conditionalFormatting>
  <conditionalFormatting sqref="I60">
    <cfRule type="cellIs" dxfId="203" priority="10" stopIfTrue="1" operator="between">
      <formula>0.01</formula>
      <formula>0.9999</formula>
    </cfRule>
  </conditionalFormatting>
  <conditionalFormatting sqref="I61">
    <cfRule type="cellIs" dxfId="202" priority="9" stopIfTrue="1" operator="between">
      <formula>0.01</formula>
      <formula>0.9999</formula>
    </cfRule>
  </conditionalFormatting>
  <conditionalFormatting sqref="I62">
    <cfRule type="cellIs" dxfId="201" priority="8" stopIfTrue="1" operator="between">
      <formula>0.01</formula>
      <formula>0.9999</formula>
    </cfRule>
  </conditionalFormatting>
  <conditionalFormatting sqref="I161">
    <cfRule type="cellIs" dxfId="200" priority="6" stopIfTrue="1" operator="between">
      <formula>0.01</formula>
      <formula>0.9999</formula>
    </cfRule>
  </conditionalFormatting>
  <conditionalFormatting sqref="I166">
    <cfRule type="cellIs" dxfId="199" priority="1" stopIfTrue="1" operator="between">
      <formula>0.01</formula>
      <formula>0.9999</formula>
    </cfRule>
  </conditionalFormatting>
  <conditionalFormatting sqref="I162">
    <cfRule type="cellIs" dxfId="198" priority="5" stopIfTrue="1" operator="between">
      <formula>0.01</formula>
      <formula>0.9999</formula>
    </cfRule>
  </conditionalFormatting>
  <conditionalFormatting sqref="I163">
    <cfRule type="cellIs" dxfId="197" priority="4" stopIfTrue="1" operator="between">
      <formula>0.01</formula>
      <formula>0.9999</formula>
    </cfRule>
  </conditionalFormatting>
  <conditionalFormatting sqref="I164">
    <cfRule type="cellIs" dxfId="196" priority="3" stopIfTrue="1" operator="between">
      <formula>0.01</formula>
      <formula>0.9999</formula>
    </cfRule>
  </conditionalFormatting>
  <conditionalFormatting sqref="I165">
    <cfRule type="cellIs" dxfId="195" priority="2" stopIfTrue="1" operator="between">
      <formula>0.01</formula>
      <formula>0.9999</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K34" sqref="K34"/>
    </sheetView>
  </sheetViews>
  <sheetFormatPr defaultColWidth="11.42578125" defaultRowHeight="15" x14ac:dyDescent="0.25"/>
  <cols>
    <col min="1" max="1" width="15.28515625" customWidth="1"/>
    <col min="2" max="2" width="11.7109375" customWidth="1"/>
    <col min="3" max="3" width="12.28515625" customWidth="1"/>
    <col min="4" max="4" width="10.7109375" customWidth="1"/>
    <col min="5" max="5" width="10.5703125" customWidth="1"/>
    <col min="6" max="6" width="7.7109375" customWidth="1"/>
    <col min="7" max="7" width="27.28515625" customWidth="1"/>
    <col min="257" max="257" width="14.42578125" customWidth="1"/>
    <col min="258" max="258" width="11.7109375" customWidth="1"/>
    <col min="259" max="259" width="12.28515625" customWidth="1"/>
    <col min="260" max="260" width="10.7109375" customWidth="1"/>
    <col min="261" max="261" width="10.5703125" customWidth="1"/>
    <col min="262" max="262" width="7.7109375" customWidth="1"/>
    <col min="263" max="263" width="27.28515625" customWidth="1"/>
    <col min="513" max="513" width="14.42578125" customWidth="1"/>
    <col min="514" max="514" width="11.7109375" customWidth="1"/>
    <col min="515" max="515" width="12.28515625" customWidth="1"/>
    <col min="516" max="516" width="10.7109375" customWidth="1"/>
    <col min="517" max="517" width="10.5703125" customWidth="1"/>
    <col min="518" max="518" width="7.7109375" customWidth="1"/>
    <col min="519" max="519" width="27.28515625" customWidth="1"/>
    <col min="769" max="769" width="14.42578125" customWidth="1"/>
    <col min="770" max="770" width="11.7109375" customWidth="1"/>
    <col min="771" max="771" width="12.28515625" customWidth="1"/>
    <col min="772" max="772" width="10.7109375" customWidth="1"/>
    <col min="773" max="773" width="10.5703125" customWidth="1"/>
    <col min="774" max="774" width="7.7109375" customWidth="1"/>
    <col min="775" max="775" width="27.28515625" customWidth="1"/>
    <col min="1025" max="1025" width="14.42578125" customWidth="1"/>
    <col min="1026" max="1026" width="11.7109375" customWidth="1"/>
    <col min="1027" max="1027" width="12.28515625" customWidth="1"/>
    <col min="1028" max="1028" width="10.7109375" customWidth="1"/>
    <col min="1029" max="1029" width="10.5703125" customWidth="1"/>
    <col min="1030" max="1030" width="7.7109375" customWidth="1"/>
    <col min="1031" max="1031" width="27.28515625" customWidth="1"/>
    <col min="1281" max="1281" width="14.42578125" customWidth="1"/>
    <col min="1282" max="1282" width="11.7109375" customWidth="1"/>
    <col min="1283" max="1283" width="12.28515625" customWidth="1"/>
    <col min="1284" max="1284" width="10.7109375" customWidth="1"/>
    <col min="1285" max="1285" width="10.5703125" customWidth="1"/>
    <col min="1286" max="1286" width="7.7109375" customWidth="1"/>
    <col min="1287" max="1287" width="27.28515625" customWidth="1"/>
    <col min="1537" max="1537" width="14.42578125" customWidth="1"/>
    <col min="1538" max="1538" width="11.7109375" customWidth="1"/>
    <col min="1539" max="1539" width="12.28515625" customWidth="1"/>
    <col min="1540" max="1540" width="10.7109375" customWidth="1"/>
    <col min="1541" max="1541" width="10.5703125" customWidth="1"/>
    <col min="1542" max="1542" width="7.7109375" customWidth="1"/>
    <col min="1543" max="1543" width="27.28515625" customWidth="1"/>
    <col min="1793" max="1793" width="14.42578125" customWidth="1"/>
    <col min="1794" max="1794" width="11.7109375" customWidth="1"/>
    <col min="1795" max="1795" width="12.28515625" customWidth="1"/>
    <col min="1796" max="1796" width="10.7109375" customWidth="1"/>
    <col min="1797" max="1797" width="10.5703125" customWidth="1"/>
    <col min="1798" max="1798" width="7.7109375" customWidth="1"/>
    <col min="1799" max="1799" width="27.28515625" customWidth="1"/>
    <col min="2049" max="2049" width="14.42578125" customWidth="1"/>
    <col min="2050" max="2050" width="11.7109375" customWidth="1"/>
    <col min="2051" max="2051" width="12.28515625" customWidth="1"/>
    <col min="2052" max="2052" width="10.7109375" customWidth="1"/>
    <col min="2053" max="2053" width="10.5703125" customWidth="1"/>
    <col min="2054" max="2054" width="7.7109375" customWidth="1"/>
    <col min="2055" max="2055" width="27.28515625" customWidth="1"/>
    <col min="2305" max="2305" width="14.42578125" customWidth="1"/>
    <col min="2306" max="2306" width="11.7109375" customWidth="1"/>
    <col min="2307" max="2307" width="12.28515625" customWidth="1"/>
    <col min="2308" max="2308" width="10.7109375" customWidth="1"/>
    <col min="2309" max="2309" width="10.5703125" customWidth="1"/>
    <col min="2310" max="2310" width="7.7109375" customWidth="1"/>
    <col min="2311" max="2311" width="27.28515625" customWidth="1"/>
    <col min="2561" max="2561" width="14.42578125" customWidth="1"/>
    <col min="2562" max="2562" width="11.7109375" customWidth="1"/>
    <col min="2563" max="2563" width="12.28515625" customWidth="1"/>
    <col min="2564" max="2564" width="10.7109375" customWidth="1"/>
    <col min="2565" max="2565" width="10.5703125" customWidth="1"/>
    <col min="2566" max="2566" width="7.7109375" customWidth="1"/>
    <col min="2567" max="2567" width="27.28515625" customWidth="1"/>
    <col min="2817" max="2817" width="14.42578125" customWidth="1"/>
    <col min="2818" max="2818" width="11.7109375" customWidth="1"/>
    <col min="2819" max="2819" width="12.28515625" customWidth="1"/>
    <col min="2820" max="2820" width="10.7109375" customWidth="1"/>
    <col min="2821" max="2821" width="10.5703125" customWidth="1"/>
    <col min="2822" max="2822" width="7.7109375" customWidth="1"/>
    <col min="2823" max="2823" width="27.28515625" customWidth="1"/>
    <col min="3073" max="3073" width="14.42578125" customWidth="1"/>
    <col min="3074" max="3074" width="11.7109375" customWidth="1"/>
    <col min="3075" max="3075" width="12.28515625" customWidth="1"/>
    <col min="3076" max="3076" width="10.7109375" customWidth="1"/>
    <col min="3077" max="3077" width="10.5703125" customWidth="1"/>
    <col min="3078" max="3078" width="7.7109375" customWidth="1"/>
    <col min="3079" max="3079" width="27.28515625" customWidth="1"/>
    <col min="3329" max="3329" width="14.42578125" customWidth="1"/>
    <col min="3330" max="3330" width="11.7109375" customWidth="1"/>
    <col min="3331" max="3331" width="12.28515625" customWidth="1"/>
    <col min="3332" max="3332" width="10.7109375" customWidth="1"/>
    <col min="3333" max="3333" width="10.5703125" customWidth="1"/>
    <col min="3334" max="3334" width="7.7109375" customWidth="1"/>
    <col min="3335" max="3335" width="27.28515625" customWidth="1"/>
    <col min="3585" max="3585" width="14.42578125" customWidth="1"/>
    <col min="3586" max="3586" width="11.7109375" customWidth="1"/>
    <col min="3587" max="3587" width="12.28515625" customWidth="1"/>
    <col min="3588" max="3588" width="10.7109375" customWidth="1"/>
    <col min="3589" max="3589" width="10.5703125" customWidth="1"/>
    <col min="3590" max="3590" width="7.7109375" customWidth="1"/>
    <col min="3591" max="3591" width="27.28515625" customWidth="1"/>
    <col min="3841" max="3841" width="14.42578125" customWidth="1"/>
    <col min="3842" max="3842" width="11.7109375" customWidth="1"/>
    <col min="3843" max="3843" width="12.28515625" customWidth="1"/>
    <col min="3844" max="3844" width="10.7109375" customWidth="1"/>
    <col min="3845" max="3845" width="10.5703125" customWidth="1"/>
    <col min="3846" max="3846" width="7.7109375" customWidth="1"/>
    <col min="3847" max="3847" width="27.28515625" customWidth="1"/>
    <col min="4097" max="4097" width="14.42578125" customWidth="1"/>
    <col min="4098" max="4098" width="11.7109375" customWidth="1"/>
    <col min="4099" max="4099" width="12.28515625" customWidth="1"/>
    <col min="4100" max="4100" width="10.7109375" customWidth="1"/>
    <col min="4101" max="4101" width="10.5703125" customWidth="1"/>
    <col min="4102" max="4102" width="7.7109375" customWidth="1"/>
    <col min="4103" max="4103" width="27.28515625" customWidth="1"/>
    <col min="4353" max="4353" width="14.42578125" customWidth="1"/>
    <col min="4354" max="4354" width="11.7109375" customWidth="1"/>
    <col min="4355" max="4355" width="12.28515625" customWidth="1"/>
    <col min="4356" max="4356" width="10.7109375" customWidth="1"/>
    <col min="4357" max="4357" width="10.5703125" customWidth="1"/>
    <col min="4358" max="4358" width="7.7109375" customWidth="1"/>
    <col min="4359" max="4359" width="27.28515625" customWidth="1"/>
    <col min="4609" max="4609" width="14.42578125" customWidth="1"/>
    <col min="4610" max="4610" width="11.7109375" customWidth="1"/>
    <col min="4611" max="4611" width="12.28515625" customWidth="1"/>
    <col min="4612" max="4612" width="10.7109375" customWidth="1"/>
    <col min="4613" max="4613" width="10.5703125" customWidth="1"/>
    <col min="4614" max="4614" width="7.7109375" customWidth="1"/>
    <col min="4615" max="4615" width="27.28515625" customWidth="1"/>
    <col min="4865" max="4865" width="14.42578125" customWidth="1"/>
    <col min="4866" max="4866" width="11.7109375" customWidth="1"/>
    <col min="4867" max="4867" width="12.28515625" customWidth="1"/>
    <col min="4868" max="4868" width="10.7109375" customWidth="1"/>
    <col min="4869" max="4869" width="10.5703125" customWidth="1"/>
    <col min="4870" max="4870" width="7.7109375" customWidth="1"/>
    <col min="4871" max="4871" width="27.28515625" customWidth="1"/>
    <col min="5121" max="5121" width="14.42578125" customWidth="1"/>
    <col min="5122" max="5122" width="11.7109375" customWidth="1"/>
    <col min="5123" max="5123" width="12.28515625" customWidth="1"/>
    <col min="5124" max="5124" width="10.7109375" customWidth="1"/>
    <col min="5125" max="5125" width="10.5703125" customWidth="1"/>
    <col min="5126" max="5126" width="7.7109375" customWidth="1"/>
    <col min="5127" max="5127" width="27.28515625" customWidth="1"/>
    <col min="5377" max="5377" width="14.42578125" customWidth="1"/>
    <col min="5378" max="5378" width="11.7109375" customWidth="1"/>
    <col min="5379" max="5379" width="12.28515625" customWidth="1"/>
    <col min="5380" max="5380" width="10.7109375" customWidth="1"/>
    <col min="5381" max="5381" width="10.5703125" customWidth="1"/>
    <col min="5382" max="5382" width="7.7109375" customWidth="1"/>
    <col min="5383" max="5383" width="27.28515625" customWidth="1"/>
    <col min="5633" max="5633" width="14.42578125" customWidth="1"/>
    <col min="5634" max="5634" width="11.7109375" customWidth="1"/>
    <col min="5635" max="5635" width="12.28515625" customWidth="1"/>
    <col min="5636" max="5636" width="10.7109375" customWidth="1"/>
    <col min="5637" max="5637" width="10.5703125" customWidth="1"/>
    <col min="5638" max="5638" width="7.7109375" customWidth="1"/>
    <col min="5639" max="5639" width="27.28515625" customWidth="1"/>
    <col min="5889" max="5889" width="14.42578125" customWidth="1"/>
    <col min="5890" max="5890" width="11.7109375" customWidth="1"/>
    <col min="5891" max="5891" width="12.28515625" customWidth="1"/>
    <col min="5892" max="5892" width="10.7109375" customWidth="1"/>
    <col min="5893" max="5893" width="10.5703125" customWidth="1"/>
    <col min="5894" max="5894" width="7.7109375" customWidth="1"/>
    <col min="5895" max="5895" width="27.28515625" customWidth="1"/>
    <col min="6145" max="6145" width="14.42578125" customWidth="1"/>
    <col min="6146" max="6146" width="11.7109375" customWidth="1"/>
    <col min="6147" max="6147" width="12.28515625" customWidth="1"/>
    <col min="6148" max="6148" width="10.7109375" customWidth="1"/>
    <col min="6149" max="6149" width="10.5703125" customWidth="1"/>
    <col min="6150" max="6150" width="7.7109375" customWidth="1"/>
    <col min="6151" max="6151" width="27.28515625" customWidth="1"/>
    <col min="6401" max="6401" width="14.42578125" customWidth="1"/>
    <col min="6402" max="6402" width="11.7109375" customWidth="1"/>
    <col min="6403" max="6403" width="12.28515625" customWidth="1"/>
    <col min="6404" max="6404" width="10.7109375" customWidth="1"/>
    <col min="6405" max="6405" width="10.5703125" customWidth="1"/>
    <col min="6406" max="6406" width="7.7109375" customWidth="1"/>
    <col min="6407" max="6407" width="27.28515625" customWidth="1"/>
    <col min="6657" max="6657" width="14.42578125" customWidth="1"/>
    <col min="6658" max="6658" width="11.7109375" customWidth="1"/>
    <col min="6659" max="6659" width="12.28515625" customWidth="1"/>
    <col min="6660" max="6660" width="10.7109375" customWidth="1"/>
    <col min="6661" max="6661" width="10.5703125" customWidth="1"/>
    <col min="6662" max="6662" width="7.7109375" customWidth="1"/>
    <col min="6663" max="6663" width="27.28515625" customWidth="1"/>
    <col min="6913" max="6913" width="14.42578125" customWidth="1"/>
    <col min="6914" max="6914" width="11.7109375" customWidth="1"/>
    <col min="6915" max="6915" width="12.28515625" customWidth="1"/>
    <col min="6916" max="6916" width="10.7109375" customWidth="1"/>
    <col min="6917" max="6917" width="10.5703125" customWidth="1"/>
    <col min="6918" max="6918" width="7.7109375" customWidth="1"/>
    <col min="6919" max="6919" width="27.28515625" customWidth="1"/>
    <col min="7169" max="7169" width="14.42578125" customWidth="1"/>
    <col min="7170" max="7170" width="11.7109375" customWidth="1"/>
    <col min="7171" max="7171" width="12.28515625" customWidth="1"/>
    <col min="7172" max="7172" width="10.7109375" customWidth="1"/>
    <col min="7173" max="7173" width="10.5703125" customWidth="1"/>
    <col min="7174" max="7174" width="7.7109375" customWidth="1"/>
    <col min="7175" max="7175" width="27.28515625" customWidth="1"/>
    <col min="7425" max="7425" width="14.42578125" customWidth="1"/>
    <col min="7426" max="7426" width="11.7109375" customWidth="1"/>
    <col min="7427" max="7427" width="12.28515625" customWidth="1"/>
    <col min="7428" max="7428" width="10.7109375" customWidth="1"/>
    <col min="7429" max="7429" width="10.5703125" customWidth="1"/>
    <col min="7430" max="7430" width="7.7109375" customWidth="1"/>
    <col min="7431" max="7431" width="27.28515625" customWidth="1"/>
    <col min="7681" max="7681" width="14.42578125" customWidth="1"/>
    <col min="7682" max="7682" width="11.7109375" customWidth="1"/>
    <col min="7683" max="7683" width="12.28515625" customWidth="1"/>
    <col min="7684" max="7684" width="10.7109375" customWidth="1"/>
    <col min="7685" max="7685" width="10.5703125" customWidth="1"/>
    <col min="7686" max="7686" width="7.7109375" customWidth="1"/>
    <col min="7687" max="7687" width="27.28515625" customWidth="1"/>
    <col min="7937" max="7937" width="14.42578125" customWidth="1"/>
    <col min="7938" max="7938" width="11.7109375" customWidth="1"/>
    <col min="7939" max="7939" width="12.28515625" customWidth="1"/>
    <col min="7940" max="7940" width="10.7109375" customWidth="1"/>
    <col min="7941" max="7941" width="10.5703125" customWidth="1"/>
    <col min="7942" max="7942" width="7.7109375" customWidth="1"/>
    <col min="7943" max="7943" width="27.28515625" customWidth="1"/>
    <col min="8193" max="8193" width="14.42578125" customWidth="1"/>
    <col min="8194" max="8194" width="11.7109375" customWidth="1"/>
    <col min="8195" max="8195" width="12.28515625" customWidth="1"/>
    <col min="8196" max="8196" width="10.7109375" customWidth="1"/>
    <col min="8197" max="8197" width="10.5703125" customWidth="1"/>
    <col min="8198" max="8198" width="7.7109375" customWidth="1"/>
    <col min="8199" max="8199" width="27.28515625" customWidth="1"/>
    <col min="8449" max="8449" width="14.42578125" customWidth="1"/>
    <col min="8450" max="8450" width="11.7109375" customWidth="1"/>
    <col min="8451" max="8451" width="12.28515625" customWidth="1"/>
    <col min="8452" max="8452" width="10.7109375" customWidth="1"/>
    <col min="8453" max="8453" width="10.5703125" customWidth="1"/>
    <col min="8454" max="8454" width="7.7109375" customWidth="1"/>
    <col min="8455" max="8455" width="27.28515625" customWidth="1"/>
    <col min="8705" max="8705" width="14.42578125" customWidth="1"/>
    <col min="8706" max="8706" width="11.7109375" customWidth="1"/>
    <col min="8707" max="8707" width="12.28515625" customWidth="1"/>
    <col min="8708" max="8708" width="10.7109375" customWidth="1"/>
    <col min="8709" max="8709" width="10.5703125" customWidth="1"/>
    <col min="8710" max="8710" width="7.7109375" customWidth="1"/>
    <col min="8711" max="8711" width="27.28515625" customWidth="1"/>
    <col min="8961" max="8961" width="14.42578125" customWidth="1"/>
    <col min="8962" max="8962" width="11.7109375" customWidth="1"/>
    <col min="8963" max="8963" width="12.28515625" customWidth="1"/>
    <col min="8964" max="8964" width="10.7109375" customWidth="1"/>
    <col min="8965" max="8965" width="10.5703125" customWidth="1"/>
    <col min="8966" max="8966" width="7.7109375" customWidth="1"/>
    <col min="8967" max="8967" width="27.28515625" customWidth="1"/>
    <col min="9217" max="9217" width="14.42578125" customWidth="1"/>
    <col min="9218" max="9218" width="11.7109375" customWidth="1"/>
    <col min="9219" max="9219" width="12.28515625" customWidth="1"/>
    <col min="9220" max="9220" width="10.7109375" customWidth="1"/>
    <col min="9221" max="9221" width="10.5703125" customWidth="1"/>
    <col min="9222" max="9222" width="7.7109375" customWidth="1"/>
    <col min="9223" max="9223" width="27.28515625" customWidth="1"/>
    <col min="9473" max="9473" width="14.42578125" customWidth="1"/>
    <col min="9474" max="9474" width="11.7109375" customWidth="1"/>
    <col min="9475" max="9475" width="12.28515625" customWidth="1"/>
    <col min="9476" max="9476" width="10.7109375" customWidth="1"/>
    <col min="9477" max="9477" width="10.5703125" customWidth="1"/>
    <col min="9478" max="9478" width="7.7109375" customWidth="1"/>
    <col min="9479" max="9479" width="27.28515625" customWidth="1"/>
    <col min="9729" max="9729" width="14.42578125" customWidth="1"/>
    <col min="9730" max="9730" width="11.7109375" customWidth="1"/>
    <col min="9731" max="9731" width="12.28515625" customWidth="1"/>
    <col min="9732" max="9732" width="10.7109375" customWidth="1"/>
    <col min="9733" max="9733" width="10.5703125" customWidth="1"/>
    <col min="9734" max="9734" width="7.7109375" customWidth="1"/>
    <col min="9735" max="9735" width="27.28515625" customWidth="1"/>
    <col min="9985" max="9985" width="14.42578125" customWidth="1"/>
    <col min="9986" max="9986" width="11.7109375" customWidth="1"/>
    <col min="9987" max="9987" width="12.28515625" customWidth="1"/>
    <col min="9988" max="9988" width="10.7109375" customWidth="1"/>
    <col min="9989" max="9989" width="10.5703125" customWidth="1"/>
    <col min="9990" max="9990" width="7.7109375" customWidth="1"/>
    <col min="9991" max="9991" width="27.28515625" customWidth="1"/>
    <col min="10241" max="10241" width="14.42578125" customWidth="1"/>
    <col min="10242" max="10242" width="11.7109375" customWidth="1"/>
    <col min="10243" max="10243" width="12.28515625" customWidth="1"/>
    <col min="10244" max="10244" width="10.7109375" customWidth="1"/>
    <col min="10245" max="10245" width="10.5703125" customWidth="1"/>
    <col min="10246" max="10246" width="7.7109375" customWidth="1"/>
    <col min="10247" max="10247" width="27.28515625" customWidth="1"/>
    <col min="10497" max="10497" width="14.42578125" customWidth="1"/>
    <col min="10498" max="10498" width="11.7109375" customWidth="1"/>
    <col min="10499" max="10499" width="12.28515625" customWidth="1"/>
    <col min="10500" max="10500" width="10.7109375" customWidth="1"/>
    <col min="10501" max="10501" width="10.5703125" customWidth="1"/>
    <col min="10502" max="10502" width="7.7109375" customWidth="1"/>
    <col min="10503" max="10503" width="27.28515625" customWidth="1"/>
    <col min="10753" max="10753" width="14.42578125" customWidth="1"/>
    <col min="10754" max="10754" width="11.7109375" customWidth="1"/>
    <col min="10755" max="10755" width="12.28515625" customWidth="1"/>
    <col min="10756" max="10756" width="10.7109375" customWidth="1"/>
    <col min="10757" max="10757" width="10.5703125" customWidth="1"/>
    <col min="10758" max="10758" width="7.7109375" customWidth="1"/>
    <col min="10759" max="10759" width="27.28515625" customWidth="1"/>
    <col min="11009" max="11009" width="14.42578125" customWidth="1"/>
    <col min="11010" max="11010" width="11.7109375" customWidth="1"/>
    <col min="11011" max="11011" width="12.28515625" customWidth="1"/>
    <col min="11012" max="11012" width="10.7109375" customWidth="1"/>
    <col min="11013" max="11013" width="10.5703125" customWidth="1"/>
    <col min="11014" max="11014" width="7.7109375" customWidth="1"/>
    <col min="11015" max="11015" width="27.28515625" customWidth="1"/>
    <col min="11265" max="11265" width="14.42578125" customWidth="1"/>
    <col min="11266" max="11266" width="11.7109375" customWidth="1"/>
    <col min="11267" max="11267" width="12.28515625" customWidth="1"/>
    <col min="11268" max="11268" width="10.7109375" customWidth="1"/>
    <col min="11269" max="11269" width="10.5703125" customWidth="1"/>
    <col min="11270" max="11270" width="7.7109375" customWidth="1"/>
    <col min="11271" max="11271" width="27.28515625" customWidth="1"/>
    <col min="11521" max="11521" width="14.42578125" customWidth="1"/>
    <col min="11522" max="11522" width="11.7109375" customWidth="1"/>
    <col min="11523" max="11523" width="12.28515625" customWidth="1"/>
    <col min="11524" max="11524" width="10.7109375" customWidth="1"/>
    <col min="11525" max="11525" width="10.5703125" customWidth="1"/>
    <col min="11526" max="11526" width="7.7109375" customWidth="1"/>
    <col min="11527" max="11527" width="27.28515625" customWidth="1"/>
    <col min="11777" max="11777" width="14.42578125" customWidth="1"/>
    <col min="11778" max="11778" width="11.7109375" customWidth="1"/>
    <col min="11779" max="11779" width="12.28515625" customWidth="1"/>
    <col min="11780" max="11780" width="10.7109375" customWidth="1"/>
    <col min="11781" max="11781" width="10.5703125" customWidth="1"/>
    <col min="11782" max="11782" width="7.7109375" customWidth="1"/>
    <col min="11783" max="11783" width="27.28515625" customWidth="1"/>
    <col min="12033" max="12033" width="14.42578125" customWidth="1"/>
    <col min="12034" max="12034" width="11.7109375" customWidth="1"/>
    <col min="12035" max="12035" width="12.28515625" customWidth="1"/>
    <col min="12036" max="12036" width="10.7109375" customWidth="1"/>
    <col min="12037" max="12037" width="10.5703125" customWidth="1"/>
    <col min="12038" max="12038" width="7.7109375" customWidth="1"/>
    <col min="12039" max="12039" width="27.28515625" customWidth="1"/>
    <col min="12289" max="12289" width="14.42578125" customWidth="1"/>
    <col min="12290" max="12290" width="11.7109375" customWidth="1"/>
    <col min="12291" max="12291" width="12.28515625" customWidth="1"/>
    <col min="12292" max="12292" width="10.7109375" customWidth="1"/>
    <col min="12293" max="12293" width="10.5703125" customWidth="1"/>
    <col min="12294" max="12294" width="7.7109375" customWidth="1"/>
    <col min="12295" max="12295" width="27.28515625" customWidth="1"/>
    <col min="12545" max="12545" width="14.42578125" customWidth="1"/>
    <col min="12546" max="12546" width="11.7109375" customWidth="1"/>
    <col min="12547" max="12547" width="12.28515625" customWidth="1"/>
    <col min="12548" max="12548" width="10.7109375" customWidth="1"/>
    <col min="12549" max="12549" width="10.5703125" customWidth="1"/>
    <col min="12550" max="12550" width="7.7109375" customWidth="1"/>
    <col min="12551" max="12551" width="27.28515625" customWidth="1"/>
    <col min="12801" max="12801" width="14.42578125" customWidth="1"/>
    <col min="12802" max="12802" width="11.7109375" customWidth="1"/>
    <col min="12803" max="12803" width="12.28515625" customWidth="1"/>
    <col min="12804" max="12804" width="10.7109375" customWidth="1"/>
    <col min="12805" max="12805" width="10.5703125" customWidth="1"/>
    <col min="12806" max="12806" width="7.7109375" customWidth="1"/>
    <col min="12807" max="12807" width="27.28515625" customWidth="1"/>
    <col min="13057" max="13057" width="14.42578125" customWidth="1"/>
    <col min="13058" max="13058" width="11.7109375" customWidth="1"/>
    <col min="13059" max="13059" width="12.28515625" customWidth="1"/>
    <col min="13060" max="13060" width="10.7109375" customWidth="1"/>
    <col min="13061" max="13061" width="10.5703125" customWidth="1"/>
    <col min="13062" max="13062" width="7.7109375" customWidth="1"/>
    <col min="13063" max="13063" width="27.28515625" customWidth="1"/>
    <col min="13313" max="13313" width="14.42578125" customWidth="1"/>
    <col min="13314" max="13314" width="11.7109375" customWidth="1"/>
    <col min="13315" max="13315" width="12.28515625" customWidth="1"/>
    <col min="13316" max="13316" width="10.7109375" customWidth="1"/>
    <col min="13317" max="13317" width="10.5703125" customWidth="1"/>
    <col min="13318" max="13318" width="7.7109375" customWidth="1"/>
    <col min="13319" max="13319" width="27.28515625" customWidth="1"/>
    <col min="13569" max="13569" width="14.42578125" customWidth="1"/>
    <col min="13570" max="13570" width="11.7109375" customWidth="1"/>
    <col min="13571" max="13571" width="12.28515625" customWidth="1"/>
    <col min="13572" max="13572" width="10.7109375" customWidth="1"/>
    <col min="13573" max="13573" width="10.5703125" customWidth="1"/>
    <col min="13574" max="13574" width="7.7109375" customWidth="1"/>
    <col min="13575" max="13575" width="27.28515625" customWidth="1"/>
    <col min="13825" max="13825" width="14.42578125" customWidth="1"/>
    <col min="13826" max="13826" width="11.7109375" customWidth="1"/>
    <col min="13827" max="13827" width="12.28515625" customWidth="1"/>
    <col min="13828" max="13828" width="10.7109375" customWidth="1"/>
    <col min="13829" max="13829" width="10.5703125" customWidth="1"/>
    <col min="13830" max="13830" width="7.7109375" customWidth="1"/>
    <col min="13831" max="13831" width="27.28515625" customWidth="1"/>
    <col min="14081" max="14081" width="14.42578125" customWidth="1"/>
    <col min="14082" max="14082" width="11.7109375" customWidth="1"/>
    <col min="14083" max="14083" width="12.28515625" customWidth="1"/>
    <col min="14084" max="14084" width="10.7109375" customWidth="1"/>
    <col min="14085" max="14085" width="10.5703125" customWidth="1"/>
    <col min="14086" max="14086" width="7.7109375" customWidth="1"/>
    <col min="14087" max="14087" width="27.28515625" customWidth="1"/>
    <col min="14337" max="14337" width="14.42578125" customWidth="1"/>
    <col min="14338" max="14338" width="11.7109375" customWidth="1"/>
    <col min="14339" max="14339" width="12.28515625" customWidth="1"/>
    <col min="14340" max="14340" width="10.7109375" customWidth="1"/>
    <col min="14341" max="14341" width="10.5703125" customWidth="1"/>
    <col min="14342" max="14342" width="7.7109375" customWidth="1"/>
    <col min="14343" max="14343" width="27.28515625" customWidth="1"/>
    <col min="14593" max="14593" width="14.42578125" customWidth="1"/>
    <col min="14594" max="14594" width="11.7109375" customWidth="1"/>
    <col min="14595" max="14595" width="12.28515625" customWidth="1"/>
    <col min="14596" max="14596" width="10.7109375" customWidth="1"/>
    <col min="14597" max="14597" width="10.5703125" customWidth="1"/>
    <col min="14598" max="14598" width="7.7109375" customWidth="1"/>
    <col min="14599" max="14599" width="27.28515625" customWidth="1"/>
    <col min="14849" max="14849" width="14.42578125" customWidth="1"/>
    <col min="14850" max="14850" width="11.7109375" customWidth="1"/>
    <col min="14851" max="14851" width="12.28515625" customWidth="1"/>
    <col min="14852" max="14852" width="10.7109375" customWidth="1"/>
    <col min="14853" max="14853" width="10.5703125" customWidth="1"/>
    <col min="14854" max="14854" width="7.7109375" customWidth="1"/>
    <col min="14855" max="14855" width="27.28515625" customWidth="1"/>
    <col min="15105" max="15105" width="14.42578125" customWidth="1"/>
    <col min="15106" max="15106" width="11.7109375" customWidth="1"/>
    <col min="15107" max="15107" width="12.28515625" customWidth="1"/>
    <col min="15108" max="15108" width="10.7109375" customWidth="1"/>
    <col min="15109" max="15109" width="10.5703125" customWidth="1"/>
    <col min="15110" max="15110" width="7.7109375" customWidth="1"/>
    <col min="15111" max="15111" width="27.28515625" customWidth="1"/>
    <col min="15361" max="15361" width="14.42578125" customWidth="1"/>
    <col min="15362" max="15362" width="11.7109375" customWidth="1"/>
    <col min="15363" max="15363" width="12.28515625" customWidth="1"/>
    <col min="15364" max="15364" width="10.7109375" customWidth="1"/>
    <col min="15365" max="15365" width="10.5703125" customWidth="1"/>
    <col min="15366" max="15366" width="7.7109375" customWidth="1"/>
    <col min="15367" max="15367" width="27.28515625" customWidth="1"/>
    <col min="15617" max="15617" width="14.42578125" customWidth="1"/>
    <col min="15618" max="15618" width="11.7109375" customWidth="1"/>
    <col min="15619" max="15619" width="12.28515625" customWidth="1"/>
    <col min="15620" max="15620" width="10.7109375" customWidth="1"/>
    <col min="15621" max="15621" width="10.5703125" customWidth="1"/>
    <col min="15622" max="15622" width="7.7109375" customWidth="1"/>
    <col min="15623" max="15623" width="27.28515625" customWidth="1"/>
    <col min="15873" max="15873" width="14.42578125" customWidth="1"/>
    <col min="15874" max="15874" width="11.7109375" customWidth="1"/>
    <col min="15875" max="15875" width="12.28515625" customWidth="1"/>
    <col min="15876" max="15876" width="10.7109375" customWidth="1"/>
    <col min="15877" max="15877" width="10.5703125" customWidth="1"/>
    <col min="15878" max="15878" width="7.7109375" customWidth="1"/>
    <col min="15879" max="15879" width="27.28515625" customWidth="1"/>
    <col min="16129" max="16129" width="14.42578125" customWidth="1"/>
    <col min="16130" max="16130" width="11.7109375" customWidth="1"/>
    <col min="16131" max="16131" width="12.28515625" customWidth="1"/>
    <col min="16132" max="16132" width="10.7109375" customWidth="1"/>
    <col min="16133" max="16133" width="10.5703125" customWidth="1"/>
    <col min="16134" max="16134" width="7.7109375" customWidth="1"/>
    <col min="16135" max="16135" width="27.28515625" customWidth="1"/>
  </cols>
  <sheetData>
    <row r="1" spans="1:7" ht="12.4" customHeight="1" x14ac:dyDescent="0.25">
      <c r="A1" s="3298" t="s">
        <v>148</v>
      </c>
      <c r="B1" s="3298"/>
      <c r="C1" s="3298"/>
      <c r="D1" s="3298"/>
      <c r="E1" s="3298"/>
      <c r="F1" s="3298"/>
      <c r="G1" s="3298"/>
    </row>
    <row r="2" spans="1:7" ht="12.4" customHeight="1" x14ac:dyDescent="0.25">
      <c r="A2" s="3413" t="s">
        <v>41</v>
      </c>
      <c r="B2" s="3413"/>
      <c r="C2" s="3413"/>
      <c r="D2" s="3413"/>
      <c r="E2" s="3413"/>
      <c r="F2" s="3413"/>
      <c r="G2" s="3413"/>
    </row>
    <row r="3" spans="1:7" s="363" customFormat="1" ht="12.75" x14ac:dyDescent="0.2">
      <c r="A3" s="3541" t="s">
        <v>256</v>
      </c>
      <c r="B3" s="3541"/>
      <c r="C3" s="3541"/>
      <c r="D3" s="3541"/>
      <c r="E3" s="3541"/>
      <c r="F3" s="3541"/>
      <c r="G3" s="3541"/>
    </row>
    <row r="4" spans="1:7" x14ac:dyDescent="0.25">
      <c r="A4" s="364"/>
      <c r="B4" s="364"/>
      <c r="C4" s="364"/>
      <c r="D4" s="364"/>
      <c r="E4" s="364"/>
      <c r="F4" s="364"/>
      <c r="G4" s="364"/>
    </row>
    <row r="6" spans="1:7" x14ac:dyDescent="0.25">
      <c r="E6" s="3542" t="s">
        <v>150</v>
      </c>
      <c r="F6" s="3542"/>
      <c r="G6" s="365">
        <v>43327</v>
      </c>
    </row>
    <row r="7" spans="1:7" x14ac:dyDescent="0.25">
      <c r="E7" s="3542" t="s">
        <v>152</v>
      </c>
      <c r="F7" s="3542"/>
      <c r="G7" s="366" t="s">
        <v>259</v>
      </c>
    </row>
    <row r="8" spans="1:7" ht="15.75" thickBot="1" x14ac:dyDescent="0.3">
      <c r="G8" s="15"/>
    </row>
    <row r="9" spans="1:7" ht="15.75" thickBot="1" x14ac:dyDescent="0.3">
      <c r="A9" s="2169" t="s">
        <v>39</v>
      </c>
      <c r="B9" s="368" t="s">
        <v>183</v>
      </c>
      <c r="C9" s="368"/>
      <c r="D9" s="368"/>
      <c r="E9" s="368"/>
      <c r="F9" s="368"/>
      <c r="G9" s="369"/>
    </row>
    <row r="10" spans="1:7" x14ac:dyDescent="0.25">
      <c r="A10" s="2170" t="s">
        <v>157</v>
      </c>
      <c r="B10" s="370" t="s">
        <v>350</v>
      </c>
      <c r="C10" s="370"/>
      <c r="D10" s="370"/>
      <c r="E10" s="370"/>
      <c r="F10" s="370"/>
      <c r="G10" s="371"/>
    </row>
    <row r="11" spans="1:7" x14ac:dyDescent="0.25">
      <c r="A11" s="2171" t="s">
        <v>155</v>
      </c>
      <c r="B11" s="373" t="s">
        <v>351</v>
      </c>
      <c r="C11" s="200"/>
      <c r="D11" s="200"/>
      <c r="E11" s="200"/>
      <c r="F11" s="200"/>
      <c r="G11" s="374"/>
    </row>
    <row r="12" spans="1:7" x14ac:dyDescent="0.25">
      <c r="A12" s="2172" t="s">
        <v>159</v>
      </c>
      <c r="B12" s="196" t="s">
        <v>352</v>
      </c>
      <c r="C12" s="196"/>
      <c r="D12" s="196"/>
      <c r="E12" s="196"/>
      <c r="F12" s="196"/>
      <c r="G12" s="197"/>
    </row>
    <row r="13" spans="1:7" x14ac:dyDescent="0.25">
      <c r="A13" s="2162" t="s">
        <v>161</v>
      </c>
      <c r="B13" s="375" t="s">
        <v>353</v>
      </c>
      <c r="C13" s="200"/>
      <c r="D13" s="200"/>
      <c r="E13" s="200"/>
      <c r="F13" s="200"/>
      <c r="G13" s="201"/>
    </row>
    <row r="14" spans="1:7" x14ac:dyDescent="0.25">
      <c r="A14" s="2162" t="s">
        <v>162</v>
      </c>
      <c r="B14" s="200" t="s">
        <v>186</v>
      </c>
      <c r="C14" s="200"/>
      <c r="D14" s="200"/>
      <c r="E14" s="200"/>
      <c r="F14" s="200"/>
      <c r="G14" s="201"/>
    </row>
    <row r="15" spans="1:7" ht="27" customHeight="1" thickBot="1" x14ac:dyDescent="0.3">
      <c r="A15" s="2168" t="s">
        <v>187</v>
      </c>
      <c r="B15" s="202" t="s">
        <v>167</v>
      </c>
      <c r="C15" s="202"/>
      <c r="D15" s="202"/>
      <c r="E15" s="202"/>
      <c r="F15" s="202"/>
      <c r="G15" s="203"/>
    </row>
    <row r="16" spans="1:7" ht="15.75" thickBot="1" x14ac:dyDescent="0.3"/>
    <row r="17" spans="1:5" ht="30.75" thickBot="1" x14ac:dyDescent="0.35">
      <c r="A17" s="376"/>
      <c r="B17" s="395">
        <v>2017</v>
      </c>
      <c r="C17" s="377" t="s">
        <v>354</v>
      </c>
      <c r="D17" s="378" t="s">
        <v>189</v>
      </c>
      <c r="E17" s="367" t="s">
        <v>355</v>
      </c>
    </row>
    <row r="18" spans="1:5" x14ac:dyDescent="0.25">
      <c r="A18" s="379"/>
      <c r="B18" s="109"/>
      <c r="C18" s="380" t="s">
        <v>356</v>
      </c>
      <c r="D18" s="381">
        <v>0</v>
      </c>
      <c r="E18" s="2004">
        <v>2</v>
      </c>
    </row>
    <row r="19" spans="1:5" x14ac:dyDescent="0.25">
      <c r="A19" s="379"/>
      <c r="B19" s="109"/>
      <c r="C19" s="382" t="s">
        <v>357</v>
      </c>
      <c r="D19" s="383">
        <v>0</v>
      </c>
      <c r="E19" s="2005">
        <v>2</v>
      </c>
    </row>
    <row r="20" spans="1:5" x14ac:dyDescent="0.25">
      <c r="A20" s="379"/>
      <c r="B20" s="109"/>
      <c r="C20" s="382" t="s">
        <v>358</v>
      </c>
      <c r="D20" s="383">
        <v>0</v>
      </c>
      <c r="E20" s="2005">
        <v>2</v>
      </c>
    </row>
    <row r="21" spans="1:5" ht="15.75" thickBot="1" x14ac:dyDescent="0.3">
      <c r="A21" s="379"/>
      <c r="B21" s="109"/>
      <c r="C21" s="384" t="s">
        <v>359</v>
      </c>
      <c r="D21" s="385">
        <v>0</v>
      </c>
      <c r="E21" s="2006">
        <v>2</v>
      </c>
    </row>
    <row r="22" spans="1:5" x14ac:dyDescent="0.25">
      <c r="A22" s="386"/>
      <c r="B22" s="387"/>
      <c r="C22" s="380" t="s">
        <v>360</v>
      </c>
      <c r="D22" s="381">
        <v>0</v>
      </c>
      <c r="E22" s="2004">
        <v>2</v>
      </c>
    </row>
    <row r="23" spans="1:5" x14ac:dyDescent="0.25">
      <c r="A23" s="386"/>
      <c r="B23" s="387"/>
      <c r="C23" s="382" t="s">
        <v>361</v>
      </c>
      <c r="D23" s="383">
        <v>0</v>
      </c>
      <c r="E23" s="2005">
        <v>2</v>
      </c>
    </row>
    <row r="24" spans="1:5" x14ac:dyDescent="0.25">
      <c r="C24" s="382" t="s">
        <v>362</v>
      </c>
      <c r="D24" s="383">
        <v>0</v>
      </c>
      <c r="E24" s="2005">
        <v>2</v>
      </c>
    </row>
    <row r="25" spans="1:5" ht="15.75" thickBot="1" x14ac:dyDescent="0.3">
      <c r="C25" s="384" t="s">
        <v>363</v>
      </c>
      <c r="D25" s="385">
        <v>0</v>
      </c>
      <c r="E25" s="2006">
        <v>2</v>
      </c>
    </row>
    <row r="26" spans="1:5" x14ac:dyDescent="0.25">
      <c r="A26" s="49"/>
      <c r="B26" s="49"/>
    </row>
    <row r="27" spans="1:5" x14ac:dyDescent="0.25">
      <c r="A27" s="49"/>
      <c r="B27" s="49"/>
    </row>
    <row r="42" spans="1:7" x14ac:dyDescent="0.25">
      <c r="A42" s="3325" t="s">
        <v>364</v>
      </c>
      <c r="B42" s="3325"/>
      <c r="C42" s="3325"/>
      <c r="D42" s="3325"/>
      <c r="E42" s="3325"/>
      <c r="F42" s="3325"/>
      <c r="G42" s="3325"/>
    </row>
    <row r="43" spans="1:7" x14ac:dyDescent="0.25">
      <c r="A43" s="3326" t="s">
        <v>365</v>
      </c>
      <c r="B43" s="3443"/>
      <c r="C43" s="3443"/>
      <c r="D43" s="3443"/>
      <c r="E43" s="3443"/>
      <c r="F43" s="3443"/>
      <c r="G43" s="3443"/>
    </row>
    <row r="44" spans="1:7" ht="15.75" thickBot="1" x14ac:dyDescent="0.3">
      <c r="A44" s="3326" t="s">
        <v>366</v>
      </c>
      <c r="B44" s="3443"/>
      <c r="C44" s="3443"/>
      <c r="D44" s="3443"/>
      <c r="E44" s="3443"/>
      <c r="F44" s="3443"/>
      <c r="G44" s="3443"/>
    </row>
    <row r="45" spans="1:7" x14ac:dyDescent="0.25">
      <c r="A45" s="185"/>
      <c r="B45" s="3533" t="s">
        <v>178</v>
      </c>
      <c r="C45" s="3534"/>
      <c r="D45" s="3534"/>
      <c r="E45" s="3534"/>
      <c r="F45" s="3535"/>
    </row>
    <row r="46" spans="1:7" x14ac:dyDescent="0.25">
      <c r="A46" s="186"/>
      <c r="B46" s="3536" t="s">
        <v>179</v>
      </c>
      <c r="C46" s="3537"/>
      <c r="D46" s="3538" t="s">
        <v>180</v>
      </c>
      <c r="E46" s="3539"/>
      <c r="F46" s="3540"/>
    </row>
    <row r="47" spans="1:7" x14ac:dyDescent="0.25">
      <c r="A47" s="70"/>
      <c r="B47" s="388"/>
      <c r="C47" s="196"/>
      <c r="D47" s="389"/>
      <c r="E47" s="196"/>
      <c r="F47" s="197"/>
    </row>
    <row r="48" spans="1:7" x14ac:dyDescent="0.25">
      <c r="A48" s="70"/>
      <c r="B48" s="388"/>
      <c r="C48" s="196"/>
      <c r="D48" s="389"/>
      <c r="E48" s="196"/>
      <c r="F48" s="197"/>
    </row>
    <row r="49" spans="1:7" x14ac:dyDescent="0.25">
      <c r="A49" s="70"/>
      <c r="B49" s="388"/>
      <c r="C49" s="196"/>
      <c r="D49" s="389"/>
      <c r="E49" s="196"/>
      <c r="F49" s="197"/>
    </row>
    <row r="50" spans="1:7" x14ac:dyDescent="0.25">
      <c r="A50" s="70"/>
      <c r="B50" s="388"/>
      <c r="C50" s="196"/>
      <c r="D50" s="389"/>
      <c r="E50" s="196"/>
      <c r="F50" s="197"/>
    </row>
    <row r="51" spans="1:7" ht="15.75" thickBot="1" x14ac:dyDescent="0.3">
      <c r="A51" s="70"/>
      <c r="B51" s="390"/>
      <c r="C51" s="391"/>
      <c r="D51" s="392"/>
      <c r="E51" s="393"/>
      <c r="F51" s="394"/>
    </row>
    <row r="52" spans="1:7" x14ac:dyDescent="0.25">
      <c r="A52" s="3326" t="s">
        <v>367</v>
      </c>
      <c r="B52" s="3443"/>
      <c r="C52" s="3443"/>
      <c r="D52" s="3443"/>
      <c r="E52" s="3443"/>
      <c r="F52" s="3443"/>
      <c r="G52" s="3443"/>
    </row>
    <row r="53" spans="1:7" x14ac:dyDescent="0.25">
      <c r="A53" s="3326" t="s">
        <v>368</v>
      </c>
      <c r="B53" s="3443"/>
      <c r="C53" s="3443"/>
      <c r="D53" s="3443"/>
      <c r="E53" s="3443"/>
      <c r="F53" s="3443"/>
      <c r="G53" s="3443"/>
    </row>
  </sheetData>
  <mergeCells count="13">
    <mergeCell ref="A42:G42"/>
    <mergeCell ref="A1:G1"/>
    <mergeCell ref="A2:G2"/>
    <mergeCell ref="A3:G3"/>
    <mergeCell ref="E6:F6"/>
    <mergeCell ref="E7:F7"/>
    <mergeCell ref="A53:G53"/>
    <mergeCell ref="A43:G43"/>
    <mergeCell ref="A44:G44"/>
    <mergeCell ref="B45:F45"/>
    <mergeCell ref="B46:C46"/>
    <mergeCell ref="D46:F46"/>
    <mergeCell ref="A52:G5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8"/>
  <sheetViews>
    <sheetView workbookViewId="0"/>
  </sheetViews>
  <sheetFormatPr defaultColWidth="11.42578125" defaultRowHeight="15" x14ac:dyDescent="0.25"/>
  <cols>
    <col min="1" max="1" width="13.42578125" customWidth="1"/>
    <col min="2" max="2" width="14.7109375" customWidth="1"/>
    <col min="3" max="3" width="11.42578125" customWidth="1"/>
    <col min="5" max="5" width="13.7109375" customWidth="1"/>
    <col min="6" max="6" width="10.7109375" bestFit="1" customWidth="1"/>
    <col min="8" max="9" width="7.42578125" customWidth="1"/>
    <col min="11" max="11" width="12" customWidth="1"/>
    <col min="13" max="13" width="10.7109375" customWidth="1"/>
    <col min="15" max="15" width="11.140625" customWidth="1"/>
    <col min="16" max="16" width="14.7109375" customWidth="1"/>
    <col min="17" max="17" width="2.85546875" bestFit="1" customWidth="1"/>
    <col min="19" max="19" width="2.85546875" bestFit="1" customWidth="1"/>
    <col min="20" max="20" width="4" bestFit="1" customWidth="1"/>
    <col min="21" max="21" width="8.7109375" customWidth="1"/>
    <col min="257" max="257" width="13.42578125" customWidth="1"/>
    <col min="258" max="258" width="14.7109375" customWidth="1"/>
    <col min="259" max="259" width="11.42578125" customWidth="1"/>
    <col min="261" max="261" width="13.7109375" customWidth="1"/>
    <col min="262" max="262" width="10.7109375" bestFit="1" customWidth="1"/>
    <col min="264" max="265" width="7.42578125" customWidth="1"/>
    <col min="267" max="267" width="2.85546875" bestFit="1" customWidth="1"/>
    <col min="269" max="269" width="2.85546875" bestFit="1" customWidth="1"/>
    <col min="271" max="271" width="2.85546875" bestFit="1" customWidth="1"/>
    <col min="273" max="273" width="2.85546875" bestFit="1" customWidth="1"/>
    <col min="275" max="275" width="2.85546875" bestFit="1" customWidth="1"/>
    <col min="276" max="276" width="4" bestFit="1" customWidth="1"/>
    <col min="277" max="277" width="8.7109375" customWidth="1"/>
    <col min="513" max="513" width="13.42578125" customWidth="1"/>
    <col min="514" max="514" width="14.7109375" customWidth="1"/>
    <col min="515" max="515" width="11.42578125" customWidth="1"/>
    <col min="517" max="517" width="13.7109375" customWidth="1"/>
    <col min="518" max="518" width="10.7109375" bestFit="1" customWidth="1"/>
    <col min="520" max="521" width="7.42578125" customWidth="1"/>
    <col min="523" max="523" width="2.85546875" bestFit="1" customWidth="1"/>
    <col min="525" max="525" width="2.85546875" bestFit="1" customWidth="1"/>
    <col min="527" max="527" width="2.85546875" bestFit="1" customWidth="1"/>
    <col min="529" max="529" width="2.85546875" bestFit="1" customWidth="1"/>
    <col min="531" max="531" width="2.85546875" bestFit="1" customWidth="1"/>
    <col min="532" max="532" width="4" bestFit="1" customWidth="1"/>
    <col min="533" max="533" width="8.7109375" customWidth="1"/>
    <col min="769" max="769" width="13.42578125" customWidth="1"/>
    <col min="770" max="770" width="14.7109375" customWidth="1"/>
    <col min="771" max="771" width="11.42578125" customWidth="1"/>
    <col min="773" max="773" width="13.7109375" customWidth="1"/>
    <col min="774" max="774" width="10.7109375" bestFit="1" customWidth="1"/>
    <col min="776" max="777" width="7.42578125" customWidth="1"/>
    <col min="779" max="779" width="2.85546875" bestFit="1" customWidth="1"/>
    <col min="781" max="781" width="2.85546875" bestFit="1" customWidth="1"/>
    <col min="783" max="783" width="2.85546875" bestFit="1" customWidth="1"/>
    <col min="785" max="785" width="2.85546875" bestFit="1" customWidth="1"/>
    <col min="787" max="787" width="2.85546875" bestFit="1" customWidth="1"/>
    <col min="788" max="788" width="4" bestFit="1" customWidth="1"/>
    <col min="789" max="789" width="8.7109375" customWidth="1"/>
    <col min="1025" max="1025" width="13.42578125" customWidth="1"/>
    <col min="1026" max="1026" width="14.7109375" customWidth="1"/>
    <col min="1027" max="1027" width="11.42578125" customWidth="1"/>
    <col min="1029" max="1029" width="13.7109375" customWidth="1"/>
    <col min="1030" max="1030" width="10.7109375" bestFit="1" customWidth="1"/>
    <col min="1032" max="1033" width="7.42578125" customWidth="1"/>
    <col min="1035" max="1035" width="2.85546875" bestFit="1" customWidth="1"/>
    <col min="1037" max="1037" width="2.85546875" bestFit="1" customWidth="1"/>
    <col min="1039" max="1039" width="2.85546875" bestFit="1" customWidth="1"/>
    <col min="1041" max="1041" width="2.85546875" bestFit="1" customWidth="1"/>
    <col min="1043" max="1043" width="2.85546875" bestFit="1" customWidth="1"/>
    <col min="1044" max="1044" width="4" bestFit="1" customWidth="1"/>
    <col min="1045" max="1045" width="8.7109375" customWidth="1"/>
    <col min="1281" max="1281" width="13.42578125" customWidth="1"/>
    <col min="1282" max="1282" width="14.7109375" customWidth="1"/>
    <col min="1283" max="1283" width="11.42578125" customWidth="1"/>
    <col min="1285" max="1285" width="13.7109375" customWidth="1"/>
    <col min="1286" max="1286" width="10.7109375" bestFit="1" customWidth="1"/>
    <col min="1288" max="1289" width="7.42578125" customWidth="1"/>
    <col min="1291" max="1291" width="2.85546875" bestFit="1" customWidth="1"/>
    <col min="1293" max="1293" width="2.85546875" bestFit="1" customWidth="1"/>
    <col min="1295" max="1295" width="2.85546875" bestFit="1" customWidth="1"/>
    <col min="1297" max="1297" width="2.85546875" bestFit="1" customWidth="1"/>
    <col min="1299" max="1299" width="2.85546875" bestFit="1" customWidth="1"/>
    <col min="1300" max="1300" width="4" bestFit="1" customWidth="1"/>
    <col min="1301" max="1301" width="8.7109375" customWidth="1"/>
    <col min="1537" max="1537" width="13.42578125" customWidth="1"/>
    <col min="1538" max="1538" width="14.7109375" customWidth="1"/>
    <col min="1539" max="1539" width="11.42578125" customWidth="1"/>
    <col min="1541" max="1541" width="13.7109375" customWidth="1"/>
    <col min="1542" max="1542" width="10.7109375" bestFit="1" customWidth="1"/>
    <col min="1544" max="1545" width="7.42578125" customWidth="1"/>
    <col min="1547" max="1547" width="2.85546875" bestFit="1" customWidth="1"/>
    <col min="1549" max="1549" width="2.85546875" bestFit="1" customWidth="1"/>
    <col min="1551" max="1551" width="2.85546875" bestFit="1" customWidth="1"/>
    <col min="1553" max="1553" width="2.85546875" bestFit="1" customWidth="1"/>
    <col min="1555" max="1555" width="2.85546875" bestFit="1" customWidth="1"/>
    <col min="1556" max="1556" width="4" bestFit="1" customWidth="1"/>
    <col min="1557" max="1557" width="8.7109375" customWidth="1"/>
    <col min="1793" max="1793" width="13.42578125" customWidth="1"/>
    <col min="1794" max="1794" width="14.7109375" customWidth="1"/>
    <col min="1795" max="1795" width="11.42578125" customWidth="1"/>
    <col min="1797" max="1797" width="13.7109375" customWidth="1"/>
    <col min="1798" max="1798" width="10.7109375" bestFit="1" customWidth="1"/>
    <col min="1800" max="1801" width="7.42578125" customWidth="1"/>
    <col min="1803" max="1803" width="2.85546875" bestFit="1" customWidth="1"/>
    <col min="1805" max="1805" width="2.85546875" bestFit="1" customWidth="1"/>
    <col min="1807" max="1807" width="2.85546875" bestFit="1" customWidth="1"/>
    <col min="1809" max="1809" width="2.85546875" bestFit="1" customWidth="1"/>
    <col min="1811" max="1811" width="2.85546875" bestFit="1" customWidth="1"/>
    <col min="1812" max="1812" width="4" bestFit="1" customWidth="1"/>
    <col min="1813" max="1813" width="8.7109375" customWidth="1"/>
    <col min="2049" max="2049" width="13.42578125" customWidth="1"/>
    <col min="2050" max="2050" width="14.7109375" customWidth="1"/>
    <col min="2051" max="2051" width="11.42578125" customWidth="1"/>
    <col min="2053" max="2053" width="13.7109375" customWidth="1"/>
    <col min="2054" max="2054" width="10.7109375" bestFit="1" customWidth="1"/>
    <col min="2056" max="2057" width="7.42578125" customWidth="1"/>
    <col min="2059" max="2059" width="2.85546875" bestFit="1" customWidth="1"/>
    <col min="2061" max="2061" width="2.85546875" bestFit="1" customWidth="1"/>
    <col min="2063" max="2063" width="2.85546875" bestFit="1" customWidth="1"/>
    <col min="2065" max="2065" width="2.85546875" bestFit="1" customWidth="1"/>
    <col min="2067" max="2067" width="2.85546875" bestFit="1" customWidth="1"/>
    <col min="2068" max="2068" width="4" bestFit="1" customWidth="1"/>
    <col min="2069" max="2069" width="8.7109375" customWidth="1"/>
    <col min="2305" max="2305" width="13.42578125" customWidth="1"/>
    <col min="2306" max="2306" width="14.7109375" customWidth="1"/>
    <col min="2307" max="2307" width="11.42578125" customWidth="1"/>
    <col min="2309" max="2309" width="13.7109375" customWidth="1"/>
    <col min="2310" max="2310" width="10.7109375" bestFit="1" customWidth="1"/>
    <col min="2312" max="2313" width="7.42578125" customWidth="1"/>
    <col min="2315" max="2315" width="2.85546875" bestFit="1" customWidth="1"/>
    <col min="2317" max="2317" width="2.85546875" bestFit="1" customWidth="1"/>
    <col min="2319" max="2319" width="2.85546875" bestFit="1" customWidth="1"/>
    <col min="2321" max="2321" width="2.85546875" bestFit="1" customWidth="1"/>
    <col min="2323" max="2323" width="2.85546875" bestFit="1" customWidth="1"/>
    <col min="2324" max="2324" width="4" bestFit="1" customWidth="1"/>
    <col min="2325" max="2325" width="8.7109375" customWidth="1"/>
    <col min="2561" max="2561" width="13.42578125" customWidth="1"/>
    <col min="2562" max="2562" width="14.7109375" customWidth="1"/>
    <col min="2563" max="2563" width="11.42578125" customWidth="1"/>
    <col min="2565" max="2565" width="13.7109375" customWidth="1"/>
    <col min="2566" max="2566" width="10.7109375" bestFit="1" customWidth="1"/>
    <col min="2568" max="2569" width="7.42578125" customWidth="1"/>
    <col min="2571" max="2571" width="2.85546875" bestFit="1" customWidth="1"/>
    <col min="2573" max="2573" width="2.85546875" bestFit="1" customWidth="1"/>
    <col min="2575" max="2575" width="2.85546875" bestFit="1" customWidth="1"/>
    <col min="2577" max="2577" width="2.85546875" bestFit="1" customWidth="1"/>
    <col min="2579" max="2579" width="2.85546875" bestFit="1" customWidth="1"/>
    <col min="2580" max="2580" width="4" bestFit="1" customWidth="1"/>
    <col min="2581" max="2581" width="8.7109375" customWidth="1"/>
    <col min="2817" max="2817" width="13.42578125" customWidth="1"/>
    <col min="2818" max="2818" width="14.7109375" customWidth="1"/>
    <col min="2819" max="2819" width="11.42578125" customWidth="1"/>
    <col min="2821" max="2821" width="13.7109375" customWidth="1"/>
    <col min="2822" max="2822" width="10.7109375" bestFit="1" customWidth="1"/>
    <col min="2824" max="2825" width="7.42578125" customWidth="1"/>
    <col min="2827" max="2827" width="2.85546875" bestFit="1" customWidth="1"/>
    <col min="2829" max="2829" width="2.85546875" bestFit="1" customWidth="1"/>
    <col min="2831" max="2831" width="2.85546875" bestFit="1" customWidth="1"/>
    <col min="2833" max="2833" width="2.85546875" bestFit="1" customWidth="1"/>
    <col min="2835" max="2835" width="2.85546875" bestFit="1" customWidth="1"/>
    <col min="2836" max="2836" width="4" bestFit="1" customWidth="1"/>
    <col min="2837" max="2837" width="8.7109375" customWidth="1"/>
    <col min="3073" max="3073" width="13.42578125" customWidth="1"/>
    <col min="3074" max="3074" width="14.7109375" customWidth="1"/>
    <col min="3075" max="3075" width="11.42578125" customWidth="1"/>
    <col min="3077" max="3077" width="13.7109375" customWidth="1"/>
    <col min="3078" max="3078" width="10.7109375" bestFit="1" customWidth="1"/>
    <col min="3080" max="3081" width="7.42578125" customWidth="1"/>
    <col min="3083" max="3083" width="2.85546875" bestFit="1" customWidth="1"/>
    <col min="3085" max="3085" width="2.85546875" bestFit="1" customWidth="1"/>
    <col min="3087" max="3087" width="2.85546875" bestFit="1" customWidth="1"/>
    <col min="3089" max="3089" width="2.85546875" bestFit="1" customWidth="1"/>
    <col min="3091" max="3091" width="2.85546875" bestFit="1" customWidth="1"/>
    <col min="3092" max="3092" width="4" bestFit="1" customWidth="1"/>
    <col min="3093" max="3093" width="8.7109375" customWidth="1"/>
    <col min="3329" max="3329" width="13.42578125" customWidth="1"/>
    <col min="3330" max="3330" width="14.7109375" customWidth="1"/>
    <col min="3331" max="3331" width="11.42578125" customWidth="1"/>
    <col min="3333" max="3333" width="13.7109375" customWidth="1"/>
    <col min="3334" max="3334" width="10.7109375" bestFit="1" customWidth="1"/>
    <col min="3336" max="3337" width="7.42578125" customWidth="1"/>
    <col min="3339" max="3339" width="2.85546875" bestFit="1" customWidth="1"/>
    <col min="3341" max="3341" width="2.85546875" bestFit="1" customWidth="1"/>
    <col min="3343" max="3343" width="2.85546875" bestFit="1" customWidth="1"/>
    <col min="3345" max="3345" width="2.85546875" bestFit="1" customWidth="1"/>
    <col min="3347" max="3347" width="2.85546875" bestFit="1" customWidth="1"/>
    <col min="3348" max="3348" width="4" bestFit="1" customWidth="1"/>
    <col min="3349" max="3349" width="8.7109375" customWidth="1"/>
    <col min="3585" max="3585" width="13.42578125" customWidth="1"/>
    <col min="3586" max="3586" width="14.7109375" customWidth="1"/>
    <col min="3587" max="3587" width="11.42578125" customWidth="1"/>
    <col min="3589" max="3589" width="13.7109375" customWidth="1"/>
    <col min="3590" max="3590" width="10.7109375" bestFit="1" customWidth="1"/>
    <col min="3592" max="3593" width="7.42578125" customWidth="1"/>
    <col min="3595" max="3595" width="2.85546875" bestFit="1" customWidth="1"/>
    <col min="3597" max="3597" width="2.85546875" bestFit="1" customWidth="1"/>
    <col min="3599" max="3599" width="2.85546875" bestFit="1" customWidth="1"/>
    <col min="3601" max="3601" width="2.85546875" bestFit="1" customWidth="1"/>
    <col min="3603" max="3603" width="2.85546875" bestFit="1" customWidth="1"/>
    <col min="3604" max="3604" width="4" bestFit="1" customWidth="1"/>
    <col min="3605" max="3605" width="8.7109375" customWidth="1"/>
    <col min="3841" max="3841" width="13.42578125" customWidth="1"/>
    <col min="3842" max="3842" width="14.7109375" customWidth="1"/>
    <col min="3843" max="3843" width="11.42578125" customWidth="1"/>
    <col min="3845" max="3845" width="13.7109375" customWidth="1"/>
    <col min="3846" max="3846" width="10.7109375" bestFit="1" customWidth="1"/>
    <col min="3848" max="3849" width="7.42578125" customWidth="1"/>
    <col min="3851" max="3851" width="2.85546875" bestFit="1" customWidth="1"/>
    <col min="3853" max="3853" width="2.85546875" bestFit="1" customWidth="1"/>
    <col min="3855" max="3855" width="2.85546875" bestFit="1" customWidth="1"/>
    <col min="3857" max="3857" width="2.85546875" bestFit="1" customWidth="1"/>
    <col min="3859" max="3859" width="2.85546875" bestFit="1" customWidth="1"/>
    <col min="3860" max="3860" width="4" bestFit="1" customWidth="1"/>
    <col min="3861" max="3861" width="8.7109375" customWidth="1"/>
    <col min="4097" max="4097" width="13.42578125" customWidth="1"/>
    <col min="4098" max="4098" width="14.7109375" customWidth="1"/>
    <col min="4099" max="4099" width="11.42578125" customWidth="1"/>
    <col min="4101" max="4101" width="13.7109375" customWidth="1"/>
    <col min="4102" max="4102" width="10.7109375" bestFit="1" customWidth="1"/>
    <col min="4104" max="4105" width="7.42578125" customWidth="1"/>
    <col min="4107" max="4107" width="2.85546875" bestFit="1" customWidth="1"/>
    <col min="4109" max="4109" width="2.85546875" bestFit="1" customWidth="1"/>
    <col min="4111" max="4111" width="2.85546875" bestFit="1" customWidth="1"/>
    <col min="4113" max="4113" width="2.85546875" bestFit="1" customWidth="1"/>
    <col min="4115" max="4115" width="2.85546875" bestFit="1" customWidth="1"/>
    <col min="4116" max="4116" width="4" bestFit="1" customWidth="1"/>
    <col min="4117" max="4117" width="8.7109375" customWidth="1"/>
    <col min="4353" max="4353" width="13.42578125" customWidth="1"/>
    <col min="4354" max="4354" width="14.7109375" customWidth="1"/>
    <col min="4355" max="4355" width="11.42578125" customWidth="1"/>
    <col min="4357" max="4357" width="13.7109375" customWidth="1"/>
    <col min="4358" max="4358" width="10.7109375" bestFit="1" customWidth="1"/>
    <col min="4360" max="4361" width="7.42578125" customWidth="1"/>
    <col min="4363" max="4363" width="2.85546875" bestFit="1" customWidth="1"/>
    <col min="4365" max="4365" width="2.85546875" bestFit="1" customWidth="1"/>
    <col min="4367" max="4367" width="2.85546875" bestFit="1" customWidth="1"/>
    <col min="4369" max="4369" width="2.85546875" bestFit="1" customWidth="1"/>
    <col min="4371" max="4371" width="2.85546875" bestFit="1" customWidth="1"/>
    <col min="4372" max="4372" width="4" bestFit="1" customWidth="1"/>
    <col min="4373" max="4373" width="8.7109375" customWidth="1"/>
    <col min="4609" max="4609" width="13.42578125" customWidth="1"/>
    <col min="4610" max="4610" width="14.7109375" customWidth="1"/>
    <col min="4611" max="4611" width="11.42578125" customWidth="1"/>
    <col min="4613" max="4613" width="13.7109375" customWidth="1"/>
    <col min="4614" max="4614" width="10.7109375" bestFit="1" customWidth="1"/>
    <col min="4616" max="4617" width="7.42578125" customWidth="1"/>
    <col min="4619" max="4619" width="2.85546875" bestFit="1" customWidth="1"/>
    <col min="4621" max="4621" width="2.85546875" bestFit="1" customWidth="1"/>
    <col min="4623" max="4623" width="2.85546875" bestFit="1" customWidth="1"/>
    <col min="4625" max="4625" width="2.85546875" bestFit="1" customWidth="1"/>
    <col min="4627" max="4627" width="2.85546875" bestFit="1" customWidth="1"/>
    <col min="4628" max="4628" width="4" bestFit="1" customWidth="1"/>
    <col min="4629" max="4629" width="8.7109375" customWidth="1"/>
    <col min="4865" max="4865" width="13.42578125" customWidth="1"/>
    <col min="4866" max="4866" width="14.7109375" customWidth="1"/>
    <col min="4867" max="4867" width="11.42578125" customWidth="1"/>
    <col min="4869" max="4869" width="13.7109375" customWidth="1"/>
    <col min="4870" max="4870" width="10.7109375" bestFit="1" customWidth="1"/>
    <col min="4872" max="4873" width="7.42578125" customWidth="1"/>
    <col min="4875" max="4875" width="2.85546875" bestFit="1" customWidth="1"/>
    <col min="4877" max="4877" width="2.85546875" bestFit="1" customWidth="1"/>
    <col min="4879" max="4879" width="2.85546875" bestFit="1" customWidth="1"/>
    <col min="4881" max="4881" width="2.85546875" bestFit="1" customWidth="1"/>
    <col min="4883" max="4883" width="2.85546875" bestFit="1" customWidth="1"/>
    <col min="4884" max="4884" width="4" bestFit="1" customWidth="1"/>
    <col min="4885" max="4885" width="8.7109375" customWidth="1"/>
    <col min="5121" max="5121" width="13.42578125" customWidth="1"/>
    <col min="5122" max="5122" width="14.7109375" customWidth="1"/>
    <col min="5123" max="5123" width="11.42578125" customWidth="1"/>
    <col min="5125" max="5125" width="13.7109375" customWidth="1"/>
    <col min="5126" max="5126" width="10.7109375" bestFit="1" customWidth="1"/>
    <col min="5128" max="5129" width="7.42578125" customWidth="1"/>
    <col min="5131" max="5131" width="2.85546875" bestFit="1" customWidth="1"/>
    <col min="5133" max="5133" width="2.85546875" bestFit="1" customWidth="1"/>
    <col min="5135" max="5135" width="2.85546875" bestFit="1" customWidth="1"/>
    <col min="5137" max="5137" width="2.85546875" bestFit="1" customWidth="1"/>
    <col min="5139" max="5139" width="2.85546875" bestFit="1" customWidth="1"/>
    <col min="5140" max="5140" width="4" bestFit="1" customWidth="1"/>
    <col min="5141" max="5141" width="8.7109375" customWidth="1"/>
    <col min="5377" max="5377" width="13.42578125" customWidth="1"/>
    <col min="5378" max="5378" width="14.7109375" customWidth="1"/>
    <col min="5379" max="5379" width="11.42578125" customWidth="1"/>
    <col min="5381" max="5381" width="13.7109375" customWidth="1"/>
    <col min="5382" max="5382" width="10.7109375" bestFit="1" customWidth="1"/>
    <col min="5384" max="5385" width="7.42578125" customWidth="1"/>
    <col min="5387" max="5387" width="2.85546875" bestFit="1" customWidth="1"/>
    <col min="5389" max="5389" width="2.85546875" bestFit="1" customWidth="1"/>
    <col min="5391" max="5391" width="2.85546875" bestFit="1" customWidth="1"/>
    <col min="5393" max="5393" width="2.85546875" bestFit="1" customWidth="1"/>
    <col min="5395" max="5395" width="2.85546875" bestFit="1" customWidth="1"/>
    <col min="5396" max="5396" width="4" bestFit="1" customWidth="1"/>
    <col min="5397" max="5397" width="8.7109375" customWidth="1"/>
    <col min="5633" max="5633" width="13.42578125" customWidth="1"/>
    <col min="5634" max="5634" width="14.7109375" customWidth="1"/>
    <col min="5635" max="5635" width="11.42578125" customWidth="1"/>
    <col min="5637" max="5637" width="13.7109375" customWidth="1"/>
    <col min="5638" max="5638" width="10.7109375" bestFit="1" customWidth="1"/>
    <col min="5640" max="5641" width="7.42578125" customWidth="1"/>
    <col min="5643" max="5643" width="2.85546875" bestFit="1" customWidth="1"/>
    <col min="5645" max="5645" width="2.85546875" bestFit="1" customWidth="1"/>
    <col min="5647" max="5647" width="2.85546875" bestFit="1" customWidth="1"/>
    <col min="5649" max="5649" width="2.85546875" bestFit="1" customWidth="1"/>
    <col min="5651" max="5651" width="2.85546875" bestFit="1" customWidth="1"/>
    <col min="5652" max="5652" width="4" bestFit="1" customWidth="1"/>
    <col min="5653" max="5653" width="8.7109375" customWidth="1"/>
    <col min="5889" max="5889" width="13.42578125" customWidth="1"/>
    <col min="5890" max="5890" width="14.7109375" customWidth="1"/>
    <col min="5891" max="5891" width="11.42578125" customWidth="1"/>
    <col min="5893" max="5893" width="13.7109375" customWidth="1"/>
    <col min="5894" max="5894" width="10.7109375" bestFit="1" customWidth="1"/>
    <col min="5896" max="5897" width="7.42578125" customWidth="1"/>
    <col min="5899" max="5899" width="2.85546875" bestFit="1" customWidth="1"/>
    <col min="5901" max="5901" width="2.85546875" bestFit="1" customWidth="1"/>
    <col min="5903" max="5903" width="2.85546875" bestFit="1" customWidth="1"/>
    <col min="5905" max="5905" width="2.85546875" bestFit="1" customWidth="1"/>
    <col min="5907" max="5907" width="2.85546875" bestFit="1" customWidth="1"/>
    <col min="5908" max="5908" width="4" bestFit="1" customWidth="1"/>
    <col min="5909" max="5909" width="8.7109375" customWidth="1"/>
    <col min="6145" max="6145" width="13.42578125" customWidth="1"/>
    <col min="6146" max="6146" width="14.7109375" customWidth="1"/>
    <col min="6147" max="6147" width="11.42578125" customWidth="1"/>
    <col min="6149" max="6149" width="13.7109375" customWidth="1"/>
    <col min="6150" max="6150" width="10.7109375" bestFit="1" customWidth="1"/>
    <col min="6152" max="6153" width="7.42578125" customWidth="1"/>
    <col min="6155" max="6155" width="2.85546875" bestFit="1" customWidth="1"/>
    <col min="6157" max="6157" width="2.85546875" bestFit="1" customWidth="1"/>
    <col min="6159" max="6159" width="2.85546875" bestFit="1" customWidth="1"/>
    <col min="6161" max="6161" width="2.85546875" bestFit="1" customWidth="1"/>
    <col min="6163" max="6163" width="2.85546875" bestFit="1" customWidth="1"/>
    <col min="6164" max="6164" width="4" bestFit="1" customWidth="1"/>
    <col min="6165" max="6165" width="8.7109375" customWidth="1"/>
    <col min="6401" max="6401" width="13.42578125" customWidth="1"/>
    <col min="6402" max="6402" width="14.7109375" customWidth="1"/>
    <col min="6403" max="6403" width="11.42578125" customWidth="1"/>
    <col min="6405" max="6405" width="13.7109375" customWidth="1"/>
    <col min="6406" max="6406" width="10.7109375" bestFit="1" customWidth="1"/>
    <col min="6408" max="6409" width="7.42578125" customWidth="1"/>
    <col min="6411" max="6411" width="2.85546875" bestFit="1" customWidth="1"/>
    <col min="6413" max="6413" width="2.85546875" bestFit="1" customWidth="1"/>
    <col min="6415" max="6415" width="2.85546875" bestFit="1" customWidth="1"/>
    <col min="6417" max="6417" width="2.85546875" bestFit="1" customWidth="1"/>
    <col min="6419" max="6419" width="2.85546875" bestFit="1" customWidth="1"/>
    <col min="6420" max="6420" width="4" bestFit="1" customWidth="1"/>
    <col min="6421" max="6421" width="8.7109375" customWidth="1"/>
    <col min="6657" max="6657" width="13.42578125" customWidth="1"/>
    <col min="6658" max="6658" width="14.7109375" customWidth="1"/>
    <col min="6659" max="6659" width="11.42578125" customWidth="1"/>
    <col min="6661" max="6661" width="13.7109375" customWidth="1"/>
    <col min="6662" max="6662" width="10.7109375" bestFit="1" customWidth="1"/>
    <col min="6664" max="6665" width="7.42578125" customWidth="1"/>
    <col min="6667" max="6667" width="2.85546875" bestFit="1" customWidth="1"/>
    <col min="6669" max="6669" width="2.85546875" bestFit="1" customWidth="1"/>
    <col min="6671" max="6671" width="2.85546875" bestFit="1" customWidth="1"/>
    <col min="6673" max="6673" width="2.85546875" bestFit="1" customWidth="1"/>
    <col min="6675" max="6675" width="2.85546875" bestFit="1" customWidth="1"/>
    <col min="6676" max="6676" width="4" bestFit="1" customWidth="1"/>
    <col min="6677" max="6677" width="8.7109375" customWidth="1"/>
    <col min="6913" max="6913" width="13.42578125" customWidth="1"/>
    <col min="6914" max="6914" width="14.7109375" customWidth="1"/>
    <col min="6915" max="6915" width="11.42578125" customWidth="1"/>
    <col min="6917" max="6917" width="13.7109375" customWidth="1"/>
    <col min="6918" max="6918" width="10.7109375" bestFit="1" customWidth="1"/>
    <col min="6920" max="6921" width="7.42578125" customWidth="1"/>
    <col min="6923" max="6923" width="2.85546875" bestFit="1" customWidth="1"/>
    <col min="6925" max="6925" width="2.85546875" bestFit="1" customWidth="1"/>
    <col min="6927" max="6927" width="2.85546875" bestFit="1" customWidth="1"/>
    <col min="6929" max="6929" width="2.85546875" bestFit="1" customWidth="1"/>
    <col min="6931" max="6931" width="2.85546875" bestFit="1" customWidth="1"/>
    <col min="6932" max="6932" width="4" bestFit="1" customWidth="1"/>
    <col min="6933" max="6933" width="8.7109375" customWidth="1"/>
    <col min="7169" max="7169" width="13.42578125" customWidth="1"/>
    <col min="7170" max="7170" width="14.7109375" customWidth="1"/>
    <col min="7171" max="7171" width="11.42578125" customWidth="1"/>
    <col min="7173" max="7173" width="13.7109375" customWidth="1"/>
    <col min="7174" max="7174" width="10.7109375" bestFit="1" customWidth="1"/>
    <col min="7176" max="7177" width="7.42578125" customWidth="1"/>
    <col min="7179" max="7179" width="2.85546875" bestFit="1" customWidth="1"/>
    <col min="7181" max="7181" width="2.85546875" bestFit="1" customWidth="1"/>
    <col min="7183" max="7183" width="2.85546875" bestFit="1" customWidth="1"/>
    <col min="7185" max="7185" width="2.85546875" bestFit="1" customWidth="1"/>
    <col min="7187" max="7187" width="2.85546875" bestFit="1" customWidth="1"/>
    <col min="7188" max="7188" width="4" bestFit="1" customWidth="1"/>
    <col min="7189" max="7189" width="8.7109375" customWidth="1"/>
    <col min="7425" max="7425" width="13.42578125" customWidth="1"/>
    <col min="7426" max="7426" width="14.7109375" customWidth="1"/>
    <col min="7427" max="7427" width="11.42578125" customWidth="1"/>
    <col min="7429" max="7429" width="13.7109375" customWidth="1"/>
    <col min="7430" max="7430" width="10.7109375" bestFit="1" customWidth="1"/>
    <col min="7432" max="7433" width="7.42578125" customWidth="1"/>
    <col min="7435" max="7435" width="2.85546875" bestFit="1" customWidth="1"/>
    <col min="7437" max="7437" width="2.85546875" bestFit="1" customWidth="1"/>
    <col min="7439" max="7439" width="2.85546875" bestFit="1" customWidth="1"/>
    <col min="7441" max="7441" width="2.85546875" bestFit="1" customWidth="1"/>
    <col min="7443" max="7443" width="2.85546875" bestFit="1" customWidth="1"/>
    <col min="7444" max="7444" width="4" bestFit="1" customWidth="1"/>
    <col min="7445" max="7445" width="8.7109375" customWidth="1"/>
    <col min="7681" max="7681" width="13.42578125" customWidth="1"/>
    <col min="7682" max="7682" width="14.7109375" customWidth="1"/>
    <col min="7683" max="7683" width="11.42578125" customWidth="1"/>
    <col min="7685" max="7685" width="13.7109375" customWidth="1"/>
    <col min="7686" max="7686" width="10.7109375" bestFit="1" customWidth="1"/>
    <col min="7688" max="7689" width="7.42578125" customWidth="1"/>
    <col min="7691" max="7691" width="2.85546875" bestFit="1" customWidth="1"/>
    <col min="7693" max="7693" width="2.85546875" bestFit="1" customWidth="1"/>
    <col min="7695" max="7695" width="2.85546875" bestFit="1" customWidth="1"/>
    <col min="7697" max="7697" width="2.85546875" bestFit="1" customWidth="1"/>
    <col min="7699" max="7699" width="2.85546875" bestFit="1" customWidth="1"/>
    <col min="7700" max="7700" width="4" bestFit="1" customWidth="1"/>
    <col min="7701" max="7701" width="8.7109375" customWidth="1"/>
    <col min="7937" max="7937" width="13.42578125" customWidth="1"/>
    <col min="7938" max="7938" width="14.7109375" customWidth="1"/>
    <col min="7939" max="7939" width="11.42578125" customWidth="1"/>
    <col min="7941" max="7941" width="13.7109375" customWidth="1"/>
    <col min="7942" max="7942" width="10.7109375" bestFit="1" customWidth="1"/>
    <col min="7944" max="7945" width="7.42578125" customWidth="1"/>
    <col min="7947" max="7947" width="2.85546875" bestFit="1" customWidth="1"/>
    <col min="7949" max="7949" width="2.85546875" bestFit="1" customWidth="1"/>
    <col min="7951" max="7951" width="2.85546875" bestFit="1" customWidth="1"/>
    <col min="7953" max="7953" width="2.85546875" bestFit="1" customWidth="1"/>
    <col min="7955" max="7955" width="2.85546875" bestFit="1" customWidth="1"/>
    <col min="7956" max="7956" width="4" bestFit="1" customWidth="1"/>
    <col min="7957" max="7957" width="8.7109375" customWidth="1"/>
    <col min="8193" max="8193" width="13.42578125" customWidth="1"/>
    <col min="8194" max="8194" width="14.7109375" customWidth="1"/>
    <col min="8195" max="8195" width="11.42578125" customWidth="1"/>
    <col min="8197" max="8197" width="13.7109375" customWidth="1"/>
    <col min="8198" max="8198" width="10.7109375" bestFit="1" customWidth="1"/>
    <col min="8200" max="8201" width="7.42578125" customWidth="1"/>
    <col min="8203" max="8203" width="2.85546875" bestFit="1" customWidth="1"/>
    <col min="8205" max="8205" width="2.85546875" bestFit="1" customWidth="1"/>
    <col min="8207" max="8207" width="2.85546875" bestFit="1" customWidth="1"/>
    <col min="8209" max="8209" width="2.85546875" bestFit="1" customWidth="1"/>
    <col min="8211" max="8211" width="2.85546875" bestFit="1" customWidth="1"/>
    <col min="8212" max="8212" width="4" bestFit="1" customWidth="1"/>
    <col min="8213" max="8213" width="8.7109375" customWidth="1"/>
    <col min="8449" max="8449" width="13.42578125" customWidth="1"/>
    <col min="8450" max="8450" width="14.7109375" customWidth="1"/>
    <col min="8451" max="8451" width="11.42578125" customWidth="1"/>
    <col min="8453" max="8453" width="13.7109375" customWidth="1"/>
    <col min="8454" max="8454" width="10.7109375" bestFit="1" customWidth="1"/>
    <col min="8456" max="8457" width="7.42578125" customWidth="1"/>
    <col min="8459" max="8459" width="2.85546875" bestFit="1" customWidth="1"/>
    <col min="8461" max="8461" width="2.85546875" bestFit="1" customWidth="1"/>
    <col min="8463" max="8463" width="2.85546875" bestFit="1" customWidth="1"/>
    <col min="8465" max="8465" width="2.85546875" bestFit="1" customWidth="1"/>
    <col min="8467" max="8467" width="2.85546875" bestFit="1" customWidth="1"/>
    <col min="8468" max="8468" width="4" bestFit="1" customWidth="1"/>
    <col min="8469" max="8469" width="8.7109375" customWidth="1"/>
    <col min="8705" max="8705" width="13.42578125" customWidth="1"/>
    <col min="8706" max="8706" width="14.7109375" customWidth="1"/>
    <col min="8707" max="8707" width="11.42578125" customWidth="1"/>
    <col min="8709" max="8709" width="13.7109375" customWidth="1"/>
    <col min="8710" max="8710" width="10.7109375" bestFit="1" customWidth="1"/>
    <col min="8712" max="8713" width="7.42578125" customWidth="1"/>
    <col min="8715" max="8715" width="2.85546875" bestFit="1" customWidth="1"/>
    <col min="8717" max="8717" width="2.85546875" bestFit="1" customWidth="1"/>
    <col min="8719" max="8719" width="2.85546875" bestFit="1" customWidth="1"/>
    <col min="8721" max="8721" width="2.85546875" bestFit="1" customWidth="1"/>
    <col min="8723" max="8723" width="2.85546875" bestFit="1" customWidth="1"/>
    <col min="8724" max="8724" width="4" bestFit="1" customWidth="1"/>
    <col min="8725" max="8725" width="8.7109375" customWidth="1"/>
    <col min="8961" max="8961" width="13.42578125" customWidth="1"/>
    <col min="8962" max="8962" width="14.7109375" customWidth="1"/>
    <col min="8963" max="8963" width="11.42578125" customWidth="1"/>
    <col min="8965" max="8965" width="13.7109375" customWidth="1"/>
    <col min="8966" max="8966" width="10.7109375" bestFit="1" customWidth="1"/>
    <col min="8968" max="8969" width="7.42578125" customWidth="1"/>
    <col min="8971" max="8971" width="2.85546875" bestFit="1" customWidth="1"/>
    <col min="8973" max="8973" width="2.85546875" bestFit="1" customWidth="1"/>
    <col min="8975" max="8975" width="2.85546875" bestFit="1" customWidth="1"/>
    <col min="8977" max="8977" width="2.85546875" bestFit="1" customWidth="1"/>
    <col min="8979" max="8979" width="2.85546875" bestFit="1" customWidth="1"/>
    <col min="8980" max="8980" width="4" bestFit="1" customWidth="1"/>
    <col min="8981" max="8981" width="8.7109375" customWidth="1"/>
    <col min="9217" max="9217" width="13.42578125" customWidth="1"/>
    <col min="9218" max="9218" width="14.7109375" customWidth="1"/>
    <col min="9219" max="9219" width="11.42578125" customWidth="1"/>
    <col min="9221" max="9221" width="13.7109375" customWidth="1"/>
    <col min="9222" max="9222" width="10.7109375" bestFit="1" customWidth="1"/>
    <col min="9224" max="9225" width="7.42578125" customWidth="1"/>
    <col min="9227" max="9227" width="2.85546875" bestFit="1" customWidth="1"/>
    <col min="9229" max="9229" width="2.85546875" bestFit="1" customWidth="1"/>
    <col min="9231" max="9231" width="2.85546875" bestFit="1" customWidth="1"/>
    <col min="9233" max="9233" width="2.85546875" bestFit="1" customWidth="1"/>
    <col min="9235" max="9235" width="2.85546875" bestFit="1" customWidth="1"/>
    <col min="9236" max="9236" width="4" bestFit="1" customWidth="1"/>
    <col min="9237" max="9237" width="8.7109375" customWidth="1"/>
    <col min="9473" max="9473" width="13.42578125" customWidth="1"/>
    <col min="9474" max="9474" width="14.7109375" customWidth="1"/>
    <col min="9475" max="9475" width="11.42578125" customWidth="1"/>
    <col min="9477" max="9477" width="13.7109375" customWidth="1"/>
    <col min="9478" max="9478" width="10.7109375" bestFit="1" customWidth="1"/>
    <col min="9480" max="9481" width="7.42578125" customWidth="1"/>
    <col min="9483" max="9483" width="2.85546875" bestFit="1" customWidth="1"/>
    <col min="9485" max="9485" width="2.85546875" bestFit="1" customWidth="1"/>
    <col min="9487" max="9487" width="2.85546875" bestFit="1" customWidth="1"/>
    <col min="9489" max="9489" width="2.85546875" bestFit="1" customWidth="1"/>
    <col min="9491" max="9491" width="2.85546875" bestFit="1" customWidth="1"/>
    <col min="9492" max="9492" width="4" bestFit="1" customWidth="1"/>
    <col min="9493" max="9493" width="8.7109375" customWidth="1"/>
    <col min="9729" max="9729" width="13.42578125" customWidth="1"/>
    <col min="9730" max="9730" width="14.7109375" customWidth="1"/>
    <col min="9731" max="9731" width="11.42578125" customWidth="1"/>
    <col min="9733" max="9733" width="13.7109375" customWidth="1"/>
    <col min="9734" max="9734" width="10.7109375" bestFit="1" customWidth="1"/>
    <col min="9736" max="9737" width="7.42578125" customWidth="1"/>
    <col min="9739" max="9739" width="2.85546875" bestFit="1" customWidth="1"/>
    <col min="9741" max="9741" width="2.85546875" bestFit="1" customWidth="1"/>
    <col min="9743" max="9743" width="2.85546875" bestFit="1" customWidth="1"/>
    <col min="9745" max="9745" width="2.85546875" bestFit="1" customWidth="1"/>
    <col min="9747" max="9747" width="2.85546875" bestFit="1" customWidth="1"/>
    <col min="9748" max="9748" width="4" bestFit="1" customWidth="1"/>
    <col min="9749" max="9749" width="8.7109375" customWidth="1"/>
    <col min="9985" max="9985" width="13.42578125" customWidth="1"/>
    <col min="9986" max="9986" width="14.7109375" customWidth="1"/>
    <col min="9987" max="9987" width="11.42578125" customWidth="1"/>
    <col min="9989" max="9989" width="13.7109375" customWidth="1"/>
    <col min="9990" max="9990" width="10.7109375" bestFit="1" customWidth="1"/>
    <col min="9992" max="9993" width="7.42578125" customWidth="1"/>
    <col min="9995" max="9995" width="2.85546875" bestFit="1" customWidth="1"/>
    <col min="9997" max="9997" width="2.85546875" bestFit="1" customWidth="1"/>
    <col min="9999" max="9999" width="2.85546875" bestFit="1" customWidth="1"/>
    <col min="10001" max="10001" width="2.85546875" bestFit="1" customWidth="1"/>
    <col min="10003" max="10003" width="2.85546875" bestFit="1" customWidth="1"/>
    <col min="10004" max="10004" width="4" bestFit="1" customWidth="1"/>
    <col min="10005" max="10005" width="8.7109375" customWidth="1"/>
    <col min="10241" max="10241" width="13.42578125" customWidth="1"/>
    <col min="10242" max="10242" width="14.7109375" customWidth="1"/>
    <col min="10243" max="10243" width="11.42578125" customWidth="1"/>
    <col min="10245" max="10245" width="13.7109375" customWidth="1"/>
    <col min="10246" max="10246" width="10.7109375" bestFit="1" customWidth="1"/>
    <col min="10248" max="10249" width="7.42578125" customWidth="1"/>
    <col min="10251" max="10251" width="2.85546875" bestFit="1" customWidth="1"/>
    <col min="10253" max="10253" width="2.85546875" bestFit="1" customWidth="1"/>
    <col min="10255" max="10255" width="2.85546875" bestFit="1" customWidth="1"/>
    <col min="10257" max="10257" width="2.85546875" bestFit="1" customWidth="1"/>
    <col min="10259" max="10259" width="2.85546875" bestFit="1" customWidth="1"/>
    <col min="10260" max="10260" width="4" bestFit="1" customWidth="1"/>
    <col min="10261" max="10261" width="8.7109375" customWidth="1"/>
    <col min="10497" max="10497" width="13.42578125" customWidth="1"/>
    <col min="10498" max="10498" width="14.7109375" customWidth="1"/>
    <col min="10499" max="10499" width="11.42578125" customWidth="1"/>
    <col min="10501" max="10501" width="13.7109375" customWidth="1"/>
    <col min="10502" max="10502" width="10.7109375" bestFit="1" customWidth="1"/>
    <col min="10504" max="10505" width="7.42578125" customWidth="1"/>
    <col min="10507" max="10507" width="2.85546875" bestFit="1" customWidth="1"/>
    <col min="10509" max="10509" width="2.85546875" bestFit="1" customWidth="1"/>
    <col min="10511" max="10511" width="2.85546875" bestFit="1" customWidth="1"/>
    <col min="10513" max="10513" width="2.85546875" bestFit="1" customWidth="1"/>
    <col min="10515" max="10515" width="2.85546875" bestFit="1" customWidth="1"/>
    <col min="10516" max="10516" width="4" bestFit="1" customWidth="1"/>
    <col min="10517" max="10517" width="8.7109375" customWidth="1"/>
    <col min="10753" max="10753" width="13.42578125" customWidth="1"/>
    <col min="10754" max="10754" width="14.7109375" customWidth="1"/>
    <col min="10755" max="10755" width="11.42578125" customWidth="1"/>
    <col min="10757" max="10757" width="13.7109375" customWidth="1"/>
    <col min="10758" max="10758" width="10.7109375" bestFit="1" customWidth="1"/>
    <col min="10760" max="10761" width="7.42578125" customWidth="1"/>
    <col min="10763" max="10763" width="2.85546875" bestFit="1" customWidth="1"/>
    <col min="10765" max="10765" width="2.85546875" bestFit="1" customWidth="1"/>
    <col min="10767" max="10767" width="2.85546875" bestFit="1" customWidth="1"/>
    <col min="10769" max="10769" width="2.85546875" bestFit="1" customWidth="1"/>
    <col min="10771" max="10771" width="2.85546875" bestFit="1" customWidth="1"/>
    <col min="10772" max="10772" width="4" bestFit="1" customWidth="1"/>
    <col min="10773" max="10773" width="8.7109375" customWidth="1"/>
    <col min="11009" max="11009" width="13.42578125" customWidth="1"/>
    <col min="11010" max="11010" width="14.7109375" customWidth="1"/>
    <col min="11011" max="11011" width="11.42578125" customWidth="1"/>
    <col min="11013" max="11013" width="13.7109375" customWidth="1"/>
    <col min="11014" max="11014" width="10.7109375" bestFit="1" customWidth="1"/>
    <col min="11016" max="11017" width="7.42578125" customWidth="1"/>
    <col min="11019" max="11019" width="2.85546875" bestFit="1" customWidth="1"/>
    <col min="11021" max="11021" width="2.85546875" bestFit="1" customWidth="1"/>
    <col min="11023" max="11023" width="2.85546875" bestFit="1" customWidth="1"/>
    <col min="11025" max="11025" width="2.85546875" bestFit="1" customWidth="1"/>
    <col min="11027" max="11027" width="2.85546875" bestFit="1" customWidth="1"/>
    <col min="11028" max="11028" width="4" bestFit="1" customWidth="1"/>
    <col min="11029" max="11029" width="8.7109375" customWidth="1"/>
    <col min="11265" max="11265" width="13.42578125" customWidth="1"/>
    <col min="11266" max="11266" width="14.7109375" customWidth="1"/>
    <col min="11267" max="11267" width="11.42578125" customWidth="1"/>
    <col min="11269" max="11269" width="13.7109375" customWidth="1"/>
    <col min="11270" max="11270" width="10.7109375" bestFit="1" customWidth="1"/>
    <col min="11272" max="11273" width="7.42578125" customWidth="1"/>
    <col min="11275" max="11275" width="2.85546875" bestFit="1" customWidth="1"/>
    <col min="11277" max="11277" width="2.85546875" bestFit="1" customWidth="1"/>
    <col min="11279" max="11279" width="2.85546875" bestFit="1" customWidth="1"/>
    <col min="11281" max="11281" width="2.85546875" bestFit="1" customWidth="1"/>
    <col min="11283" max="11283" width="2.85546875" bestFit="1" customWidth="1"/>
    <col min="11284" max="11284" width="4" bestFit="1" customWidth="1"/>
    <col min="11285" max="11285" width="8.7109375" customWidth="1"/>
    <col min="11521" max="11521" width="13.42578125" customWidth="1"/>
    <col min="11522" max="11522" width="14.7109375" customWidth="1"/>
    <col min="11523" max="11523" width="11.42578125" customWidth="1"/>
    <col min="11525" max="11525" width="13.7109375" customWidth="1"/>
    <col min="11526" max="11526" width="10.7109375" bestFit="1" customWidth="1"/>
    <col min="11528" max="11529" width="7.42578125" customWidth="1"/>
    <col min="11531" max="11531" width="2.85546875" bestFit="1" customWidth="1"/>
    <col min="11533" max="11533" width="2.85546875" bestFit="1" customWidth="1"/>
    <col min="11535" max="11535" width="2.85546875" bestFit="1" customWidth="1"/>
    <col min="11537" max="11537" width="2.85546875" bestFit="1" customWidth="1"/>
    <col min="11539" max="11539" width="2.85546875" bestFit="1" customWidth="1"/>
    <col min="11540" max="11540" width="4" bestFit="1" customWidth="1"/>
    <col min="11541" max="11541" width="8.7109375" customWidth="1"/>
    <col min="11777" max="11777" width="13.42578125" customWidth="1"/>
    <col min="11778" max="11778" width="14.7109375" customWidth="1"/>
    <col min="11779" max="11779" width="11.42578125" customWidth="1"/>
    <col min="11781" max="11781" width="13.7109375" customWidth="1"/>
    <col min="11782" max="11782" width="10.7109375" bestFit="1" customWidth="1"/>
    <col min="11784" max="11785" width="7.42578125" customWidth="1"/>
    <col min="11787" max="11787" width="2.85546875" bestFit="1" customWidth="1"/>
    <col min="11789" max="11789" width="2.85546875" bestFit="1" customWidth="1"/>
    <col min="11791" max="11791" width="2.85546875" bestFit="1" customWidth="1"/>
    <col min="11793" max="11793" width="2.85546875" bestFit="1" customWidth="1"/>
    <col min="11795" max="11795" width="2.85546875" bestFit="1" customWidth="1"/>
    <col min="11796" max="11796" width="4" bestFit="1" customWidth="1"/>
    <col min="11797" max="11797" width="8.7109375" customWidth="1"/>
    <col min="12033" max="12033" width="13.42578125" customWidth="1"/>
    <col min="12034" max="12034" width="14.7109375" customWidth="1"/>
    <col min="12035" max="12035" width="11.42578125" customWidth="1"/>
    <col min="12037" max="12037" width="13.7109375" customWidth="1"/>
    <col min="12038" max="12038" width="10.7109375" bestFit="1" customWidth="1"/>
    <col min="12040" max="12041" width="7.42578125" customWidth="1"/>
    <col min="12043" max="12043" width="2.85546875" bestFit="1" customWidth="1"/>
    <col min="12045" max="12045" width="2.85546875" bestFit="1" customWidth="1"/>
    <col min="12047" max="12047" width="2.85546875" bestFit="1" customWidth="1"/>
    <col min="12049" max="12049" width="2.85546875" bestFit="1" customWidth="1"/>
    <col min="12051" max="12051" width="2.85546875" bestFit="1" customWidth="1"/>
    <col min="12052" max="12052" width="4" bestFit="1" customWidth="1"/>
    <col min="12053" max="12053" width="8.7109375" customWidth="1"/>
    <col min="12289" max="12289" width="13.42578125" customWidth="1"/>
    <col min="12290" max="12290" width="14.7109375" customWidth="1"/>
    <col min="12291" max="12291" width="11.42578125" customWidth="1"/>
    <col min="12293" max="12293" width="13.7109375" customWidth="1"/>
    <col min="12294" max="12294" width="10.7109375" bestFit="1" customWidth="1"/>
    <col min="12296" max="12297" width="7.42578125" customWidth="1"/>
    <col min="12299" max="12299" width="2.85546875" bestFit="1" customWidth="1"/>
    <col min="12301" max="12301" width="2.85546875" bestFit="1" customWidth="1"/>
    <col min="12303" max="12303" width="2.85546875" bestFit="1" customWidth="1"/>
    <col min="12305" max="12305" width="2.85546875" bestFit="1" customWidth="1"/>
    <col min="12307" max="12307" width="2.85546875" bestFit="1" customWidth="1"/>
    <col min="12308" max="12308" width="4" bestFit="1" customWidth="1"/>
    <col min="12309" max="12309" width="8.7109375" customWidth="1"/>
    <col min="12545" max="12545" width="13.42578125" customWidth="1"/>
    <col min="12546" max="12546" width="14.7109375" customWidth="1"/>
    <col min="12547" max="12547" width="11.42578125" customWidth="1"/>
    <col min="12549" max="12549" width="13.7109375" customWidth="1"/>
    <col min="12550" max="12550" width="10.7109375" bestFit="1" customWidth="1"/>
    <col min="12552" max="12553" width="7.42578125" customWidth="1"/>
    <col min="12555" max="12555" width="2.85546875" bestFit="1" customWidth="1"/>
    <col min="12557" max="12557" width="2.85546875" bestFit="1" customWidth="1"/>
    <col min="12559" max="12559" width="2.85546875" bestFit="1" customWidth="1"/>
    <col min="12561" max="12561" width="2.85546875" bestFit="1" customWidth="1"/>
    <col min="12563" max="12563" width="2.85546875" bestFit="1" customWidth="1"/>
    <col min="12564" max="12564" width="4" bestFit="1" customWidth="1"/>
    <col min="12565" max="12565" width="8.7109375" customWidth="1"/>
    <col min="12801" max="12801" width="13.42578125" customWidth="1"/>
    <col min="12802" max="12802" width="14.7109375" customWidth="1"/>
    <col min="12803" max="12803" width="11.42578125" customWidth="1"/>
    <col min="12805" max="12805" width="13.7109375" customWidth="1"/>
    <col min="12806" max="12806" width="10.7109375" bestFit="1" customWidth="1"/>
    <col min="12808" max="12809" width="7.42578125" customWidth="1"/>
    <col min="12811" max="12811" width="2.85546875" bestFit="1" customWidth="1"/>
    <col min="12813" max="12813" width="2.85546875" bestFit="1" customWidth="1"/>
    <col min="12815" max="12815" width="2.85546875" bestFit="1" customWidth="1"/>
    <col min="12817" max="12817" width="2.85546875" bestFit="1" customWidth="1"/>
    <col min="12819" max="12819" width="2.85546875" bestFit="1" customWidth="1"/>
    <col min="12820" max="12820" width="4" bestFit="1" customWidth="1"/>
    <col min="12821" max="12821" width="8.7109375" customWidth="1"/>
    <col min="13057" max="13057" width="13.42578125" customWidth="1"/>
    <col min="13058" max="13058" width="14.7109375" customWidth="1"/>
    <col min="13059" max="13059" width="11.42578125" customWidth="1"/>
    <col min="13061" max="13061" width="13.7109375" customWidth="1"/>
    <col min="13062" max="13062" width="10.7109375" bestFit="1" customWidth="1"/>
    <col min="13064" max="13065" width="7.42578125" customWidth="1"/>
    <col min="13067" max="13067" width="2.85546875" bestFit="1" customWidth="1"/>
    <col min="13069" max="13069" width="2.85546875" bestFit="1" customWidth="1"/>
    <col min="13071" max="13071" width="2.85546875" bestFit="1" customWidth="1"/>
    <col min="13073" max="13073" width="2.85546875" bestFit="1" customWidth="1"/>
    <col min="13075" max="13075" width="2.85546875" bestFit="1" customWidth="1"/>
    <col min="13076" max="13076" width="4" bestFit="1" customWidth="1"/>
    <col min="13077" max="13077" width="8.7109375" customWidth="1"/>
    <col min="13313" max="13313" width="13.42578125" customWidth="1"/>
    <col min="13314" max="13314" width="14.7109375" customWidth="1"/>
    <col min="13315" max="13315" width="11.42578125" customWidth="1"/>
    <col min="13317" max="13317" width="13.7109375" customWidth="1"/>
    <col min="13318" max="13318" width="10.7109375" bestFit="1" customWidth="1"/>
    <col min="13320" max="13321" width="7.42578125" customWidth="1"/>
    <col min="13323" max="13323" width="2.85546875" bestFit="1" customWidth="1"/>
    <col min="13325" max="13325" width="2.85546875" bestFit="1" customWidth="1"/>
    <col min="13327" max="13327" width="2.85546875" bestFit="1" customWidth="1"/>
    <col min="13329" max="13329" width="2.85546875" bestFit="1" customWidth="1"/>
    <col min="13331" max="13331" width="2.85546875" bestFit="1" customWidth="1"/>
    <col min="13332" max="13332" width="4" bestFit="1" customWidth="1"/>
    <col min="13333" max="13333" width="8.7109375" customWidth="1"/>
    <col min="13569" max="13569" width="13.42578125" customWidth="1"/>
    <col min="13570" max="13570" width="14.7109375" customWidth="1"/>
    <col min="13571" max="13571" width="11.42578125" customWidth="1"/>
    <col min="13573" max="13573" width="13.7109375" customWidth="1"/>
    <col min="13574" max="13574" width="10.7109375" bestFit="1" customWidth="1"/>
    <col min="13576" max="13577" width="7.42578125" customWidth="1"/>
    <col min="13579" max="13579" width="2.85546875" bestFit="1" customWidth="1"/>
    <col min="13581" max="13581" width="2.85546875" bestFit="1" customWidth="1"/>
    <col min="13583" max="13583" width="2.85546875" bestFit="1" customWidth="1"/>
    <col min="13585" max="13585" width="2.85546875" bestFit="1" customWidth="1"/>
    <col min="13587" max="13587" width="2.85546875" bestFit="1" customWidth="1"/>
    <col min="13588" max="13588" width="4" bestFit="1" customWidth="1"/>
    <col min="13589" max="13589" width="8.7109375" customWidth="1"/>
    <col min="13825" max="13825" width="13.42578125" customWidth="1"/>
    <col min="13826" max="13826" width="14.7109375" customWidth="1"/>
    <col min="13827" max="13827" width="11.42578125" customWidth="1"/>
    <col min="13829" max="13829" width="13.7109375" customWidth="1"/>
    <col min="13830" max="13830" width="10.7109375" bestFit="1" customWidth="1"/>
    <col min="13832" max="13833" width="7.42578125" customWidth="1"/>
    <col min="13835" max="13835" width="2.85546875" bestFit="1" customWidth="1"/>
    <col min="13837" max="13837" width="2.85546875" bestFit="1" customWidth="1"/>
    <col min="13839" max="13839" width="2.85546875" bestFit="1" customWidth="1"/>
    <col min="13841" max="13841" width="2.85546875" bestFit="1" customWidth="1"/>
    <col min="13843" max="13843" width="2.85546875" bestFit="1" customWidth="1"/>
    <col min="13844" max="13844" width="4" bestFit="1" customWidth="1"/>
    <col min="13845" max="13845" width="8.7109375" customWidth="1"/>
    <col min="14081" max="14081" width="13.42578125" customWidth="1"/>
    <col min="14082" max="14082" width="14.7109375" customWidth="1"/>
    <col min="14083" max="14083" width="11.42578125" customWidth="1"/>
    <col min="14085" max="14085" width="13.7109375" customWidth="1"/>
    <col min="14086" max="14086" width="10.7109375" bestFit="1" customWidth="1"/>
    <col min="14088" max="14089" width="7.42578125" customWidth="1"/>
    <col min="14091" max="14091" width="2.85546875" bestFit="1" customWidth="1"/>
    <col min="14093" max="14093" width="2.85546875" bestFit="1" customWidth="1"/>
    <col min="14095" max="14095" width="2.85546875" bestFit="1" customWidth="1"/>
    <col min="14097" max="14097" width="2.85546875" bestFit="1" customWidth="1"/>
    <col min="14099" max="14099" width="2.85546875" bestFit="1" customWidth="1"/>
    <col min="14100" max="14100" width="4" bestFit="1" customWidth="1"/>
    <col min="14101" max="14101" width="8.7109375" customWidth="1"/>
    <col min="14337" max="14337" width="13.42578125" customWidth="1"/>
    <col min="14338" max="14338" width="14.7109375" customWidth="1"/>
    <col min="14339" max="14339" width="11.42578125" customWidth="1"/>
    <col min="14341" max="14341" width="13.7109375" customWidth="1"/>
    <col min="14342" max="14342" width="10.7109375" bestFit="1" customWidth="1"/>
    <col min="14344" max="14345" width="7.42578125" customWidth="1"/>
    <col min="14347" max="14347" width="2.85546875" bestFit="1" customWidth="1"/>
    <col min="14349" max="14349" width="2.85546875" bestFit="1" customWidth="1"/>
    <col min="14351" max="14351" width="2.85546875" bestFit="1" customWidth="1"/>
    <col min="14353" max="14353" width="2.85546875" bestFit="1" customWidth="1"/>
    <col min="14355" max="14355" width="2.85546875" bestFit="1" customWidth="1"/>
    <col min="14356" max="14356" width="4" bestFit="1" customWidth="1"/>
    <col min="14357" max="14357" width="8.7109375" customWidth="1"/>
    <col min="14593" max="14593" width="13.42578125" customWidth="1"/>
    <col min="14594" max="14594" width="14.7109375" customWidth="1"/>
    <col min="14595" max="14595" width="11.42578125" customWidth="1"/>
    <col min="14597" max="14597" width="13.7109375" customWidth="1"/>
    <col min="14598" max="14598" width="10.7109375" bestFit="1" customWidth="1"/>
    <col min="14600" max="14601" width="7.42578125" customWidth="1"/>
    <col min="14603" max="14603" width="2.85546875" bestFit="1" customWidth="1"/>
    <col min="14605" max="14605" width="2.85546875" bestFit="1" customWidth="1"/>
    <col min="14607" max="14607" width="2.85546875" bestFit="1" customWidth="1"/>
    <col min="14609" max="14609" width="2.85546875" bestFit="1" customWidth="1"/>
    <col min="14611" max="14611" width="2.85546875" bestFit="1" customWidth="1"/>
    <col min="14612" max="14612" width="4" bestFit="1" customWidth="1"/>
    <col min="14613" max="14613" width="8.7109375" customWidth="1"/>
    <col min="14849" max="14849" width="13.42578125" customWidth="1"/>
    <col min="14850" max="14850" width="14.7109375" customWidth="1"/>
    <col min="14851" max="14851" width="11.42578125" customWidth="1"/>
    <col min="14853" max="14853" width="13.7109375" customWidth="1"/>
    <col min="14854" max="14854" width="10.7109375" bestFit="1" customWidth="1"/>
    <col min="14856" max="14857" width="7.42578125" customWidth="1"/>
    <col min="14859" max="14859" width="2.85546875" bestFit="1" customWidth="1"/>
    <col min="14861" max="14861" width="2.85546875" bestFit="1" customWidth="1"/>
    <col min="14863" max="14863" width="2.85546875" bestFit="1" customWidth="1"/>
    <col min="14865" max="14865" width="2.85546875" bestFit="1" customWidth="1"/>
    <col min="14867" max="14867" width="2.85546875" bestFit="1" customWidth="1"/>
    <col min="14868" max="14868" width="4" bestFit="1" customWidth="1"/>
    <col min="14869" max="14869" width="8.7109375" customWidth="1"/>
    <col min="15105" max="15105" width="13.42578125" customWidth="1"/>
    <col min="15106" max="15106" width="14.7109375" customWidth="1"/>
    <col min="15107" max="15107" width="11.42578125" customWidth="1"/>
    <col min="15109" max="15109" width="13.7109375" customWidth="1"/>
    <col min="15110" max="15110" width="10.7109375" bestFit="1" customWidth="1"/>
    <col min="15112" max="15113" width="7.42578125" customWidth="1"/>
    <col min="15115" max="15115" width="2.85546875" bestFit="1" customWidth="1"/>
    <col min="15117" max="15117" width="2.85546875" bestFit="1" customWidth="1"/>
    <col min="15119" max="15119" width="2.85546875" bestFit="1" customWidth="1"/>
    <col min="15121" max="15121" width="2.85546875" bestFit="1" customWidth="1"/>
    <col min="15123" max="15123" width="2.85546875" bestFit="1" customWidth="1"/>
    <col min="15124" max="15124" width="4" bestFit="1" customWidth="1"/>
    <col min="15125" max="15125" width="8.7109375" customWidth="1"/>
    <col min="15361" max="15361" width="13.42578125" customWidth="1"/>
    <col min="15362" max="15362" width="14.7109375" customWidth="1"/>
    <col min="15363" max="15363" width="11.42578125" customWidth="1"/>
    <col min="15365" max="15365" width="13.7109375" customWidth="1"/>
    <col min="15366" max="15366" width="10.7109375" bestFit="1" customWidth="1"/>
    <col min="15368" max="15369" width="7.42578125" customWidth="1"/>
    <col min="15371" max="15371" width="2.85546875" bestFit="1" customWidth="1"/>
    <col min="15373" max="15373" width="2.85546875" bestFit="1" customWidth="1"/>
    <col min="15375" max="15375" width="2.85546875" bestFit="1" customWidth="1"/>
    <col min="15377" max="15377" width="2.85546875" bestFit="1" customWidth="1"/>
    <col min="15379" max="15379" width="2.85546875" bestFit="1" customWidth="1"/>
    <col min="15380" max="15380" width="4" bestFit="1" customWidth="1"/>
    <col min="15381" max="15381" width="8.7109375" customWidth="1"/>
    <col min="15617" max="15617" width="13.42578125" customWidth="1"/>
    <col min="15618" max="15618" width="14.7109375" customWidth="1"/>
    <col min="15619" max="15619" width="11.42578125" customWidth="1"/>
    <col min="15621" max="15621" width="13.7109375" customWidth="1"/>
    <col min="15622" max="15622" width="10.7109375" bestFit="1" customWidth="1"/>
    <col min="15624" max="15625" width="7.42578125" customWidth="1"/>
    <col min="15627" max="15627" width="2.85546875" bestFit="1" customWidth="1"/>
    <col min="15629" max="15629" width="2.85546875" bestFit="1" customWidth="1"/>
    <col min="15631" max="15631" width="2.85546875" bestFit="1" customWidth="1"/>
    <col min="15633" max="15633" width="2.85546875" bestFit="1" customWidth="1"/>
    <col min="15635" max="15635" width="2.85546875" bestFit="1" customWidth="1"/>
    <col min="15636" max="15636" width="4" bestFit="1" customWidth="1"/>
    <col min="15637" max="15637" width="8.7109375" customWidth="1"/>
    <col min="15873" max="15873" width="13.42578125" customWidth="1"/>
    <col min="15874" max="15874" width="14.7109375" customWidth="1"/>
    <col min="15875" max="15875" width="11.42578125" customWidth="1"/>
    <col min="15877" max="15877" width="13.7109375" customWidth="1"/>
    <col min="15878" max="15878" width="10.7109375" bestFit="1" customWidth="1"/>
    <col min="15880" max="15881" width="7.42578125" customWidth="1"/>
    <col min="15883" max="15883" width="2.85546875" bestFit="1" customWidth="1"/>
    <col min="15885" max="15885" width="2.85546875" bestFit="1" customWidth="1"/>
    <col min="15887" max="15887" width="2.85546875" bestFit="1" customWidth="1"/>
    <col min="15889" max="15889" width="2.85546875" bestFit="1" customWidth="1"/>
    <col min="15891" max="15891" width="2.85546875" bestFit="1" customWidth="1"/>
    <col min="15892" max="15892" width="4" bestFit="1" customWidth="1"/>
    <col min="15893" max="15893" width="8.7109375" customWidth="1"/>
    <col min="16129" max="16129" width="13.42578125" customWidth="1"/>
    <col min="16130" max="16130" width="14.7109375" customWidth="1"/>
    <col min="16131" max="16131" width="11.42578125" customWidth="1"/>
    <col min="16133" max="16133" width="13.7109375" customWidth="1"/>
    <col min="16134" max="16134" width="10.7109375" bestFit="1" customWidth="1"/>
    <col min="16136" max="16137" width="7.42578125" customWidth="1"/>
    <col min="16139" max="16139" width="2.85546875" bestFit="1" customWidth="1"/>
    <col min="16141" max="16141" width="2.85546875" bestFit="1" customWidth="1"/>
    <col min="16143" max="16143" width="2.85546875" bestFit="1" customWidth="1"/>
    <col min="16145" max="16145" width="2.85546875" bestFit="1" customWidth="1"/>
    <col min="16147" max="16147" width="2.85546875" bestFit="1" customWidth="1"/>
    <col min="16148" max="16148" width="4" bestFit="1" customWidth="1"/>
    <col min="16149" max="16149" width="8.7109375" customWidth="1"/>
  </cols>
  <sheetData>
    <row r="1" spans="1:16" ht="7.15" customHeight="1" x14ac:dyDescent="0.25"/>
    <row r="2" spans="1:16" ht="13.5" customHeight="1" x14ac:dyDescent="0.25">
      <c r="A2" s="3298" t="s">
        <v>148</v>
      </c>
      <c r="B2" s="3298"/>
      <c r="C2" s="3298"/>
      <c r="D2" s="3298"/>
      <c r="E2" s="3298"/>
      <c r="F2" s="3298"/>
      <c r="G2" s="3298"/>
      <c r="H2" s="3298"/>
      <c r="I2" s="47"/>
    </row>
    <row r="3" spans="1:16" ht="12.4" customHeight="1" x14ac:dyDescent="0.25">
      <c r="A3" s="3413" t="s">
        <v>41</v>
      </c>
      <c r="B3" s="3413"/>
      <c r="C3" s="3413"/>
      <c r="D3" s="3413"/>
      <c r="E3" s="3413"/>
      <c r="F3" s="3413"/>
      <c r="G3" s="3413"/>
      <c r="H3" s="3413"/>
      <c r="I3" s="48"/>
    </row>
    <row r="4" spans="1:16" ht="15.75" x14ac:dyDescent="0.25">
      <c r="A4" s="3414" t="s">
        <v>256</v>
      </c>
      <c r="B4" s="3414"/>
      <c r="C4" s="3414"/>
      <c r="D4" s="3414"/>
      <c r="E4" s="3414"/>
      <c r="F4" s="3414"/>
      <c r="G4" s="3414"/>
      <c r="H4" s="3414"/>
      <c r="I4" s="396"/>
    </row>
    <row r="7" spans="1:16" ht="13.15" customHeight="1" x14ac:dyDescent="0.25">
      <c r="E7" s="107" t="s">
        <v>257</v>
      </c>
      <c r="F7" s="3415">
        <v>43538</v>
      </c>
      <c r="G7" s="3416"/>
      <c r="H7" s="3416"/>
      <c r="I7" s="397"/>
    </row>
    <row r="8" spans="1:16" x14ac:dyDescent="0.25">
      <c r="E8" s="61" t="s">
        <v>258</v>
      </c>
      <c r="F8" s="3412" t="s">
        <v>259</v>
      </c>
      <c r="G8" s="3412"/>
      <c r="H8" s="3412"/>
      <c r="I8" s="334"/>
    </row>
    <row r="9" spans="1:16" x14ac:dyDescent="0.25">
      <c r="E9" s="61"/>
      <c r="F9" s="334"/>
      <c r="G9" s="334"/>
      <c r="H9" s="334"/>
      <c r="I9" s="3553"/>
      <c r="J9" s="3553"/>
      <c r="K9" s="3553"/>
      <c r="L9" s="3553"/>
      <c r="M9" s="3553"/>
      <c r="N9" s="3553"/>
      <c r="O9" s="3553"/>
      <c r="P9" s="3553"/>
    </row>
    <row r="10" spans="1:16" ht="15.75" thickBot="1" x14ac:dyDescent="0.3">
      <c r="G10" s="15"/>
      <c r="H10" s="49"/>
      <c r="I10" s="185"/>
    </row>
    <row r="11" spans="1:16" ht="15.75" thickBot="1" x14ac:dyDescent="0.3">
      <c r="A11" s="2173" t="s">
        <v>260</v>
      </c>
      <c r="B11" s="398" t="s">
        <v>370</v>
      </c>
      <c r="C11" s="399"/>
      <c r="D11" s="399"/>
      <c r="E11" s="399"/>
      <c r="F11" s="399"/>
      <c r="G11" s="399"/>
      <c r="H11" s="400"/>
      <c r="I11" s="303"/>
    </row>
    <row r="12" spans="1:16" x14ac:dyDescent="0.25">
      <c r="A12" s="248" t="s">
        <v>263</v>
      </c>
      <c r="B12" s="196" t="s">
        <v>371</v>
      </c>
      <c r="C12" s="196"/>
      <c r="D12" s="196"/>
      <c r="E12" s="196"/>
      <c r="F12" s="196"/>
      <c r="G12" s="196"/>
      <c r="H12" s="197"/>
      <c r="I12" s="401"/>
    </row>
    <row r="13" spans="1:16" x14ac:dyDescent="0.25">
      <c r="A13" s="248"/>
      <c r="B13" s="196" t="s">
        <v>372</v>
      </c>
      <c r="C13" s="196"/>
      <c r="D13" s="196"/>
      <c r="E13" s="196"/>
      <c r="F13" s="196"/>
      <c r="G13" s="196"/>
      <c r="H13" s="197"/>
      <c r="I13" s="397"/>
    </row>
    <row r="14" spans="1:16" x14ac:dyDescent="0.25">
      <c r="A14" s="2154"/>
      <c r="B14" s="196" t="s">
        <v>373</v>
      </c>
      <c r="C14" s="196"/>
      <c r="D14" s="196"/>
      <c r="E14" s="196"/>
      <c r="F14" s="196"/>
      <c r="G14" s="196"/>
      <c r="H14" s="197"/>
      <c r="I14" s="397"/>
    </row>
    <row r="15" spans="1:16" x14ac:dyDescent="0.25">
      <c r="A15" s="2155"/>
      <c r="B15" s="198"/>
      <c r="C15" s="198"/>
      <c r="D15" s="198"/>
      <c r="E15" s="198"/>
      <c r="F15" s="198"/>
      <c r="G15" s="198"/>
      <c r="H15" s="199"/>
      <c r="I15" s="284"/>
    </row>
    <row r="16" spans="1:16" x14ac:dyDescent="0.25">
      <c r="A16" s="248" t="s">
        <v>155</v>
      </c>
      <c r="B16" s="402" t="s">
        <v>1358</v>
      </c>
      <c r="C16" s="196"/>
      <c r="D16" s="196"/>
      <c r="E16" s="196"/>
      <c r="F16" s="196"/>
      <c r="G16" s="196"/>
      <c r="H16" s="197"/>
      <c r="I16" s="284"/>
    </row>
    <row r="17" spans="1:8" x14ac:dyDescent="0.25">
      <c r="A17" s="2157" t="s">
        <v>265</v>
      </c>
      <c r="B17" s="194" t="s">
        <v>374</v>
      </c>
      <c r="C17" s="194"/>
      <c r="D17" s="194"/>
      <c r="E17" s="194"/>
      <c r="F17" s="194"/>
      <c r="G17" s="194"/>
      <c r="H17" s="195"/>
    </row>
    <row r="18" spans="1:8" x14ac:dyDescent="0.25">
      <c r="A18" s="2154"/>
      <c r="B18" s="196"/>
      <c r="C18" s="196"/>
      <c r="D18" s="196"/>
      <c r="E18" s="196"/>
      <c r="F18" s="196"/>
      <c r="G18" s="196"/>
      <c r="H18" s="197"/>
    </row>
    <row r="19" spans="1:8" x14ac:dyDescent="0.25">
      <c r="A19" s="2155"/>
      <c r="B19" s="198"/>
      <c r="C19" s="198"/>
      <c r="D19" s="198"/>
      <c r="E19" s="198"/>
      <c r="F19" s="198"/>
      <c r="G19" s="198"/>
      <c r="H19" s="199"/>
    </row>
    <row r="20" spans="1:8" x14ac:dyDescent="0.25">
      <c r="A20" s="2156" t="s">
        <v>267</v>
      </c>
      <c r="B20" s="200" t="s">
        <v>51</v>
      </c>
      <c r="C20" s="200"/>
      <c r="D20" s="200"/>
      <c r="E20" s="200"/>
      <c r="F20" s="200"/>
      <c r="G20" s="200"/>
      <c r="H20" s="201"/>
    </row>
    <row r="21" spans="1:8" x14ac:dyDescent="0.25">
      <c r="A21" s="2157" t="s">
        <v>269</v>
      </c>
      <c r="B21" s="194" t="s">
        <v>375</v>
      </c>
      <c r="C21" s="194"/>
      <c r="D21" s="194"/>
      <c r="E21" s="194"/>
      <c r="F21" s="194"/>
      <c r="G21" s="194"/>
      <c r="H21" s="195"/>
    </row>
    <row r="22" spans="1:8" x14ac:dyDescent="0.25">
      <c r="A22" s="2155"/>
      <c r="B22" s="198" t="s">
        <v>376</v>
      </c>
      <c r="C22" s="198"/>
      <c r="D22" s="198"/>
      <c r="E22" s="198"/>
      <c r="F22" s="198"/>
      <c r="G22" s="198"/>
      <c r="H22" s="199"/>
    </row>
    <row r="23" spans="1:8" ht="39.75" thickBot="1" x14ac:dyDescent="0.3">
      <c r="A23" s="2158" t="s">
        <v>271</v>
      </c>
      <c r="B23" s="202"/>
      <c r="C23" s="202"/>
      <c r="D23" s="202"/>
      <c r="E23" s="202"/>
      <c r="F23" s="202"/>
      <c r="G23" s="202"/>
      <c r="H23" s="203"/>
    </row>
    <row r="24" spans="1:8" x14ac:dyDescent="0.25">
      <c r="A24" s="403"/>
      <c r="B24" s="404"/>
      <c r="C24" s="404"/>
      <c r="D24" s="404"/>
      <c r="E24" s="404"/>
      <c r="F24" s="404"/>
      <c r="G24" s="404"/>
      <c r="H24" s="404"/>
    </row>
    <row r="25" spans="1:8" x14ac:dyDescent="0.25">
      <c r="A25" s="403"/>
      <c r="B25" s="404"/>
      <c r="C25" s="404"/>
      <c r="D25" s="404"/>
      <c r="E25" s="404"/>
      <c r="F25" s="404"/>
      <c r="G25" s="404"/>
      <c r="H25" s="404"/>
    </row>
    <row r="26" spans="1:8" ht="15.75" thickBot="1" x14ac:dyDescent="0.3"/>
    <row r="27" spans="1:8" ht="40.5" customHeight="1" thickBot="1" x14ac:dyDescent="0.3">
      <c r="A27" s="3109" t="s">
        <v>195</v>
      </c>
      <c r="B27" s="3110" t="s">
        <v>377</v>
      </c>
      <c r="C27" s="3111" t="s">
        <v>159</v>
      </c>
      <c r="D27" s="3112" t="s">
        <v>275</v>
      </c>
      <c r="E27" s="3112"/>
      <c r="F27" s="3112"/>
      <c r="G27" s="3112"/>
      <c r="H27" s="3113"/>
    </row>
    <row r="28" spans="1:8" ht="21" customHeight="1" x14ac:dyDescent="0.25">
      <c r="A28" s="3117" t="s">
        <v>378</v>
      </c>
      <c r="B28" s="3118">
        <v>0.98150000000000004</v>
      </c>
      <c r="C28" s="3119">
        <v>0.95</v>
      </c>
      <c r="D28" s="3555"/>
      <c r="E28" s="3555"/>
      <c r="F28" s="3555"/>
      <c r="G28" s="3555"/>
      <c r="H28" s="3555"/>
    </row>
    <row r="29" spans="1:8" x14ac:dyDescent="0.25">
      <c r="A29" s="3120" t="s">
        <v>379</v>
      </c>
      <c r="B29" s="3115">
        <f>G93/100</f>
        <v>0.98933333333333318</v>
      </c>
      <c r="C29" s="1601">
        <v>0.95</v>
      </c>
      <c r="D29" s="3555"/>
      <c r="E29" s="3555"/>
      <c r="F29" s="3555"/>
      <c r="G29" s="3555"/>
      <c r="H29" s="3555"/>
    </row>
    <row r="30" spans="1:8" ht="13.9" customHeight="1" x14ac:dyDescent="0.25">
      <c r="A30" s="3121" t="s">
        <v>380</v>
      </c>
      <c r="B30" s="3116">
        <v>0.98499999999999999</v>
      </c>
      <c r="C30" s="1601">
        <v>0.95</v>
      </c>
      <c r="D30" s="3556"/>
      <c r="E30" s="3556"/>
      <c r="F30" s="3556"/>
      <c r="G30" s="3556"/>
      <c r="H30" s="3556"/>
    </row>
    <row r="31" spans="1:8" x14ac:dyDescent="0.25">
      <c r="A31" s="3121" t="s">
        <v>381</v>
      </c>
      <c r="B31" s="1586">
        <v>0.96830000000000005</v>
      </c>
      <c r="C31" s="1601">
        <v>0.95</v>
      </c>
      <c r="D31" s="3557"/>
      <c r="E31" s="3557"/>
      <c r="F31" s="3557"/>
      <c r="G31" s="3557"/>
      <c r="H31" s="3557"/>
    </row>
    <row r="32" spans="1:8" x14ac:dyDescent="0.25">
      <c r="A32" s="3121" t="s">
        <v>1531</v>
      </c>
      <c r="B32" s="1586"/>
      <c r="C32" s="1601"/>
      <c r="D32" s="3555"/>
      <c r="E32" s="3555"/>
      <c r="F32" s="3555"/>
      <c r="G32" s="3555"/>
      <c r="H32" s="3555"/>
    </row>
    <row r="33" spans="1:9" ht="15.75" thickBot="1" x14ac:dyDescent="0.3">
      <c r="A33" s="3122" t="s">
        <v>1532</v>
      </c>
      <c r="B33" s="3123"/>
      <c r="C33" s="3124"/>
      <c r="D33" s="3555"/>
      <c r="E33" s="3555"/>
      <c r="F33" s="3555"/>
      <c r="G33" s="3555"/>
      <c r="H33" s="3555"/>
    </row>
    <row r="34" spans="1:9" x14ac:dyDescent="0.25">
      <c r="A34" s="386"/>
      <c r="B34" s="251" t="s">
        <v>167</v>
      </c>
      <c r="C34" s="179"/>
      <c r="D34" s="284"/>
      <c r="E34" s="284"/>
      <c r="F34" s="284"/>
      <c r="G34" s="284"/>
      <c r="H34" s="284"/>
    </row>
    <row r="37" spans="1:9" x14ac:dyDescent="0.25">
      <c r="A37" s="234" t="s">
        <v>167</v>
      </c>
      <c r="B37" s="406" t="s">
        <v>167</v>
      </c>
      <c r="C37" s="407" t="s">
        <v>167</v>
      </c>
    </row>
    <row r="38" spans="1:9" x14ac:dyDescent="0.25">
      <c r="A38" s="234" t="s">
        <v>167</v>
      </c>
      <c r="B38" s="406" t="s">
        <v>167</v>
      </c>
      <c r="C38" s="407" t="s">
        <v>167</v>
      </c>
    </row>
    <row r="39" spans="1:9" x14ac:dyDescent="0.25">
      <c r="A39" s="234" t="s">
        <v>167</v>
      </c>
      <c r="B39" s="406" t="s">
        <v>167</v>
      </c>
      <c r="C39" s="407" t="s">
        <v>167</v>
      </c>
    </row>
    <row r="40" spans="1:9" x14ac:dyDescent="0.25">
      <c r="A40" s="234" t="s">
        <v>167</v>
      </c>
      <c r="B40" s="406" t="s">
        <v>167</v>
      </c>
      <c r="C40" s="407" t="s">
        <v>167</v>
      </c>
      <c r="D40" t="s">
        <v>167</v>
      </c>
    </row>
    <row r="41" spans="1:9" x14ac:dyDescent="0.25">
      <c r="A41" s="234" t="s">
        <v>167</v>
      </c>
      <c r="B41" s="406" t="s">
        <v>167</v>
      </c>
      <c r="C41" s="407" t="s">
        <v>167</v>
      </c>
      <c r="D41" t="s">
        <v>167</v>
      </c>
    </row>
    <row r="42" spans="1:9" x14ac:dyDescent="0.25">
      <c r="A42" s="234" t="s">
        <v>167</v>
      </c>
      <c r="B42" s="406" t="s">
        <v>167</v>
      </c>
      <c r="C42" s="407" t="s">
        <v>167</v>
      </c>
      <c r="D42" t="s">
        <v>167</v>
      </c>
    </row>
    <row r="43" spans="1:9" x14ac:dyDescent="0.25">
      <c r="A43" s="234" t="s">
        <v>167</v>
      </c>
      <c r="B43" s="406" t="s">
        <v>167</v>
      </c>
      <c r="C43" s="407" t="s">
        <v>167</v>
      </c>
      <c r="I43" s="408"/>
    </row>
    <row r="44" spans="1:9" x14ac:dyDescent="0.25">
      <c r="A44" s="234" t="s">
        <v>167</v>
      </c>
      <c r="B44" s="406" t="s">
        <v>167</v>
      </c>
      <c r="C44" s="407" t="s">
        <v>167</v>
      </c>
    </row>
    <row r="45" spans="1:9" x14ac:dyDescent="0.25">
      <c r="A45" s="234" t="s">
        <v>167</v>
      </c>
      <c r="B45" s="406" t="s">
        <v>167</v>
      </c>
      <c r="C45" s="407" t="s">
        <v>167</v>
      </c>
      <c r="I45" s="409"/>
    </row>
    <row r="46" spans="1:9" x14ac:dyDescent="0.25">
      <c r="A46" s="234"/>
      <c r="B46" s="179" t="s">
        <v>167</v>
      </c>
      <c r="C46" s="179"/>
      <c r="I46" s="409"/>
    </row>
    <row r="47" spans="1:9" x14ac:dyDescent="0.25">
      <c r="A47" s="234"/>
      <c r="B47" s="179"/>
      <c r="C47" s="179"/>
      <c r="I47" s="409"/>
    </row>
    <row r="48" spans="1:9" x14ac:dyDescent="0.25">
      <c r="A48" s="234"/>
      <c r="B48" s="179"/>
      <c r="C48" s="179"/>
      <c r="I48" s="409"/>
    </row>
    <row r="49" spans="1:16" x14ac:dyDescent="0.25">
      <c r="A49" s="234"/>
      <c r="B49" s="179"/>
      <c r="C49" s="179"/>
      <c r="I49" s="409"/>
    </row>
    <row r="50" spans="1:16" x14ac:dyDescent="0.25">
      <c r="A50" s="234"/>
      <c r="B50" s="179"/>
      <c r="C50" s="179"/>
      <c r="I50" s="409"/>
    </row>
    <row r="51" spans="1:16" x14ac:dyDescent="0.25">
      <c r="A51" s="234"/>
      <c r="B51" s="179"/>
      <c r="C51" s="179"/>
      <c r="I51" s="409"/>
    </row>
    <row r="52" spans="1:16" ht="13.5" customHeight="1" x14ac:dyDescent="0.25">
      <c r="A52" s="3554" t="s">
        <v>382</v>
      </c>
      <c r="B52" s="3554"/>
      <c r="C52" s="3554"/>
      <c r="D52" s="3554"/>
      <c r="E52" s="3554"/>
      <c r="F52" s="3554"/>
      <c r="G52" s="3554"/>
      <c r="H52" s="3554"/>
      <c r="I52" s="409"/>
    </row>
    <row r="53" spans="1:16" x14ac:dyDescent="0.25">
      <c r="I53" s="409"/>
    </row>
    <row r="54" spans="1:16" ht="15.75" thickBot="1" x14ac:dyDescent="0.3">
      <c r="H54" s="409"/>
      <c r="I54" s="409"/>
    </row>
    <row r="55" spans="1:16" ht="15.75" thickBot="1" x14ac:dyDescent="0.3">
      <c r="A55" s="3546" t="s">
        <v>383</v>
      </c>
      <c r="B55" s="3547"/>
      <c r="C55" s="3547"/>
      <c r="D55" s="3547"/>
      <c r="E55" s="3547"/>
      <c r="F55" s="3547"/>
      <c r="G55" s="3548"/>
      <c r="H55" s="409"/>
      <c r="I55" s="409"/>
      <c r="J55" s="3546" t="s">
        <v>1450</v>
      </c>
      <c r="K55" s="3547"/>
      <c r="L55" s="3547"/>
      <c r="M55" s="3547"/>
      <c r="N55" s="3547"/>
      <c r="O55" s="3547"/>
      <c r="P55" s="3548"/>
    </row>
    <row r="56" spans="1:16" ht="62.25" customHeight="1" x14ac:dyDescent="0.25">
      <c r="A56" s="410" t="s">
        <v>384</v>
      </c>
      <c r="B56" s="411" t="s">
        <v>385</v>
      </c>
      <c r="C56" s="411"/>
      <c r="D56" s="412"/>
      <c r="E56" s="411"/>
      <c r="F56" s="411" t="s">
        <v>385</v>
      </c>
      <c r="G56" s="413"/>
      <c r="H56" s="409"/>
      <c r="I56" s="107"/>
      <c r="J56" s="410" t="s">
        <v>384</v>
      </c>
      <c r="K56" s="411" t="s">
        <v>385</v>
      </c>
      <c r="L56" s="411"/>
      <c r="M56" s="412"/>
      <c r="N56" s="411"/>
      <c r="O56" s="411" t="s">
        <v>385</v>
      </c>
      <c r="P56" s="413"/>
    </row>
    <row r="57" spans="1:16" ht="53.25" customHeight="1" thickBot="1" x14ac:dyDescent="0.3">
      <c r="A57" s="414" t="s">
        <v>386</v>
      </c>
      <c r="B57" s="415" t="s">
        <v>387</v>
      </c>
      <c r="C57" s="415" t="s">
        <v>387</v>
      </c>
      <c r="D57" s="415" t="s">
        <v>388</v>
      </c>
      <c r="E57" s="415" t="s">
        <v>389</v>
      </c>
      <c r="F57" s="415" t="s">
        <v>390</v>
      </c>
      <c r="G57" s="416" t="s">
        <v>391</v>
      </c>
      <c r="H57" s="409"/>
      <c r="I57" s="409"/>
      <c r="J57" s="414" t="s">
        <v>386</v>
      </c>
      <c r="K57" s="415" t="s">
        <v>387</v>
      </c>
      <c r="L57" s="415" t="s">
        <v>387</v>
      </c>
      <c r="M57" s="415" t="s">
        <v>388</v>
      </c>
      <c r="N57" s="415" t="s">
        <v>389</v>
      </c>
      <c r="O57" s="415" t="s">
        <v>390</v>
      </c>
      <c r="P57" s="416" t="s">
        <v>391</v>
      </c>
    </row>
    <row r="58" spans="1:16" x14ac:dyDescent="0.25">
      <c r="A58" s="417">
        <v>1</v>
      </c>
      <c r="B58" s="418"/>
      <c r="C58" s="418"/>
      <c r="D58" s="418"/>
      <c r="E58" s="9"/>
      <c r="F58" s="9"/>
      <c r="G58" s="419">
        <f>SUM(B58:F58)</f>
        <v>0</v>
      </c>
      <c r="H58" s="409"/>
      <c r="I58" s="420"/>
      <c r="J58" s="417">
        <v>1</v>
      </c>
      <c r="K58" s="418">
        <v>10</v>
      </c>
      <c r="L58" s="418">
        <v>1</v>
      </c>
      <c r="M58" s="418">
        <v>1</v>
      </c>
      <c r="N58" s="9"/>
      <c r="O58" s="9"/>
      <c r="P58" s="419">
        <f>SUM(K58:O58)</f>
        <v>12</v>
      </c>
    </row>
    <row r="59" spans="1:16" x14ac:dyDescent="0.25">
      <c r="A59" s="421">
        <v>2</v>
      </c>
      <c r="B59" s="422"/>
      <c r="C59" s="422"/>
      <c r="D59" s="422"/>
      <c r="E59" s="9"/>
      <c r="F59" s="9"/>
      <c r="G59" s="423">
        <f t="shared" ref="G59:G67" si="0">SUM(B59:F59)</f>
        <v>0</v>
      </c>
      <c r="H59" s="409"/>
      <c r="I59" s="420"/>
      <c r="J59" s="421">
        <v>2</v>
      </c>
      <c r="K59" s="2712">
        <v>11</v>
      </c>
      <c r="L59" s="2712">
        <v>1</v>
      </c>
      <c r="M59" s="2712"/>
      <c r="N59" s="9"/>
      <c r="O59" s="9"/>
      <c r="P59" s="423">
        <f t="shared" ref="P59:P67" si="1">SUM(K59:O59)</f>
        <v>12</v>
      </c>
    </row>
    <row r="60" spans="1:16" x14ac:dyDescent="0.25">
      <c r="A60" s="421">
        <v>3</v>
      </c>
      <c r="B60" s="422"/>
      <c r="C60" s="422"/>
      <c r="D60" s="422"/>
      <c r="E60" s="9"/>
      <c r="F60" s="9"/>
      <c r="G60" s="423">
        <f t="shared" si="0"/>
        <v>0</v>
      </c>
      <c r="H60" s="409"/>
      <c r="I60" s="409"/>
      <c r="J60" s="421">
        <v>3</v>
      </c>
      <c r="K60" s="2712">
        <v>11</v>
      </c>
      <c r="L60" s="2712">
        <v>1</v>
      </c>
      <c r="M60" s="2712"/>
      <c r="N60" s="9"/>
      <c r="O60" s="9"/>
      <c r="P60" s="423">
        <f t="shared" si="1"/>
        <v>12</v>
      </c>
    </row>
    <row r="61" spans="1:16" x14ac:dyDescent="0.25">
      <c r="A61" s="421">
        <v>4</v>
      </c>
      <c r="B61" s="422"/>
      <c r="C61" s="422"/>
      <c r="D61" s="422"/>
      <c r="E61" s="9"/>
      <c r="F61" s="9"/>
      <c r="G61" s="423">
        <f t="shared" si="0"/>
        <v>0</v>
      </c>
      <c r="H61" s="409"/>
      <c r="I61" s="409"/>
      <c r="J61" s="421">
        <v>4</v>
      </c>
      <c r="K61" s="2712">
        <v>12</v>
      </c>
      <c r="L61" s="2712"/>
      <c r="M61" s="2712"/>
      <c r="N61" s="9"/>
      <c r="O61" s="9"/>
      <c r="P61" s="423">
        <f t="shared" si="1"/>
        <v>12</v>
      </c>
    </row>
    <row r="62" spans="1:16" x14ac:dyDescent="0.25">
      <c r="A62" s="421">
        <v>5</v>
      </c>
      <c r="B62" s="422"/>
      <c r="C62" s="422"/>
      <c r="D62" s="422"/>
      <c r="E62" s="9"/>
      <c r="F62" s="9"/>
      <c r="G62" s="423">
        <f t="shared" si="0"/>
        <v>0</v>
      </c>
      <c r="H62" s="409"/>
      <c r="I62" s="409"/>
      <c r="J62" s="421">
        <v>5</v>
      </c>
      <c r="K62" s="2712">
        <v>12</v>
      </c>
      <c r="L62" s="2712"/>
      <c r="M62" s="2712"/>
      <c r="N62" s="9"/>
      <c r="O62" s="9"/>
      <c r="P62" s="423">
        <f t="shared" si="1"/>
        <v>12</v>
      </c>
    </row>
    <row r="63" spans="1:16" x14ac:dyDescent="0.25">
      <c r="A63" s="421">
        <v>6</v>
      </c>
      <c r="B63" s="422"/>
      <c r="C63" s="422"/>
      <c r="D63" s="422"/>
      <c r="E63" s="9"/>
      <c r="F63" s="9"/>
      <c r="G63" s="423">
        <f t="shared" si="0"/>
        <v>0</v>
      </c>
      <c r="H63" s="409"/>
      <c r="I63" s="409"/>
      <c r="J63" s="421">
        <v>6</v>
      </c>
      <c r="K63" s="2712">
        <v>11</v>
      </c>
      <c r="L63" s="2712">
        <v>1</v>
      </c>
      <c r="M63" s="2712"/>
      <c r="N63" s="9"/>
      <c r="O63" s="9"/>
      <c r="P63" s="423">
        <f t="shared" si="1"/>
        <v>12</v>
      </c>
    </row>
    <row r="64" spans="1:16" x14ac:dyDescent="0.25">
      <c r="A64" s="421">
        <v>7</v>
      </c>
      <c r="B64" s="422"/>
      <c r="C64" s="422"/>
      <c r="D64" s="422"/>
      <c r="E64" s="9"/>
      <c r="F64" s="9"/>
      <c r="G64" s="423">
        <f t="shared" si="0"/>
        <v>0</v>
      </c>
      <c r="H64" s="409"/>
      <c r="I64" s="409"/>
      <c r="J64" s="421">
        <v>7</v>
      </c>
      <c r="K64" s="2712">
        <v>11</v>
      </c>
      <c r="L64" s="2712">
        <v>1</v>
      </c>
      <c r="M64" s="2712"/>
      <c r="N64" s="9"/>
      <c r="O64" s="9"/>
      <c r="P64" s="423">
        <f t="shared" si="1"/>
        <v>12</v>
      </c>
    </row>
    <row r="65" spans="1:16" x14ac:dyDescent="0.25">
      <c r="A65" s="421">
        <v>8</v>
      </c>
      <c r="B65" s="422"/>
      <c r="C65" s="422"/>
      <c r="D65" s="422"/>
      <c r="E65" s="9"/>
      <c r="F65" s="9"/>
      <c r="G65" s="423">
        <f t="shared" si="0"/>
        <v>0</v>
      </c>
      <c r="H65" s="409"/>
      <c r="I65" s="409"/>
      <c r="J65" s="421">
        <v>8</v>
      </c>
      <c r="K65" s="2712">
        <v>12</v>
      </c>
      <c r="L65" s="2712"/>
      <c r="M65" s="2712"/>
      <c r="N65" s="9"/>
      <c r="O65" s="9"/>
      <c r="P65" s="423">
        <f t="shared" si="1"/>
        <v>12</v>
      </c>
    </row>
    <row r="66" spans="1:16" x14ac:dyDescent="0.25">
      <c r="A66" s="421">
        <v>9</v>
      </c>
      <c r="B66" s="422"/>
      <c r="C66" s="422"/>
      <c r="D66" s="422"/>
      <c r="E66" s="9"/>
      <c r="F66" s="9"/>
      <c r="G66" s="423">
        <f t="shared" si="0"/>
        <v>0</v>
      </c>
      <c r="H66" s="409"/>
      <c r="I66" s="409"/>
      <c r="J66" s="421">
        <v>9</v>
      </c>
      <c r="K66" s="2712">
        <v>11</v>
      </c>
      <c r="L66" s="2712">
        <v>1</v>
      </c>
      <c r="M66" s="2712"/>
      <c r="N66" s="9"/>
      <c r="O66" s="9"/>
      <c r="P66" s="423">
        <f t="shared" si="1"/>
        <v>12</v>
      </c>
    </row>
    <row r="67" spans="1:16" ht="15.75" thickBot="1" x14ac:dyDescent="0.3">
      <c r="A67" s="424">
        <v>10</v>
      </c>
      <c r="B67" s="425"/>
      <c r="C67" s="425"/>
      <c r="D67" s="425"/>
      <c r="E67" s="9"/>
      <c r="F67" s="9"/>
      <c r="G67" s="426">
        <f t="shared" si="0"/>
        <v>0</v>
      </c>
      <c r="H67" s="409"/>
      <c r="I67" s="409"/>
      <c r="J67" s="424">
        <v>10</v>
      </c>
      <c r="K67" s="425">
        <v>11</v>
      </c>
      <c r="L67" s="425">
        <v>1</v>
      </c>
      <c r="M67" s="425"/>
      <c r="N67" s="9"/>
      <c r="O67" s="9"/>
      <c r="P67" s="426">
        <f t="shared" si="1"/>
        <v>12</v>
      </c>
    </row>
    <row r="68" spans="1:16" ht="15.75" thickBot="1" x14ac:dyDescent="0.3">
      <c r="A68" s="427" t="s">
        <v>392</v>
      </c>
      <c r="B68" s="428">
        <f>SUM(B58:B67)</f>
        <v>0</v>
      </c>
      <c r="C68" s="428">
        <f>SUM(C58:C67)</f>
        <v>0</v>
      </c>
      <c r="D68" s="428">
        <f>SUM(D58:D67)</f>
        <v>0</v>
      </c>
      <c r="E68" s="428">
        <f>SUM(E58:E67)</f>
        <v>0</v>
      </c>
      <c r="F68" s="428">
        <f>SUM(F58:F67)</f>
        <v>0</v>
      </c>
      <c r="G68" s="429">
        <f>SUM(B68:F68)</f>
        <v>0</v>
      </c>
      <c r="H68" s="409"/>
      <c r="I68" s="409"/>
      <c r="J68" s="427" t="s">
        <v>392</v>
      </c>
      <c r="K68" s="428">
        <f>SUM(K58:K67)</f>
        <v>112</v>
      </c>
      <c r="L68" s="428">
        <f>SUM(L58:L67)</f>
        <v>7</v>
      </c>
      <c r="M68" s="428">
        <f>SUM(M58:M67)</f>
        <v>1</v>
      </c>
      <c r="N68" s="428">
        <f>SUM(N58:N67)</f>
        <v>0</v>
      </c>
      <c r="O68" s="428">
        <f>SUM(O58:O67)</f>
        <v>0</v>
      </c>
      <c r="P68" s="429">
        <f>SUM(K68:O68)</f>
        <v>120</v>
      </c>
    </row>
    <row r="69" spans="1:16" ht="15.75" thickBot="1" x14ac:dyDescent="0.3">
      <c r="A69" s="430"/>
      <c r="B69" s="430"/>
      <c r="C69" s="430"/>
      <c r="D69" s="430"/>
      <c r="E69" s="430"/>
      <c r="F69" s="430"/>
      <c r="G69" s="430"/>
      <c r="H69" s="409"/>
      <c r="I69" s="409"/>
      <c r="J69" s="2709"/>
      <c r="K69" s="2709"/>
      <c r="L69" s="2709"/>
      <c r="M69" s="2709"/>
      <c r="N69" s="2709"/>
      <c r="O69" s="2709"/>
      <c r="P69" s="2709"/>
    </row>
    <row r="70" spans="1:16" ht="23.25" thickBot="1" x14ac:dyDescent="0.3">
      <c r="A70" s="427" t="s">
        <v>393</v>
      </c>
      <c r="B70" s="431">
        <v>5</v>
      </c>
      <c r="C70" s="431">
        <v>4</v>
      </c>
      <c r="D70" s="431">
        <v>3</v>
      </c>
      <c r="E70" s="431">
        <v>2</v>
      </c>
      <c r="F70" s="431">
        <v>1</v>
      </c>
      <c r="G70" s="430"/>
      <c r="H70" s="409"/>
      <c r="I70" s="409"/>
      <c r="J70" s="427" t="s">
        <v>393</v>
      </c>
      <c r="K70" s="431">
        <v>5</v>
      </c>
      <c r="L70" s="431">
        <v>4</v>
      </c>
      <c r="M70" s="431">
        <v>3</v>
      </c>
      <c r="N70" s="431">
        <v>2</v>
      </c>
      <c r="O70" s="431">
        <v>1</v>
      </c>
      <c r="P70" s="2709"/>
    </row>
    <row r="71" spans="1:16" ht="15.75" thickBot="1" x14ac:dyDescent="0.3">
      <c r="A71" s="430"/>
      <c r="B71" s="430"/>
      <c r="C71" s="430"/>
      <c r="D71" s="430"/>
      <c r="E71" s="430"/>
      <c r="F71" s="430"/>
      <c r="G71" s="430"/>
      <c r="H71" s="409"/>
      <c r="I71" s="409"/>
      <c r="J71" s="2709"/>
      <c r="K71" s="2709"/>
      <c r="L71" s="2709"/>
      <c r="M71" s="2709"/>
      <c r="N71" s="2709"/>
      <c r="O71" s="2709"/>
      <c r="P71" s="2709"/>
    </row>
    <row r="72" spans="1:16" ht="15.75" thickBot="1" x14ac:dyDescent="0.3">
      <c r="A72" s="427" t="s">
        <v>394</v>
      </c>
      <c r="B72" s="431">
        <f>B68*B70</f>
        <v>0</v>
      </c>
      <c r="C72" s="431">
        <f>C68*C70</f>
        <v>0</v>
      </c>
      <c r="D72" s="431">
        <f>D68*D70</f>
        <v>0</v>
      </c>
      <c r="E72" s="431">
        <f>E68*E70</f>
        <v>0</v>
      </c>
      <c r="F72" s="431">
        <f>F68*F70</f>
        <v>0</v>
      </c>
      <c r="G72" s="432">
        <v>0.98499999999999999</v>
      </c>
      <c r="H72" s="107"/>
      <c r="I72" s="409"/>
      <c r="J72" s="427" t="s">
        <v>394</v>
      </c>
      <c r="K72" s="431">
        <f>K68*K70</f>
        <v>560</v>
      </c>
      <c r="L72" s="431">
        <f>L68*L70</f>
        <v>28</v>
      </c>
      <c r="M72" s="431">
        <f>M68*M70</f>
        <v>3</v>
      </c>
      <c r="N72" s="431">
        <f>N68*N70</f>
        <v>0</v>
      </c>
      <c r="O72" s="431">
        <f>O68*O70</f>
        <v>0</v>
      </c>
      <c r="P72" s="2761">
        <v>0.98499999999999999</v>
      </c>
    </row>
    <row r="73" spans="1:16" x14ac:dyDescent="0.25">
      <c r="A73" s="430"/>
      <c r="B73" s="430"/>
      <c r="C73" s="430"/>
      <c r="D73" s="430"/>
      <c r="E73" s="430"/>
      <c r="F73" s="433"/>
      <c r="G73" s="434"/>
      <c r="H73" s="409"/>
      <c r="I73" s="409"/>
    </row>
    <row r="74" spans="1:16" x14ac:dyDescent="0.25">
      <c r="A74" s="3549"/>
      <c r="B74" s="3549"/>
      <c r="C74" s="3549"/>
      <c r="D74" s="3549"/>
      <c r="E74" s="3549"/>
      <c r="F74" s="3549"/>
      <c r="G74" s="3549"/>
      <c r="H74" s="3549"/>
      <c r="I74" s="409"/>
    </row>
    <row r="75" spans="1:16" ht="15.75" thickBot="1" x14ac:dyDescent="0.3">
      <c r="A75" s="3549"/>
      <c r="B75" s="3549"/>
      <c r="C75" s="3549"/>
      <c r="D75" s="3549"/>
      <c r="E75" s="3549"/>
      <c r="F75" s="3549"/>
      <c r="G75" s="3549"/>
      <c r="H75" s="3549"/>
      <c r="I75" s="409"/>
    </row>
    <row r="76" spans="1:16" ht="15.75" thickBot="1" x14ac:dyDescent="0.3">
      <c r="A76" s="3546" t="s">
        <v>396</v>
      </c>
      <c r="B76" s="3547"/>
      <c r="C76" s="3547"/>
      <c r="D76" s="3547"/>
      <c r="E76" s="3547"/>
      <c r="F76" s="3547"/>
      <c r="G76" s="3548"/>
      <c r="H76" s="409"/>
      <c r="I76" s="409"/>
      <c r="J76" s="3546" t="s">
        <v>1451</v>
      </c>
      <c r="K76" s="3547"/>
      <c r="L76" s="3547"/>
      <c r="M76" s="3547"/>
      <c r="N76" s="3547"/>
      <c r="O76" s="3547"/>
      <c r="P76" s="3548"/>
    </row>
    <row r="77" spans="1:16" ht="22.5" x14ac:dyDescent="0.25">
      <c r="A77" s="410" t="s">
        <v>384</v>
      </c>
      <c r="B77" s="411" t="s">
        <v>385</v>
      </c>
      <c r="C77" s="411"/>
      <c r="D77" s="412"/>
      <c r="E77" s="411"/>
      <c r="F77" s="411" t="s">
        <v>385</v>
      </c>
      <c r="G77" s="413"/>
      <c r="H77" s="409"/>
      <c r="I77" s="107"/>
      <c r="J77" s="410" t="s">
        <v>384</v>
      </c>
      <c r="K77" s="411" t="s">
        <v>385</v>
      </c>
      <c r="L77" s="411"/>
      <c r="M77" s="412"/>
      <c r="N77" s="411"/>
      <c r="O77" s="411" t="s">
        <v>385</v>
      </c>
      <c r="P77" s="413"/>
    </row>
    <row r="78" spans="1:16" ht="23.25" thickBot="1" x14ac:dyDescent="0.3">
      <c r="A78" s="414" t="s">
        <v>386</v>
      </c>
      <c r="B78" s="415" t="s">
        <v>387</v>
      </c>
      <c r="C78" s="415" t="s">
        <v>387</v>
      </c>
      <c r="D78" s="415" t="s">
        <v>388</v>
      </c>
      <c r="E78" s="415" t="s">
        <v>389</v>
      </c>
      <c r="F78" s="415" t="s">
        <v>390</v>
      </c>
      <c r="G78" s="416" t="s">
        <v>391</v>
      </c>
      <c r="H78" s="409"/>
      <c r="I78" s="409"/>
      <c r="J78" s="414" t="s">
        <v>386</v>
      </c>
      <c r="K78" s="415" t="s">
        <v>387</v>
      </c>
      <c r="L78" s="415" t="s">
        <v>387</v>
      </c>
      <c r="M78" s="415" t="s">
        <v>388</v>
      </c>
      <c r="N78" s="415" t="s">
        <v>389</v>
      </c>
      <c r="O78" s="415" t="s">
        <v>390</v>
      </c>
      <c r="P78" s="416" t="s">
        <v>391</v>
      </c>
    </row>
    <row r="79" spans="1:16" x14ac:dyDescent="0.25">
      <c r="A79" s="435">
        <v>1</v>
      </c>
      <c r="B79" s="418">
        <v>13</v>
      </c>
      <c r="C79" s="418">
        <v>2</v>
      </c>
      <c r="D79" s="418">
        <v>0</v>
      </c>
      <c r="E79" s="418">
        <v>0</v>
      </c>
      <c r="F79" s="418">
        <v>0</v>
      </c>
      <c r="G79" s="436">
        <f>SUM(B79:F79)</f>
        <v>15</v>
      </c>
      <c r="H79" s="409"/>
      <c r="I79" s="409"/>
      <c r="J79" s="435">
        <v>1</v>
      </c>
      <c r="K79" s="418">
        <v>11</v>
      </c>
      <c r="L79" s="418">
        <v>1</v>
      </c>
      <c r="M79" s="418">
        <v>0</v>
      </c>
      <c r="N79" s="418">
        <v>0</v>
      </c>
      <c r="O79" s="418">
        <v>0</v>
      </c>
      <c r="P79" s="436">
        <f>SUM(K79:O79)</f>
        <v>12</v>
      </c>
    </row>
    <row r="80" spans="1:16" x14ac:dyDescent="0.25">
      <c r="A80" s="421">
        <v>2</v>
      </c>
      <c r="B80" s="422">
        <v>14</v>
      </c>
      <c r="C80" s="422">
        <v>1</v>
      </c>
      <c r="D80" s="422">
        <v>0</v>
      </c>
      <c r="E80" s="422">
        <v>0</v>
      </c>
      <c r="F80" s="422">
        <v>0</v>
      </c>
      <c r="G80" s="423">
        <f t="shared" ref="G80:G88" si="2">SUM(B80:F80)</f>
        <v>15</v>
      </c>
      <c r="H80" s="409"/>
      <c r="I80" s="409"/>
      <c r="J80" s="421">
        <v>2</v>
      </c>
      <c r="K80" s="2712">
        <v>10</v>
      </c>
      <c r="L80" s="2712">
        <v>1</v>
      </c>
      <c r="M80" s="2712">
        <v>1</v>
      </c>
      <c r="N80" s="2712">
        <v>0</v>
      </c>
      <c r="O80" s="2712">
        <v>0</v>
      </c>
      <c r="P80" s="423">
        <f t="shared" ref="P80:P88" si="3">SUM(K80:O80)</f>
        <v>12</v>
      </c>
    </row>
    <row r="81" spans="1:16" x14ac:dyDescent="0.25">
      <c r="A81" s="421">
        <v>3</v>
      </c>
      <c r="B81" s="422">
        <v>14</v>
      </c>
      <c r="C81" s="422">
        <v>1</v>
      </c>
      <c r="D81" s="422">
        <v>0</v>
      </c>
      <c r="E81" s="422">
        <v>0</v>
      </c>
      <c r="F81" s="422">
        <v>0</v>
      </c>
      <c r="G81" s="423">
        <f t="shared" si="2"/>
        <v>15</v>
      </c>
      <c r="H81" s="409"/>
      <c r="I81" s="409"/>
      <c r="J81" s="421">
        <v>3</v>
      </c>
      <c r="K81" s="2712">
        <v>10</v>
      </c>
      <c r="L81" s="2712">
        <v>1</v>
      </c>
      <c r="M81" s="2712">
        <v>1</v>
      </c>
      <c r="N81" s="2712">
        <v>0</v>
      </c>
      <c r="O81" s="2712">
        <v>0</v>
      </c>
      <c r="P81" s="423">
        <f t="shared" si="3"/>
        <v>12</v>
      </c>
    </row>
    <row r="82" spans="1:16" x14ac:dyDescent="0.25">
      <c r="A82" s="421">
        <v>4</v>
      </c>
      <c r="B82" s="422">
        <v>14</v>
      </c>
      <c r="C82" s="422">
        <v>1</v>
      </c>
      <c r="D82" s="422">
        <v>0</v>
      </c>
      <c r="E82" s="422">
        <v>0</v>
      </c>
      <c r="F82" s="422">
        <v>0</v>
      </c>
      <c r="G82" s="423">
        <f t="shared" si="2"/>
        <v>15</v>
      </c>
      <c r="H82" s="409"/>
      <c r="I82" s="409"/>
      <c r="J82" s="421">
        <v>4</v>
      </c>
      <c r="K82" s="2712">
        <v>10</v>
      </c>
      <c r="L82" s="2712">
        <v>2</v>
      </c>
      <c r="M82" s="2712">
        <v>0</v>
      </c>
      <c r="N82" s="2712">
        <v>0</v>
      </c>
      <c r="O82" s="2712">
        <v>0</v>
      </c>
      <c r="P82" s="423">
        <f t="shared" si="3"/>
        <v>12</v>
      </c>
    </row>
    <row r="83" spans="1:16" x14ac:dyDescent="0.25">
      <c r="A83" s="421">
        <v>5</v>
      </c>
      <c r="B83" s="422">
        <v>15</v>
      </c>
      <c r="C83" s="422">
        <v>0</v>
      </c>
      <c r="D83" s="422">
        <v>0</v>
      </c>
      <c r="E83" s="422">
        <v>0</v>
      </c>
      <c r="F83" s="422">
        <v>0</v>
      </c>
      <c r="G83" s="423">
        <f t="shared" si="2"/>
        <v>15</v>
      </c>
      <c r="H83" s="409"/>
      <c r="I83" s="409"/>
      <c r="J83" s="421">
        <v>5</v>
      </c>
      <c r="K83" s="2712">
        <v>10</v>
      </c>
      <c r="L83" s="2712">
        <v>2</v>
      </c>
      <c r="M83" s="2712">
        <v>0</v>
      </c>
      <c r="N83" s="2712">
        <v>0</v>
      </c>
      <c r="O83" s="2712">
        <v>0</v>
      </c>
      <c r="P83" s="423">
        <f t="shared" si="3"/>
        <v>12</v>
      </c>
    </row>
    <row r="84" spans="1:16" x14ac:dyDescent="0.25">
      <c r="A84" s="421">
        <v>6</v>
      </c>
      <c r="B84" s="422">
        <v>14</v>
      </c>
      <c r="C84" s="422">
        <v>1</v>
      </c>
      <c r="D84" s="422">
        <v>0</v>
      </c>
      <c r="E84" s="422">
        <v>0</v>
      </c>
      <c r="F84" s="422">
        <v>0</v>
      </c>
      <c r="G84" s="423">
        <f t="shared" si="2"/>
        <v>15</v>
      </c>
      <c r="H84" s="409"/>
      <c r="I84" s="409"/>
      <c r="J84" s="421">
        <v>6</v>
      </c>
      <c r="K84" s="2712">
        <v>10</v>
      </c>
      <c r="L84" s="2712">
        <v>2</v>
      </c>
      <c r="M84" s="2712">
        <v>0</v>
      </c>
      <c r="N84" s="2712">
        <v>0</v>
      </c>
      <c r="O84" s="2712">
        <v>0</v>
      </c>
      <c r="P84" s="423">
        <f t="shared" si="3"/>
        <v>12</v>
      </c>
    </row>
    <row r="85" spans="1:16" x14ac:dyDescent="0.25">
      <c r="A85" s="437">
        <v>7</v>
      </c>
      <c r="B85" s="422">
        <v>14</v>
      </c>
      <c r="C85" s="422">
        <v>1</v>
      </c>
      <c r="D85" s="422">
        <v>0</v>
      </c>
      <c r="E85" s="422">
        <v>0</v>
      </c>
      <c r="F85" s="422">
        <v>0</v>
      </c>
      <c r="G85" s="423">
        <f t="shared" si="2"/>
        <v>15</v>
      </c>
      <c r="H85" s="409"/>
      <c r="J85" s="437">
        <v>7</v>
      </c>
      <c r="K85" s="2712">
        <v>10</v>
      </c>
      <c r="L85" s="2712">
        <v>2</v>
      </c>
      <c r="M85" s="2712">
        <v>0</v>
      </c>
      <c r="N85" s="2712">
        <v>0</v>
      </c>
      <c r="O85" s="2712">
        <v>0</v>
      </c>
      <c r="P85" s="423">
        <f t="shared" si="3"/>
        <v>12</v>
      </c>
    </row>
    <row r="86" spans="1:16" x14ac:dyDescent="0.25">
      <c r="A86" s="437">
        <v>8</v>
      </c>
      <c r="B86" s="422">
        <v>15</v>
      </c>
      <c r="C86" s="422">
        <v>0</v>
      </c>
      <c r="D86" s="422">
        <v>0</v>
      </c>
      <c r="E86" s="422">
        <v>0</v>
      </c>
      <c r="F86" s="422">
        <v>0</v>
      </c>
      <c r="G86" s="423">
        <f t="shared" si="2"/>
        <v>15</v>
      </c>
      <c r="H86" s="409"/>
      <c r="J86" s="437">
        <v>8</v>
      </c>
      <c r="K86" s="2712">
        <v>12</v>
      </c>
      <c r="L86" s="2712">
        <v>0</v>
      </c>
      <c r="M86" s="2712">
        <v>0</v>
      </c>
      <c r="N86" s="2712">
        <v>0</v>
      </c>
      <c r="O86" s="2712">
        <v>0</v>
      </c>
      <c r="P86" s="423">
        <f t="shared" si="3"/>
        <v>12</v>
      </c>
    </row>
    <row r="87" spans="1:16" x14ac:dyDescent="0.25">
      <c r="A87" s="421">
        <v>9</v>
      </c>
      <c r="B87" s="422">
        <v>14</v>
      </c>
      <c r="C87" s="422">
        <v>1</v>
      </c>
      <c r="D87" s="422">
        <v>0</v>
      </c>
      <c r="E87" s="422">
        <v>0</v>
      </c>
      <c r="F87" s="422">
        <v>0</v>
      </c>
      <c r="G87" s="423">
        <f t="shared" si="2"/>
        <v>15</v>
      </c>
      <c r="H87" s="409"/>
      <c r="J87" s="421">
        <v>9</v>
      </c>
      <c r="K87" s="2712">
        <v>10</v>
      </c>
      <c r="L87" s="2712">
        <v>2</v>
      </c>
      <c r="M87" s="2712">
        <v>0</v>
      </c>
      <c r="N87" s="2712">
        <v>0</v>
      </c>
      <c r="O87" s="2712">
        <v>0</v>
      </c>
      <c r="P87" s="423">
        <f t="shared" si="3"/>
        <v>12</v>
      </c>
    </row>
    <row r="88" spans="1:16" ht="15.75" thickBot="1" x14ac:dyDescent="0.3">
      <c r="A88" s="438">
        <v>10</v>
      </c>
      <c r="B88" s="425">
        <v>15</v>
      </c>
      <c r="C88" s="425">
        <v>0</v>
      </c>
      <c r="D88" s="425">
        <v>0</v>
      </c>
      <c r="E88" s="425">
        <v>0</v>
      </c>
      <c r="F88" s="425">
        <v>0</v>
      </c>
      <c r="G88" s="423">
        <f t="shared" si="2"/>
        <v>15</v>
      </c>
      <c r="H88" s="409"/>
      <c r="J88" s="438">
        <v>10</v>
      </c>
      <c r="K88" s="425">
        <v>10</v>
      </c>
      <c r="L88" s="425">
        <v>2</v>
      </c>
      <c r="M88" s="425">
        <v>0</v>
      </c>
      <c r="N88" s="425">
        <v>0</v>
      </c>
      <c r="O88" s="425">
        <v>0</v>
      </c>
      <c r="P88" s="423">
        <f t="shared" si="3"/>
        <v>12</v>
      </c>
    </row>
    <row r="89" spans="1:16" ht="15.75" thickBot="1" x14ac:dyDescent="0.3">
      <c r="A89" s="427" t="s">
        <v>392</v>
      </c>
      <c r="B89" s="428">
        <f>SUM(B79:B88)</f>
        <v>142</v>
      </c>
      <c r="C89" s="428">
        <f>SUM(C79:C88)</f>
        <v>8</v>
      </c>
      <c r="D89" s="428">
        <f>SUM(D79:D88)</f>
        <v>0</v>
      </c>
      <c r="E89" s="428">
        <f>SUM(E79:E88)</f>
        <v>0</v>
      </c>
      <c r="F89" s="428">
        <f>SUM(F79:F88)</f>
        <v>0</v>
      </c>
      <c r="G89" s="439">
        <f>SUM(B89:F89)</f>
        <v>150</v>
      </c>
      <c r="H89" s="409"/>
      <c r="J89" s="427" t="s">
        <v>392</v>
      </c>
      <c r="K89" s="428">
        <f>SUM(K79:K88)</f>
        <v>103</v>
      </c>
      <c r="L89" s="428">
        <f>SUM(L79:L88)</f>
        <v>15</v>
      </c>
      <c r="M89" s="428">
        <f>SUM(M79:M88)</f>
        <v>2</v>
      </c>
      <c r="N89" s="428">
        <f>SUM(N79:N88)</f>
        <v>0</v>
      </c>
      <c r="O89" s="428">
        <f>SUM(O79:O88)</f>
        <v>0</v>
      </c>
      <c r="P89" s="439">
        <f>SUM(K89:O89)</f>
        <v>120</v>
      </c>
    </row>
    <row r="90" spans="1:16" ht="15.75" thickBot="1" x14ac:dyDescent="0.3">
      <c r="A90" s="440"/>
      <c r="B90" s="441"/>
      <c r="C90" s="441"/>
      <c r="D90" s="441"/>
      <c r="E90" s="441"/>
      <c r="F90" s="441"/>
      <c r="G90" s="442"/>
      <c r="H90" s="409"/>
      <c r="I90" s="443"/>
      <c r="J90" s="2710"/>
      <c r="K90" s="441"/>
      <c r="L90" s="441"/>
      <c r="M90" s="441"/>
      <c r="N90" s="441"/>
      <c r="O90" s="441"/>
      <c r="P90" s="2711"/>
    </row>
    <row r="91" spans="1:16" ht="23.25" thickBot="1" x14ac:dyDescent="0.3">
      <c r="A91" s="427" t="s">
        <v>393</v>
      </c>
      <c r="B91" s="431">
        <v>5</v>
      </c>
      <c r="C91" s="431">
        <v>4</v>
      </c>
      <c r="D91" s="431">
        <v>3</v>
      </c>
      <c r="E91" s="431">
        <v>2</v>
      </c>
      <c r="F91" s="431">
        <v>1</v>
      </c>
      <c r="G91" s="442"/>
      <c r="H91" s="409"/>
      <c r="I91" s="444"/>
      <c r="J91" s="427" t="s">
        <v>393</v>
      </c>
      <c r="K91" s="431">
        <v>5</v>
      </c>
      <c r="L91" s="431">
        <v>4</v>
      </c>
      <c r="M91" s="431">
        <v>3</v>
      </c>
      <c r="N91" s="431">
        <v>2</v>
      </c>
      <c r="O91" s="431">
        <v>1</v>
      </c>
      <c r="P91" s="2711"/>
    </row>
    <row r="92" spans="1:16" ht="15.75" thickBot="1" x14ac:dyDescent="0.3">
      <c r="A92" s="430"/>
      <c r="B92" s="430"/>
      <c r="C92" s="430"/>
      <c r="D92" s="430"/>
      <c r="E92" s="430"/>
      <c r="F92" s="430"/>
      <c r="G92" s="430"/>
      <c r="H92" s="409"/>
      <c r="J92" s="2709"/>
      <c r="K92" s="2709"/>
      <c r="L92" s="2709"/>
      <c r="M92" s="2709"/>
      <c r="N92" s="2709"/>
      <c r="O92" s="2709"/>
      <c r="P92" s="2709"/>
    </row>
    <row r="93" spans="1:16" ht="15.75" thickBot="1" x14ac:dyDescent="0.3">
      <c r="A93" s="427" t="s">
        <v>394</v>
      </c>
      <c r="B93" s="431">
        <f>B89*B91</f>
        <v>710</v>
      </c>
      <c r="C93" s="431">
        <f>C89*C91</f>
        <v>32</v>
      </c>
      <c r="D93" s="431">
        <f>D89*D91</f>
        <v>0</v>
      </c>
      <c r="E93" s="431">
        <f>E89*E91</f>
        <v>0</v>
      </c>
      <c r="F93" s="431">
        <f>F89*F91</f>
        <v>0</v>
      </c>
      <c r="G93" s="432">
        <f>SUM(B93:F93)/(G88*A88*D98)*100</f>
        <v>98.933333333333323</v>
      </c>
      <c r="H93" s="107" t="s">
        <v>395</v>
      </c>
      <c r="J93" s="427" t="s">
        <v>394</v>
      </c>
      <c r="K93" s="431">
        <f>K89*K91</f>
        <v>515</v>
      </c>
      <c r="L93" s="431">
        <f>L89*L91</f>
        <v>60</v>
      </c>
      <c r="M93" s="431">
        <f>M89*M91</f>
        <v>6</v>
      </c>
      <c r="N93" s="431">
        <f>N89*N91</f>
        <v>0</v>
      </c>
      <c r="O93" s="431">
        <f>O89*O91</f>
        <v>0</v>
      </c>
      <c r="P93" s="2761" t="e">
        <f>SUM(K93:O93)/(P88*J88*M98)*100</f>
        <v>#DIV/0!</v>
      </c>
    </row>
    <row r="94" spans="1:16" x14ac:dyDescent="0.25">
      <c r="A94" s="440"/>
      <c r="B94" s="445"/>
      <c r="C94" s="445"/>
      <c r="D94" s="445"/>
      <c r="E94" s="445"/>
      <c r="F94" s="433"/>
      <c r="G94" s="434"/>
      <c r="H94" s="409"/>
    </row>
    <row r="95" spans="1:16" x14ac:dyDescent="0.25">
      <c r="A95" s="440"/>
      <c r="B95" s="445"/>
      <c r="C95" s="445"/>
      <c r="D95" s="445"/>
      <c r="E95" s="445"/>
      <c r="F95" s="445"/>
      <c r="G95" s="446"/>
      <c r="H95" s="409"/>
    </row>
    <row r="96" spans="1:16" x14ac:dyDescent="0.25">
      <c r="A96" s="3552" t="s">
        <v>397</v>
      </c>
      <c r="B96" s="3552"/>
      <c r="C96" s="3552"/>
      <c r="D96" s="3552"/>
      <c r="E96" s="3552"/>
      <c r="F96" s="3552"/>
      <c r="G96" s="3552"/>
      <c r="H96" s="409"/>
    </row>
    <row r="97" spans="1:9" ht="15.75" thickBot="1" x14ac:dyDescent="0.3">
      <c r="A97" s="3552" t="s">
        <v>398</v>
      </c>
      <c r="B97" s="3552"/>
      <c r="C97" s="3552"/>
      <c r="D97" s="3552"/>
      <c r="E97" s="3552"/>
      <c r="F97" s="3552"/>
      <c r="G97" s="3552"/>
      <c r="H97" s="409"/>
      <c r="I97" s="447"/>
    </row>
    <row r="98" spans="1:9" ht="22.5" x14ac:dyDescent="0.25">
      <c r="C98" s="448" t="s">
        <v>399</v>
      </c>
      <c r="D98" s="449">
        <v>5</v>
      </c>
      <c r="F98" s="445"/>
      <c r="G98" s="446"/>
      <c r="H98" s="409"/>
    </row>
    <row r="99" spans="1:9" x14ac:dyDescent="0.25">
      <c r="C99" s="450" t="s">
        <v>387</v>
      </c>
      <c r="D99" s="451">
        <v>4</v>
      </c>
      <c r="F99" s="447"/>
      <c r="G99" s="447"/>
      <c r="H99" s="409"/>
      <c r="I99" s="452"/>
    </row>
    <row r="100" spans="1:9" x14ac:dyDescent="0.25">
      <c r="C100" s="450" t="s">
        <v>388</v>
      </c>
      <c r="D100" s="451">
        <v>3</v>
      </c>
      <c r="F100" s="453"/>
      <c r="G100" s="453"/>
      <c r="H100" s="409"/>
      <c r="I100" s="452"/>
    </row>
    <row r="101" spans="1:9" ht="22.5" x14ac:dyDescent="0.25">
      <c r="C101" s="450" t="s">
        <v>389</v>
      </c>
      <c r="D101" s="451">
        <v>2</v>
      </c>
    </row>
    <row r="102" spans="1:9" ht="34.5" thickBot="1" x14ac:dyDescent="0.3">
      <c r="C102" s="454" t="s">
        <v>400</v>
      </c>
      <c r="D102" s="455">
        <v>1</v>
      </c>
    </row>
    <row r="104" spans="1:9" x14ac:dyDescent="0.25">
      <c r="I104" s="456"/>
    </row>
    <row r="105" spans="1:9" x14ac:dyDescent="0.25">
      <c r="I105" s="8"/>
    </row>
    <row r="106" spans="1:9" x14ac:dyDescent="0.25">
      <c r="I106" s="8"/>
    </row>
    <row r="107" spans="1:9" x14ac:dyDescent="0.25">
      <c r="A107" s="430"/>
      <c r="B107" s="430"/>
      <c r="C107" s="430"/>
      <c r="D107" s="430"/>
      <c r="E107" s="430"/>
      <c r="F107" s="430"/>
      <c r="G107" s="409"/>
      <c r="I107" s="8"/>
    </row>
    <row r="108" spans="1:9" x14ac:dyDescent="0.25">
      <c r="A108" s="3401" t="s">
        <v>285</v>
      </c>
      <c r="B108" s="3401"/>
      <c r="C108" s="3401"/>
      <c r="D108" s="3401"/>
      <c r="E108" s="3401"/>
      <c r="F108" s="3401"/>
      <c r="G108" s="3401"/>
      <c r="H108" s="3401"/>
      <c r="I108" s="457"/>
    </row>
    <row r="109" spans="1:9" x14ac:dyDescent="0.25">
      <c r="A109" s="3336" t="s">
        <v>176</v>
      </c>
      <c r="B109" s="3336"/>
      <c r="C109" s="3336"/>
      <c r="D109" s="3336"/>
      <c r="E109" s="3336"/>
      <c r="F109" s="3336"/>
      <c r="G109" s="3336"/>
      <c r="H109" s="3336"/>
      <c r="I109" s="409"/>
    </row>
    <row r="110" spans="1:9" x14ac:dyDescent="0.25">
      <c r="A110" s="3338" t="s">
        <v>177</v>
      </c>
      <c r="B110" s="3336"/>
      <c r="C110" s="3336"/>
      <c r="D110" s="3336"/>
      <c r="E110" s="3336"/>
      <c r="F110" s="3336"/>
      <c r="G110" s="3336"/>
      <c r="H110" s="3336"/>
      <c r="I110" s="409"/>
    </row>
    <row r="111" spans="1:9" ht="15.75" thickBot="1" x14ac:dyDescent="0.3">
      <c r="A111" s="8"/>
      <c r="B111" s="8"/>
      <c r="C111" s="8"/>
      <c r="D111" s="8"/>
      <c r="E111" s="8"/>
      <c r="F111" s="8"/>
      <c r="G111" s="8"/>
      <c r="H111" s="8"/>
      <c r="I111" s="409"/>
    </row>
    <row r="112" spans="1:9" ht="15.75" thickBot="1" x14ac:dyDescent="0.3">
      <c r="A112" s="8"/>
      <c r="B112" s="8"/>
      <c r="C112" s="3454" t="s">
        <v>178</v>
      </c>
      <c r="D112" s="3455"/>
      <c r="E112" s="3456"/>
      <c r="F112" s="8"/>
      <c r="G112" s="8"/>
      <c r="H112" s="8"/>
      <c r="I112" s="409"/>
    </row>
    <row r="113" spans="1:8" ht="27" customHeight="1" thickBot="1" x14ac:dyDescent="0.3">
      <c r="A113" s="8"/>
      <c r="B113" s="8"/>
      <c r="C113" s="458" t="s">
        <v>286</v>
      </c>
      <c r="D113" s="3550" t="s">
        <v>287</v>
      </c>
      <c r="E113" s="3551"/>
      <c r="F113" s="8"/>
      <c r="G113" s="8"/>
      <c r="H113" s="8"/>
    </row>
    <row r="114" spans="1:8" ht="15.75" thickBot="1" x14ac:dyDescent="0.3">
      <c r="A114" s="8"/>
      <c r="B114" s="8"/>
      <c r="C114" s="459"/>
      <c r="D114" s="3544"/>
      <c r="E114" s="3545"/>
      <c r="F114" s="8"/>
      <c r="G114" s="8"/>
      <c r="H114" s="8"/>
    </row>
    <row r="115" spans="1:8" ht="15.75" thickBot="1" x14ac:dyDescent="0.3">
      <c r="A115" s="8"/>
      <c r="B115" s="8"/>
      <c r="C115" s="459"/>
      <c r="D115" s="3544"/>
      <c r="E115" s="3545"/>
      <c r="F115" s="8"/>
      <c r="G115" s="8"/>
      <c r="H115" s="8"/>
    </row>
    <row r="116" spans="1:8" ht="15.75" thickBot="1" x14ac:dyDescent="0.3">
      <c r="A116" s="8"/>
      <c r="B116" s="8"/>
      <c r="C116" s="460"/>
      <c r="D116" s="3544"/>
      <c r="E116" s="3545"/>
      <c r="F116" s="8"/>
      <c r="G116" s="8"/>
      <c r="H116" s="8"/>
    </row>
    <row r="117" spans="1:8" ht="15.75" thickBot="1" x14ac:dyDescent="0.3">
      <c r="A117" s="8"/>
      <c r="B117" s="8"/>
      <c r="C117" s="459"/>
      <c r="D117" s="3544"/>
      <c r="E117" s="3545"/>
      <c r="F117" s="8"/>
      <c r="G117" s="8"/>
      <c r="H117" s="8"/>
    </row>
    <row r="118" spans="1:8" ht="15.75" thickBot="1" x14ac:dyDescent="0.3">
      <c r="A118" s="8"/>
      <c r="B118" s="8"/>
      <c r="C118" s="459"/>
      <c r="D118" s="3544"/>
      <c r="E118" s="3545"/>
      <c r="F118" s="8"/>
      <c r="G118" s="8"/>
      <c r="H118" s="8"/>
    </row>
    <row r="119" spans="1:8" ht="15.75" thickBot="1" x14ac:dyDescent="0.3">
      <c r="A119" s="8"/>
      <c r="B119" s="8"/>
      <c r="C119" s="459"/>
      <c r="D119" s="3544"/>
      <c r="E119" s="3545"/>
      <c r="F119" s="8"/>
      <c r="G119" s="8"/>
      <c r="H119" s="8"/>
    </row>
    <row r="120" spans="1:8" ht="15.75" thickBot="1" x14ac:dyDescent="0.3">
      <c r="A120" s="8"/>
      <c r="B120" s="8"/>
      <c r="C120" s="459"/>
      <c r="D120" s="3544"/>
      <c r="E120" s="3545"/>
      <c r="F120" s="8"/>
      <c r="G120" s="8"/>
      <c r="H120" s="8"/>
    </row>
    <row r="121" spans="1:8" ht="15.75" thickBot="1" x14ac:dyDescent="0.3">
      <c r="A121" s="8"/>
      <c r="B121" s="8"/>
      <c r="C121" s="328"/>
      <c r="D121" s="3544"/>
      <c r="E121" s="3545"/>
      <c r="F121" s="8"/>
      <c r="G121" s="8"/>
      <c r="H121" s="8"/>
    </row>
    <row r="122" spans="1:8" x14ac:dyDescent="0.25">
      <c r="A122" s="8"/>
      <c r="B122" s="8"/>
      <c r="C122" s="361"/>
      <c r="D122" s="461"/>
      <c r="E122" s="461"/>
      <c r="F122" s="8"/>
      <c r="G122" s="8"/>
      <c r="H122" s="8"/>
    </row>
    <row r="123" spans="1:8" x14ac:dyDescent="0.25">
      <c r="A123" s="3336" t="s">
        <v>401</v>
      </c>
      <c r="B123" s="3336"/>
      <c r="C123" s="3336"/>
      <c r="D123" s="3336"/>
      <c r="E123" s="3336"/>
      <c r="F123" s="3336"/>
      <c r="G123" s="3336"/>
      <c r="H123" s="3336"/>
    </row>
    <row r="124" spans="1:8" x14ac:dyDescent="0.25">
      <c r="A124" s="3543" t="s">
        <v>402</v>
      </c>
      <c r="B124" s="3543"/>
      <c r="C124" s="3543"/>
      <c r="D124" s="3543"/>
      <c r="E124" s="3543"/>
      <c r="F124" s="3543"/>
      <c r="G124" s="3543"/>
      <c r="H124" s="3543"/>
    </row>
    <row r="125" spans="1:8" x14ac:dyDescent="0.25">
      <c r="H125" s="409"/>
    </row>
    <row r="126" spans="1:8" x14ac:dyDescent="0.25">
      <c r="H126" s="409"/>
    </row>
    <row r="127" spans="1:8" x14ac:dyDescent="0.25">
      <c r="H127" s="409"/>
    </row>
    <row r="128" spans="1:8" x14ac:dyDescent="0.25">
      <c r="H128" s="409"/>
    </row>
  </sheetData>
  <mergeCells count="36">
    <mergeCell ref="I9:P9"/>
    <mergeCell ref="A52:H52"/>
    <mergeCell ref="A2:H2"/>
    <mergeCell ref="A3:H3"/>
    <mergeCell ref="A4:H4"/>
    <mergeCell ref="F7:H7"/>
    <mergeCell ref="F8:H8"/>
    <mergeCell ref="D28:H28"/>
    <mergeCell ref="D30:H30"/>
    <mergeCell ref="D31:H31"/>
    <mergeCell ref="D29:H29"/>
    <mergeCell ref="D32:H32"/>
    <mergeCell ref="D33:H33"/>
    <mergeCell ref="A110:H110"/>
    <mergeCell ref="J55:P55"/>
    <mergeCell ref="J76:P76"/>
    <mergeCell ref="D121:E121"/>
    <mergeCell ref="A123:H123"/>
    <mergeCell ref="D114:E114"/>
    <mergeCell ref="A55:G55"/>
    <mergeCell ref="A74:H74"/>
    <mergeCell ref="A75:H75"/>
    <mergeCell ref="A76:G76"/>
    <mergeCell ref="C112:E112"/>
    <mergeCell ref="D113:E113"/>
    <mergeCell ref="A96:G96"/>
    <mergeCell ref="A97:G97"/>
    <mergeCell ref="A108:H108"/>
    <mergeCell ref="A109:H109"/>
    <mergeCell ref="A124:H124"/>
    <mergeCell ref="D115:E115"/>
    <mergeCell ref="D116:E116"/>
    <mergeCell ref="D117:E117"/>
    <mergeCell ref="D118:E118"/>
    <mergeCell ref="D119:E119"/>
    <mergeCell ref="D120:E120"/>
  </mergeCells>
  <conditionalFormatting sqref="B37:B45">
    <cfRule type="cellIs" dxfId="194" priority="2" stopIfTrue="1" operator="between">
      <formula>0.01</formula>
      <formula>0.9499</formula>
    </cfRule>
  </conditionalFormatting>
  <conditionalFormatting sqref="B30 B34">
    <cfRule type="cellIs" dxfId="193" priority="3" stopIfTrue="1" operator="lessThan">
      <formula>0.8</formula>
    </cfRule>
  </conditionalFormatting>
  <conditionalFormatting sqref="B28">
    <cfRule type="cellIs" dxfId="192" priority="1" stopIfTrue="1" operator="lessThan">
      <formula>0.8</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6"/>
  <sheetViews>
    <sheetView workbookViewId="0">
      <selection activeCell="O81" sqref="O81"/>
    </sheetView>
  </sheetViews>
  <sheetFormatPr defaultColWidth="8.85546875" defaultRowHeight="15" x14ac:dyDescent="0.25"/>
  <cols>
    <col min="1" max="1" width="9.140625" customWidth="1"/>
    <col min="2" max="2" width="14.42578125" customWidth="1"/>
    <col min="3" max="3" width="13.7109375" customWidth="1"/>
    <col min="4" max="4" width="15.28515625" bestFit="1" customWidth="1"/>
    <col min="5" max="5" width="9.140625" customWidth="1"/>
    <col min="6" max="6" width="12.140625" customWidth="1"/>
    <col min="7" max="9" width="9.140625" customWidth="1"/>
    <col min="10" max="10" width="6.7109375" customWidth="1"/>
    <col min="11" max="11" width="9.140625" customWidth="1"/>
    <col min="12" max="12" width="13.42578125" customWidth="1"/>
    <col min="257" max="257" width="9.140625" customWidth="1"/>
    <col min="258" max="258" width="14.42578125" customWidth="1"/>
    <col min="259" max="259" width="13.7109375" customWidth="1"/>
    <col min="260" max="260" width="15.28515625" bestFit="1" customWidth="1"/>
    <col min="261" max="261" width="9.140625" customWidth="1"/>
    <col min="262" max="262" width="12.140625" customWidth="1"/>
    <col min="263" max="265" width="9.140625" customWidth="1"/>
    <col min="266" max="266" width="6.7109375" customWidth="1"/>
    <col min="267" max="267" width="9.140625" customWidth="1"/>
    <col min="268" max="268" width="13.42578125" customWidth="1"/>
    <col min="513" max="513" width="9.140625" customWidth="1"/>
    <col min="514" max="514" width="14.42578125" customWidth="1"/>
    <col min="515" max="515" width="13.7109375" customWidth="1"/>
    <col min="516" max="516" width="15.28515625" bestFit="1" customWidth="1"/>
    <col min="517" max="517" width="9.140625" customWidth="1"/>
    <col min="518" max="518" width="12.140625" customWidth="1"/>
    <col min="519" max="521" width="9.140625" customWidth="1"/>
    <col min="522" max="522" width="6.7109375" customWidth="1"/>
    <col min="523" max="523" width="9.140625" customWidth="1"/>
    <col min="524" max="524" width="13.42578125" customWidth="1"/>
    <col min="769" max="769" width="9.140625" customWidth="1"/>
    <col min="770" max="770" width="14.42578125" customWidth="1"/>
    <col min="771" max="771" width="13.7109375" customWidth="1"/>
    <col min="772" max="772" width="15.28515625" bestFit="1" customWidth="1"/>
    <col min="773" max="773" width="9.140625" customWidth="1"/>
    <col min="774" max="774" width="12.140625" customWidth="1"/>
    <col min="775" max="777" width="9.140625" customWidth="1"/>
    <col min="778" max="778" width="6.7109375" customWidth="1"/>
    <col min="779" max="779" width="9.140625" customWidth="1"/>
    <col min="780" max="780" width="13.42578125" customWidth="1"/>
    <col min="1025" max="1025" width="9.140625" customWidth="1"/>
    <col min="1026" max="1026" width="14.42578125" customWidth="1"/>
    <col min="1027" max="1027" width="13.7109375" customWidth="1"/>
    <col min="1028" max="1028" width="15.28515625" bestFit="1" customWidth="1"/>
    <col min="1029" max="1029" width="9.140625" customWidth="1"/>
    <col min="1030" max="1030" width="12.140625" customWidth="1"/>
    <col min="1031" max="1033" width="9.140625" customWidth="1"/>
    <col min="1034" max="1034" width="6.7109375" customWidth="1"/>
    <col min="1035" max="1035" width="9.140625" customWidth="1"/>
    <col min="1036" max="1036" width="13.42578125" customWidth="1"/>
    <col min="1281" max="1281" width="9.140625" customWidth="1"/>
    <col min="1282" max="1282" width="14.42578125" customWidth="1"/>
    <col min="1283" max="1283" width="13.7109375" customWidth="1"/>
    <col min="1284" max="1284" width="15.28515625" bestFit="1" customWidth="1"/>
    <col min="1285" max="1285" width="9.140625" customWidth="1"/>
    <col min="1286" max="1286" width="12.140625" customWidth="1"/>
    <col min="1287" max="1289" width="9.140625" customWidth="1"/>
    <col min="1290" max="1290" width="6.7109375" customWidth="1"/>
    <col min="1291" max="1291" width="9.140625" customWidth="1"/>
    <col min="1292" max="1292" width="13.42578125" customWidth="1"/>
    <col min="1537" max="1537" width="9.140625" customWidth="1"/>
    <col min="1538" max="1538" width="14.42578125" customWidth="1"/>
    <col min="1539" max="1539" width="13.7109375" customWidth="1"/>
    <col min="1540" max="1540" width="15.28515625" bestFit="1" customWidth="1"/>
    <col min="1541" max="1541" width="9.140625" customWidth="1"/>
    <col min="1542" max="1542" width="12.140625" customWidth="1"/>
    <col min="1543" max="1545" width="9.140625" customWidth="1"/>
    <col min="1546" max="1546" width="6.7109375" customWidth="1"/>
    <col min="1547" max="1547" width="9.140625" customWidth="1"/>
    <col min="1548" max="1548" width="13.42578125" customWidth="1"/>
    <col min="1793" max="1793" width="9.140625" customWidth="1"/>
    <col min="1794" max="1794" width="14.42578125" customWidth="1"/>
    <col min="1795" max="1795" width="13.7109375" customWidth="1"/>
    <col min="1796" max="1796" width="15.28515625" bestFit="1" customWidth="1"/>
    <col min="1797" max="1797" width="9.140625" customWidth="1"/>
    <col min="1798" max="1798" width="12.140625" customWidth="1"/>
    <col min="1799" max="1801" width="9.140625" customWidth="1"/>
    <col min="1802" max="1802" width="6.7109375" customWidth="1"/>
    <col min="1803" max="1803" width="9.140625" customWidth="1"/>
    <col min="1804" max="1804" width="13.42578125" customWidth="1"/>
    <col min="2049" max="2049" width="9.140625" customWidth="1"/>
    <col min="2050" max="2050" width="14.42578125" customWidth="1"/>
    <col min="2051" max="2051" width="13.7109375" customWidth="1"/>
    <col min="2052" max="2052" width="15.28515625" bestFit="1" customWidth="1"/>
    <col min="2053" max="2053" width="9.140625" customWidth="1"/>
    <col min="2054" max="2054" width="12.140625" customWidth="1"/>
    <col min="2055" max="2057" width="9.140625" customWidth="1"/>
    <col min="2058" max="2058" width="6.7109375" customWidth="1"/>
    <col min="2059" max="2059" width="9.140625" customWidth="1"/>
    <col min="2060" max="2060" width="13.42578125" customWidth="1"/>
    <col min="2305" max="2305" width="9.140625" customWidth="1"/>
    <col min="2306" max="2306" width="14.42578125" customWidth="1"/>
    <col min="2307" max="2307" width="13.7109375" customWidth="1"/>
    <col min="2308" max="2308" width="15.28515625" bestFit="1" customWidth="1"/>
    <col min="2309" max="2309" width="9.140625" customWidth="1"/>
    <col min="2310" max="2310" width="12.140625" customWidth="1"/>
    <col min="2311" max="2313" width="9.140625" customWidth="1"/>
    <col min="2314" max="2314" width="6.7109375" customWidth="1"/>
    <col min="2315" max="2315" width="9.140625" customWidth="1"/>
    <col min="2316" max="2316" width="13.42578125" customWidth="1"/>
    <col min="2561" max="2561" width="9.140625" customWidth="1"/>
    <col min="2562" max="2562" width="14.42578125" customWidth="1"/>
    <col min="2563" max="2563" width="13.7109375" customWidth="1"/>
    <col min="2564" max="2564" width="15.28515625" bestFit="1" customWidth="1"/>
    <col min="2565" max="2565" width="9.140625" customWidth="1"/>
    <col min="2566" max="2566" width="12.140625" customWidth="1"/>
    <col min="2567" max="2569" width="9.140625" customWidth="1"/>
    <col min="2570" max="2570" width="6.7109375" customWidth="1"/>
    <col min="2571" max="2571" width="9.140625" customWidth="1"/>
    <col min="2572" max="2572" width="13.42578125" customWidth="1"/>
    <col min="2817" max="2817" width="9.140625" customWidth="1"/>
    <col min="2818" max="2818" width="14.42578125" customWidth="1"/>
    <col min="2819" max="2819" width="13.7109375" customWidth="1"/>
    <col min="2820" max="2820" width="15.28515625" bestFit="1" customWidth="1"/>
    <col min="2821" max="2821" width="9.140625" customWidth="1"/>
    <col min="2822" max="2822" width="12.140625" customWidth="1"/>
    <col min="2823" max="2825" width="9.140625" customWidth="1"/>
    <col min="2826" max="2826" width="6.7109375" customWidth="1"/>
    <col min="2827" max="2827" width="9.140625" customWidth="1"/>
    <col min="2828" max="2828" width="13.42578125" customWidth="1"/>
    <col min="3073" max="3073" width="9.140625" customWidth="1"/>
    <col min="3074" max="3074" width="14.42578125" customWidth="1"/>
    <col min="3075" max="3075" width="13.7109375" customWidth="1"/>
    <col min="3076" max="3076" width="15.28515625" bestFit="1" customWidth="1"/>
    <col min="3077" max="3077" width="9.140625" customWidth="1"/>
    <col min="3078" max="3078" width="12.140625" customWidth="1"/>
    <col min="3079" max="3081" width="9.140625" customWidth="1"/>
    <col min="3082" max="3082" width="6.7109375" customWidth="1"/>
    <col min="3083" max="3083" width="9.140625" customWidth="1"/>
    <col min="3084" max="3084" width="13.42578125" customWidth="1"/>
    <col min="3329" max="3329" width="9.140625" customWidth="1"/>
    <col min="3330" max="3330" width="14.42578125" customWidth="1"/>
    <col min="3331" max="3331" width="13.7109375" customWidth="1"/>
    <col min="3332" max="3332" width="15.28515625" bestFit="1" customWidth="1"/>
    <col min="3333" max="3333" width="9.140625" customWidth="1"/>
    <col min="3334" max="3334" width="12.140625" customWidth="1"/>
    <col min="3335" max="3337" width="9.140625" customWidth="1"/>
    <col min="3338" max="3338" width="6.7109375" customWidth="1"/>
    <col min="3339" max="3339" width="9.140625" customWidth="1"/>
    <col min="3340" max="3340" width="13.42578125" customWidth="1"/>
    <col min="3585" max="3585" width="9.140625" customWidth="1"/>
    <col min="3586" max="3586" width="14.42578125" customWidth="1"/>
    <col min="3587" max="3587" width="13.7109375" customWidth="1"/>
    <col min="3588" max="3588" width="15.28515625" bestFit="1" customWidth="1"/>
    <col min="3589" max="3589" width="9.140625" customWidth="1"/>
    <col min="3590" max="3590" width="12.140625" customWidth="1"/>
    <col min="3591" max="3593" width="9.140625" customWidth="1"/>
    <col min="3594" max="3594" width="6.7109375" customWidth="1"/>
    <col min="3595" max="3595" width="9.140625" customWidth="1"/>
    <col min="3596" max="3596" width="13.42578125" customWidth="1"/>
    <col min="3841" max="3841" width="9.140625" customWidth="1"/>
    <col min="3842" max="3842" width="14.42578125" customWidth="1"/>
    <col min="3843" max="3843" width="13.7109375" customWidth="1"/>
    <col min="3844" max="3844" width="15.28515625" bestFit="1" customWidth="1"/>
    <col min="3845" max="3845" width="9.140625" customWidth="1"/>
    <col min="3846" max="3846" width="12.140625" customWidth="1"/>
    <col min="3847" max="3849" width="9.140625" customWidth="1"/>
    <col min="3850" max="3850" width="6.7109375" customWidth="1"/>
    <col min="3851" max="3851" width="9.140625" customWidth="1"/>
    <col min="3852" max="3852" width="13.42578125" customWidth="1"/>
    <col min="4097" max="4097" width="9.140625" customWidth="1"/>
    <col min="4098" max="4098" width="14.42578125" customWidth="1"/>
    <col min="4099" max="4099" width="13.7109375" customWidth="1"/>
    <col min="4100" max="4100" width="15.28515625" bestFit="1" customWidth="1"/>
    <col min="4101" max="4101" width="9.140625" customWidth="1"/>
    <col min="4102" max="4102" width="12.140625" customWidth="1"/>
    <col min="4103" max="4105" width="9.140625" customWidth="1"/>
    <col min="4106" max="4106" width="6.7109375" customWidth="1"/>
    <col min="4107" max="4107" width="9.140625" customWidth="1"/>
    <col min="4108" max="4108" width="13.42578125" customWidth="1"/>
    <col min="4353" max="4353" width="9.140625" customWidth="1"/>
    <col min="4354" max="4354" width="14.42578125" customWidth="1"/>
    <col min="4355" max="4355" width="13.7109375" customWidth="1"/>
    <col min="4356" max="4356" width="15.28515625" bestFit="1" customWidth="1"/>
    <col min="4357" max="4357" width="9.140625" customWidth="1"/>
    <col min="4358" max="4358" width="12.140625" customWidth="1"/>
    <col min="4359" max="4361" width="9.140625" customWidth="1"/>
    <col min="4362" max="4362" width="6.7109375" customWidth="1"/>
    <col min="4363" max="4363" width="9.140625" customWidth="1"/>
    <col min="4364" max="4364" width="13.42578125" customWidth="1"/>
    <col min="4609" max="4609" width="9.140625" customWidth="1"/>
    <col min="4610" max="4610" width="14.42578125" customWidth="1"/>
    <col min="4611" max="4611" width="13.7109375" customWidth="1"/>
    <col min="4612" max="4612" width="15.28515625" bestFit="1" customWidth="1"/>
    <col min="4613" max="4613" width="9.140625" customWidth="1"/>
    <col min="4614" max="4614" width="12.140625" customWidth="1"/>
    <col min="4615" max="4617" width="9.140625" customWidth="1"/>
    <col min="4618" max="4618" width="6.7109375" customWidth="1"/>
    <col min="4619" max="4619" width="9.140625" customWidth="1"/>
    <col min="4620" max="4620" width="13.42578125" customWidth="1"/>
    <col min="4865" max="4865" width="9.140625" customWidth="1"/>
    <col min="4866" max="4866" width="14.42578125" customWidth="1"/>
    <col min="4867" max="4867" width="13.7109375" customWidth="1"/>
    <col min="4868" max="4868" width="15.28515625" bestFit="1" customWidth="1"/>
    <col min="4869" max="4869" width="9.140625" customWidth="1"/>
    <col min="4870" max="4870" width="12.140625" customWidth="1"/>
    <col min="4871" max="4873" width="9.140625" customWidth="1"/>
    <col min="4874" max="4874" width="6.7109375" customWidth="1"/>
    <col min="4875" max="4875" width="9.140625" customWidth="1"/>
    <col min="4876" max="4876" width="13.42578125" customWidth="1"/>
    <col min="5121" max="5121" width="9.140625" customWidth="1"/>
    <col min="5122" max="5122" width="14.42578125" customWidth="1"/>
    <col min="5123" max="5123" width="13.7109375" customWidth="1"/>
    <col min="5124" max="5124" width="15.28515625" bestFit="1" customWidth="1"/>
    <col min="5125" max="5125" width="9.140625" customWidth="1"/>
    <col min="5126" max="5126" width="12.140625" customWidth="1"/>
    <col min="5127" max="5129" width="9.140625" customWidth="1"/>
    <col min="5130" max="5130" width="6.7109375" customWidth="1"/>
    <col min="5131" max="5131" width="9.140625" customWidth="1"/>
    <col min="5132" max="5132" width="13.42578125" customWidth="1"/>
    <col min="5377" max="5377" width="9.140625" customWidth="1"/>
    <col min="5378" max="5378" width="14.42578125" customWidth="1"/>
    <col min="5379" max="5379" width="13.7109375" customWidth="1"/>
    <col min="5380" max="5380" width="15.28515625" bestFit="1" customWidth="1"/>
    <col min="5381" max="5381" width="9.140625" customWidth="1"/>
    <col min="5382" max="5382" width="12.140625" customWidth="1"/>
    <col min="5383" max="5385" width="9.140625" customWidth="1"/>
    <col min="5386" max="5386" width="6.7109375" customWidth="1"/>
    <col min="5387" max="5387" width="9.140625" customWidth="1"/>
    <col min="5388" max="5388" width="13.42578125" customWidth="1"/>
    <col min="5633" max="5633" width="9.140625" customWidth="1"/>
    <col min="5634" max="5634" width="14.42578125" customWidth="1"/>
    <col min="5635" max="5635" width="13.7109375" customWidth="1"/>
    <col min="5636" max="5636" width="15.28515625" bestFit="1" customWidth="1"/>
    <col min="5637" max="5637" width="9.140625" customWidth="1"/>
    <col min="5638" max="5638" width="12.140625" customWidth="1"/>
    <col min="5639" max="5641" width="9.140625" customWidth="1"/>
    <col min="5642" max="5642" width="6.7109375" customWidth="1"/>
    <col min="5643" max="5643" width="9.140625" customWidth="1"/>
    <col min="5644" max="5644" width="13.42578125" customWidth="1"/>
    <col min="5889" max="5889" width="9.140625" customWidth="1"/>
    <col min="5890" max="5890" width="14.42578125" customWidth="1"/>
    <col min="5891" max="5891" width="13.7109375" customWidth="1"/>
    <col min="5892" max="5892" width="15.28515625" bestFit="1" customWidth="1"/>
    <col min="5893" max="5893" width="9.140625" customWidth="1"/>
    <col min="5894" max="5894" width="12.140625" customWidth="1"/>
    <col min="5895" max="5897" width="9.140625" customWidth="1"/>
    <col min="5898" max="5898" width="6.7109375" customWidth="1"/>
    <col min="5899" max="5899" width="9.140625" customWidth="1"/>
    <col min="5900" max="5900" width="13.42578125" customWidth="1"/>
    <col min="6145" max="6145" width="9.140625" customWidth="1"/>
    <col min="6146" max="6146" width="14.42578125" customWidth="1"/>
    <col min="6147" max="6147" width="13.7109375" customWidth="1"/>
    <col min="6148" max="6148" width="15.28515625" bestFit="1" customWidth="1"/>
    <col min="6149" max="6149" width="9.140625" customWidth="1"/>
    <col min="6150" max="6150" width="12.140625" customWidth="1"/>
    <col min="6151" max="6153" width="9.140625" customWidth="1"/>
    <col min="6154" max="6154" width="6.7109375" customWidth="1"/>
    <col min="6155" max="6155" width="9.140625" customWidth="1"/>
    <col min="6156" max="6156" width="13.42578125" customWidth="1"/>
    <col min="6401" max="6401" width="9.140625" customWidth="1"/>
    <col min="6402" max="6402" width="14.42578125" customWidth="1"/>
    <col min="6403" max="6403" width="13.7109375" customWidth="1"/>
    <col min="6404" max="6404" width="15.28515625" bestFit="1" customWidth="1"/>
    <col min="6405" max="6405" width="9.140625" customWidth="1"/>
    <col min="6406" max="6406" width="12.140625" customWidth="1"/>
    <col min="6407" max="6409" width="9.140625" customWidth="1"/>
    <col min="6410" max="6410" width="6.7109375" customWidth="1"/>
    <col min="6411" max="6411" width="9.140625" customWidth="1"/>
    <col min="6412" max="6412" width="13.42578125" customWidth="1"/>
    <col min="6657" max="6657" width="9.140625" customWidth="1"/>
    <col min="6658" max="6658" width="14.42578125" customWidth="1"/>
    <col min="6659" max="6659" width="13.7109375" customWidth="1"/>
    <col min="6660" max="6660" width="15.28515625" bestFit="1" customWidth="1"/>
    <col min="6661" max="6661" width="9.140625" customWidth="1"/>
    <col min="6662" max="6662" width="12.140625" customWidth="1"/>
    <col min="6663" max="6665" width="9.140625" customWidth="1"/>
    <col min="6666" max="6666" width="6.7109375" customWidth="1"/>
    <col min="6667" max="6667" width="9.140625" customWidth="1"/>
    <col min="6668" max="6668" width="13.42578125" customWidth="1"/>
    <col min="6913" max="6913" width="9.140625" customWidth="1"/>
    <col min="6914" max="6914" width="14.42578125" customWidth="1"/>
    <col min="6915" max="6915" width="13.7109375" customWidth="1"/>
    <col min="6916" max="6916" width="15.28515625" bestFit="1" customWidth="1"/>
    <col min="6917" max="6917" width="9.140625" customWidth="1"/>
    <col min="6918" max="6918" width="12.140625" customWidth="1"/>
    <col min="6919" max="6921" width="9.140625" customWidth="1"/>
    <col min="6922" max="6922" width="6.7109375" customWidth="1"/>
    <col min="6923" max="6923" width="9.140625" customWidth="1"/>
    <col min="6924" max="6924" width="13.42578125" customWidth="1"/>
    <col min="7169" max="7169" width="9.140625" customWidth="1"/>
    <col min="7170" max="7170" width="14.42578125" customWidth="1"/>
    <col min="7171" max="7171" width="13.7109375" customWidth="1"/>
    <col min="7172" max="7172" width="15.28515625" bestFit="1" customWidth="1"/>
    <col min="7173" max="7173" width="9.140625" customWidth="1"/>
    <col min="7174" max="7174" width="12.140625" customWidth="1"/>
    <col min="7175" max="7177" width="9.140625" customWidth="1"/>
    <col min="7178" max="7178" width="6.7109375" customWidth="1"/>
    <col min="7179" max="7179" width="9.140625" customWidth="1"/>
    <col min="7180" max="7180" width="13.42578125" customWidth="1"/>
    <col min="7425" max="7425" width="9.140625" customWidth="1"/>
    <col min="7426" max="7426" width="14.42578125" customWidth="1"/>
    <col min="7427" max="7427" width="13.7109375" customWidth="1"/>
    <col min="7428" max="7428" width="15.28515625" bestFit="1" customWidth="1"/>
    <col min="7429" max="7429" width="9.140625" customWidth="1"/>
    <col min="7430" max="7430" width="12.140625" customWidth="1"/>
    <col min="7431" max="7433" width="9.140625" customWidth="1"/>
    <col min="7434" max="7434" width="6.7109375" customWidth="1"/>
    <col min="7435" max="7435" width="9.140625" customWidth="1"/>
    <col min="7436" max="7436" width="13.42578125" customWidth="1"/>
    <col min="7681" max="7681" width="9.140625" customWidth="1"/>
    <col min="7682" max="7682" width="14.42578125" customWidth="1"/>
    <col min="7683" max="7683" width="13.7109375" customWidth="1"/>
    <col min="7684" max="7684" width="15.28515625" bestFit="1" customWidth="1"/>
    <col min="7685" max="7685" width="9.140625" customWidth="1"/>
    <col min="7686" max="7686" width="12.140625" customWidth="1"/>
    <col min="7687" max="7689" width="9.140625" customWidth="1"/>
    <col min="7690" max="7690" width="6.7109375" customWidth="1"/>
    <col min="7691" max="7691" width="9.140625" customWidth="1"/>
    <col min="7692" max="7692" width="13.42578125" customWidth="1"/>
    <col min="7937" max="7937" width="9.140625" customWidth="1"/>
    <col min="7938" max="7938" width="14.42578125" customWidth="1"/>
    <col min="7939" max="7939" width="13.7109375" customWidth="1"/>
    <col min="7940" max="7940" width="15.28515625" bestFit="1" customWidth="1"/>
    <col min="7941" max="7941" width="9.140625" customWidth="1"/>
    <col min="7942" max="7942" width="12.140625" customWidth="1"/>
    <col min="7943" max="7945" width="9.140625" customWidth="1"/>
    <col min="7946" max="7946" width="6.7109375" customWidth="1"/>
    <col min="7947" max="7947" width="9.140625" customWidth="1"/>
    <col min="7948" max="7948" width="13.42578125" customWidth="1"/>
    <col min="8193" max="8193" width="9.140625" customWidth="1"/>
    <col min="8194" max="8194" width="14.42578125" customWidth="1"/>
    <col min="8195" max="8195" width="13.7109375" customWidth="1"/>
    <col min="8196" max="8196" width="15.28515625" bestFit="1" customWidth="1"/>
    <col min="8197" max="8197" width="9.140625" customWidth="1"/>
    <col min="8198" max="8198" width="12.140625" customWidth="1"/>
    <col min="8199" max="8201" width="9.140625" customWidth="1"/>
    <col min="8202" max="8202" width="6.7109375" customWidth="1"/>
    <col min="8203" max="8203" width="9.140625" customWidth="1"/>
    <col min="8204" max="8204" width="13.42578125" customWidth="1"/>
    <col min="8449" max="8449" width="9.140625" customWidth="1"/>
    <col min="8450" max="8450" width="14.42578125" customWidth="1"/>
    <col min="8451" max="8451" width="13.7109375" customWidth="1"/>
    <col min="8452" max="8452" width="15.28515625" bestFit="1" customWidth="1"/>
    <col min="8453" max="8453" width="9.140625" customWidth="1"/>
    <col min="8454" max="8454" width="12.140625" customWidth="1"/>
    <col min="8455" max="8457" width="9.140625" customWidth="1"/>
    <col min="8458" max="8458" width="6.7109375" customWidth="1"/>
    <col min="8459" max="8459" width="9.140625" customWidth="1"/>
    <col min="8460" max="8460" width="13.42578125" customWidth="1"/>
    <col min="8705" max="8705" width="9.140625" customWidth="1"/>
    <col min="8706" max="8706" width="14.42578125" customWidth="1"/>
    <col min="8707" max="8707" width="13.7109375" customWidth="1"/>
    <col min="8708" max="8708" width="15.28515625" bestFit="1" customWidth="1"/>
    <col min="8709" max="8709" width="9.140625" customWidth="1"/>
    <col min="8710" max="8710" width="12.140625" customWidth="1"/>
    <col min="8711" max="8713" width="9.140625" customWidth="1"/>
    <col min="8714" max="8714" width="6.7109375" customWidth="1"/>
    <col min="8715" max="8715" width="9.140625" customWidth="1"/>
    <col min="8716" max="8716" width="13.42578125" customWidth="1"/>
    <col min="8961" max="8961" width="9.140625" customWidth="1"/>
    <col min="8962" max="8962" width="14.42578125" customWidth="1"/>
    <col min="8963" max="8963" width="13.7109375" customWidth="1"/>
    <col min="8964" max="8964" width="15.28515625" bestFit="1" customWidth="1"/>
    <col min="8965" max="8965" width="9.140625" customWidth="1"/>
    <col min="8966" max="8966" width="12.140625" customWidth="1"/>
    <col min="8967" max="8969" width="9.140625" customWidth="1"/>
    <col min="8970" max="8970" width="6.7109375" customWidth="1"/>
    <col min="8971" max="8971" width="9.140625" customWidth="1"/>
    <col min="8972" max="8972" width="13.42578125" customWidth="1"/>
    <col min="9217" max="9217" width="9.140625" customWidth="1"/>
    <col min="9218" max="9218" width="14.42578125" customWidth="1"/>
    <col min="9219" max="9219" width="13.7109375" customWidth="1"/>
    <col min="9220" max="9220" width="15.28515625" bestFit="1" customWidth="1"/>
    <col min="9221" max="9221" width="9.140625" customWidth="1"/>
    <col min="9222" max="9222" width="12.140625" customWidth="1"/>
    <col min="9223" max="9225" width="9.140625" customWidth="1"/>
    <col min="9226" max="9226" width="6.7109375" customWidth="1"/>
    <col min="9227" max="9227" width="9.140625" customWidth="1"/>
    <col min="9228" max="9228" width="13.42578125" customWidth="1"/>
    <col min="9473" max="9473" width="9.140625" customWidth="1"/>
    <col min="9474" max="9474" width="14.42578125" customWidth="1"/>
    <col min="9475" max="9475" width="13.7109375" customWidth="1"/>
    <col min="9476" max="9476" width="15.28515625" bestFit="1" customWidth="1"/>
    <col min="9477" max="9477" width="9.140625" customWidth="1"/>
    <col min="9478" max="9478" width="12.140625" customWidth="1"/>
    <col min="9479" max="9481" width="9.140625" customWidth="1"/>
    <col min="9482" max="9482" width="6.7109375" customWidth="1"/>
    <col min="9483" max="9483" width="9.140625" customWidth="1"/>
    <col min="9484" max="9484" width="13.42578125" customWidth="1"/>
    <col min="9729" max="9729" width="9.140625" customWidth="1"/>
    <col min="9730" max="9730" width="14.42578125" customWidth="1"/>
    <col min="9731" max="9731" width="13.7109375" customWidth="1"/>
    <col min="9732" max="9732" width="15.28515625" bestFit="1" customWidth="1"/>
    <col min="9733" max="9733" width="9.140625" customWidth="1"/>
    <col min="9734" max="9734" width="12.140625" customWidth="1"/>
    <col min="9735" max="9737" width="9.140625" customWidth="1"/>
    <col min="9738" max="9738" width="6.7109375" customWidth="1"/>
    <col min="9739" max="9739" width="9.140625" customWidth="1"/>
    <col min="9740" max="9740" width="13.42578125" customWidth="1"/>
    <col min="9985" max="9985" width="9.140625" customWidth="1"/>
    <col min="9986" max="9986" width="14.42578125" customWidth="1"/>
    <col min="9987" max="9987" width="13.7109375" customWidth="1"/>
    <col min="9988" max="9988" width="15.28515625" bestFit="1" customWidth="1"/>
    <col min="9989" max="9989" width="9.140625" customWidth="1"/>
    <col min="9990" max="9990" width="12.140625" customWidth="1"/>
    <col min="9991" max="9993" width="9.140625" customWidth="1"/>
    <col min="9994" max="9994" width="6.7109375" customWidth="1"/>
    <col min="9995" max="9995" width="9.140625" customWidth="1"/>
    <col min="9996" max="9996" width="13.42578125" customWidth="1"/>
    <col min="10241" max="10241" width="9.140625" customWidth="1"/>
    <col min="10242" max="10242" width="14.42578125" customWidth="1"/>
    <col min="10243" max="10243" width="13.7109375" customWidth="1"/>
    <col min="10244" max="10244" width="15.28515625" bestFit="1" customWidth="1"/>
    <col min="10245" max="10245" width="9.140625" customWidth="1"/>
    <col min="10246" max="10246" width="12.140625" customWidth="1"/>
    <col min="10247" max="10249" width="9.140625" customWidth="1"/>
    <col min="10250" max="10250" width="6.7109375" customWidth="1"/>
    <col min="10251" max="10251" width="9.140625" customWidth="1"/>
    <col min="10252" max="10252" width="13.42578125" customWidth="1"/>
    <col min="10497" max="10497" width="9.140625" customWidth="1"/>
    <col min="10498" max="10498" width="14.42578125" customWidth="1"/>
    <col min="10499" max="10499" width="13.7109375" customWidth="1"/>
    <col min="10500" max="10500" width="15.28515625" bestFit="1" customWidth="1"/>
    <col min="10501" max="10501" width="9.140625" customWidth="1"/>
    <col min="10502" max="10502" width="12.140625" customWidth="1"/>
    <col min="10503" max="10505" width="9.140625" customWidth="1"/>
    <col min="10506" max="10506" width="6.7109375" customWidth="1"/>
    <col min="10507" max="10507" width="9.140625" customWidth="1"/>
    <col min="10508" max="10508" width="13.42578125" customWidth="1"/>
    <col min="10753" max="10753" width="9.140625" customWidth="1"/>
    <col min="10754" max="10754" width="14.42578125" customWidth="1"/>
    <col min="10755" max="10755" width="13.7109375" customWidth="1"/>
    <col min="10756" max="10756" width="15.28515625" bestFit="1" customWidth="1"/>
    <col min="10757" max="10757" width="9.140625" customWidth="1"/>
    <col min="10758" max="10758" width="12.140625" customWidth="1"/>
    <col min="10759" max="10761" width="9.140625" customWidth="1"/>
    <col min="10762" max="10762" width="6.7109375" customWidth="1"/>
    <col min="10763" max="10763" width="9.140625" customWidth="1"/>
    <col min="10764" max="10764" width="13.42578125" customWidth="1"/>
    <col min="11009" max="11009" width="9.140625" customWidth="1"/>
    <col min="11010" max="11010" width="14.42578125" customWidth="1"/>
    <col min="11011" max="11011" width="13.7109375" customWidth="1"/>
    <col min="11012" max="11012" width="15.28515625" bestFit="1" customWidth="1"/>
    <col min="11013" max="11013" width="9.140625" customWidth="1"/>
    <col min="11014" max="11014" width="12.140625" customWidth="1"/>
    <col min="11015" max="11017" width="9.140625" customWidth="1"/>
    <col min="11018" max="11018" width="6.7109375" customWidth="1"/>
    <col min="11019" max="11019" width="9.140625" customWidth="1"/>
    <col min="11020" max="11020" width="13.42578125" customWidth="1"/>
    <col min="11265" max="11265" width="9.140625" customWidth="1"/>
    <col min="11266" max="11266" width="14.42578125" customWidth="1"/>
    <col min="11267" max="11267" width="13.7109375" customWidth="1"/>
    <col min="11268" max="11268" width="15.28515625" bestFit="1" customWidth="1"/>
    <col min="11269" max="11269" width="9.140625" customWidth="1"/>
    <col min="11270" max="11270" width="12.140625" customWidth="1"/>
    <col min="11271" max="11273" width="9.140625" customWidth="1"/>
    <col min="11274" max="11274" width="6.7109375" customWidth="1"/>
    <col min="11275" max="11275" width="9.140625" customWidth="1"/>
    <col min="11276" max="11276" width="13.42578125" customWidth="1"/>
    <col min="11521" max="11521" width="9.140625" customWidth="1"/>
    <col min="11522" max="11522" width="14.42578125" customWidth="1"/>
    <col min="11523" max="11523" width="13.7109375" customWidth="1"/>
    <col min="11524" max="11524" width="15.28515625" bestFit="1" customWidth="1"/>
    <col min="11525" max="11525" width="9.140625" customWidth="1"/>
    <col min="11526" max="11526" width="12.140625" customWidth="1"/>
    <col min="11527" max="11529" width="9.140625" customWidth="1"/>
    <col min="11530" max="11530" width="6.7109375" customWidth="1"/>
    <col min="11531" max="11531" width="9.140625" customWidth="1"/>
    <col min="11532" max="11532" width="13.42578125" customWidth="1"/>
    <col min="11777" max="11777" width="9.140625" customWidth="1"/>
    <col min="11778" max="11778" width="14.42578125" customWidth="1"/>
    <col min="11779" max="11779" width="13.7109375" customWidth="1"/>
    <col min="11780" max="11780" width="15.28515625" bestFit="1" customWidth="1"/>
    <col min="11781" max="11781" width="9.140625" customWidth="1"/>
    <col min="11782" max="11782" width="12.140625" customWidth="1"/>
    <col min="11783" max="11785" width="9.140625" customWidth="1"/>
    <col min="11786" max="11786" width="6.7109375" customWidth="1"/>
    <col min="11787" max="11787" width="9.140625" customWidth="1"/>
    <col min="11788" max="11788" width="13.42578125" customWidth="1"/>
    <col min="12033" max="12033" width="9.140625" customWidth="1"/>
    <col min="12034" max="12034" width="14.42578125" customWidth="1"/>
    <col min="12035" max="12035" width="13.7109375" customWidth="1"/>
    <col min="12036" max="12036" width="15.28515625" bestFit="1" customWidth="1"/>
    <col min="12037" max="12037" width="9.140625" customWidth="1"/>
    <col min="12038" max="12038" width="12.140625" customWidth="1"/>
    <col min="12039" max="12041" width="9.140625" customWidth="1"/>
    <col min="12042" max="12042" width="6.7109375" customWidth="1"/>
    <col min="12043" max="12043" width="9.140625" customWidth="1"/>
    <col min="12044" max="12044" width="13.42578125" customWidth="1"/>
    <col min="12289" max="12289" width="9.140625" customWidth="1"/>
    <col min="12290" max="12290" width="14.42578125" customWidth="1"/>
    <col min="12291" max="12291" width="13.7109375" customWidth="1"/>
    <col min="12292" max="12292" width="15.28515625" bestFit="1" customWidth="1"/>
    <col min="12293" max="12293" width="9.140625" customWidth="1"/>
    <col min="12294" max="12294" width="12.140625" customWidth="1"/>
    <col min="12295" max="12297" width="9.140625" customWidth="1"/>
    <col min="12298" max="12298" width="6.7109375" customWidth="1"/>
    <col min="12299" max="12299" width="9.140625" customWidth="1"/>
    <col min="12300" max="12300" width="13.42578125" customWidth="1"/>
    <col min="12545" max="12545" width="9.140625" customWidth="1"/>
    <col min="12546" max="12546" width="14.42578125" customWidth="1"/>
    <col min="12547" max="12547" width="13.7109375" customWidth="1"/>
    <col min="12548" max="12548" width="15.28515625" bestFit="1" customWidth="1"/>
    <col min="12549" max="12549" width="9.140625" customWidth="1"/>
    <col min="12550" max="12550" width="12.140625" customWidth="1"/>
    <col min="12551" max="12553" width="9.140625" customWidth="1"/>
    <col min="12554" max="12554" width="6.7109375" customWidth="1"/>
    <col min="12555" max="12555" width="9.140625" customWidth="1"/>
    <col min="12556" max="12556" width="13.42578125" customWidth="1"/>
    <col min="12801" max="12801" width="9.140625" customWidth="1"/>
    <col min="12802" max="12802" width="14.42578125" customWidth="1"/>
    <col min="12803" max="12803" width="13.7109375" customWidth="1"/>
    <col min="12804" max="12804" width="15.28515625" bestFit="1" customWidth="1"/>
    <col min="12805" max="12805" width="9.140625" customWidth="1"/>
    <col min="12806" max="12806" width="12.140625" customWidth="1"/>
    <col min="12807" max="12809" width="9.140625" customWidth="1"/>
    <col min="12810" max="12810" width="6.7109375" customWidth="1"/>
    <col min="12811" max="12811" width="9.140625" customWidth="1"/>
    <col min="12812" max="12812" width="13.42578125" customWidth="1"/>
    <col min="13057" max="13057" width="9.140625" customWidth="1"/>
    <col min="13058" max="13058" width="14.42578125" customWidth="1"/>
    <col min="13059" max="13059" width="13.7109375" customWidth="1"/>
    <col min="13060" max="13060" width="15.28515625" bestFit="1" customWidth="1"/>
    <col min="13061" max="13061" width="9.140625" customWidth="1"/>
    <col min="13062" max="13062" width="12.140625" customWidth="1"/>
    <col min="13063" max="13065" width="9.140625" customWidth="1"/>
    <col min="13066" max="13066" width="6.7109375" customWidth="1"/>
    <col min="13067" max="13067" width="9.140625" customWidth="1"/>
    <col min="13068" max="13068" width="13.42578125" customWidth="1"/>
    <col min="13313" max="13313" width="9.140625" customWidth="1"/>
    <col min="13314" max="13314" width="14.42578125" customWidth="1"/>
    <col min="13315" max="13315" width="13.7109375" customWidth="1"/>
    <col min="13316" max="13316" width="15.28515625" bestFit="1" customWidth="1"/>
    <col min="13317" max="13317" width="9.140625" customWidth="1"/>
    <col min="13318" max="13318" width="12.140625" customWidth="1"/>
    <col min="13319" max="13321" width="9.140625" customWidth="1"/>
    <col min="13322" max="13322" width="6.7109375" customWidth="1"/>
    <col min="13323" max="13323" width="9.140625" customWidth="1"/>
    <col min="13324" max="13324" width="13.42578125" customWidth="1"/>
    <col min="13569" max="13569" width="9.140625" customWidth="1"/>
    <col min="13570" max="13570" width="14.42578125" customWidth="1"/>
    <col min="13571" max="13571" width="13.7109375" customWidth="1"/>
    <col min="13572" max="13572" width="15.28515625" bestFit="1" customWidth="1"/>
    <col min="13573" max="13573" width="9.140625" customWidth="1"/>
    <col min="13574" max="13574" width="12.140625" customWidth="1"/>
    <col min="13575" max="13577" width="9.140625" customWidth="1"/>
    <col min="13578" max="13578" width="6.7109375" customWidth="1"/>
    <col min="13579" max="13579" width="9.140625" customWidth="1"/>
    <col min="13580" max="13580" width="13.42578125" customWidth="1"/>
    <col min="13825" max="13825" width="9.140625" customWidth="1"/>
    <col min="13826" max="13826" width="14.42578125" customWidth="1"/>
    <col min="13827" max="13827" width="13.7109375" customWidth="1"/>
    <col min="13828" max="13828" width="15.28515625" bestFit="1" customWidth="1"/>
    <col min="13829" max="13829" width="9.140625" customWidth="1"/>
    <col min="13830" max="13830" width="12.140625" customWidth="1"/>
    <col min="13831" max="13833" width="9.140625" customWidth="1"/>
    <col min="13834" max="13834" width="6.7109375" customWidth="1"/>
    <col min="13835" max="13835" width="9.140625" customWidth="1"/>
    <col min="13836" max="13836" width="13.42578125" customWidth="1"/>
    <col min="14081" max="14081" width="9.140625" customWidth="1"/>
    <col min="14082" max="14082" width="14.42578125" customWidth="1"/>
    <col min="14083" max="14083" width="13.7109375" customWidth="1"/>
    <col min="14084" max="14084" width="15.28515625" bestFit="1" customWidth="1"/>
    <col min="14085" max="14085" width="9.140625" customWidth="1"/>
    <col min="14086" max="14086" width="12.140625" customWidth="1"/>
    <col min="14087" max="14089" width="9.140625" customWidth="1"/>
    <col min="14090" max="14090" width="6.7109375" customWidth="1"/>
    <col min="14091" max="14091" width="9.140625" customWidth="1"/>
    <col min="14092" max="14092" width="13.42578125" customWidth="1"/>
    <col min="14337" max="14337" width="9.140625" customWidth="1"/>
    <col min="14338" max="14338" width="14.42578125" customWidth="1"/>
    <col min="14339" max="14339" width="13.7109375" customWidth="1"/>
    <col min="14340" max="14340" width="15.28515625" bestFit="1" customWidth="1"/>
    <col min="14341" max="14341" width="9.140625" customWidth="1"/>
    <col min="14342" max="14342" width="12.140625" customWidth="1"/>
    <col min="14343" max="14345" width="9.140625" customWidth="1"/>
    <col min="14346" max="14346" width="6.7109375" customWidth="1"/>
    <col min="14347" max="14347" width="9.140625" customWidth="1"/>
    <col min="14348" max="14348" width="13.42578125" customWidth="1"/>
    <col min="14593" max="14593" width="9.140625" customWidth="1"/>
    <col min="14594" max="14594" width="14.42578125" customWidth="1"/>
    <col min="14595" max="14595" width="13.7109375" customWidth="1"/>
    <col min="14596" max="14596" width="15.28515625" bestFit="1" customWidth="1"/>
    <col min="14597" max="14597" width="9.140625" customWidth="1"/>
    <col min="14598" max="14598" width="12.140625" customWidth="1"/>
    <col min="14599" max="14601" width="9.140625" customWidth="1"/>
    <col min="14602" max="14602" width="6.7109375" customWidth="1"/>
    <col min="14603" max="14603" width="9.140625" customWidth="1"/>
    <col min="14604" max="14604" width="13.42578125" customWidth="1"/>
    <col min="14849" max="14849" width="9.140625" customWidth="1"/>
    <col min="14850" max="14850" width="14.42578125" customWidth="1"/>
    <col min="14851" max="14851" width="13.7109375" customWidth="1"/>
    <col min="14852" max="14852" width="15.28515625" bestFit="1" customWidth="1"/>
    <col min="14853" max="14853" width="9.140625" customWidth="1"/>
    <col min="14854" max="14854" width="12.140625" customWidth="1"/>
    <col min="14855" max="14857" width="9.140625" customWidth="1"/>
    <col min="14858" max="14858" width="6.7109375" customWidth="1"/>
    <col min="14859" max="14859" width="9.140625" customWidth="1"/>
    <col min="14860" max="14860" width="13.42578125" customWidth="1"/>
    <col min="15105" max="15105" width="9.140625" customWidth="1"/>
    <col min="15106" max="15106" width="14.42578125" customWidth="1"/>
    <col min="15107" max="15107" width="13.7109375" customWidth="1"/>
    <col min="15108" max="15108" width="15.28515625" bestFit="1" customWidth="1"/>
    <col min="15109" max="15109" width="9.140625" customWidth="1"/>
    <col min="15110" max="15110" width="12.140625" customWidth="1"/>
    <col min="15111" max="15113" width="9.140625" customWidth="1"/>
    <col min="15114" max="15114" width="6.7109375" customWidth="1"/>
    <col min="15115" max="15115" width="9.140625" customWidth="1"/>
    <col min="15116" max="15116" width="13.42578125" customWidth="1"/>
    <col min="15361" max="15361" width="9.140625" customWidth="1"/>
    <col min="15362" max="15362" width="14.42578125" customWidth="1"/>
    <col min="15363" max="15363" width="13.7109375" customWidth="1"/>
    <col min="15364" max="15364" width="15.28515625" bestFit="1" customWidth="1"/>
    <col min="15365" max="15365" width="9.140625" customWidth="1"/>
    <col min="15366" max="15366" width="12.140625" customWidth="1"/>
    <col min="15367" max="15369" width="9.140625" customWidth="1"/>
    <col min="15370" max="15370" width="6.7109375" customWidth="1"/>
    <col min="15371" max="15371" width="9.140625" customWidth="1"/>
    <col min="15372" max="15372" width="13.42578125" customWidth="1"/>
    <col min="15617" max="15617" width="9.140625" customWidth="1"/>
    <col min="15618" max="15618" width="14.42578125" customWidth="1"/>
    <col min="15619" max="15619" width="13.7109375" customWidth="1"/>
    <col min="15620" max="15620" width="15.28515625" bestFit="1" customWidth="1"/>
    <col min="15621" max="15621" width="9.140625" customWidth="1"/>
    <col min="15622" max="15622" width="12.140625" customWidth="1"/>
    <col min="15623" max="15625" width="9.140625" customWidth="1"/>
    <col min="15626" max="15626" width="6.7109375" customWidth="1"/>
    <col min="15627" max="15627" width="9.140625" customWidth="1"/>
    <col min="15628" max="15628" width="13.42578125" customWidth="1"/>
    <col min="15873" max="15873" width="9.140625" customWidth="1"/>
    <col min="15874" max="15874" width="14.42578125" customWidth="1"/>
    <col min="15875" max="15875" width="13.7109375" customWidth="1"/>
    <col min="15876" max="15876" width="15.28515625" bestFit="1" customWidth="1"/>
    <col min="15877" max="15877" width="9.140625" customWidth="1"/>
    <col min="15878" max="15878" width="12.140625" customWidth="1"/>
    <col min="15879" max="15881" width="9.140625" customWidth="1"/>
    <col min="15882" max="15882" width="6.7109375" customWidth="1"/>
    <col min="15883" max="15883" width="9.140625" customWidth="1"/>
    <col min="15884" max="15884" width="13.42578125" customWidth="1"/>
    <col min="16129" max="16129" width="9.140625" customWidth="1"/>
    <col min="16130" max="16130" width="14.42578125" customWidth="1"/>
    <col min="16131" max="16131" width="13.7109375" customWidth="1"/>
    <col min="16132" max="16132" width="15.28515625" bestFit="1" customWidth="1"/>
    <col min="16133" max="16133" width="9.140625" customWidth="1"/>
    <col min="16134" max="16134" width="12.140625" customWidth="1"/>
    <col min="16135" max="16137" width="9.140625" customWidth="1"/>
    <col min="16138" max="16138" width="6.7109375" customWidth="1"/>
    <col min="16139" max="16139" width="9.140625" customWidth="1"/>
    <col min="16140" max="16140" width="13.42578125" customWidth="1"/>
  </cols>
  <sheetData>
    <row r="1" spans="2:11" x14ac:dyDescent="0.25">
      <c r="E1" s="47" t="s">
        <v>148</v>
      </c>
    </row>
    <row r="2" spans="2:11" x14ac:dyDescent="0.25">
      <c r="E2" s="48" t="s">
        <v>41</v>
      </c>
    </row>
    <row r="3" spans="2:11" ht="15.75" x14ac:dyDescent="0.25">
      <c r="D3" s="123"/>
      <c r="E3" s="396" t="s">
        <v>403</v>
      </c>
    </row>
    <row r="5" spans="2:11" x14ac:dyDescent="0.25">
      <c r="K5" s="49"/>
    </row>
    <row r="6" spans="2:11" x14ac:dyDescent="0.25">
      <c r="F6" t="s">
        <v>404</v>
      </c>
      <c r="H6" s="462" t="s">
        <v>1482</v>
      </c>
      <c r="I6" s="463"/>
      <c r="K6" s="49"/>
    </row>
    <row r="7" spans="2:11" x14ac:dyDescent="0.25">
      <c r="F7" s="15" t="s">
        <v>152</v>
      </c>
      <c r="G7" s="464" t="s">
        <v>405</v>
      </c>
      <c r="H7" s="465"/>
      <c r="K7" s="49"/>
    </row>
    <row r="8" spans="2:11" ht="15.75" thickBot="1" x14ac:dyDescent="0.3">
      <c r="H8" s="15"/>
      <c r="I8" s="49"/>
      <c r="J8" s="49"/>
      <c r="K8" s="49"/>
    </row>
    <row r="9" spans="2:11" x14ac:dyDescent="0.25">
      <c r="B9" s="2174" t="s">
        <v>39</v>
      </c>
      <c r="C9" s="466" t="s">
        <v>406</v>
      </c>
      <c r="D9" s="467"/>
      <c r="E9" s="467"/>
      <c r="F9" s="467"/>
      <c r="G9" s="467"/>
      <c r="H9" s="467"/>
      <c r="I9" s="468"/>
      <c r="J9" s="49"/>
    </row>
    <row r="10" spans="2:11" x14ac:dyDescent="0.25">
      <c r="B10" s="2175" t="s">
        <v>157</v>
      </c>
      <c r="C10" s="469" t="s">
        <v>407</v>
      </c>
      <c r="D10" s="470"/>
      <c r="E10" s="470"/>
      <c r="F10" s="470"/>
      <c r="G10" s="470"/>
      <c r="H10" s="470"/>
      <c r="I10" s="471"/>
    </row>
    <row r="11" spans="2:11" x14ac:dyDescent="0.25">
      <c r="B11" s="472"/>
      <c r="C11" s="473" t="s">
        <v>408</v>
      </c>
      <c r="D11" s="474"/>
      <c r="E11" s="474"/>
      <c r="F11" s="474"/>
      <c r="G11" s="474"/>
      <c r="H11" s="474"/>
      <c r="I11" s="475"/>
    </row>
    <row r="12" spans="2:11" x14ac:dyDescent="0.25">
      <c r="B12" s="476" t="s">
        <v>155</v>
      </c>
      <c r="C12" s="477" t="s">
        <v>1359</v>
      </c>
      <c r="D12" s="478"/>
      <c r="E12" s="478"/>
      <c r="F12" s="478"/>
      <c r="G12" s="478"/>
      <c r="H12" s="478"/>
      <c r="I12" s="479"/>
    </row>
    <row r="13" spans="2:11" ht="30" customHeight="1" x14ac:dyDescent="0.25">
      <c r="B13" s="2175" t="s">
        <v>159</v>
      </c>
      <c r="C13" s="3558" t="s">
        <v>409</v>
      </c>
      <c r="D13" s="3559"/>
      <c r="E13" s="3559"/>
      <c r="F13" s="3559"/>
      <c r="G13" s="3559"/>
      <c r="H13" s="3559"/>
      <c r="I13" s="3560"/>
      <c r="J13" s="49"/>
    </row>
    <row r="14" spans="2:11" ht="15" customHeight="1" x14ac:dyDescent="0.25">
      <c r="B14" s="2176" t="s">
        <v>161</v>
      </c>
      <c r="C14" s="477" t="s">
        <v>410</v>
      </c>
      <c r="D14" s="478"/>
      <c r="E14" s="478"/>
      <c r="F14" s="478"/>
      <c r="G14" s="478"/>
      <c r="H14" s="478"/>
      <c r="I14" s="480"/>
      <c r="J14" s="49"/>
    </row>
    <row r="15" spans="2:11" x14ac:dyDescent="0.25">
      <c r="B15" s="2175" t="s">
        <v>162</v>
      </c>
      <c r="C15" s="469" t="s">
        <v>411</v>
      </c>
      <c r="D15" s="470"/>
      <c r="E15" s="470"/>
      <c r="F15" s="470"/>
      <c r="G15" s="470"/>
      <c r="H15" s="470"/>
      <c r="I15" s="471"/>
      <c r="J15" s="49"/>
    </row>
    <row r="16" spans="2:11" x14ac:dyDescent="0.25">
      <c r="B16" s="2177"/>
      <c r="C16" s="481" t="s">
        <v>412</v>
      </c>
      <c r="D16" s="482"/>
      <c r="E16" s="482"/>
      <c r="F16" s="482"/>
      <c r="G16" s="482"/>
      <c r="H16" s="482"/>
      <c r="I16" s="483"/>
      <c r="J16" s="49"/>
    </row>
    <row r="17" spans="2:10" ht="60.75" thickBot="1" x14ac:dyDescent="0.3">
      <c r="B17" s="2178" t="s">
        <v>231</v>
      </c>
      <c r="C17" s="484" t="s">
        <v>413</v>
      </c>
      <c r="D17" s="485"/>
      <c r="E17" s="485"/>
      <c r="F17" s="485"/>
      <c r="G17" s="485"/>
      <c r="H17" s="485"/>
      <c r="I17" s="486"/>
      <c r="J17" s="49"/>
    </row>
    <row r="18" spans="2:10" ht="15.75" thickBot="1" x14ac:dyDescent="0.3">
      <c r="B18" s="56"/>
      <c r="D18" s="49"/>
      <c r="E18" s="49"/>
      <c r="F18" s="49"/>
    </row>
    <row r="19" spans="2:10" ht="15.75" thickBot="1" x14ac:dyDescent="0.3">
      <c r="B19" s="3561" t="s">
        <v>414</v>
      </c>
      <c r="C19" s="3562"/>
      <c r="D19" s="3563"/>
    </row>
    <row r="20" spans="2:10" ht="30" x14ac:dyDescent="0.25">
      <c r="B20" s="1704" t="s">
        <v>354</v>
      </c>
      <c r="C20" s="1705" t="s">
        <v>415</v>
      </c>
      <c r="D20" s="1706" t="s">
        <v>159</v>
      </c>
    </row>
    <row r="21" spans="2:10" x14ac:dyDescent="0.25">
      <c r="B21" s="487" t="s">
        <v>418</v>
      </c>
      <c r="C21" s="1984">
        <v>1</v>
      </c>
      <c r="D21" s="1707">
        <v>0.95</v>
      </c>
    </row>
    <row r="22" spans="2:10" x14ac:dyDescent="0.25">
      <c r="B22" s="487" t="s">
        <v>419</v>
      </c>
      <c r="C22" s="1984">
        <f>F66</f>
        <v>1</v>
      </c>
      <c r="D22" s="1707">
        <v>0.95</v>
      </c>
    </row>
    <row r="23" spans="2:10" x14ac:dyDescent="0.25">
      <c r="B23" s="487" t="s">
        <v>420</v>
      </c>
      <c r="C23" s="1984">
        <f>F67</f>
        <v>1</v>
      </c>
      <c r="D23" s="1707">
        <v>0.95</v>
      </c>
    </row>
    <row r="24" spans="2:10" ht="15.75" thickBot="1" x14ac:dyDescent="0.3">
      <c r="B24" s="487" t="s">
        <v>421</v>
      </c>
      <c r="C24" s="1984">
        <f>F68</f>
        <v>1</v>
      </c>
      <c r="D24" s="1707">
        <v>0.95</v>
      </c>
    </row>
    <row r="25" spans="2:10" x14ac:dyDescent="0.25">
      <c r="B25" s="510" t="s">
        <v>806</v>
      </c>
      <c r="C25" s="3129">
        <f>F69</f>
        <v>1</v>
      </c>
      <c r="D25" s="538">
        <v>0.95</v>
      </c>
    </row>
    <row r="26" spans="2:10" x14ac:dyDescent="0.25">
      <c r="B26" s="487" t="s">
        <v>1061</v>
      </c>
      <c r="C26" s="1985">
        <f>+F70</f>
        <v>1</v>
      </c>
      <c r="D26" s="1707">
        <v>0.95</v>
      </c>
      <c r="E26" s="60"/>
    </row>
    <row r="27" spans="2:10" x14ac:dyDescent="0.25">
      <c r="B27" s="487" t="s">
        <v>1062</v>
      </c>
      <c r="C27" s="1984">
        <v>1</v>
      </c>
      <c r="D27" s="1707">
        <f>+D25</f>
        <v>0.95</v>
      </c>
    </row>
    <row r="28" spans="2:10" ht="15.75" thickBot="1" x14ac:dyDescent="0.3">
      <c r="B28" s="1708" t="s">
        <v>1067</v>
      </c>
      <c r="C28" s="3130">
        <v>1</v>
      </c>
      <c r="D28" s="488">
        <f>+D25</f>
        <v>0.95</v>
      </c>
    </row>
    <row r="29" spans="2:10" x14ac:dyDescent="0.25">
      <c r="B29" s="3125" t="s">
        <v>1481</v>
      </c>
      <c r="C29" s="3126">
        <v>1</v>
      </c>
      <c r="D29" s="3127">
        <v>0.95</v>
      </c>
    </row>
    <row r="30" spans="2:10" x14ac:dyDescent="0.25">
      <c r="B30" s="3128" t="s">
        <v>1525</v>
      </c>
      <c r="C30" s="1995"/>
      <c r="D30" s="2188"/>
    </row>
    <row r="31" spans="2:10" x14ac:dyDescent="0.25">
      <c r="B31" s="3128" t="s">
        <v>1526</v>
      </c>
      <c r="C31" s="1995"/>
      <c r="D31" s="2188"/>
    </row>
    <row r="32" spans="2:10" ht="15.75" thickBot="1" x14ac:dyDescent="0.3">
      <c r="B32" s="2127" t="s">
        <v>1527</v>
      </c>
      <c r="C32" s="1995"/>
      <c r="D32" s="2188"/>
    </row>
    <row r="34" spans="2:16" x14ac:dyDescent="0.25">
      <c r="B34" s="234"/>
      <c r="C34" s="251"/>
      <c r="D34" s="179"/>
      <c r="L34" s="56" t="s">
        <v>285</v>
      </c>
    </row>
    <row r="35" spans="2:16" x14ac:dyDescent="0.25">
      <c r="B35" s="234"/>
      <c r="C35" s="251"/>
      <c r="D35" s="179"/>
      <c r="L35" t="s">
        <v>176</v>
      </c>
    </row>
    <row r="36" spans="2:16" x14ac:dyDescent="0.25">
      <c r="B36" s="234"/>
      <c r="C36" s="179"/>
      <c r="D36" s="179"/>
      <c r="L36" t="s">
        <v>177</v>
      </c>
    </row>
    <row r="37" spans="2:16" x14ac:dyDescent="0.25">
      <c r="B37" s="234"/>
      <c r="C37" s="179"/>
      <c r="D37" s="179"/>
      <c r="L37" s="489" t="s">
        <v>178</v>
      </c>
      <c r="M37" s="490"/>
      <c r="N37" s="490"/>
      <c r="O37" s="490"/>
      <c r="P37" s="491"/>
    </row>
    <row r="38" spans="2:16" x14ac:dyDescent="0.25">
      <c r="B38" s="234"/>
      <c r="C38" s="179"/>
      <c r="D38" s="179"/>
      <c r="L38" s="156" t="s">
        <v>179</v>
      </c>
      <c r="M38" s="157"/>
      <c r="N38" s="158" t="s">
        <v>180</v>
      </c>
      <c r="O38" s="157"/>
      <c r="P38" s="159"/>
    </row>
    <row r="39" spans="2:16" x14ac:dyDescent="0.25">
      <c r="B39" s="234"/>
      <c r="C39" s="179"/>
      <c r="D39" s="179"/>
      <c r="L39" s="492"/>
      <c r="M39" s="463"/>
      <c r="N39" s="493"/>
      <c r="O39" s="463"/>
      <c r="P39" s="494"/>
    </row>
    <row r="40" spans="2:16" x14ac:dyDescent="0.25">
      <c r="B40" s="234"/>
      <c r="C40" s="179"/>
      <c r="D40" s="179"/>
      <c r="L40" s="492"/>
      <c r="M40" s="463"/>
      <c r="N40" s="493"/>
      <c r="O40" s="463"/>
      <c r="P40" s="494"/>
    </row>
    <row r="41" spans="2:16" x14ac:dyDescent="0.25">
      <c r="B41" s="234"/>
      <c r="C41" s="179"/>
      <c r="D41" s="179"/>
      <c r="L41" s="492"/>
      <c r="M41" s="463"/>
      <c r="N41" s="493"/>
      <c r="O41" s="463"/>
      <c r="P41" s="494"/>
    </row>
    <row r="42" spans="2:16" x14ac:dyDescent="0.25">
      <c r="B42" s="234"/>
      <c r="C42" s="179"/>
      <c r="D42" s="179"/>
      <c r="L42" s="492"/>
      <c r="M42" s="463"/>
      <c r="N42" s="493"/>
      <c r="O42" s="463"/>
      <c r="P42" s="494"/>
    </row>
    <row r="43" spans="2:16" x14ac:dyDescent="0.25">
      <c r="B43" s="234"/>
      <c r="C43" s="179"/>
      <c r="D43" s="179"/>
      <c r="L43" s="492"/>
      <c r="M43" s="463"/>
      <c r="N43" s="493"/>
      <c r="O43" s="463"/>
      <c r="P43" s="494"/>
    </row>
    <row r="44" spans="2:16" x14ac:dyDescent="0.25">
      <c r="B44" s="252"/>
      <c r="C44" s="179"/>
      <c r="D44" s="179"/>
      <c r="L44" s="492"/>
      <c r="M44" s="463"/>
      <c r="N44" s="493"/>
      <c r="O44" s="463"/>
      <c r="P44" s="494"/>
    </row>
    <row r="45" spans="2:16" ht="17.25" customHeight="1" x14ac:dyDescent="0.25">
      <c r="L45" s="492"/>
      <c r="M45" s="463"/>
      <c r="N45" s="493"/>
      <c r="O45" s="463"/>
      <c r="P45" s="494"/>
    </row>
    <row r="46" spans="2:16" ht="17.25" customHeight="1" x14ac:dyDescent="0.25">
      <c r="L46" s="492"/>
      <c r="M46" s="463"/>
      <c r="N46" s="493"/>
      <c r="O46" s="463"/>
      <c r="P46" s="494"/>
    </row>
    <row r="47" spans="2:16" ht="17.25" customHeight="1" x14ac:dyDescent="0.25">
      <c r="L47" s="492"/>
      <c r="M47" s="463"/>
      <c r="N47" s="493"/>
      <c r="O47" s="463"/>
      <c r="P47" s="494"/>
    </row>
    <row r="48" spans="2:16" ht="17.25" customHeight="1" x14ac:dyDescent="0.25">
      <c r="L48" s="492"/>
      <c r="M48" s="463"/>
      <c r="N48" s="493"/>
      <c r="O48" s="463"/>
      <c r="P48" s="494"/>
    </row>
    <row r="49" spans="2:17" ht="17.25" customHeight="1" thickBot="1" x14ac:dyDescent="0.3">
      <c r="L49" s="495"/>
      <c r="M49" s="496"/>
      <c r="N49" s="497"/>
      <c r="O49" s="496"/>
      <c r="P49" s="498"/>
    </row>
    <row r="50" spans="2:17" ht="17.25" customHeight="1" x14ac:dyDescent="0.25"/>
    <row r="51" spans="2:17" ht="17.25" customHeight="1" x14ac:dyDescent="0.25">
      <c r="L51" t="s">
        <v>401</v>
      </c>
    </row>
    <row r="52" spans="2:17" ht="17.25" customHeight="1" x14ac:dyDescent="0.25">
      <c r="L52" s="309" t="s">
        <v>422</v>
      </c>
    </row>
    <row r="53" spans="2:17" ht="17.25" customHeight="1" x14ac:dyDescent="0.25"/>
    <row r="54" spans="2:17" ht="14.25" customHeight="1" x14ac:dyDescent="0.25"/>
    <row r="58" spans="2:17" ht="19.5" customHeight="1" x14ac:dyDescent="0.25"/>
    <row r="59" spans="2:17" ht="19.5" customHeight="1" x14ac:dyDescent="0.25">
      <c r="B59" s="499" t="s">
        <v>423</v>
      </c>
      <c r="C59" s="500"/>
      <c r="D59" s="500"/>
      <c r="E59" s="500"/>
      <c r="F59" s="500"/>
      <c r="G59" s="500"/>
      <c r="H59" s="500"/>
      <c r="I59" s="500"/>
      <c r="J59" s="500"/>
      <c r="K59" s="500"/>
      <c r="L59" s="500"/>
      <c r="M59" s="500"/>
      <c r="N59" s="500"/>
      <c r="O59" s="500"/>
      <c r="P59" s="500"/>
      <c r="Q59" s="500"/>
    </row>
    <row r="60" spans="2:17" ht="19.5" customHeight="1" x14ac:dyDescent="0.25">
      <c r="J60" s="309"/>
    </row>
    <row r="62" spans="2:17" ht="15.75" thickBot="1" x14ac:dyDescent="0.3"/>
    <row r="63" spans="2:17" x14ac:dyDescent="0.25">
      <c r="B63" s="501"/>
      <c r="C63" s="502" t="s">
        <v>424</v>
      </c>
      <c r="D63" s="503"/>
      <c r="E63" s="503"/>
      <c r="F63" s="504"/>
    </row>
    <row r="64" spans="2:17" ht="15.75" thickBot="1" x14ac:dyDescent="0.3">
      <c r="B64" s="505" t="s">
        <v>166</v>
      </c>
      <c r="C64" s="1703" t="s">
        <v>425</v>
      </c>
      <c r="D64" s="506" t="s">
        <v>426</v>
      </c>
      <c r="E64" s="507" t="s">
        <v>427</v>
      </c>
      <c r="F64" s="508" t="s">
        <v>428</v>
      </c>
      <c r="L64" s="509"/>
    </row>
    <row r="65" spans="2:12" x14ac:dyDescent="0.25">
      <c r="B65" s="510" t="str">
        <f t="shared" ref="B65:B70" si="0">B21</f>
        <v>Ene-Mzo 17</v>
      </c>
      <c r="C65" s="514">
        <v>49</v>
      </c>
      <c r="D65" s="511">
        <v>0</v>
      </c>
      <c r="E65" s="512">
        <f t="shared" ref="E65:E70" si="1">SUM(C65:D65)</f>
        <v>49</v>
      </c>
      <c r="F65" s="513">
        <f t="shared" ref="F65:F70" si="2">+C65/E65</f>
        <v>1</v>
      </c>
      <c r="L65" s="186"/>
    </row>
    <row r="66" spans="2:12" x14ac:dyDescent="0.25">
      <c r="B66" s="487" t="str">
        <f t="shared" si="0"/>
        <v>Abr-Jun 17</v>
      </c>
      <c r="C66" s="514">
        <v>64</v>
      </c>
      <c r="D66" s="514">
        <v>0</v>
      </c>
      <c r="E66" s="515">
        <f t="shared" si="1"/>
        <v>64</v>
      </c>
      <c r="F66" s="516">
        <f t="shared" si="2"/>
        <v>1</v>
      </c>
      <c r="L66" s="186"/>
    </row>
    <row r="67" spans="2:12" x14ac:dyDescent="0.25">
      <c r="B67" s="487" t="str">
        <f t="shared" si="0"/>
        <v>Jul-Sep 17</v>
      </c>
      <c r="C67" s="514">
        <v>23</v>
      </c>
      <c r="D67" s="514">
        <v>0</v>
      </c>
      <c r="E67" s="515">
        <f t="shared" si="1"/>
        <v>23</v>
      </c>
      <c r="F67" s="516">
        <f t="shared" si="2"/>
        <v>1</v>
      </c>
      <c r="L67" s="186"/>
    </row>
    <row r="68" spans="2:12" ht="15.75" thickBot="1" x14ac:dyDescent="0.3">
      <c r="B68" s="487" t="str">
        <f t="shared" si="0"/>
        <v>Oct-Dic 17</v>
      </c>
      <c r="C68" s="514">
        <v>30</v>
      </c>
      <c r="D68" s="514">
        <v>0</v>
      </c>
      <c r="E68" s="515">
        <f t="shared" si="1"/>
        <v>30</v>
      </c>
      <c r="F68" s="516">
        <f t="shared" si="2"/>
        <v>1</v>
      </c>
      <c r="L68" s="186"/>
    </row>
    <row r="69" spans="2:12" x14ac:dyDescent="0.25">
      <c r="B69" s="510" t="str">
        <f t="shared" si="0"/>
        <v>Ene-Mzo 18</v>
      </c>
      <c r="C69" s="511">
        <v>55</v>
      </c>
      <c r="D69" s="511">
        <v>0</v>
      </c>
      <c r="E69" s="512">
        <f t="shared" si="1"/>
        <v>55</v>
      </c>
      <c r="F69" s="513">
        <f t="shared" si="2"/>
        <v>1</v>
      </c>
      <c r="J69" s="309"/>
      <c r="L69" s="288"/>
    </row>
    <row r="70" spans="2:12" x14ac:dyDescent="0.25">
      <c r="B70" s="487" t="str">
        <f t="shared" si="0"/>
        <v>Abr-Jun 18</v>
      </c>
      <c r="C70" s="514">
        <v>30</v>
      </c>
      <c r="D70" s="514">
        <v>0</v>
      </c>
      <c r="E70" s="515">
        <f t="shared" si="1"/>
        <v>30</v>
      </c>
      <c r="F70" s="516">
        <f t="shared" si="2"/>
        <v>1</v>
      </c>
      <c r="H70" s="252"/>
      <c r="L70" s="288"/>
    </row>
    <row r="71" spans="2:12" x14ac:dyDescent="0.25">
      <c r="B71" s="2497" t="s">
        <v>1062</v>
      </c>
      <c r="C71" s="2494">
        <v>25</v>
      </c>
      <c r="D71" s="2494">
        <v>0</v>
      </c>
      <c r="E71" s="2495">
        <v>25</v>
      </c>
      <c r="F71" s="2496">
        <v>1</v>
      </c>
      <c r="L71" s="288"/>
    </row>
    <row r="72" spans="2:12" ht="15.75" thickBot="1" x14ac:dyDescent="0.3">
      <c r="B72" s="3131" t="s">
        <v>1067</v>
      </c>
      <c r="C72" s="3132">
        <v>21</v>
      </c>
      <c r="D72" s="3132">
        <v>0</v>
      </c>
      <c r="E72" s="3133">
        <v>21</v>
      </c>
      <c r="F72" s="3134">
        <v>1</v>
      </c>
    </row>
    <row r="73" spans="2:12" x14ac:dyDescent="0.25">
      <c r="B73" s="510" t="s">
        <v>1483</v>
      </c>
      <c r="C73" s="511">
        <v>38</v>
      </c>
      <c r="D73" s="511">
        <v>0</v>
      </c>
      <c r="E73" s="512">
        <f t="shared" ref="E73" si="3">SUM(C73:D73)</f>
        <v>38</v>
      </c>
      <c r="F73" s="513">
        <f t="shared" ref="F73" si="4">+C73/E73</f>
        <v>1</v>
      </c>
    </row>
    <row r="74" spans="2:12" x14ac:dyDescent="0.25">
      <c r="B74" s="487" t="s">
        <v>1525</v>
      </c>
      <c r="C74" s="514"/>
      <c r="D74" s="514"/>
      <c r="E74" s="515"/>
      <c r="F74" s="516"/>
    </row>
    <row r="75" spans="2:12" x14ac:dyDescent="0.25">
      <c r="B75" s="487" t="s">
        <v>1526</v>
      </c>
      <c r="C75" s="514"/>
      <c r="D75" s="514"/>
      <c r="E75" s="515"/>
      <c r="F75" s="516"/>
    </row>
    <row r="76" spans="2:12" ht="15.75" thickBot="1" x14ac:dyDescent="0.3">
      <c r="B76" s="1708" t="s">
        <v>1527</v>
      </c>
      <c r="C76" s="518"/>
      <c r="D76" s="518"/>
      <c r="E76" s="519"/>
      <c r="F76" s="520"/>
    </row>
  </sheetData>
  <mergeCells count="2">
    <mergeCell ref="C13:I13"/>
    <mergeCell ref="B19:D19"/>
  </mergeCells>
  <conditionalFormatting sqref="F65:F72 F74:F75 C34:C35 C21:C32">
    <cfRule type="cellIs" dxfId="191" priority="3" stopIfTrue="1" operator="between">
      <formula>0.01</formula>
      <formula>0.9499</formula>
    </cfRule>
  </conditionalFormatting>
  <conditionalFormatting sqref="F73">
    <cfRule type="cellIs" dxfId="190" priority="2" stopIfTrue="1" operator="between">
      <formula>0.01</formula>
      <formula>0.9499</formula>
    </cfRule>
  </conditionalFormatting>
  <conditionalFormatting sqref="F76">
    <cfRule type="cellIs" dxfId="189" priority="1" stopIfTrue="1" operator="between">
      <formula>0.01</formula>
      <formula>0.9499</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E16" zoomScale="70" zoomScaleNormal="70" workbookViewId="0">
      <selection activeCell="N43" sqref="N43"/>
    </sheetView>
  </sheetViews>
  <sheetFormatPr defaultColWidth="11.42578125" defaultRowHeight="15" x14ac:dyDescent="0.2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3"/>
  <sheetViews>
    <sheetView zoomScale="80" zoomScaleNormal="80" workbookViewId="0">
      <selection activeCell="J26" sqref="J26"/>
    </sheetView>
  </sheetViews>
  <sheetFormatPr defaultColWidth="8.85546875" defaultRowHeight="15" x14ac:dyDescent="0.25"/>
  <cols>
    <col min="1" max="1" width="9.140625" customWidth="1"/>
    <col min="2" max="2" width="14.42578125" customWidth="1"/>
    <col min="3" max="3" width="13.85546875" customWidth="1"/>
    <col min="4" max="6" width="12.7109375" customWidth="1"/>
    <col min="7" max="7" width="13.85546875" customWidth="1"/>
    <col min="8" max="8" width="13" customWidth="1"/>
    <col min="9" max="9" width="5.140625" customWidth="1"/>
    <col min="10" max="10" width="6.140625" customWidth="1"/>
    <col min="11" max="11" width="14.5703125" customWidth="1"/>
    <col min="12" max="12" width="12.42578125" customWidth="1"/>
    <col min="13" max="14" width="9.140625" customWidth="1"/>
    <col min="15" max="15" width="13.140625" customWidth="1"/>
    <col min="16" max="16" width="12" customWidth="1"/>
    <col min="17" max="17" width="11.28515625" bestFit="1" customWidth="1"/>
    <col min="18" max="21" width="9.140625" customWidth="1"/>
    <col min="22" max="256" width="11.42578125"/>
    <col min="257" max="257" width="9.140625" customWidth="1"/>
    <col min="258" max="258" width="14.42578125" customWidth="1"/>
    <col min="259" max="259" width="13.85546875" customWidth="1"/>
    <col min="260" max="262" width="12.7109375" customWidth="1"/>
    <col min="263" max="263" width="13.85546875" customWidth="1"/>
    <col min="264" max="264" width="10.140625" bestFit="1" customWidth="1"/>
    <col min="265" max="265" width="5.140625" customWidth="1"/>
    <col min="266" max="266" width="7.7109375" customWidth="1"/>
    <col min="267" max="267" width="13.28515625" customWidth="1"/>
    <col min="268" max="268" width="12.42578125" customWidth="1"/>
    <col min="269" max="270" width="9.140625" customWidth="1"/>
    <col min="271" max="271" width="13.140625" customWidth="1"/>
    <col min="272" max="272" width="12" customWidth="1"/>
    <col min="273" max="273" width="11.28515625" bestFit="1" customWidth="1"/>
    <col min="274" max="277" width="9.140625" customWidth="1"/>
    <col min="278" max="512" width="11.42578125"/>
    <col min="513" max="513" width="9.140625" customWidth="1"/>
    <col min="514" max="514" width="14.42578125" customWidth="1"/>
    <col min="515" max="515" width="13.85546875" customWidth="1"/>
    <col min="516" max="518" width="12.7109375" customWidth="1"/>
    <col min="519" max="519" width="13.85546875" customWidth="1"/>
    <col min="520" max="520" width="10.140625" bestFit="1" customWidth="1"/>
    <col min="521" max="521" width="5.140625" customWidth="1"/>
    <col min="522" max="522" width="7.7109375" customWidth="1"/>
    <col min="523" max="523" width="13.28515625" customWidth="1"/>
    <col min="524" max="524" width="12.42578125" customWidth="1"/>
    <col min="525" max="526" width="9.140625" customWidth="1"/>
    <col min="527" max="527" width="13.140625" customWidth="1"/>
    <col min="528" max="528" width="12" customWidth="1"/>
    <col min="529" max="529" width="11.28515625" bestFit="1" customWidth="1"/>
    <col min="530" max="533" width="9.140625" customWidth="1"/>
    <col min="534" max="768" width="11.42578125"/>
    <col min="769" max="769" width="9.140625" customWidth="1"/>
    <col min="770" max="770" width="14.42578125" customWidth="1"/>
    <col min="771" max="771" width="13.85546875" customWidth="1"/>
    <col min="772" max="774" width="12.7109375" customWidth="1"/>
    <col min="775" max="775" width="13.85546875" customWidth="1"/>
    <col min="776" max="776" width="10.140625" bestFit="1" customWidth="1"/>
    <col min="777" max="777" width="5.140625" customWidth="1"/>
    <col min="778" max="778" width="7.7109375" customWidth="1"/>
    <col min="779" max="779" width="13.28515625" customWidth="1"/>
    <col min="780" max="780" width="12.42578125" customWidth="1"/>
    <col min="781" max="782" width="9.140625" customWidth="1"/>
    <col min="783" max="783" width="13.140625" customWidth="1"/>
    <col min="784" max="784" width="12" customWidth="1"/>
    <col min="785" max="785" width="11.28515625" bestFit="1" customWidth="1"/>
    <col min="786" max="789" width="9.140625" customWidth="1"/>
    <col min="1025" max="1025" width="9.140625" customWidth="1"/>
    <col min="1026" max="1026" width="14.42578125" customWidth="1"/>
    <col min="1027" max="1027" width="13.85546875" customWidth="1"/>
    <col min="1028" max="1030" width="12.7109375" customWidth="1"/>
    <col min="1031" max="1031" width="13.85546875" customWidth="1"/>
    <col min="1032" max="1032" width="10.140625" bestFit="1" customWidth="1"/>
    <col min="1033" max="1033" width="5.140625" customWidth="1"/>
    <col min="1034" max="1034" width="7.7109375" customWidth="1"/>
    <col min="1035" max="1035" width="13.28515625" customWidth="1"/>
    <col min="1036" max="1036" width="12.42578125" customWidth="1"/>
    <col min="1037" max="1038" width="9.140625" customWidth="1"/>
    <col min="1039" max="1039" width="13.140625" customWidth="1"/>
    <col min="1040" max="1040" width="12" customWidth="1"/>
    <col min="1041" max="1041" width="11.28515625" bestFit="1" customWidth="1"/>
    <col min="1042" max="1045" width="9.140625" customWidth="1"/>
    <col min="1046" max="1280" width="11.42578125"/>
    <col min="1281" max="1281" width="9.140625" customWidth="1"/>
    <col min="1282" max="1282" width="14.42578125" customWidth="1"/>
    <col min="1283" max="1283" width="13.85546875" customWidth="1"/>
    <col min="1284" max="1286" width="12.7109375" customWidth="1"/>
    <col min="1287" max="1287" width="13.85546875" customWidth="1"/>
    <col min="1288" max="1288" width="10.140625" bestFit="1" customWidth="1"/>
    <col min="1289" max="1289" width="5.140625" customWidth="1"/>
    <col min="1290" max="1290" width="7.7109375" customWidth="1"/>
    <col min="1291" max="1291" width="13.28515625" customWidth="1"/>
    <col min="1292" max="1292" width="12.42578125" customWidth="1"/>
    <col min="1293" max="1294" width="9.140625" customWidth="1"/>
    <col min="1295" max="1295" width="13.140625" customWidth="1"/>
    <col min="1296" max="1296" width="12" customWidth="1"/>
    <col min="1297" max="1297" width="11.28515625" bestFit="1" customWidth="1"/>
    <col min="1298" max="1301" width="9.140625" customWidth="1"/>
    <col min="1302" max="1536" width="11.42578125"/>
    <col min="1537" max="1537" width="9.140625" customWidth="1"/>
    <col min="1538" max="1538" width="14.42578125" customWidth="1"/>
    <col min="1539" max="1539" width="13.85546875" customWidth="1"/>
    <col min="1540" max="1542" width="12.7109375" customWidth="1"/>
    <col min="1543" max="1543" width="13.85546875" customWidth="1"/>
    <col min="1544" max="1544" width="10.140625" bestFit="1" customWidth="1"/>
    <col min="1545" max="1545" width="5.140625" customWidth="1"/>
    <col min="1546" max="1546" width="7.7109375" customWidth="1"/>
    <col min="1547" max="1547" width="13.28515625" customWidth="1"/>
    <col min="1548" max="1548" width="12.42578125" customWidth="1"/>
    <col min="1549" max="1550" width="9.140625" customWidth="1"/>
    <col min="1551" max="1551" width="13.140625" customWidth="1"/>
    <col min="1552" max="1552" width="12" customWidth="1"/>
    <col min="1553" max="1553" width="11.28515625" bestFit="1" customWidth="1"/>
    <col min="1554" max="1557" width="9.140625" customWidth="1"/>
    <col min="1558" max="1792" width="11.42578125"/>
    <col min="1793" max="1793" width="9.140625" customWidth="1"/>
    <col min="1794" max="1794" width="14.42578125" customWidth="1"/>
    <col min="1795" max="1795" width="13.85546875" customWidth="1"/>
    <col min="1796" max="1798" width="12.7109375" customWidth="1"/>
    <col min="1799" max="1799" width="13.85546875" customWidth="1"/>
    <col min="1800" max="1800" width="10.140625" bestFit="1" customWidth="1"/>
    <col min="1801" max="1801" width="5.140625" customWidth="1"/>
    <col min="1802" max="1802" width="7.7109375" customWidth="1"/>
    <col min="1803" max="1803" width="13.28515625" customWidth="1"/>
    <col min="1804" max="1804" width="12.42578125" customWidth="1"/>
    <col min="1805" max="1806" width="9.140625" customWidth="1"/>
    <col min="1807" max="1807" width="13.140625" customWidth="1"/>
    <col min="1808" max="1808" width="12" customWidth="1"/>
    <col min="1809" max="1809" width="11.28515625" bestFit="1" customWidth="1"/>
    <col min="1810" max="1813" width="9.140625" customWidth="1"/>
    <col min="2049" max="2049" width="9.140625" customWidth="1"/>
    <col min="2050" max="2050" width="14.42578125" customWidth="1"/>
    <col min="2051" max="2051" width="13.85546875" customWidth="1"/>
    <col min="2052" max="2054" width="12.7109375" customWidth="1"/>
    <col min="2055" max="2055" width="13.85546875" customWidth="1"/>
    <col min="2056" max="2056" width="10.140625" bestFit="1" customWidth="1"/>
    <col min="2057" max="2057" width="5.140625" customWidth="1"/>
    <col min="2058" max="2058" width="7.7109375" customWidth="1"/>
    <col min="2059" max="2059" width="13.28515625" customWidth="1"/>
    <col min="2060" max="2060" width="12.42578125" customWidth="1"/>
    <col min="2061" max="2062" width="9.140625" customWidth="1"/>
    <col min="2063" max="2063" width="13.140625" customWidth="1"/>
    <col min="2064" max="2064" width="12" customWidth="1"/>
    <col min="2065" max="2065" width="11.28515625" bestFit="1" customWidth="1"/>
    <col min="2066" max="2069" width="9.140625" customWidth="1"/>
    <col min="2070" max="2304" width="11.42578125"/>
    <col min="2305" max="2305" width="9.140625" customWidth="1"/>
    <col min="2306" max="2306" width="14.42578125" customWidth="1"/>
    <col min="2307" max="2307" width="13.85546875" customWidth="1"/>
    <col min="2308" max="2310" width="12.7109375" customWidth="1"/>
    <col min="2311" max="2311" width="13.85546875" customWidth="1"/>
    <col min="2312" max="2312" width="10.140625" bestFit="1" customWidth="1"/>
    <col min="2313" max="2313" width="5.140625" customWidth="1"/>
    <col min="2314" max="2314" width="7.7109375" customWidth="1"/>
    <col min="2315" max="2315" width="13.28515625" customWidth="1"/>
    <col min="2316" max="2316" width="12.42578125" customWidth="1"/>
    <col min="2317" max="2318" width="9.140625" customWidth="1"/>
    <col min="2319" max="2319" width="13.140625" customWidth="1"/>
    <col min="2320" max="2320" width="12" customWidth="1"/>
    <col min="2321" max="2321" width="11.28515625" bestFit="1" customWidth="1"/>
    <col min="2322" max="2325" width="9.140625" customWidth="1"/>
    <col min="2326" max="2560" width="11.42578125"/>
    <col min="2561" max="2561" width="9.140625" customWidth="1"/>
    <col min="2562" max="2562" width="14.42578125" customWidth="1"/>
    <col min="2563" max="2563" width="13.85546875" customWidth="1"/>
    <col min="2564" max="2566" width="12.7109375" customWidth="1"/>
    <col min="2567" max="2567" width="13.85546875" customWidth="1"/>
    <col min="2568" max="2568" width="10.140625" bestFit="1" customWidth="1"/>
    <col min="2569" max="2569" width="5.140625" customWidth="1"/>
    <col min="2570" max="2570" width="7.7109375" customWidth="1"/>
    <col min="2571" max="2571" width="13.28515625" customWidth="1"/>
    <col min="2572" max="2572" width="12.42578125" customWidth="1"/>
    <col min="2573" max="2574" width="9.140625" customWidth="1"/>
    <col min="2575" max="2575" width="13.140625" customWidth="1"/>
    <col min="2576" max="2576" width="12" customWidth="1"/>
    <col min="2577" max="2577" width="11.28515625" bestFit="1" customWidth="1"/>
    <col min="2578" max="2581" width="9.140625" customWidth="1"/>
    <col min="2582" max="2816" width="11.42578125"/>
    <col min="2817" max="2817" width="9.140625" customWidth="1"/>
    <col min="2818" max="2818" width="14.42578125" customWidth="1"/>
    <col min="2819" max="2819" width="13.85546875" customWidth="1"/>
    <col min="2820" max="2822" width="12.7109375" customWidth="1"/>
    <col min="2823" max="2823" width="13.85546875" customWidth="1"/>
    <col min="2824" max="2824" width="10.140625" bestFit="1" customWidth="1"/>
    <col min="2825" max="2825" width="5.140625" customWidth="1"/>
    <col min="2826" max="2826" width="7.7109375" customWidth="1"/>
    <col min="2827" max="2827" width="13.28515625" customWidth="1"/>
    <col min="2828" max="2828" width="12.42578125" customWidth="1"/>
    <col min="2829" max="2830" width="9.140625" customWidth="1"/>
    <col min="2831" max="2831" width="13.140625" customWidth="1"/>
    <col min="2832" max="2832" width="12" customWidth="1"/>
    <col min="2833" max="2833" width="11.28515625" bestFit="1" customWidth="1"/>
    <col min="2834" max="2837" width="9.140625" customWidth="1"/>
    <col min="3073" max="3073" width="9.140625" customWidth="1"/>
    <col min="3074" max="3074" width="14.42578125" customWidth="1"/>
    <col min="3075" max="3075" width="13.85546875" customWidth="1"/>
    <col min="3076" max="3078" width="12.7109375" customWidth="1"/>
    <col min="3079" max="3079" width="13.85546875" customWidth="1"/>
    <col min="3080" max="3080" width="10.140625" bestFit="1" customWidth="1"/>
    <col min="3081" max="3081" width="5.140625" customWidth="1"/>
    <col min="3082" max="3082" width="7.7109375" customWidth="1"/>
    <col min="3083" max="3083" width="13.28515625" customWidth="1"/>
    <col min="3084" max="3084" width="12.42578125" customWidth="1"/>
    <col min="3085" max="3086" width="9.140625" customWidth="1"/>
    <col min="3087" max="3087" width="13.140625" customWidth="1"/>
    <col min="3088" max="3088" width="12" customWidth="1"/>
    <col min="3089" max="3089" width="11.28515625" bestFit="1" customWidth="1"/>
    <col min="3090" max="3093" width="9.140625" customWidth="1"/>
    <col min="3094" max="3328" width="11.42578125"/>
    <col min="3329" max="3329" width="9.140625" customWidth="1"/>
    <col min="3330" max="3330" width="14.42578125" customWidth="1"/>
    <col min="3331" max="3331" width="13.85546875" customWidth="1"/>
    <col min="3332" max="3334" width="12.7109375" customWidth="1"/>
    <col min="3335" max="3335" width="13.85546875" customWidth="1"/>
    <col min="3336" max="3336" width="10.140625" bestFit="1" customWidth="1"/>
    <col min="3337" max="3337" width="5.140625" customWidth="1"/>
    <col min="3338" max="3338" width="7.7109375" customWidth="1"/>
    <col min="3339" max="3339" width="13.28515625" customWidth="1"/>
    <col min="3340" max="3340" width="12.42578125" customWidth="1"/>
    <col min="3341" max="3342" width="9.140625" customWidth="1"/>
    <col min="3343" max="3343" width="13.140625" customWidth="1"/>
    <col min="3344" max="3344" width="12" customWidth="1"/>
    <col min="3345" max="3345" width="11.28515625" bestFit="1" customWidth="1"/>
    <col min="3346" max="3349" width="9.140625" customWidth="1"/>
    <col min="3350" max="3584" width="11.42578125"/>
    <col min="3585" max="3585" width="9.140625" customWidth="1"/>
    <col min="3586" max="3586" width="14.42578125" customWidth="1"/>
    <col min="3587" max="3587" width="13.85546875" customWidth="1"/>
    <col min="3588" max="3590" width="12.7109375" customWidth="1"/>
    <col min="3591" max="3591" width="13.85546875" customWidth="1"/>
    <col min="3592" max="3592" width="10.140625" bestFit="1" customWidth="1"/>
    <col min="3593" max="3593" width="5.140625" customWidth="1"/>
    <col min="3594" max="3594" width="7.7109375" customWidth="1"/>
    <col min="3595" max="3595" width="13.28515625" customWidth="1"/>
    <col min="3596" max="3596" width="12.42578125" customWidth="1"/>
    <col min="3597" max="3598" width="9.140625" customWidth="1"/>
    <col min="3599" max="3599" width="13.140625" customWidth="1"/>
    <col min="3600" max="3600" width="12" customWidth="1"/>
    <col min="3601" max="3601" width="11.28515625" bestFit="1" customWidth="1"/>
    <col min="3602" max="3605" width="9.140625" customWidth="1"/>
    <col min="3606" max="3840" width="11.42578125"/>
    <col min="3841" max="3841" width="9.140625" customWidth="1"/>
    <col min="3842" max="3842" width="14.42578125" customWidth="1"/>
    <col min="3843" max="3843" width="13.85546875" customWidth="1"/>
    <col min="3844" max="3846" width="12.7109375" customWidth="1"/>
    <col min="3847" max="3847" width="13.85546875" customWidth="1"/>
    <col min="3848" max="3848" width="10.140625" bestFit="1" customWidth="1"/>
    <col min="3849" max="3849" width="5.140625" customWidth="1"/>
    <col min="3850" max="3850" width="7.7109375" customWidth="1"/>
    <col min="3851" max="3851" width="13.28515625" customWidth="1"/>
    <col min="3852" max="3852" width="12.42578125" customWidth="1"/>
    <col min="3853" max="3854" width="9.140625" customWidth="1"/>
    <col min="3855" max="3855" width="13.140625" customWidth="1"/>
    <col min="3856" max="3856" width="12" customWidth="1"/>
    <col min="3857" max="3857" width="11.28515625" bestFit="1" customWidth="1"/>
    <col min="3858" max="3861" width="9.140625" customWidth="1"/>
    <col min="4097" max="4097" width="9.140625" customWidth="1"/>
    <col min="4098" max="4098" width="14.42578125" customWidth="1"/>
    <col min="4099" max="4099" width="13.85546875" customWidth="1"/>
    <col min="4100" max="4102" width="12.7109375" customWidth="1"/>
    <col min="4103" max="4103" width="13.85546875" customWidth="1"/>
    <col min="4104" max="4104" width="10.140625" bestFit="1" customWidth="1"/>
    <col min="4105" max="4105" width="5.140625" customWidth="1"/>
    <col min="4106" max="4106" width="7.7109375" customWidth="1"/>
    <col min="4107" max="4107" width="13.28515625" customWidth="1"/>
    <col min="4108" max="4108" width="12.42578125" customWidth="1"/>
    <col min="4109" max="4110" width="9.140625" customWidth="1"/>
    <col min="4111" max="4111" width="13.140625" customWidth="1"/>
    <col min="4112" max="4112" width="12" customWidth="1"/>
    <col min="4113" max="4113" width="11.28515625" bestFit="1" customWidth="1"/>
    <col min="4114" max="4117" width="9.140625" customWidth="1"/>
    <col min="4118" max="4352" width="11.42578125"/>
    <col min="4353" max="4353" width="9.140625" customWidth="1"/>
    <col min="4354" max="4354" width="14.42578125" customWidth="1"/>
    <col min="4355" max="4355" width="13.85546875" customWidth="1"/>
    <col min="4356" max="4358" width="12.7109375" customWidth="1"/>
    <col min="4359" max="4359" width="13.85546875" customWidth="1"/>
    <col min="4360" max="4360" width="10.140625" bestFit="1" customWidth="1"/>
    <col min="4361" max="4361" width="5.140625" customWidth="1"/>
    <col min="4362" max="4362" width="7.7109375" customWidth="1"/>
    <col min="4363" max="4363" width="13.28515625" customWidth="1"/>
    <col min="4364" max="4364" width="12.42578125" customWidth="1"/>
    <col min="4365" max="4366" width="9.140625" customWidth="1"/>
    <col min="4367" max="4367" width="13.140625" customWidth="1"/>
    <col min="4368" max="4368" width="12" customWidth="1"/>
    <col min="4369" max="4369" width="11.28515625" bestFit="1" customWidth="1"/>
    <col min="4370" max="4373" width="9.140625" customWidth="1"/>
    <col min="4374" max="4608" width="11.42578125"/>
    <col min="4609" max="4609" width="9.140625" customWidth="1"/>
    <col min="4610" max="4610" width="14.42578125" customWidth="1"/>
    <col min="4611" max="4611" width="13.85546875" customWidth="1"/>
    <col min="4612" max="4614" width="12.7109375" customWidth="1"/>
    <col min="4615" max="4615" width="13.85546875" customWidth="1"/>
    <col min="4616" max="4616" width="10.140625" bestFit="1" customWidth="1"/>
    <col min="4617" max="4617" width="5.140625" customWidth="1"/>
    <col min="4618" max="4618" width="7.7109375" customWidth="1"/>
    <col min="4619" max="4619" width="13.28515625" customWidth="1"/>
    <col min="4620" max="4620" width="12.42578125" customWidth="1"/>
    <col min="4621" max="4622" width="9.140625" customWidth="1"/>
    <col min="4623" max="4623" width="13.140625" customWidth="1"/>
    <col min="4624" max="4624" width="12" customWidth="1"/>
    <col min="4625" max="4625" width="11.28515625" bestFit="1" customWidth="1"/>
    <col min="4626" max="4629" width="9.140625" customWidth="1"/>
    <col min="4630" max="4864" width="11.42578125"/>
    <col min="4865" max="4865" width="9.140625" customWidth="1"/>
    <col min="4866" max="4866" width="14.42578125" customWidth="1"/>
    <col min="4867" max="4867" width="13.85546875" customWidth="1"/>
    <col min="4868" max="4870" width="12.7109375" customWidth="1"/>
    <col min="4871" max="4871" width="13.85546875" customWidth="1"/>
    <col min="4872" max="4872" width="10.140625" bestFit="1" customWidth="1"/>
    <col min="4873" max="4873" width="5.140625" customWidth="1"/>
    <col min="4874" max="4874" width="7.7109375" customWidth="1"/>
    <col min="4875" max="4875" width="13.28515625" customWidth="1"/>
    <col min="4876" max="4876" width="12.42578125" customWidth="1"/>
    <col min="4877" max="4878" width="9.140625" customWidth="1"/>
    <col min="4879" max="4879" width="13.140625" customWidth="1"/>
    <col min="4880" max="4880" width="12" customWidth="1"/>
    <col min="4881" max="4881" width="11.28515625" bestFit="1" customWidth="1"/>
    <col min="4882" max="4885" width="9.140625" customWidth="1"/>
    <col min="5121" max="5121" width="9.140625" customWidth="1"/>
    <col min="5122" max="5122" width="14.42578125" customWidth="1"/>
    <col min="5123" max="5123" width="13.85546875" customWidth="1"/>
    <col min="5124" max="5126" width="12.7109375" customWidth="1"/>
    <col min="5127" max="5127" width="13.85546875" customWidth="1"/>
    <col min="5128" max="5128" width="10.140625" bestFit="1" customWidth="1"/>
    <col min="5129" max="5129" width="5.140625" customWidth="1"/>
    <col min="5130" max="5130" width="7.7109375" customWidth="1"/>
    <col min="5131" max="5131" width="13.28515625" customWidth="1"/>
    <col min="5132" max="5132" width="12.42578125" customWidth="1"/>
    <col min="5133" max="5134" width="9.140625" customWidth="1"/>
    <col min="5135" max="5135" width="13.140625" customWidth="1"/>
    <col min="5136" max="5136" width="12" customWidth="1"/>
    <col min="5137" max="5137" width="11.28515625" bestFit="1" customWidth="1"/>
    <col min="5138" max="5141" width="9.140625" customWidth="1"/>
    <col min="5142" max="5376" width="11.42578125"/>
    <col min="5377" max="5377" width="9.140625" customWidth="1"/>
    <col min="5378" max="5378" width="14.42578125" customWidth="1"/>
    <col min="5379" max="5379" width="13.85546875" customWidth="1"/>
    <col min="5380" max="5382" width="12.7109375" customWidth="1"/>
    <col min="5383" max="5383" width="13.85546875" customWidth="1"/>
    <col min="5384" max="5384" width="10.140625" bestFit="1" customWidth="1"/>
    <col min="5385" max="5385" width="5.140625" customWidth="1"/>
    <col min="5386" max="5386" width="7.7109375" customWidth="1"/>
    <col min="5387" max="5387" width="13.28515625" customWidth="1"/>
    <col min="5388" max="5388" width="12.42578125" customWidth="1"/>
    <col min="5389" max="5390" width="9.140625" customWidth="1"/>
    <col min="5391" max="5391" width="13.140625" customWidth="1"/>
    <col min="5392" max="5392" width="12" customWidth="1"/>
    <col min="5393" max="5393" width="11.28515625" bestFit="1" customWidth="1"/>
    <col min="5394" max="5397" width="9.140625" customWidth="1"/>
    <col min="5398" max="5632" width="11.42578125"/>
    <col min="5633" max="5633" width="9.140625" customWidth="1"/>
    <col min="5634" max="5634" width="14.42578125" customWidth="1"/>
    <col min="5635" max="5635" width="13.85546875" customWidth="1"/>
    <col min="5636" max="5638" width="12.7109375" customWidth="1"/>
    <col min="5639" max="5639" width="13.85546875" customWidth="1"/>
    <col min="5640" max="5640" width="10.140625" bestFit="1" customWidth="1"/>
    <col min="5641" max="5641" width="5.140625" customWidth="1"/>
    <col min="5642" max="5642" width="7.7109375" customWidth="1"/>
    <col min="5643" max="5643" width="13.28515625" customWidth="1"/>
    <col min="5644" max="5644" width="12.42578125" customWidth="1"/>
    <col min="5645" max="5646" width="9.140625" customWidth="1"/>
    <col min="5647" max="5647" width="13.140625" customWidth="1"/>
    <col min="5648" max="5648" width="12" customWidth="1"/>
    <col min="5649" max="5649" width="11.28515625" bestFit="1" customWidth="1"/>
    <col min="5650" max="5653" width="9.140625" customWidth="1"/>
    <col min="5654" max="5888" width="11.42578125"/>
    <col min="5889" max="5889" width="9.140625" customWidth="1"/>
    <col min="5890" max="5890" width="14.42578125" customWidth="1"/>
    <col min="5891" max="5891" width="13.85546875" customWidth="1"/>
    <col min="5892" max="5894" width="12.7109375" customWidth="1"/>
    <col min="5895" max="5895" width="13.85546875" customWidth="1"/>
    <col min="5896" max="5896" width="10.140625" bestFit="1" customWidth="1"/>
    <col min="5897" max="5897" width="5.140625" customWidth="1"/>
    <col min="5898" max="5898" width="7.7109375" customWidth="1"/>
    <col min="5899" max="5899" width="13.28515625" customWidth="1"/>
    <col min="5900" max="5900" width="12.42578125" customWidth="1"/>
    <col min="5901" max="5902" width="9.140625" customWidth="1"/>
    <col min="5903" max="5903" width="13.140625" customWidth="1"/>
    <col min="5904" max="5904" width="12" customWidth="1"/>
    <col min="5905" max="5905" width="11.28515625" bestFit="1" customWidth="1"/>
    <col min="5906" max="5909" width="9.140625" customWidth="1"/>
    <col min="6145" max="6145" width="9.140625" customWidth="1"/>
    <col min="6146" max="6146" width="14.42578125" customWidth="1"/>
    <col min="6147" max="6147" width="13.85546875" customWidth="1"/>
    <col min="6148" max="6150" width="12.7109375" customWidth="1"/>
    <col min="6151" max="6151" width="13.85546875" customWidth="1"/>
    <col min="6152" max="6152" width="10.140625" bestFit="1" customWidth="1"/>
    <col min="6153" max="6153" width="5.140625" customWidth="1"/>
    <col min="6154" max="6154" width="7.7109375" customWidth="1"/>
    <col min="6155" max="6155" width="13.28515625" customWidth="1"/>
    <col min="6156" max="6156" width="12.42578125" customWidth="1"/>
    <col min="6157" max="6158" width="9.140625" customWidth="1"/>
    <col min="6159" max="6159" width="13.140625" customWidth="1"/>
    <col min="6160" max="6160" width="12" customWidth="1"/>
    <col min="6161" max="6161" width="11.28515625" bestFit="1" customWidth="1"/>
    <col min="6162" max="6165" width="9.140625" customWidth="1"/>
    <col min="6166" max="6400" width="11.42578125"/>
    <col min="6401" max="6401" width="9.140625" customWidth="1"/>
    <col min="6402" max="6402" width="14.42578125" customWidth="1"/>
    <col min="6403" max="6403" width="13.85546875" customWidth="1"/>
    <col min="6404" max="6406" width="12.7109375" customWidth="1"/>
    <col min="6407" max="6407" width="13.85546875" customWidth="1"/>
    <col min="6408" max="6408" width="10.140625" bestFit="1" customWidth="1"/>
    <col min="6409" max="6409" width="5.140625" customWidth="1"/>
    <col min="6410" max="6410" width="7.7109375" customWidth="1"/>
    <col min="6411" max="6411" width="13.28515625" customWidth="1"/>
    <col min="6412" max="6412" width="12.42578125" customWidth="1"/>
    <col min="6413" max="6414" width="9.140625" customWidth="1"/>
    <col min="6415" max="6415" width="13.140625" customWidth="1"/>
    <col min="6416" max="6416" width="12" customWidth="1"/>
    <col min="6417" max="6417" width="11.28515625" bestFit="1" customWidth="1"/>
    <col min="6418" max="6421" width="9.140625" customWidth="1"/>
    <col min="6422" max="6656" width="11.42578125"/>
    <col min="6657" max="6657" width="9.140625" customWidth="1"/>
    <col min="6658" max="6658" width="14.42578125" customWidth="1"/>
    <col min="6659" max="6659" width="13.85546875" customWidth="1"/>
    <col min="6660" max="6662" width="12.7109375" customWidth="1"/>
    <col min="6663" max="6663" width="13.85546875" customWidth="1"/>
    <col min="6664" max="6664" width="10.140625" bestFit="1" customWidth="1"/>
    <col min="6665" max="6665" width="5.140625" customWidth="1"/>
    <col min="6666" max="6666" width="7.7109375" customWidth="1"/>
    <col min="6667" max="6667" width="13.28515625" customWidth="1"/>
    <col min="6668" max="6668" width="12.42578125" customWidth="1"/>
    <col min="6669" max="6670" width="9.140625" customWidth="1"/>
    <col min="6671" max="6671" width="13.140625" customWidth="1"/>
    <col min="6672" max="6672" width="12" customWidth="1"/>
    <col min="6673" max="6673" width="11.28515625" bestFit="1" customWidth="1"/>
    <col min="6674" max="6677" width="9.140625" customWidth="1"/>
    <col min="6678" max="6912" width="11.42578125"/>
    <col min="6913" max="6913" width="9.140625" customWidth="1"/>
    <col min="6914" max="6914" width="14.42578125" customWidth="1"/>
    <col min="6915" max="6915" width="13.85546875" customWidth="1"/>
    <col min="6916" max="6918" width="12.7109375" customWidth="1"/>
    <col min="6919" max="6919" width="13.85546875" customWidth="1"/>
    <col min="6920" max="6920" width="10.140625" bestFit="1" customWidth="1"/>
    <col min="6921" max="6921" width="5.140625" customWidth="1"/>
    <col min="6922" max="6922" width="7.7109375" customWidth="1"/>
    <col min="6923" max="6923" width="13.28515625" customWidth="1"/>
    <col min="6924" max="6924" width="12.42578125" customWidth="1"/>
    <col min="6925" max="6926" width="9.140625" customWidth="1"/>
    <col min="6927" max="6927" width="13.140625" customWidth="1"/>
    <col min="6928" max="6928" width="12" customWidth="1"/>
    <col min="6929" max="6929" width="11.28515625" bestFit="1" customWidth="1"/>
    <col min="6930" max="6933" width="9.140625" customWidth="1"/>
    <col min="7169" max="7169" width="9.140625" customWidth="1"/>
    <col min="7170" max="7170" width="14.42578125" customWidth="1"/>
    <col min="7171" max="7171" width="13.85546875" customWidth="1"/>
    <col min="7172" max="7174" width="12.7109375" customWidth="1"/>
    <col min="7175" max="7175" width="13.85546875" customWidth="1"/>
    <col min="7176" max="7176" width="10.140625" bestFit="1" customWidth="1"/>
    <col min="7177" max="7177" width="5.140625" customWidth="1"/>
    <col min="7178" max="7178" width="7.7109375" customWidth="1"/>
    <col min="7179" max="7179" width="13.28515625" customWidth="1"/>
    <col min="7180" max="7180" width="12.42578125" customWidth="1"/>
    <col min="7181" max="7182" width="9.140625" customWidth="1"/>
    <col min="7183" max="7183" width="13.140625" customWidth="1"/>
    <col min="7184" max="7184" width="12" customWidth="1"/>
    <col min="7185" max="7185" width="11.28515625" bestFit="1" customWidth="1"/>
    <col min="7186" max="7189" width="9.140625" customWidth="1"/>
    <col min="7190" max="7424" width="11.42578125"/>
    <col min="7425" max="7425" width="9.140625" customWidth="1"/>
    <col min="7426" max="7426" width="14.42578125" customWidth="1"/>
    <col min="7427" max="7427" width="13.85546875" customWidth="1"/>
    <col min="7428" max="7430" width="12.7109375" customWidth="1"/>
    <col min="7431" max="7431" width="13.85546875" customWidth="1"/>
    <col min="7432" max="7432" width="10.140625" bestFit="1" customWidth="1"/>
    <col min="7433" max="7433" width="5.140625" customWidth="1"/>
    <col min="7434" max="7434" width="7.7109375" customWidth="1"/>
    <col min="7435" max="7435" width="13.28515625" customWidth="1"/>
    <col min="7436" max="7436" width="12.42578125" customWidth="1"/>
    <col min="7437" max="7438" width="9.140625" customWidth="1"/>
    <col min="7439" max="7439" width="13.140625" customWidth="1"/>
    <col min="7440" max="7440" width="12" customWidth="1"/>
    <col min="7441" max="7441" width="11.28515625" bestFit="1" customWidth="1"/>
    <col min="7442" max="7445" width="9.140625" customWidth="1"/>
    <col min="7446" max="7680" width="11.42578125"/>
    <col min="7681" max="7681" width="9.140625" customWidth="1"/>
    <col min="7682" max="7682" width="14.42578125" customWidth="1"/>
    <col min="7683" max="7683" width="13.85546875" customWidth="1"/>
    <col min="7684" max="7686" width="12.7109375" customWidth="1"/>
    <col min="7687" max="7687" width="13.85546875" customWidth="1"/>
    <col min="7688" max="7688" width="10.140625" bestFit="1" customWidth="1"/>
    <col min="7689" max="7689" width="5.140625" customWidth="1"/>
    <col min="7690" max="7690" width="7.7109375" customWidth="1"/>
    <col min="7691" max="7691" width="13.28515625" customWidth="1"/>
    <col min="7692" max="7692" width="12.42578125" customWidth="1"/>
    <col min="7693" max="7694" width="9.140625" customWidth="1"/>
    <col min="7695" max="7695" width="13.140625" customWidth="1"/>
    <col min="7696" max="7696" width="12" customWidth="1"/>
    <col min="7697" max="7697" width="11.28515625" bestFit="1" customWidth="1"/>
    <col min="7698" max="7701" width="9.140625" customWidth="1"/>
    <col min="7702" max="7936" width="11.42578125"/>
    <col min="7937" max="7937" width="9.140625" customWidth="1"/>
    <col min="7938" max="7938" width="14.42578125" customWidth="1"/>
    <col min="7939" max="7939" width="13.85546875" customWidth="1"/>
    <col min="7940" max="7942" width="12.7109375" customWidth="1"/>
    <col min="7943" max="7943" width="13.85546875" customWidth="1"/>
    <col min="7944" max="7944" width="10.140625" bestFit="1" customWidth="1"/>
    <col min="7945" max="7945" width="5.140625" customWidth="1"/>
    <col min="7946" max="7946" width="7.7109375" customWidth="1"/>
    <col min="7947" max="7947" width="13.28515625" customWidth="1"/>
    <col min="7948" max="7948" width="12.42578125" customWidth="1"/>
    <col min="7949" max="7950" width="9.140625" customWidth="1"/>
    <col min="7951" max="7951" width="13.140625" customWidth="1"/>
    <col min="7952" max="7952" width="12" customWidth="1"/>
    <col min="7953" max="7953" width="11.28515625" bestFit="1" customWidth="1"/>
    <col min="7954" max="7957" width="9.140625" customWidth="1"/>
    <col min="8193" max="8193" width="9.140625" customWidth="1"/>
    <col min="8194" max="8194" width="14.42578125" customWidth="1"/>
    <col min="8195" max="8195" width="13.85546875" customWidth="1"/>
    <col min="8196" max="8198" width="12.7109375" customWidth="1"/>
    <col min="8199" max="8199" width="13.85546875" customWidth="1"/>
    <col min="8200" max="8200" width="10.140625" bestFit="1" customWidth="1"/>
    <col min="8201" max="8201" width="5.140625" customWidth="1"/>
    <col min="8202" max="8202" width="7.7109375" customWidth="1"/>
    <col min="8203" max="8203" width="13.28515625" customWidth="1"/>
    <col min="8204" max="8204" width="12.42578125" customWidth="1"/>
    <col min="8205" max="8206" width="9.140625" customWidth="1"/>
    <col min="8207" max="8207" width="13.140625" customWidth="1"/>
    <col min="8208" max="8208" width="12" customWidth="1"/>
    <col min="8209" max="8209" width="11.28515625" bestFit="1" customWidth="1"/>
    <col min="8210" max="8213" width="9.140625" customWidth="1"/>
    <col min="8214" max="8448" width="11.42578125"/>
    <col min="8449" max="8449" width="9.140625" customWidth="1"/>
    <col min="8450" max="8450" width="14.42578125" customWidth="1"/>
    <col min="8451" max="8451" width="13.85546875" customWidth="1"/>
    <col min="8452" max="8454" width="12.7109375" customWidth="1"/>
    <col min="8455" max="8455" width="13.85546875" customWidth="1"/>
    <col min="8456" max="8456" width="10.140625" bestFit="1" customWidth="1"/>
    <col min="8457" max="8457" width="5.140625" customWidth="1"/>
    <col min="8458" max="8458" width="7.7109375" customWidth="1"/>
    <col min="8459" max="8459" width="13.28515625" customWidth="1"/>
    <col min="8460" max="8460" width="12.42578125" customWidth="1"/>
    <col min="8461" max="8462" width="9.140625" customWidth="1"/>
    <col min="8463" max="8463" width="13.140625" customWidth="1"/>
    <col min="8464" max="8464" width="12" customWidth="1"/>
    <col min="8465" max="8465" width="11.28515625" bestFit="1" customWidth="1"/>
    <col min="8466" max="8469" width="9.140625" customWidth="1"/>
    <col min="8470" max="8704" width="11.42578125"/>
    <col min="8705" max="8705" width="9.140625" customWidth="1"/>
    <col min="8706" max="8706" width="14.42578125" customWidth="1"/>
    <col min="8707" max="8707" width="13.85546875" customWidth="1"/>
    <col min="8708" max="8710" width="12.7109375" customWidth="1"/>
    <col min="8711" max="8711" width="13.85546875" customWidth="1"/>
    <col min="8712" max="8712" width="10.140625" bestFit="1" customWidth="1"/>
    <col min="8713" max="8713" width="5.140625" customWidth="1"/>
    <col min="8714" max="8714" width="7.7109375" customWidth="1"/>
    <col min="8715" max="8715" width="13.28515625" customWidth="1"/>
    <col min="8716" max="8716" width="12.42578125" customWidth="1"/>
    <col min="8717" max="8718" width="9.140625" customWidth="1"/>
    <col min="8719" max="8719" width="13.140625" customWidth="1"/>
    <col min="8720" max="8720" width="12" customWidth="1"/>
    <col min="8721" max="8721" width="11.28515625" bestFit="1" customWidth="1"/>
    <col min="8722" max="8725" width="9.140625" customWidth="1"/>
    <col min="8726" max="8960" width="11.42578125"/>
    <col min="8961" max="8961" width="9.140625" customWidth="1"/>
    <col min="8962" max="8962" width="14.42578125" customWidth="1"/>
    <col min="8963" max="8963" width="13.85546875" customWidth="1"/>
    <col min="8964" max="8966" width="12.7109375" customWidth="1"/>
    <col min="8967" max="8967" width="13.85546875" customWidth="1"/>
    <col min="8968" max="8968" width="10.140625" bestFit="1" customWidth="1"/>
    <col min="8969" max="8969" width="5.140625" customWidth="1"/>
    <col min="8970" max="8970" width="7.7109375" customWidth="1"/>
    <col min="8971" max="8971" width="13.28515625" customWidth="1"/>
    <col min="8972" max="8972" width="12.42578125" customWidth="1"/>
    <col min="8973" max="8974" width="9.140625" customWidth="1"/>
    <col min="8975" max="8975" width="13.140625" customWidth="1"/>
    <col min="8976" max="8976" width="12" customWidth="1"/>
    <col min="8977" max="8977" width="11.28515625" bestFit="1" customWidth="1"/>
    <col min="8978" max="8981" width="9.140625" customWidth="1"/>
    <col min="9217" max="9217" width="9.140625" customWidth="1"/>
    <col min="9218" max="9218" width="14.42578125" customWidth="1"/>
    <col min="9219" max="9219" width="13.85546875" customWidth="1"/>
    <col min="9220" max="9222" width="12.7109375" customWidth="1"/>
    <col min="9223" max="9223" width="13.85546875" customWidth="1"/>
    <col min="9224" max="9224" width="10.140625" bestFit="1" customWidth="1"/>
    <col min="9225" max="9225" width="5.140625" customWidth="1"/>
    <col min="9226" max="9226" width="7.7109375" customWidth="1"/>
    <col min="9227" max="9227" width="13.28515625" customWidth="1"/>
    <col min="9228" max="9228" width="12.42578125" customWidth="1"/>
    <col min="9229" max="9230" width="9.140625" customWidth="1"/>
    <col min="9231" max="9231" width="13.140625" customWidth="1"/>
    <col min="9232" max="9232" width="12" customWidth="1"/>
    <col min="9233" max="9233" width="11.28515625" bestFit="1" customWidth="1"/>
    <col min="9234" max="9237" width="9.140625" customWidth="1"/>
    <col min="9238" max="9472" width="11.42578125"/>
    <col min="9473" max="9473" width="9.140625" customWidth="1"/>
    <col min="9474" max="9474" width="14.42578125" customWidth="1"/>
    <col min="9475" max="9475" width="13.85546875" customWidth="1"/>
    <col min="9476" max="9478" width="12.7109375" customWidth="1"/>
    <col min="9479" max="9479" width="13.85546875" customWidth="1"/>
    <col min="9480" max="9480" width="10.140625" bestFit="1" customWidth="1"/>
    <col min="9481" max="9481" width="5.140625" customWidth="1"/>
    <col min="9482" max="9482" width="7.7109375" customWidth="1"/>
    <col min="9483" max="9483" width="13.28515625" customWidth="1"/>
    <col min="9484" max="9484" width="12.42578125" customWidth="1"/>
    <col min="9485" max="9486" width="9.140625" customWidth="1"/>
    <col min="9487" max="9487" width="13.140625" customWidth="1"/>
    <col min="9488" max="9488" width="12" customWidth="1"/>
    <col min="9489" max="9489" width="11.28515625" bestFit="1" customWidth="1"/>
    <col min="9490" max="9493" width="9.140625" customWidth="1"/>
    <col min="9494" max="9728" width="11.42578125"/>
    <col min="9729" max="9729" width="9.140625" customWidth="1"/>
    <col min="9730" max="9730" width="14.42578125" customWidth="1"/>
    <col min="9731" max="9731" width="13.85546875" customWidth="1"/>
    <col min="9732" max="9734" width="12.7109375" customWidth="1"/>
    <col min="9735" max="9735" width="13.85546875" customWidth="1"/>
    <col min="9736" max="9736" width="10.140625" bestFit="1" customWidth="1"/>
    <col min="9737" max="9737" width="5.140625" customWidth="1"/>
    <col min="9738" max="9738" width="7.7109375" customWidth="1"/>
    <col min="9739" max="9739" width="13.28515625" customWidth="1"/>
    <col min="9740" max="9740" width="12.42578125" customWidth="1"/>
    <col min="9741" max="9742" width="9.140625" customWidth="1"/>
    <col min="9743" max="9743" width="13.140625" customWidth="1"/>
    <col min="9744" max="9744" width="12" customWidth="1"/>
    <col min="9745" max="9745" width="11.28515625" bestFit="1" customWidth="1"/>
    <col min="9746" max="9749" width="9.140625" customWidth="1"/>
    <col min="9750" max="9984" width="11.42578125"/>
    <col min="9985" max="9985" width="9.140625" customWidth="1"/>
    <col min="9986" max="9986" width="14.42578125" customWidth="1"/>
    <col min="9987" max="9987" width="13.85546875" customWidth="1"/>
    <col min="9988" max="9990" width="12.7109375" customWidth="1"/>
    <col min="9991" max="9991" width="13.85546875" customWidth="1"/>
    <col min="9992" max="9992" width="10.140625" bestFit="1" customWidth="1"/>
    <col min="9993" max="9993" width="5.140625" customWidth="1"/>
    <col min="9994" max="9994" width="7.7109375" customWidth="1"/>
    <col min="9995" max="9995" width="13.28515625" customWidth="1"/>
    <col min="9996" max="9996" width="12.42578125" customWidth="1"/>
    <col min="9997" max="9998" width="9.140625" customWidth="1"/>
    <col min="9999" max="9999" width="13.140625" customWidth="1"/>
    <col min="10000" max="10000" width="12" customWidth="1"/>
    <col min="10001" max="10001" width="11.28515625" bestFit="1" customWidth="1"/>
    <col min="10002" max="10005" width="9.140625" customWidth="1"/>
    <col min="10241" max="10241" width="9.140625" customWidth="1"/>
    <col min="10242" max="10242" width="14.42578125" customWidth="1"/>
    <col min="10243" max="10243" width="13.85546875" customWidth="1"/>
    <col min="10244" max="10246" width="12.7109375" customWidth="1"/>
    <col min="10247" max="10247" width="13.85546875" customWidth="1"/>
    <col min="10248" max="10248" width="10.140625" bestFit="1" customWidth="1"/>
    <col min="10249" max="10249" width="5.140625" customWidth="1"/>
    <col min="10250" max="10250" width="7.7109375" customWidth="1"/>
    <col min="10251" max="10251" width="13.28515625" customWidth="1"/>
    <col min="10252" max="10252" width="12.42578125" customWidth="1"/>
    <col min="10253" max="10254" width="9.140625" customWidth="1"/>
    <col min="10255" max="10255" width="13.140625" customWidth="1"/>
    <col min="10256" max="10256" width="12" customWidth="1"/>
    <col min="10257" max="10257" width="11.28515625" bestFit="1" customWidth="1"/>
    <col min="10258" max="10261" width="9.140625" customWidth="1"/>
    <col min="10262" max="10496" width="11.42578125"/>
    <col min="10497" max="10497" width="9.140625" customWidth="1"/>
    <col min="10498" max="10498" width="14.42578125" customWidth="1"/>
    <col min="10499" max="10499" width="13.85546875" customWidth="1"/>
    <col min="10500" max="10502" width="12.7109375" customWidth="1"/>
    <col min="10503" max="10503" width="13.85546875" customWidth="1"/>
    <col min="10504" max="10504" width="10.140625" bestFit="1" customWidth="1"/>
    <col min="10505" max="10505" width="5.140625" customWidth="1"/>
    <col min="10506" max="10506" width="7.7109375" customWidth="1"/>
    <col min="10507" max="10507" width="13.28515625" customWidth="1"/>
    <col min="10508" max="10508" width="12.42578125" customWidth="1"/>
    <col min="10509" max="10510" width="9.140625" customWidth="1"/>
    <col min="10511" max="10511" width="13.140625" customWidth="1"/>
    <col min="10512" max="10512" width="12" customWidth="1"/>
    <col min="10513" max="10513" width="11.28515625" bestFit="1" customWidth="1"/>
    <col min="10514" max="10517" width="9.140625" customWidth="1"/>
    <col min="10518" max="10752" width="11.42578125"/>
    <col min="10753" max="10753" width="9.140625" customWidth="1"/>
    <col min="10754" max="10754" width="14.42578125" customWidth="1"/>
    <col min="10755" max="10755" width="13.85546875" customWidth="1"/>
    <col min="10756" max="10758" width="12.7109375" customWidth="1"/>
    <col min="10759" max="10759" width="13.85546875" customWidth="1"/>
    <col min="10760" max="10760" width="10.140625" bestFit="1" customWidth="1"/>
    <col min="10761" max="10761" width="5.140625" customWidth="1"/>
    <col min="10762" max="10762" width="7.7109375" customWidth="1"/>
    <col min="10763" max="10763" width="13.28515625" customWidth="1"/>
    <col min="10764" max="10764" width="12.42578125" customWidth="1"/>
    <col min="10765" max="10766" width="9.140625" customWidth="1"/>
    <col min="10767" max="10767" width="13.140625" customWidth="1"/>
    <col min="10768" max="10768" width="12" customWidth="1"/>
    <col min="10769" max="10769" width="11.28515625" bestFit="1" customWidth="1"/>
    <col min="10770" max="10773" width="9.140625" customWidth="1"/>
    <col min="10774" max="11008" width="11.42578125"/>
    <col min="11009" max="11009" width="9.140625" customWidth="1"/>
    <col min="11010" max="11010" width="14.42578125" customWidth="1"/>
    <col min="11011" max="11011" width="13.85546875" customWidth="1"/>
    <col min="11012" max="11014" width="12.7109375" customWidth="1"/>
    <col min="11015" max="11015" width="13.85546875" customWidth="1"/>
    <col min="11016" max="11016" width="10.140625" bestFit="1" customWidth="1"/>
    <col min="11017" max="11017" width="5.140625" customWidth="1"/>
    <col min="11018" max="11018" width="7.7109375" customWidth="1"/>
    <col min="11019" max="11019" width="13.28515625" customWidth="1"/>
    <col min="11020" max="11020" width="12.42578125" customWidth="1"/>
    <col min="11021" max="11022" width="9.140625" customWidth="1"/>
    <col min="11023" max="11023" width="13.140625" customWidth="1"/>
    <col min="11024" max="11024" width="12" customWidth="1"/>
    <col min="11025" max="11025" width="11.28515625" bestFit="1" customWidth="1"/>
    <col min="11026" max="11029" width="9.140625" customWidth="1"/>
    <col min="11265" max="11265" width="9.140625" customWidth="1"/>
    <col min="11266" max="11266" width="14.42578125" customWidth="1"/>
    <col min="11267" max="11267" width="13.85546875" customWidth="1"/>
    <col min="11268" max="11270" width="12.7109375" customWidth="1"/>
    <col min="11271" max="11271" width="13.85546875" customWidth="1"/>
    <col min="11272" max="11272" width="10.140625" bestFit="1" customWidth="1"/>
    <col min="11273" max="11273" width="5.140625" customWidth="1"/>
    <col min="11274" max="11274" width="7.7109375" customWidth="1"/>
    <col min="11275" max="11275" width="13.28515625" customWidth="1"/>
    <col min="11276" max="11276" width="12.42578125" customWidth="1"/>
    <col min="11277" max="11278" width="9.140625" customWidth="1"/>
    <col min="11279" max="11279" width="13.140625" customWidth="1"/>
    <col min="11280" max="11280" width="12" customWidth="1"/>
    <col min="11281" max="11281" width="11.28515625" bestFit="1" customWidth="1"/>
    <col min="11282" max="11285" width="9.140625" customWidth="1"/>
    <col min="11286" max="11520" width="11.42578125"/>
    <col min="11521" max="11521" width="9.140625" customWidth="1"/>
    <col min="11522" max="11522" width="14.42578125" customWidth="1"/>
    <col min="11523" max="11523" width="13.85546875" customWidth="1"/>
    <col min="11524" max="11526" width="12.7109375" customWidth="1"/>
    <col min="11527" max="11527" width="13.85546875" customWidth="1"/>
    <col min="11528" max="11528" width="10.140625" bestFit="1" customWidth="1"/>
    <col min="11529" max="11529" width="5.140625" customWidth="1"/>
    <col min="11530" max="11530" width="7.7109375" customWidth="1"/>
    <col min="11531" max="11531" width="13.28515625" customWidth="1"/>
    <col min="11532" max="11532" width="12.42578125" customWidth="1"/>
    <col min="11533" max="11534" width="9.140625" customWidth="1"/>
    <col min="11535" max="11535" width="13.140625" customWidth="1"/>
    <col min="11536" max="11536" width="12" customWidth="1"/>
    <col min="11537" max="11537" width="11.28515625" bestFit="1" customWidth="1"/>
    <col min="11538" max="11541" width="9.140625" customWidth="1"/>
    <col min="11542" max="11776" width="11.42578125"/>
    <col min="11777" max="11777" width="9.140625" customWidth="1"/>
    <col min="11778" max="11778" width="14.42578125" customWidth="1"/>
    <col min="11779" max="11779" width="13.85546875" customWidth="1"/>
    <col min="11780" max="11782" width="12.7109375" customWidth="1"/>
    <col min="11783" max="11783" width="13.85546875" customWidth="1"/>
    <col min="11784" max="11784" width="10.140625" bestFit="1" customWidth="1"/>
    <col min="11785" max="11785" width="5.140625" customWidth="1"/>
    <col min="11786" max="11786" width="7.7109375" customWidth="1"/>
    <col min="11787" max="11787" width="13.28515625" customWidth="1"/>
    <col min="11788" max="11788" width="12.42578125" customWidth="1"/>
    <col min="11789" max="11790" width="9.140625" customWidth="1"/>
    <col min="11791" max="11791" width="13.140625" customWidth="1"/>
    <col min="11792" max="11792" width="12" customWidth="1"/>
    <col min="11793" max="11793" width="11.28515625" bestFit="1" customWidth="1"/>
    <col min="11794" max="11797" width="9.140625" customWidth="1"/>
    <col min="11798" max="12032" width="11.42578125"/>
    <col min="12033" max="12033" width="9.140625" customWidth="1"/>
    <col min="12034" max="12034" width="14.42578125" customWidth="1"/>
    <col min="12035" max="12035" width="13.85546875" customWidth="1"/>
    <col min="12036" max="12038" width="12.7109375" customWidth="1"/>
    <col min="12039" max="12039" width="13.85546875" customWidth="1"/>
    <col min="12040" max="12040" width="10.140625" bestFit="1" customWidth="1"/>
    <col min="12041" max="12041" width="5.140625" customWidth="1"/>
    <col min="12042" max="12042" width="7.7109375" customWidth="1"/>
    <col min="12043" max="12043" width="13.28515625" customWidth="1"/>
    <col min="12044" max="12044" width="12.42578125" customWidth="1"/>
    <col min="12045" max="12046" width="9.140625" customWidth="1"/>
    <col min="12047" max="12047" width="13.140625" customWidth="1"/>
    <col min="12048" max="12048" width="12" customWidth="1"/>
    <col min="12049" max="12049" width="11.28515625" bestFit="1" customWidth="1"/>
    <col min="12050" max="12053" width="9.140625" customWidth="1"/>
    <col min="12289" max="12289" width="9.140625" customWidth="1"/>
    <col min="12290" max="12290" width="14.42578125" customWidth="1"/>
    <col min="12291" max="12291" width="13.85546875" customWidth="1"/>
    <col min="12292" max="12294" width="12.7109375" customWidth="1"/>
    <col min="12295" max="12295" width="13.85546875" customWidth="1"/>
    <col min="12296" max="12296" width="10.140625" bestFit="1" customWidth="1"/>
    <col min="12297" max="12297" width="5.140625" customWidth="1"/>
    <col min="12298" max="12298" width="7.7109375" customWidth="1"/>
    <col min="12299" max="12299" width="13.28515625" customWidth="1"/>
    <col min="12300" max="12300" width="12.42578125" customWidth="1"/>
    <col min="12301" max="12302" width="9.140625" customWidth="1"/>
    <col min="12303" max="12303" width="13.140625" customWidth="1"/>
    <col min="12304" max="12304" width="12" customWidth="1"/>
    <col min="12305" max="12305" width="11.28515625" bestFit="1" customWidth="1"/>
    <col min="12306" max="12309" width="9.140625" customWidth="1"/>
    <col min="12310" max="12544" width="11.42578125"/>
    <col min="12545" max="12545" width="9.140625" customWidth="1"/>
    <col min="12546" max="12546" width="14.42578125" customWidth="1"/>
    <col min="12547" max="12547" width="13.85546875" customWidth="1"/>
    <col min="12548" max="12550" width="12.7109375" customWidth="1"/>
    <col min="12551" max="12551" width="13.85546875" customWidth="1"/>
    <col min="12552" max="12552" width="10.140625" bestFit="1" customWidth="1"/>
    <col min="12553" max="12553" width="5.140625" customWidth="1"/>
    <col min="12554" max="12554" width="7.7109375" customWidth="1"/>
    <col min="12555" max="12555" width="13.28515625" customWidth="1"/>
    <col min="12556" max="12556" width="12.42578125" customWidth="1"/>
    <col min="12557" max="12558" width="9.140625" customWidth="1"/>
    <col min="12559" max="12559" width="13.140625" customWidth="1"/>
    <col min="12560" max="12560" width="12" customWidth="1"/>
    <col min="12561" max="12561" width="11.28515625" bestFit="1" customWidth="1"/>
    <col min="12562" max="12565" width="9.140625" customWidth="1"/>
    <col min="12566" max="12800" width="11.42578125"/>
    <col min="12801" max="12801" width="9.140625" customWidth="1"/>
    <col min="12802" max="12802" width="14.42578125" customWidth="1"/>
    <col min="12803" max="12803" width="13.85546875" customWidth="1"/>
    <col min="12804" max="12806" width="12.7109375" customWidth="1"/>
    <col min="12807" max="12807" width="13.85546875" customWidth="1"/>
    <col min="12808" max="12808" width="10.140625" bestFit="1" customWidth="1"/>
    <col min="12809" max="12809" width="5.140625" customWidth="1"/>
    <col min="12810" max="12810" width="7.7109375" customWidth="1"/>
    <col min="12811" max="12811" width="13.28515625" customWidth="1"/>
    <col min="12812" max="12812" width="12.42578125" customWidth="1"/>
    <col min="12813" max="12814" width="9.140625" customWidth="1"/>
    <col min="12815" max="12815" width="13.140625" customWidth="1"/>
    <col min="12816" max="12816" width="12" customWidth="1"/>
    <col min="12817" max="12817" width="11.28515625" bestFit="1" customWidth="1"/>
    <col min="12818" max="12821" width="9.140625" customWidth="1"/>
    <col min="12822" max="13056" width="11.42578125"/>
    <col min="13057" max="13057" width="9.140625" customWidth="1"/>
    <col min="13058" max="13058" width="14.42578125" customWidth="1"/>
    <col min="13059" max="13059" width="13.85546875" customWidth="1"/>
    <col min="13060" max="13062" width="12.7109375" customWidth="1"/>
    <col min="13063" max="13063" width="13.85546875" customWidth="1"/>
    <col min="13064" max="13064" width="10.140625" bestFit="1" customWidth="1"/>
    <col min="13065" max="13065" width="5.140625" customWidth="1"/>
    <col min="13066" max="13066" width="7.7109375" customWidth="1"/>
    <col min="13067" max="13067" width="13.28515625" customWidth="1"/>
    <col min="13068" max="13068" width="12.42578125" customWidth="1"/>
    <col min="13069" max="13070" width="9.140625" customWidth="1"/>
    <col min="13071" max="13071" width="13.140625" customWidth="1"/>
    <col min="13072" max="13072" width="12" customWidth="1"/>
    <col min="13073" max="13073" width="11.28515625" bestFit="1" customWidth="1"/>
    <col min="13074" max="13077" width="9.140625" customWidth="1"/>
    <col min="13313" max="13313" width="9.140625" customWidth="1"/>
    <col min="13314" max="13314" width="14.42578125" customWidth="1"/>
    <col min="13315" max="13315" width="13.85546875" customWidth="1"/>
    <col min="13316" max="13318" width="12.7109375" customWidth="1"/>
    <col min="13319" max="13319" width="13.85546875" customWidth="1"/>
    <col min="13320" max="13320" width="10.140625" bestFit="1" customWidth="1"/>
    <col min="13321" max="13321" width="5.140625" customWidth="1"/>
    <col min="13322" max="13322" width="7.7109375" customWidth="1"/>
    <col min="13323" max="13323" width="13.28515625" customWidth="1"/>
    <col min="13324" max="13324" width="12.42578125" customWidth="1"/>
    <col min="13325" max="13326" width="9.140625" customWidth="1"/>
    <col min="13327" max="13327" width="13.140625" customWidth="1"/>
    <col min="13328" max="13328" width="12" customWidth="1"/>
    <col min="13329" max="13329" width="11.28515625" bestFit="1" customWidth="1"/>
    <col min="13330" max="13333" width="9.140625" customWidth="1"/>
    <col min="13334" max="13568" width="11.42578125"/>
    <col min="13569" max="13569" width="9.140625" customWidth="1"/>
    <col min="13570" max="13570" width="14.42578125" customWidth="1"/>
    <col min="13571" max="13571" width="13.85546875" customWidth="1"/>
    <col min="13572" max="13574" width="12.7109375" customWidth="1"/>
    <col min="13575" max="13575" width="13.85546875" customWidth="1"/>
    <col min="13576" max="13576" width="10.140625" bestFit="1" customWidth="1"/>
    <col min="13577" max="13577" width="5.140625" customWidth="1"/>
    <col min="13578" max="13578" width="7.7109375" customWidth="1"/>
    <col min="13579" max="13579" width="13.28515625" customWidth="1"/>
    <col min="13580" max="13580" width="12.42578125" customWidth="1"/>
    <col min="13581" max="13582" width="9.140625" customWidth="1"/>
    <col min="13583" max="13583" width="13.140625" customWidth="1"/>
    <col min="13584" max="13584" width="12" customWidth="1"/>
    <col min="13585" max="13585" width="11.28515625" bestFit="1" customWidth="1"/>
    <col min="13586" max="13589" width="9.140625" customWidth="1"/>
    <col min="13590" max="13824" width="11.42578125"/>
    <col min="13825" max="13825" width="9.140625" customWidth="1"/>
    <col min="13826" max="13826" width="14.42578125" customWidth="1"/>
    <col min="13827" max="13827" width="13.85546875" customWidth="1"/>
    <col min="13828" max="13830" width="12.7109375" customWidth="1"/>
    <col min="13831" max="13831" width="13.85546875" customWidth="1"/>
    <col min="13832" max="13832" width="10.140625" bestFit="1" customWidth="1"/>
    <col min="13833" max="13833" width="5.140625" customWidth="1"/>
    <col min="13834" max="13834" width="7.7109375" customWidth="1"/>
    <col min="13835" max="13835" width="13.28515625" customWidth="1"/>
    <col min="13836" max="13836" width="12.42578125" customWidth="1"/>
    <col min="13837" max="13838" width="9.140625" customWidth="1"/>
    <col min="13839" max="13839" width="13.140625" customWidth="1"/>
    <col min="13840" max="13840" width="12" customWidth="1"/>
    <col min="13841" max="13841" width="11.28515625" bestFit="1" customWidth="1"/>
    <col min="13842" max="13845" width="9.140625" customWidth="1"/>
    <col min="13846" max="14080" width="11.42578125"/>
    <col min="14081" max="14081" width="9.140625" customWidth="1"/>
    <col min="14082" max="14082" width="14.42578125" customWidth="1"/>
    <col min="14083" max="14083" width="13.85546875" customWidth="1"/>
    <col min="14084" max="14086" width="12.7109375" customWidth="1"/>
    <col min="14087" max="14087" width="13.85546875" customWidth="1"/>
    <col min="14088" max="14088" width="10.140625" bestFit="1" customWidth="1"/>
    <col min="14089" max="14089" width="5.140625" customWidth="1"/>
    <col min="14090" max="14090" width="7.7109375" customWidth="1"/>
    <col min="14091" max="14091" width="13.28515625" customWidth="1"/>
    <col min="14092" max="14092" width="12.42578125" customWidth="1"/>
    <col min="14093" max="14094" width="9.140625" customWidth="1"/>
    <col min="14095" max="14095" width="13.140625" customWidth="1"/>
    <col min="14096" max="14096" width="12" customWidth="1"/>
    <col min="14097" max="14097" width="11.28515625" bestFit="1" customWidth="1"/>
    <col min="14098" max="14101" width="9.140625" customWidth="1"/>
    <col min="14337" max="14337" width="9.140625" customWidth="1"/>
    <col min="14338" max="14338" width="14.42578125" customWidth="1"/>
    <col min="14339" max="14339" width="13.85546875" customWidth="1"/>
    <col min="14340" max="14342" width="12.7109375" customWidth="1"/>
    <col min="14343" max="14343" width="13.85546875" customWidth="1"/>
    <col min="14344" max="14344" width="10.140625" bestFit="1" customWidth="1"/>
    <col min="14345" max="14345" width="5.140625" customWidth="1"/>
    <col min="14346" max="14346" width="7.7109375" customWidth="1"/>
    <col min="14347" max="14347" width="13.28515625" customWidth="1"/>
    <col min="14348" max="14348" width="12.42578125" customWidth="1"/>
    <col min="14349" max="14350" width="9.140625" customWidth="1"/>
    <col min="14351" max="14351" width="13.140625" customWidth="1"/>
    <col min="14352" max="14352" width="12" customWidth="1"/>
    <col min="14353" max="14353" width="11.28515625" bestFit="1" customWidth="1"/>
    <col min="14354" max="14357" width="9.140625" customWidth="1"/>
    <col min="14358" max="14592" width="11.42578125"/>
    <col min="14593" max="14593" width="9.140625" customWidth="1"/>
    <col min="14594" max="14594" width="14.42578125" customWidth="1"/>
    <col min="14595" max="14595" width="13.85546875" customWidth="1"/>
    <col min="14596" max="14598" width="12.7109375" customWidth="1"/>
    <col min="14599" max="14599" width="13.85546875" customWidth="1"/>
    <col min="14600" max="14600" width="10.140625" bestFit="1" customWidth="1"/>
    <col min="14601" max="14601" width="5.140625" customWidth="1"/>
    <col min="14602" max="14602" width="7.7109375" customWidth="1"/>
    <col min="14603" max="14603" width="13.28515625" customWidth="1"/>
    <col min="14604" max="14604" width="12.42578125" customWidth="1"/>
    <col min="14605" max="14606" width="9.140625" customWidth="1"/>
    <col min="14607" max="14607" width="13.140625" customWidth="1"/>
    <col min="14608" max="14608" width="12" customWidth="1"/>
    <col min="14609" max="14609" width="11.28515625" bestFit="1" customWidth="1"/>
    <col min="14610" max="14613" width="9.140625" customWidth="1"/>
    <col min="14614" max="14848" width="11.42578125"/>
    <col min="14849" max="14849" width="9.140625" customWidth="1"/>
    <col min="14850" max="14850" width="14.42578125" customWidth="1"/>
    <col min="14851" max="14851" width="13.85546875" customWidth="1"/>
    <col min="14852" max="14854" width="12.7109375" customWidth="1"/>
    <col min="14855" max="14855" width="13.85546875" customWidth="1"/>
    <col min="14856" max="14856" width="10.140625" bestFit="1" customWidth="1"/>
    <col min="14857" max="14857" width="5.140625" customWidth="1"/>
    <col min="14858" max="14858" width="7.7109375" customWidth="1"/>
    <col min="14859" max="14859" width="13.28515625" customWidth="1"/>
    <col min="14860" max="14860" width="12.42578125" customWidth="1"/>
    <col min="14861" max="14862" width="9.140625" customWidth="1"/>
    <col min="14863" max="14863" width="13.140625" customWidth="1"/>
    <col min="14864" max="14864" width="12" customWidth="1"/>
    <col min="14865" max="14865" width="11.28515625" bestFit="1" customWidth="1"/>
    <col min="14866" max="14869" width="9.140625" customWidth="1"/>
    <col min="14870" max="15104" width="11.42578125"/>
    <col min="15105" max="15105" width="9.140625" customWidth="1"/>
    <col min="15106" max="15106" width="14.42578125" customWidth="1"/>
    <col min="15107" max="15107" width="13.85546875" customWidth="1"/>
    <col min="15108" max="15110" width="12.7109375" customWidth="1"/>
    <col min="15111" max="15111" width="13.85546875" customWidth="1"/>
    <col min="15112" max="15112" width="10.140625" bestFit="1" customWidth="1"/>
    <col min="15113" max="15113" width="5.140625" customWidth="1"/>
    <col min="15114" max="15114" width="7.7109375" customWidth="1"/>
    <col min="15115" max="15115" width="13.28515625" customWidth="1"/>
    <col min="15116" max="15116" width="12.42578125" customWidth="1"/>
    <col min="15117" max="15118" width="9.140625" customWidth="1"/>
    <col min="15119" max="15119" width="13.140625" customWidth="1"/>
    <col min="15120" max="15120" width="12" customWidth="1"/>
    <col min="15121" max="15121" width="11.28515625" bestFit="1" customWidth="1"/>
    <col min="15122" max="15125" width="9.140625" customWidth="1"/>
    <col min="15361" max="15361" width="9.140625" customWidth="1"/>
    <col min="15362" max="15362" width="14.42578125" customWidth="1"/>
    <col min="15363" max="15363" width="13.85546875" customWidth="1"/>
    <col min="15364" max="15366" width="12.7109375" customWidth="1"/>
    <col min="15367" max="15367" width="13.85546875" customWidth="1"/>
    <col min="15368" max="15368" width="10.140625" bestFit="1" customWidth="1"/>
    <col min="15369" max="15369" width="5.140625" customWidth="1"/>
    <col min="15370" max="15370" width="7.7109375" customWidth="1"/>
    <col min="15371" max="15371" width="13.28515625" customWidth="1"/>
    <col min="15372" max="15372" width="12.42578125" customWidth="1"/>
    <col min="15373" max="15374" width="9.140625" customWidth="1"/>
    <col min="15375" max="15375" width="13.140625" customWidth="1"/>
    <col min="15376" max="15376" width="12" customWidth="1"/>
    <col min="15377" max="15377" width="11.28515625" bestFit="1" customWidth="1"/>
    <col min="15378" max="15381" width="9.140625" customWidth="1"/>
    <col min="15382" max="15616" width="11.42578125"/>
    <col min="15617" max="15617" width="9.140625" customWidth="1"/>
    <col min="15618" max="15618" width="14.42578125" customWidth="1"/>
    <col min="15619" max="15619" width="13.85546875" customWidth="1"/>
    <col min="15620" max="15622" width="12.7109375" customWidth="1"/>
    <col min="15623" max="15623" width="13.85546875" customWidth="1"/>
    <col min="15624" max="15624" width="10.140625" bestFit="1" customWidth="1"/>
    <col min="15625" max="15625" width="5.140625" customWidth="1"/>
    <col min="15626" max="15626" width="7.7109375" customWidth="1"/>
    <col min="15627" max="15627" width="13.28515625" customWidth="1"/>
    <col min="15628" max="15628" width="12.42578125" customWidth="1"/>
    <col min="15629" max="15630" width="9.140625" customWidth="1"/>
    <col min="15631" max="15631" width="13.140625" customWidth="1"/>
    <col min="15632" max="15632" width="12" customWidth="1"/>
    <col min="15633" max="15633" width="11.28515625" bestFit="1" customWidth="1"/>
    <col min="15634" max="15637" width="9.140625" customWidth="1"/>
    <col min="15638" max="15872" width="11.42578125"/>
    <col min="15873" max="15873" width="9.140625" customWidth="1"/>
    <col min="15874" max="15874" width="14.42578125" customWidth="1"/>
    <col min="15875" max="15875" width="13.85546875" customWidth="1"/>
    <col min="15876" max="15878" width="12.7109375" customWidth="1"/>
    <col min="15879" max="15879" width="13.85546875" customWidth="1"/>
    <col min="15880" max="15880" width="10.140625" bestFit="1" customWidth="1"/>
    <col min="15881" max="15881" width="5.140625" customWidth="1"/>
    <col min="15882" max="15882" width="7.7109375" customWidth="1"/>
    <col min="15883" max="15883" width="13.28515625" customWidth="1"/>
    <col min="15884" max="15884" width="12.42578125" customWidth="1"/>
    <col min="15885" max="15886" width="9.140625" customWidth="1"/>
    <col min="15887" max="15887" width="13.140625" customWidth="1"/>
    <col min="15888" max="15888" width="12" customWidth="1"/>
    <col min="15889" max="15889" width="11.28515625" bestFit="1" customWidth="1"/>
    <col min="15890" max="15893" width="9.140625" customWidth="1"/>
    <col min="15894" max="16128" width="11.42578125"/>
    <col min="16129" max="16129" width="9.140625" customWidth="1"/>
    <col min="16130" max="16130" width="14.42578125" customWidth="1"/>
    <col min="16131" max="16131" width="13.85546875" customWidth="1"/>
    <col min="16132" max="16134" width="12.7109375" customWidth="1"/>
    <col min="16135" max="16135" width="13.85546875" customWidth="1"/>
    <col min="16136" max="16136" width="10.140625" bestFit="1" customWidth="1"/>
    <col min="16137" max="16137" width="5.140625" customWidth="1"/>
    <col min="16138" max="16138" width="7.7109375" customWidth="1"/>
    <col min="16139" max="16139" width="13.28515625" customWidth="1"/>
    <col min="16140" max="16140" width="12.42578125" customWidth="1"/>
    <col min="16141" max="16142" width="9.140625" customWidth="1"/>
    <col min="16143" max="16143" width="13.140625" customWidth="1"/>
    <col min="16144" max="16144" width="12" customWidth="1"/>
    <col min="16145" max="16145" width="11.28515625" bestFit="1" customWidth="1"/>
    <col min="16146" max="16149" width="9.140625" customWidth="1"/>
  </cols>
  <sheetData>
    <row r="1" spans="2:11" x14ac:dyDescent="0.25">
      <c r="E1" s="47" t="s">
        <v>148</v>
      </c>
    </row>
    <row r="2" spans="2:11" x14ac:dyDescent="0.25">
      <c r="E2" s="48" t="s">
        <v>41</v>
      </c>
    </row>
    <row r="3" spans="2:11" ht="15.75" x14ac:dyDescent="0.25">
      <c r="D3" s="123"/>
      <c r="E3" s="396" t="s">
        <v>403</v>
      </c>
    </row>
    <row r="5" spans="2:11" x14ac:dyDescent="0.25">
      <c r="K5" s="49"/>
    </row>
    <row r="6" spans="2:11" x14ac:dyDescent="0.25">
      <c r="F6" t="s">
        <v>404</v>
      </c>
      <c r="H6" s="521">
        <v>43514</v>
      </c>
      <c r="I6" s="463"/>
      <c r="K6" s="49"/>
    </row>
    <row r="7" spans="2:11" x14ac:dyDescent="0.25">
      <c r="F7" t="s">
        <v>429</v>
      </c>
      <c r="H7" s="521"/>
      <c r="I7" s="463"/>
      <c r="K7" s="49"/>
    </row>
    <row r="8" spans="2:11" x14ac:dyDescent="0.25">
      <c r="F8" s="15" t="s">
        <v>152</v>
      </c>
      <c r="G8" s="464" t="s">
        <v>405</v>
      </c>
      <c r="H8" s="465"/>
      <c r="K8" s="49"/>
    </row>
    <row r="9" spans="2:11" x14ac:dyDescent="0.25">
      <c r="H9" s="15"/>
      <c r="I9" s="49"/>
      <c r="J9" s="49"/>
      <c r="K9" s="49"/>
    </row>
    <row r="10" spans="2:11" x14ac:dyDescent="0.25">
      <c r="B10" s="193" t="s">
        <v>39</v>
      </c>
      <c r="C10" s="522" t="s">
        <v>430</v>
      </c>
      <c r="D10" s="523"/>
      <c r="E10" s="523"/>
      <c r="F10" s="523"/>
      <c r="G10" s="523"/>
      <c r="H10" s="523"/>
      <c r="I10" s="524"/>
      <c r="J10" s="49"/>
    </row>
    <row r="11" spans="2:11" x14ac:dyDescent="0.25">
      <c r="B11" s="525" t="s">
        <v>235</v>
      </c>
      <c r="C11" s="469" t="s">
        <v>431</v>
      </c>
      <c r="D11" s="470"/>
      <c r="E11" s="470"/>
      <c r="F11" s="470"/>
      <c r="G11" s="470"/>
      <c r="H11" s="470"/>
      <c r="I11" s="526"/>
    </row>
    <row r="12" spans="2:11" x14ac:dyDescent="0.25">
      <c r="B12" s="527"/>
      <c r="C12" s="473" t="s">
        <v>432</v>
      </c>
      <c r="D12" s="474"/>
      <c r="E12" s="474"/>
      <c r="F12" s="474"/>
      <c r="G12" s="474"/>
      <c r="H12" s="474"/>
      <c r="I12" s="528"/>
    </row>
    <row r="13" spans="2:11" x14ac:dyDescent="0.25">
      <c r="B13" s="476" t="s">
        <v>155</v>
      </c>
      <c r="C13" s="477" t="s">
        <v>1360</v>
      </c>
      <c r="D13" s="478"/>
      <c r="E13" s="478"/>
      <c r="F13" s="478"/>
      <c r="G13" s="478"/>
      <c r="H13" s="478"/>
      <c r="I13" s="479"/>
    </row>
    <row r="14" spans="2:11" x14ac:dyDescent="0.25">
      <c r="B14" s="525" t="s">
        <v>159</v>
      </c>
      <c r="C14" s="469" t="s">
        <v>433</v>
      </c>
      <c r="D14" s="470"/>
      <c r="E14" s="470"/>
      <c r="F14" s="470"/>
      <c r="G14" s="470"/>
      <c r="H14" s="470"/>
      <c r="I14" s="526"/>
      <c r="J14" s="49"/>
    </row>
    <row r="15" spans="2:11" x14ac:dyDescent="0.25">
      <c r="B15" s="193" t="s">
        <v>161</v>
      </c>
      <c r="C15" s="477" t="s">
        <v>434</v>
      </c>
      <c r="D15" s="478"/>
      <c r="E15" s="478"/>
      <c r="F15" s="478"/>
      <c r="G15" s="478"/>
      <c r="H15" s="478"/>
      <c r="I15" s="479"/>
      <c r="J15" s="49"/>
    </row>
    <row r="16" spans="2:11" x14ac:dyDescent="0.25">
      <c r="B16" s="525" t="s">
        <v>162</v>
      </c>
      <c r="C16" s="469" t="s">
        <v>435</v>
      </c>
      <c r="D16" s="470"/>
      <c r="E16" s="470"/>
      <c r="F16" s="470"/>
      <c r="G16" s="470"/>
      <c r="H16" s="470"/>
      <c r="I16" s="526"/>
      <c r="J16" s="49"/>
    </row>
    <row r="17" spans="2:10" x14ac:dyDescent="0.25">
      <c r="B17" s="529"/>
      <c r="C17" s="481" t="s">
        <v>436</v>
      </c>
      <c r="D17" s="482"/>
      <c r="E17" s="482"/>
      <c r="F17" s="482"/>
      <c r="G17" s="482"/>
      <c r="H17" s="482"/>
      <c r="I17" s="530"/>
      <c r="J17" s="49"/>
    </row>
    <row r="18" spans="2:10" ht="45" x14ac:dyDescent="0.25">
      <c r="B18" s="531" t="s">
        <v>187</v>
      </c>
      <c r="C18" s="532" t="s">
        <v>437</v>
      </c>
      <c r="D18" s="533"/>
      <c r="E18" s="533"/>
      <c r="F18" s="533"/>
      <c r="G18" s="533"/>
      <c r="H18" s="533"/>
      <c r="I18" s="534"/>
      <c r="J18" s="49"/>
    </row>
    <row r="20" spans="2:10" x14ac:dyDescent="0.25">
      <c r="B20" s="171"/>
      <c r="C20" s="49"/>
      <c r="D20" s="49"/>
      <c r="E20" s="49"/>
      <c r="F20" s="49"/>
      <c r="G20" s="49"/>
      <c r="H20" s="49"/>
      <c r="I20" s="49"/>
      <c r="J20" s="49"/>
    </row>
    <row r="21" spans="2:10" x14ac:dyDescent="0.25">
      <c r="B21" s="56"/>
      <c r="D21" s="49"/>
      <c r="E21" s="49"/>
      <c r="F21" s="49"/>
    </row>
    <row r="22" spans="2:10" x14ac:dyDescent="0.25">
      <c r="B22" s="55"/>
    </row>
    <row r="23" spans="2:10" ht="15.75" thickBot="1" x14ac:dyDescent="0.3">
      <c r="B23" s="56" t="s">
        <v>414</v>
      </c>
      <c r="C23" s="55"/>
    </row>
    <row r="24" spans="2:10" ht="15.75" thickBot="1" x14ac:dyDescent="0.3">
      <c r="B24" s="535" t="s">
        <v>438</v>
      </c>
      <c r="C24" s="536" t="s">
        <v>439</v>
      </c>
      <c r="D24" s="537" t="s">
        <v>159</v>
      </c>
    </row>
    <row r="25" spans="2:10" x14ac:dyDescent="0.25">
      <c r="B25" s="487" t="s">
        <v>440</v>
      </c>
      <c r="C25" s="1986">
        <f>H74</f>
        <v>0.97777777777777775</v>
      </c>
      <c r="D25" s="538">
        <v>0.95</v>
      </c>
    </row>
    <row r="26" spans="2:10" ht="15.75" thickBot="1" x14ac:dyDescent="0.3">
      <c r="B26" s="1708" t="s">
        <v>379</v>
      </c>
      <c r="C26" s="2498">
        <f>Q74</f>
        <v>0.95185185185185184</v>
      </c>
      <c r="D26" s="488">
        <v>0.95</v>
      </c>
    </row>
    <row r="27" spans="2:10" x14ac:dyDescent="0.25">
      <c r="B27" s="487" t="s">
        <v>380</v>
      </c>
      <c r="C27" s="1986">
        <f>H92</f>
        <v>0.95432098765432094</v>
      </c>
      <c r="D27" s="539">
        <v>0.95</v>
      </c>
      <c r="E27" s="60"/>
    </row>
    <row r="28" spans="2:10" ht="15.75" thickBot="1" x14ac:dyDescent="0.3">
      <c r="B28" s="1708" t="s">
        <v>381</v>
      </c>
      <c r="C28" s="2498">
        <v>0.95189999999999997</v>
      </c>
      <c r="D28" s="540">
        <v>0.95</v>
      </c>
    </row>
    <row r="29" spans="2:10" x14ac:dyDescent="0.25">
      <c r="B29" s="510" t="s">
        <v>1531</v>
      </c>
      <c r="C29" s="3135"/>
      <c r="D29" s="3136"/>
    </row>
    <row r="30" spans="2:10" ht="15.75" thickBot="1" x14ac:dyDescent="0.3">
      <c r="B30" s="1708" t="s">
        <v>1533</v>
      </c>
      <c r="C30" s="2498"/>
      <c r="D30" s="540"/>
    </row>
    <row r="32" spans="2:10" ht="13.15" customHeight="1" x14ac:dyDescent="0.25"/>
    <row r="33" spans="2:14" ht="13.15" customHeight="1" x14ac:dyDescent="0.25"/>
    <row r="34" spans="2:14" ht="13.15" customHeight="1" x14ac:dyDescent="0.25">
      <c r="B34" s="234"/>
      <c r="C34" s="179"/>
      <c r="D34" s="179"/>
    </row>
    <row r="35" spans="2:14" ht="13.15" customHeight="1" x14ac:dyDescent="0.25">
      <c r="B35" s="234"/>
      <c r="C35" s="179"/>
      <c r="D35" s="179"/>
    </row>
    <row r="36" spans="2:14" ht="13.15" customHeight="1" x14ac:dyDescent="0.25">
      <c r="B36" s="234"/>
      <c r="C36" s="179"/>
      <c r="D36" s="179"/>
      <c r="J36" s="56" t="s">
        <v>285</v>
      </c>
    </row>
    <row r="37" spans="2:14" ht="13.15" customHeight="1" x14ac:dyDescent="0.25">
      <c r="B37" s="234"/>
      <c r="C37" s="179"/>
      <c r="D37" s="179"/>
      <c r="J37" t="s">
        <v>176</v>
      </c>
    </row>
    <row r="38" spans="2:14" ht="13.15" customHeight="1" x14ac:dyDescent="0.25">
      <c r="B38" s="234"/>
      <c r="C38" s="179"/>
      <c r="D38" s="179"/>
      <c r="J38" t="s">
        <v>177</v>
      </c>
    </row>
    <row r="39" spans="2:14" ht="13.15" customHeight="1" x14ac:dyDescent="0.25">
      <c r="B39" s="234"/>
      <c r="C39" s="179"/>
      <c r="D39" s="179"/>
      <c r="J39" s="489" t="s">
        <v>178</v>
      </c>
      <c r="K39" s="490"/>
      <c r="L39" s="490"/>
      <c r="M39" s="490"/>
      <c r="N39" s="491"/>
    </row>
    <row r="40" spans="2:14" ht="13.15" customHeight="1" x14ac:dyDescent="0.25">
      <c r="B40" s="234"/>
      <c r="C40" s="179"/>
      <c r="D40" s="179"/>
      <c r="J40" s="156" t="s">
        <v>179</v>
      </c>
      <c r="K40" s="157"/>
      <c r="L40" s="158" t="s">
        <v>180</v>
      </c>
      <c r="M40" s="157"/>
      <c r="N40" s="159"/>
    </row>
    <row r="41" spans="2:14" ht="13.15" customHeight="1" x14ac:dyDescent="0.25">
      <c r="B41" s="234"/>
      <c r="C41" s="179"/>
      <c r="D41" s="179"/>
      <c r="J41" s="3567"/>
      <c r="K41" s="3568"/>
      <c r="L41" s="1709"/>
      <c r="M41" s="463"/>
      <c r="N41" s="494"/>
    </row>
    <row r="42" spans="2:14" ht="13.15" customHeight="1" x14ac:dyDescent="0.25">
      <c r="B42" s="252"/>
      <c r="C42" s="179"/>
      <c r="D42" s="179"/>
      <c r="J42" s="3569"/>
      <c r="K42" s="3570"/>
      <c r="L42" s="493"/>
      <c r="M42" s="463"/>
      <c r="N42" s="494"/>
    </row>
    <row r="43" spans="2:14" ht="13.15" customHeight="1" x14ac:dyDescent="0.25">
      <c r="J43" s="3569"/>
      <c r="K43" s="3570"/>
      <c r="L43" s="493"/>
      <c r="M43" s="463"/>
      <c r="N43" s="494"/>
    </row>
    <row r="44" spans="2:14" ht="13.15" customHeight="1" x14ac:dyDescent="0.25">
      <c r="J44" s="3569"/>
      <c r="K44" s="3570"/>
      <c r="L44" s="493"/>
      <c r="M44" s="463"/>
      <c r="N44" s="494"/>
    </row>
    <row r="45" spans="2:14" ht="13.15" customHeight="1" x14ac:dyDescent="0.25">
      <c r="J45" s="3569"/>
      <c r="K45" s="3570"/>
      <c r="L45" s="493"/>
      <c r="M45" s="463"/>
      <c r="N45" s="494"/>
    </row>
    <row r="46" spans="2:14" ht="13.15" customHeight="1" x14ac:dyDescent="0.25">
      <c r="J46" s="3569"/>
      <c r="K46" s="3570"/>
      <c r="L46" s="493"/>
      <c r="M46" s="463"/>
      <c r="N46" s="494"/>
    </row>
    <row r="47" spans="2:14" ht="13.15" customHeight="1" x14ac:dyDescent="0.25">
      <c r="J47" s="3569"/>
      <c r="K47" s="3570"/>
      <c r="L47" s="3573"/>
      <c r="M47" s="3574"/>
      <c r="N47" s="3575"/>
    </row>
    <row r="48" spans="2:14" ht="13.15" customHeight="1" x14ac:dyDescent="0.25">
      <c r="J48" s="3569"/>
      <c r="K48" s="3570"/>
      <c r="L48" s="3573"/>
      <c r="M48" s="3574"/>
      <c r="N48" s="3575"/>
    </row>
    <row r="49" spans="2:17" ht="13.15" customHeight="1" x14ac:dyDescent="0.25">
      <c r="J49" s="3569"/>
      <c r="K49" s="3570"/>
      <c r="L49" s="3573"/>
      <c r="M49" s="3574"/>
      <c r="N49" s="3575"/>
    </row>
    <row r="50" spans="2:17" ht="13.15" customHeight="1" x14ac:dyDescent="0.25">
      <c r="J50" s="3569"/>
      <c r="K50" s="3570"/>
      <c r="L50" s="3573"/>
      <c r="M50" s="3574"/>
      <c r="N50" s="3575"/>
    </row>
    <row r="51" spans="2:17" ht="13.15" customHeight="1" thickBot="1" x14ac:dyDescent="0.3">
      <c r="J51" s="3571"/>
      <c r="K51" s="3572"/>
      <c r="L51" s="3576"/>
      <c r="M51" s="3577"/>
      <c r="N51" s="3578"/>
    </row>
    <row r="52" spans="2:17" ht="13.15" customHeight="1" x14ac:dyDescent="0.25"/>
    <row r="53" spans="2:17" ht="13.15" customHeight="1" x14ac:dyDescent="0.25">
      <c r="J53" s="1473" t="s">
        <v>1258</v>
      </c>
      <c r="K53" s="859"/>
      <c r="L53" s="859"/>
      <c r="M53" s="859"/>
      <c r="N53" s="1474"/>
    </row>
    <row r="54" spans="2:17" ht="13.15" customHeight="1" x14ac:dyDescent="0.25">
      <c r="J54" s="1710" t="s">
        <v>422</v>
      </c>
      <c r="K54" s="465"/>
      <c r="L54" s="465"/>
      <c r="M54" s="465"/>
      <c r="N54" s="1711"/>
    </row>
    <row r="55" spans="2:17" ht="69.75" customHeight="1" x14ac:dyDescent="0.25">
      <c r="J55" s="3579" t="s">
        <v>1259</v>
      </c>
      <c r="K55" s="3580"/>
      <c r="L55" s="3580"/>
      <c r="M55" s="3580"/>
      <c r="N55" s="3581"/>
    </row>
    <row r="56" spans="2:17" ht="18" x14ac:dyDescent="0.25">
      <c r="B56" s="499" t="s">
        <v>423</v>
      </c>
      <c r="C56" s="500"/>
      <c r="D56" s="500"/>
      <c r="E56" s="500"/>
      <c r="F56" s="500"/>
      <c r="G56" s="500"/>
      <c r="H56" s="500"/>
      <c r="I56" s="500"/>
      <c r="J56" s="500"/>
      <c r="K56" s="500"/>
      <c r="L56" s="500"/>
      <c r="M56" s="500"/>
      <c r="N56" s="500"/>
      <c r="O56" s="500"/>
      <c r="P56" s="500"/>
      <c r="Q56" s="500"/>
    </row>
    <row r="57" spans="2:17" x14ac:dyDescent="0.25">
      <c r="J57" s="309"/>
    </row>
    <row r="59" spans="2:17" ht="15.75" thickBot="1" x14ac:dyDescent="0.3"/>
    <row r="60" spans="2:17" ht="15.75" thickBot="1" x14ac:dyDescent="0.3">
      <c r="B60" s="3564" t="s">
        <v>442</v>
      </c>
      <c r="C60" s="3565"/>
      <c r="D60" s="3565"/>
      <c r="E60" s="3565"/>
      <c r="F60" s="3565"/>
      <c r="G60" s="3565"/>
      <c r="H60" s="3566"/>
      <c r="K60" s="3564" t="s">
        <v>443</v>
      </c>
      <c r="L60" s="3565"/>
      <c r="M60" s="3565"/>
      <c r="N60" s="3565"/>
      <c r="O60" s="3565"/>
      <c r="P60" s="3565"/>
      <c r="Q60" s="3566"/>
    </row>
    <row r="61" spans="2:17" ht="36.75" customHeight="1" thickBot="1" x14ac:dyDescent="0.3">
      <c r="B61" s="541" t="s">
        <v>441</v>
      </c>
      <c r="C61" s="542" t="s">
        <v>399</v>
      </c>
      <c r="D61" s="542" t="s">
        <v>387</v>
      </c>
      <c r="E61" s="543" t="s">
        <v>388</v>
      </c>
      <c r="F61" s="542" t="s">
        <v>389</v>
      </c>
      <c r="G61" s="544" t="s">
        <v>400</v>
      </c>
      <c r="H61" s="545" t="s">
        <v>392</v>
      </c>
      <c r="K61" s="541" t="s">
        <v>441</v>
      </c>
      <c r="L61" s="542" t="s">
        <v>399</v>
      </c>
      <c r="M61" s="542" t="s">
        <v>387</v>
      </c>
      <c r="N61" s="543" t="s">
        <v>388</v>
      </c>
      <c r="O61" s="542" t="s">
        <v>389</v>
      </c>
      <c r="P61" s="544" t="s">
        <v>400</v>
      </c>
      <c r="Q61" s="545" t="s">
        <v>392</v>
      </c>
    </row>
    <row r="62" spans="2:17" ht="22.15" customHeight="1" x14ac:dyDescent="0.25">
      <c r="B62" s="546">
        <v>1</v>
      </c>
      <c r="C62" s="547">
        <v>14</v>
      </c>
      <c r="D62" s="547">
        <v>4</v>
      </c>
      <c r="E62" s="547"/>
      <c r="F62" s="548"/>
      <c r="G62" s="549"/>
      <c r="H62" s="550">
        <f>SUM(C62:G62)</f>
        <v>18</v>
      </c>
      <c r="J62" s="309"/>
      <c r="K62" s="546">
        <v>1</v>
      </c>
      <c r="L62" s="547">
        <v>9</v>
      </c>
      <c r="M62" s="547">
        <v>7</v>
      </c>
      <c r="N62" s="547">
        <v>2</v>
      </c>
      <c r="O62" s="548"/>
      <c r="P62" s="549"/>
      <c r="Q62" s="550">
        <f>SUM(L62:P62)</f>
        <v>18</v>
      </c>
    </row>
    <row r="63" spans="2:17" ht="22.15" customHeight="1" x14ac:dyDescent="0.25">
      <c r="B63" s="551">
        <v>2</v>
      </c>
      <c r="C63" s="547">
        <v>14</v>
      </c>
      <c r="D63" s="547">
        <v>3</v>
      </c>
      <c r="E63" s="547">
        <v>1</v>
      </c>
      <c r="F63" s="548"/>
      <c r="G63" s="549"/>
      <c r="H63" s="550">
        <f t="shared" ref="H63:H70" si="0">SUM(C63:G63)</f>
        <v>18</v>
      </c>
      <c r="K63" s="551">
        <v>2</v>
      </c>
      <c r="L63" s="547">
        <v>10</v>
      </c>
      <c r="M63" s="547">
        <v>8</v>
      </c>
      <c r="N63" s="547"/>
      <c r="O63" s="548"/>
      <c r="P63" s="549"/>
      <c r="Q63" s="550">
        <f t="shared" ref="Q63:Q70" si="1">SUM(L63:P63)</f>
        <v>18</v>
      </c>
    </row>
    <row r="64" spans="2:17" ht="22.15" customHeight="1" x14ac:dyDescent="0.25">
      <c r="B64" s="551">
        <v>3</v>
      </c>
      <c r="C64" s="547">
        <v>17</v>
      </c>
      <c r="D64" s="547"/>
      <c r="E64" s="547">
        <v>1</v>
      </c>
      <c r="F64" s="548"/>
      <c r="G64" s="549"/>
      <c r="H64" s="550">
        <f t="shared" si="0"/>
        <v>18</v>
      </c>
      <c r="K64" s="551">
        <v>3</v>
      </c>
      <c r="L64" s="547">
        <v>17</v>
      </c>
      <c r="M64" s="547">
        <v>1</v>
      </c>
      <c r="N64" s="547"/>
      <c r="O64" s="548"/>
      <c r="P64" s="549"/>
      <c r="Q64" s="550">
        <f t="shared" si="1"/>
        <v>18</v>
      </c>
    </row>
    <row r="65" spans="2:17" ht="22.15" customHeight="1" x14ac:dyDescent="0.25">
      <c r="B65" s="551">
        <v>4</v>
      </c>
      <c r="C65" s="547">
        <v>17</v>
      </c>
      <c r="D65" s="547">
        <v>1</v>
      </c>
      <c r="E65" s="547"/>
      <c r="F65" s="548"/>
      <c r="G65" s="549"/>
      <c r="H65" s="550">
        <f t="shared" si="0"/>
        <v>18</v>
      </c>
      <c r="K65" s="551">
        <v>4</v>
      </c>
      <c r="L65" s="547">
        <v>15</v>
      </c>
      <c r="M65" s="547">
        <v>3</v>
      </c>
      <c r="N65" s="547"/>
      <c r="O65" s="548"/>
      <c r="P65" s="549"/>
      <c r="Q65" s="550">
        <f t="shared" si="1"/>
        <v>18</v>
      </c>
    </row>
    <row r="66" spans="2:17" ht="22.15" customHeight="1" x14ac:dyDescent="0.25">
      <c r="B66" s="551">
        <v>5</v>
      </c>
      <c r="C66" s="547">
        <v>16</v>
      </c>
      <c r="D66" s="547">
        <v>2</v>
      </c>
      <c r="E66" s="547"/>
      <c r="F66" s="548"/>
      <c r="G66" s="549"/>
      <c r="H66" s="550">
        <f t="shared" si="0"/>
        <v>18</v>
      </c>
      <c r="K66" s="551">
        <v>5</v>
      </c>
      <c r="L66" s="547">
        <v>12</v>
      </c>
      <c r="M66" s="547">
        <v>4</v>
      </c>
      <c r="N66" s="547">
        <v>2</v>
      </c>
      <c r="O66" s="548"/>
      <c r="P66" s="549"/>
      <c r="Q66" s="550">
        <f t="shared" si="1"/>
        <v>18</v>
      </c>
    </row>
    <row r="67" spans="2:17" ht="22.15" customHeight="1" x14ac:dyDescent="0.25">
      <c r="B67" s="551">
        <v>6</v>
      </c>
      <c r="C67" s="547">
        <v>17</v>
      </c>
      <c r="D67" s="547">
        <v>1</v>
      </c>
      <c r="E67" s="547"/>
      <c r="F67" s="548"/>
      <c r="G67" s="549"/>
      <c r="H67" s="550">
        <f t="shared" si="0"/>
        <v>18</v>
      </c>
      <c r="K67" s="551">
        <v>6</v>
      </c>
      <c r="L67" s="547">
        <v>16</v>
      </c>
      <c r="M67" s="547">
        <v>2</v>
      </c>
      <c r="N67" s="547"/>
      <c r="O67" s="548"/>
      <c r="P67" s="549"/>
      <c r="Q67" s="550">
        <f t="shared" si="1"/>
        <v>18</v>
      </c>
    </row>
    <row r="68" spans="2:17" ht="22.15" customHeight="1" x14ac:dyDescent="0.25">
      <c r="B68" s="551">
        <v>7</v>
      </c>
      <c r="C68" s="547">
        <v>17</v>
      </c>
      <c r="D68" s="547">
        <v>1</v>
      </c>
      <c r="E68" s="547"/>
      <c r="F68" s="548"/>
      <c r="G68" s="549"/>
      <c r="H68" s="550">
        <f t="shared" si="0"/>
        <v>18</v>
      </c>
      <c r="K68" s="551">
        <v>7</v>
      </c>
      <c r="L68" s="547">
        <v>17</v>
      </c>
      <c r="M68" s="547">
        <v>1</v>
      </c>
      <c r="N68" s="547"/>
      <c r="O68" s="548"/>
      <c r="P68" s="549"/>
      <c r="Q68" s="550">
        <f t="shared" si="1"/>
        <v>18</v>
      </c>
    </row>
    <row r="69" spans="2:17" ht="22.15" customHeight="1" x14ac:dyDescent="0.25">
      <c r="B69" s="551">
        <v>8</v>
      </c>
      <c r="C69" s="547">
        <v>17</v>
      </c>
      <c r="D69" s="547">
        <v>1</v>
      </c>
      <c r="E69" s="547"/>
      <c r="F69" s="548"/>
      <c r="G69" s="549"/>
      <c r="H69" s="550">
        <f t="shared" si="0"/>
        <v>18</v>
      </c>
      <c r="K69" s="551">
        <v>8</v>
      </c>
      <c r="L69" s="547">
        <v>17</v>
      </c>
      <c r="M69" s="547">
        <v>1</v>
      </c>
      <c r="N69" s="547"/>
      <c r="O69" s="548"/>
      <c r="P69" s="549"/>
      <c r="Q69" s="550">
        <f t="shared" si="1"/>
        <v>18</v>
      </c>
    </row>
    <row r="70" spans="2:17" ht="22.15" customHeight="1" x14ac:dyDescent="0.25">
      <c r="B70" s="551">
        <v>9</v>
      </c>
      <c r="C70" s="547">
        <v>17</v>
      </c>
      <c r="D70" s="547">
        <v>1</v>
      </c>
      <c r="E70" s="547"/>
      <c r="F70" s="548"/>
      <c r="G70" s="549"/>
      <c r="H70" s="550">
        <f t="shared" si="0"/>
        <v>18</v>
      </c>
      <c r="K70" s="551">
        <v>9</v>
      </c>
      <c r="L70" s="547">
        <v>14</v>
      </c>
      <c r="M70" s="547">
        <v>4</v>
      </c>
      <c r="N70" s="547"/>
      <c r="O70" s="548"/>
      <c r="P70" s="549"/>
      <c r="Q70" s="550">
        <f t="shared" si="1"/>
        <v>18</v>
      </c>
    </row>
    <row r="71" spans="2:17" ht="22.15" customHeight="1" x14ac:dyDescent="0.25">
      <c r="B71" s="551"/>
      <c r="C71" s="552"/>
      <c r="D71" s="552"/>
      <c r="E71" s="552"/>
      <c r="F71" s="553"/>
      <c r="G71" s="554"/>
      <c r="H71" s="550"/>
      <c r="K71" s="551"/>
      <c r="L71" s="552"/>
      <c r="M71" s="552"/>
      <c r="N71" s="552"/>
      <c r="O71" s="553"/>
      <c r="P71" s="554"/>
      <c r="Q71" s="550"/>
    </row>
    <row r="72" spans="2:17" ht="22.15" customHeight="1" thickBot="1" x14ac:dyDescent="0.3">
      <c r="B72" s="555" t="s">
        <v>392</v>
      </c>
      <c r="C72" s="550">
        <f>SUM(C62:C71)</f>
        <v>146</v>
      </c>
      <c r="D72" s="550">
        <f>SUM(D62:D71)</f>
        <v>14</v>
      </c>
      <c r="E72" s="550">
        <f>SUM(E62:E71)</f>
        <v>2</v>
      </c>
      <c r="F72" s="550">
        <f>SUM(F62:F71)</f>
        <v>0</v>
      </c>
      <c r="G72" s="550">
        <f>SUM(G62:G71)</f>
        <v>0</v>
      </c>
      <c r="H72" s="550">
        <f>SUM(C72:G72)</f>
        <v>162</v>
      </c>
      <c r="K72" s="555" t="s">
        <v>392</v>
      </c>
      <c r="L72" s="550">
        <f>SUM(L62:L71)</f>
        <v>127</v>
      </c>
      <c r="M72" s="550">
        <f>SUM(M62:M71)</f>
        <v>31</v>
      </c>
      <c r="N72" s="550">
        <f>SUM(N62:N71)</f>
        <v>4</v>
      </c>
      <c r="O72" s="550">
        <f>SUM(O62:O71)</f>
        <v>0</v>
      </c>
      <c r="P72" s="550">
        <f>SUM(P62:P71)</f>
        <v>0</v>
      </c>
      <c r="Q72" s="550">
        <f>SUM(L72:P72)</f>
        <v>162</v>
      </c>
    </row>
    <row r="73" spans="2:17" x14ac:dyDescent="0.25">
      <c r="B73" s="556"/>
      <c r="C73" s="557"/>
      <c r="D73" s="558"/>
      <c r="E73" s="559"/>
      <c r="F73" s="560"/>
      <c r="G73" s="561"/>
      <c r="H73" s="562"/>
      <c r="K73" s="556"/>
      <c r="L73" s="557"/>
      <c r="M73" s="558"/>
      <c r="N73" s="559"/>
      <c r="O73" s="560"/>
      <c r="P73" s="561"/>
      <c r="Q73" s="562"/>
    </row>
    <row r="74" spans="2:17" ht="15.75" thickBot="1" x14ac:dyDescent="0.3">
      <c r="B74" s="563" t="s">
        <v>393</v>
      </c>
      <c r="C74" s="564">
        <f>+C72*5</f>
        <v>730</v>
      </c>
      <c r="D74" s="564">
        <f>+D72*4</f>
        <v>56</v>
      </c>
      <c r="E74" s="564">
        <f>+E72*3</f>
        <v>6</v>
      </c>
      <c r="F74" s="564">
        <f>+F72*2</f>
        <v>0</v>
      </c>
      <c r="G74" s="564">
        <f>+G72*1</f>
        <v>0</v>
      </c>
      <c r="H74" s="565">
        <f>G75*1</f>
        <v>0.97777777777777775</v>
      </c>
      <c r="K74" s="563" t="s">
        <v>393</v>
      </c>
      <c r="L74" s="564">
        <f>+L72*5</f>
        <v>635</v>
      </c>
      <c r="M74" s="564">
        <f>+M72*4</f>
        <v>124</v>
      </c>
      <c r="N74" s="564">
        <f>+N72*3</f>
        <v>12</v>
      </c>
      <c r="O74" s="564">
        <f>+O72*2</f>
        <v>0</v>
      </c>
      <c r="P74" s="564">
        <f>+P72*1</f>
        <v>0</v>
      </c>
      <c r="Q74" s="565">
        <f>P75*1</f>
        <v>0.95185185185185184</v>
      </c>
    </row>
    <row r="75" spans="2:17" x14ac:dyDescent="0.25">
      <c r="G75" s="566">
        <f>((SUM(C74:G74))/(H72*5))</f>
        <v>0.97777777777777775</v>
      </c>
      <c r="P75" s="566">
        <f>((SUM(L74:P74))/(Q72*5))</f>
        <v>0.95185185185185184</v>
      </c>
    </row>
    <row r="76" spans="2:17" x14ac:dyDescent="0.25">
      <c r="E76" s="567"/>
    </row>
    <row r="77" spans="2:17" ht="15.75" thickBot="1" x14ac:dyDescent="0.3">
      <c r="E77" s="567"/>
    </row>
    <row r="78" spans="2:17" ht="15.75" thickBot="1" x14ac:dyDescent="0.3">
      <c r="B78" s="3564" t="s">
        <v>1260</v>
      </c>
      <c r="C78" s="3565"/>
      <c r="D78" s="3565"/>
      <c r="E78" s="3565"/>
      <c r="F78" s="3565"/>
      <c r="G78" s="3565"/>
      <c r="H78" s="3566"/>
      <c r="K78" s="3582" t="s">
        <v>1261</v>
      </c>
      <c r="L78" s="3583"/>
      <c r="M78" s="3583"/>
      <c r="N78" s="3583"/>
      <c r="O78" s="3583"/>
      <c r="P78" s="3583"/>
      <c r="Q78" s="3584"/>
    </row>
    <row r="79" spans="2:17" ht="49.5" thickBot="1" x14ac:dyDescent="0.3">
      <c r="B79" s="541" t="s">
        <v>441</v>
      </c>
      <c r="C79" s="542" t="s">
        <v>399</v>
      </c>
      <c r="D79" s="542" t="s">
        <v>387</v>
      </c>
      <c r="E79" s="543" t="s">
        <v>388</v>
      </c>
      <c r="F79" s="542" t="s">
        <v>389</v>
      </c>
      <c r="G79" s="544" t="s">
        <v>400</v>
      </c>
      <c r="H79" s="545" t="s">
        <v>392</v>
      </c>
      <c r="K79" s="2500" t="s">
        <v>441</v>
      </c>
      <c r="L79" s="2522" t="s">
        <v>399</v>
      </c>
      <c r="M79" s="2522" t="s">
        <v>387</v>
      </c>
      <c r="N79" s="2523" t="s">
        <v>388</v>
      </c>
      <c r="O79" s="2522" t="s">
        <v>389</v>
      </c>
      <c r="P79" s="2524" t="s">
        <v>400</v>
      </c>
      <c r="Q79" s="2521" t="s">
        <v>392</v>
      </c>
    </row>
    <row r="80" spans="2:17" x14ac:dyDescent="0.25">
      <c r="B80" s="546">
        <v>1</v>
      </c>
      <c r="C80" s="547">
        <v>9</v>
      </c>
      <c r="D80" s="547">
        <v>5</v>
      </c>
      <c r="E80" s="547">
        <v>3</v>
      </c>
      <c r="F80" s="548">
        <v>1</v>
      </c>
      <c r="G80" s="549"/>
      <c r="H80" s="550">
        <f>SUM(C80:G80)</f>
        <v>18</v>
      </c>
      <c r="K80" s="2501">
        <v>1</v>
      </c>
      <c r="L80" s="2502">
        <v>9</v>
      </c>
      <c r="M80" s="2502">
        <v>8</v>
      </c>
      <c r="N80" s="2502"/>
      <c r="O80" s="2503">
        <v>1</v>
      </c>
      <c r="P80" s="2504"/>
      <c r="Q80" s="2505">
        <v>18</v>
      </c>
    </row>
    <row r="81" spans="2:17" x14ac:dyDescent="0.25">
      <c r="B81" s="551">
        <v>2</v>
      </c>
      <c r="C81" s="547">
        <v>11</v>
      </c>
      <c r="D81" s="547">
        <v>6</v>
      </c>
      <c r="E81" s="547">
        <v>1</v>
      </c>
      <c r="F81" s="548"/>
      <c r="G81" s="549"/>
      <c r="H81" s="550">
        <f t="shared" ref="H81:H88" si="2">SUM(C81:G81)</f>
        <v>18</v>
      </c>
      <c r="K81" s="2506">
        <v>2</v>
      </c>
      <c r="L81" s="2502">
        <v>14</v>
      </c>
      <c r="M81" s="2502">
        <v>4</v>
      </c>
      <c r="N81" s="2502"/>
      <c r="O81" s="2503"/>
      <c r="P81" s="2504"/>
      <c r="Q81" s="2505">
        <v>18</v>
      </c>
    </row>
    <row r="82" spans="2:17" x14ac:dyDescent="0.25">
      <c r="B82" s="551">
        <v>3</v>
      </c>
      <c r="C82" s="547">
        <v>14</v>
      </c>
      <c r="D82" s="547">
        <v>4</v>
      </c>
      <c r="E82" s="547"/>
      <c r="F82" s="548"/>
      <c r="G82" s="549"/>
      <c r="H82" s="550">
        <f t="shared" si="2"/>
        <v>18</v>
      </c>
      <c r="K82" s="2506">
        <v>3</v>
      </c>
      <c r="L82" s="2502">
        <v>15</v>
      </c>
      <c r="M82" s="2502">
        <v>3</v>
      </c>
      <c r="N82" s="2502"/>
      <c r="O82" s="2503"/>
      <c r="P82" s="2504"/>
      <c r="Q82" s="2505">
        <v>18</v>
      </c>
    </row>
    <row r="83" spans="2:17" x14ac:dyDescent="0.25">
      <c r="B83" s="551">
        <v>4</v>
      </c>
      <c r="C83" s="547">
        <v>15</v>
      </c>
      <c r="D83" s="547">
        <v>3</v>
      </c>
      <c r="E83" s="547"/>
      <c r="F83" s="548"/>
      <c r="G83" s="549"/>
      <c r="H83" s="550">
        <f t="shared" si="2"/>
        <v>18</v>
      </c>
      <c r="K83" s="2506">
        <v>4</v>
      </c>
      <c r="L83" s="2502">
        <v>11</v>
      </c>
      <c r="M83" s="2502">
        <v>6</v>
      </c>
      <c r="N83" s="2502">
        <v>1</v>
      </c>
      <c r="O83" s="2503"/>
      <c r="P83" s="2504"/>
      <c r="Q83" s="2505">
        <v>18</v>
      </c>
    </row>
    <row r="84" spans="2:17" x14ac:dyDescent="0.25">
      <c r="B84" s="551">
        <v>5</v>
      </c>
      <c r="C84" s="547">
        <v>14</v>
      </c>
      <c r="D84" s="547">
        <v>4</v>
      </c>
      <c r="E84" s="547"/>
      <c r="F84" s="548"/>
      <c r="G84" s="549"/>
      <c r="H84" s="550">
        <f t="shared" si="2"/>
        <v>18</v>
      </c>
      <c r="K84" s="2506">
        <v>5</v>
      </c>
      <c r="L84" s="2502">
        <v>16</v>
      </c>
      <c r="M84" s="2502">
        <v>2</v>
      </c>
      <c r="N84" s="2502"/>
      <c r="O84" s="2503"/>
      <c r="P84" s="2504"/>
      <c r="Q84" s="2505">
        <v>18</v>
      </c>
    </row>
    <row r="85" spans="2:17" x14ac:dyDescent="0.25">
      <c r="B85" s="551">
        <v>6</v>
      </c>
      <c r="C85" s="547">
        <v>17</v>
      </c>
      <c r="D85" s="547">
        <v>1</v>
      </c>
      <c r="E85" s="547"/>
      <c r="F85" s="548"/>
      <c r="G85" s="549"/>
      <c r="H85" s="550">
        <f t="shared" si="2"/>
        <v>18</v>
      </c>
      <c r="K85" s="2506">
        <v>6</v>
      </c>
      <c r="L85" s="2502">
        <v>15</v>
      </c>
      <c r="M85" s="2502">
        <v>3</v>
      </c>
      <c r="N85" s="2502"/>
      <c r="O85" s="2503"/>
      <c r="P85" s="2504"/>
      <c r="Q85" s="2505">
        <v>18</v>
      </c>
    </row>
    <row r="86" spans="2:17" x14ac:dyDescent="0.25">
      <c r="B86" s="551">
        <v>7</v>
      </c>
      <c r="C86" s="547">
        <v>17</v>
      </c>
      <c r="D86" s="547">
        <v>1</v>
      </c>
      <c r="E86" s="547"/>
      <c r="F86" s="548"/>
      <c r="G86" s="549"/>
      <c r="H86" s="550">
        <f t="shared" si="2"/>
        <v>18</v>
      </c>
      <c r="K86" s="2506">
        <v>7</v>
      </c>
      <c r="L86" s="2502">
        <v>17</v>
      </c>
      <c r="M86" s="2502">
        <v>1</v>
      </c>
      <c r="N86" s="2502"/>
      <c r="O86" s="2503"/>
      <c r="P86" s="2504"/>
      <c r="Q86" s="2505">
        <v>18</v>
      </c>
    </row>
    <row r="87" spans="2:17" x14ac:dyDescent="0.25">
      <c r="B87" s="551">
        <v>8</v>
      </c>
      <c r="C87" s="547">
        <v>17</v>
      </c>
      <c r="D87" s="547">
        <v>1</v>
      </c>
      <c r="E87" s="547"/>
      <c r="F87" s="548"/>
      <c r="G87" s="549"/>
      <c r="H87" s="550">
        <f t="shared" si="2"/>
        <v>18</v>
      </c>
      <c r="K87" s="2506">
        <v>8</v>
      </c>
      <c r="L87" s="2502">
        <v>15</v>
      </c>
      <c r="M87" s="2502">
        <v>3</v>
      </c>
      <c r="N87" s="2502"/>
      <c r="O87" s="2503"/>
      <c r="P87" s="2504"/>
      <c r="Q87" s="2505">
        <v>18</v>
      </c>
    </row>
    <row r="88" spans="2:17" x14ac:dyDescent="0.25">
      <c r="B88" s="551">
        <v>9</v>
      </c>
      <c r="C88" s="547">
        <v>17</v>
      </c>
      <c r="D88" s="547">
        <v>1</v>
      </c>
      <c r="E88" s="547"/>
      <c r="F88" s="548"/>
      <c r="G88" s="549"/>
      <c r="H88" s="550">
        <f t="shared" si="2"/>
        <v>18</v>
      </c>
      <c r="K88" s="2506">
        <v>9</v>
      </c>
      <c r="L88" s="2502">
        <v>14</v>
      </c>
      <c r="M88" s="2502">
        <v>4</v>
      </c>
      <c r="N88" s="2502"/>
      <c r="O88" s="2503"/>
      <c r="P88" s="2504"/>
      <c r="Q88" s="2505">
        <v>18</v>
      </c>
    </row>
    <row r="89" spans="2:17" x14ac:dyDescent="0.25">
      <c r="B89" s="551"/>
      <c r="C89" s="552"/>
      <c r="D89" s="552"/>
      <c r="E89" s="552"/>
      <c r="F89" s="553"/>
      <c r="G89" s="554"/>
      <c r="H89" s="550"/>
      <c r="K89" s="2506"/>
      <c r="L89" s="2507"/>
      <c r="M89" s="2507"/>
      <c r="N89" s="2507"/>
      <c r="O89" s="2508"/>
      <c r="P89" s="2509"/>
      <c r="Q89" s="2505"/>
    </row>
    <row r="90" spans="2:17" ht="15.75" thickBot="1" x14ac:dyDescent="0.3">
      <c r="B90" s="555" t="s">
        <v>392</v>
      </c>
      <c r="C90" s="550">
        <f>SUM(C80:C89)</f>
        <v>131</v>
      </c>
      <c r="D90" s="550">
        <f>SUM(D80:D89)</f>
        <v>26</v>
      </c>
      <c r="E90" s="550">
        <f>SUM(E80:E89)</f>
        <v>4</v>
      </c>
      <c r="F90" s="550">
        <f>SUM(F80:F89)</f>
        <v>1</v>
      </c>
      <c r="G90" s="550">
        <f>SUM(G80:G89)</f>
        <v>0</v>
      </c>
      <c r="H90" s="550">
        <f>SUM(C90:G90)</f>
        <v>162</v>
      </c>
      <c r="K90" s="2510" t="s">
        <v>392</v>
      </c>
      <c r="L90" s="2505">
        <v>126</v>
      </c>
      <c r="M90" s="2505">
        <v>34</v>
      </c>
      <c r="N90" s="2505">
        <v>1</v>
      </c>
      <c r="O90" s="2505">
        <v>1</v>
      </c>
      <c r="P90" s="2505">
        <v>0</v>
      </c>
      <c r="Q90" s="2505">
        <v>162</v>
      </c>
    </row>
    <row r="91" spans="2:17" x14ac:dyDescent="0.25">
      <c r="B91" s="556"/>
      <c r="C91" s="557"/>
      <c r="D91" s="558"/>
      <c r="E91" s="559"/>
      <c r="F91" s="560"/>
      <c r="G91" s="561"/>
      <c r="H91" s="562"/>
      <c r="K91" s="2511"/>
      <c r="L91" s="2512"/>
      <c r="M91" s="2513"/>
      <c r="N91" s="2514"/>
      <c r="O91" s="2515"/>
      <c r="P91" s="2516"/>
      <c r="Q91" s="2517"/>
    </row>
    <row r="92" spans="2:17" ht="15.75" thickBot="1" x14ac:dyDescent="0.3">
      <c r="B92" s="563" t="s">
        <v>393</v>
      </c>
      <c r="C92" s="564">
        <f>+C90*5</f>
        <v>655</v>
      </c>
      <c r="D92" s="564">
        <f>+D90*4</f>
        <v>104</v>
      </c>
      <c r="E92" s="564">
        <f>+E90*3</f>
        <v>12</v>
      </c>
      <c r="F92" s="564">
        <f>+F90*2</f>
        <v>2</v>
      </c>
      <c r="G92" s="564">
        <f>+G90*1</f>
        <v>0</v>
      </c>
      <c r="H92" s="565">
        <f>G93*1</f>
        <v>0.95432098765432094</v>
      </c>
      <c r="K92" s="2518" t="s">
        <v>393</v>
      </c>
      <c r="L92" s="2519">
        <v>630</v>
      </c>
      <c r="M92" s="2519">
        <v>136</v>
      </c>
      <c r="N92" s="2519">
        <v>3</v>
      </c>
      <c r="O92" s="2519">
        <v>2</v>
      </c>
      <c r="P92" s="2519">
        <v>0</v>
      </c>
      <c r="Q92" s="2520">
        <v>0.95185185185185184</v>
      </c>
    </row>
    <row r="93" spans="2:17" x14ac:dyDescent="0.25">
      <c r="G93" s="566">
        <f>((SUM(C92:G92))/(H90*5))</f>
        <v>0.95432098765432094</v>
      </c>
      <c r="K93" s="2499"/>
      <c r="L93" s="2499"/>
      <c r="M93" s="2499"/>
      <c r="N93" s="2499"/>
      <c r="O93" s="2499"/>
      <c r="P93" s="2525">
        <v>0.95185185185185184</v>
      </c>
      <c r="Q93" s="2499"/>
    </row>
  </sheetData>
  <mergeCells count="7">
    <mergeCell ref="B78:H78"/>
    <mergeCell ref="J41:K51"/>
    <mergeCell ref="L47:N51"/>
    <mergeCell ref="J55:N55"/>
    <mergeCell ref="B60:H60"/>
    <mergeCell ref="K60:Q60"/>
    <mergeCell ref="K78:Q78"/>
  </mergeCells>
  <conditionalFormatting sqref="C27:C30">
    <cfRule type="cellIs" dxfId="188" priority="6" stopIfTrue="1" operator="lessThan">
      <formula>0.9</formula>
    </cfRule>
  </conditionalFormatting>
  <conditionalFormatting sqref="F91 F80:F89">
    <cfRule type="cellIs" dxfId="187" priority="5" stopIfTrue="1" operator="between">
      <formula>0.01</formula>
      <formula>0.9499</formula>
    </cfRule>
  </conditionalFormatting>
  <conditionalFormatting sqref="O91 O80:O89">
    <cfRule type="cellIs" dxfId="186" priority="4" stopIfTrue="1" operator="between">
      <formula>0.01</formula>
      <formula>0.9499</formula>
    </cfRule>
  </conditionalFormatting>
  <conditionalFormatting sqref="C25:C26">
    <cfRule type="cellIs" dxfId="185" priority="3" stopIfTrue="1" operator="lessThan">
      <formula>0.9</formula>
    </cfRule>
  </conditionalFormatting>
  <conditionalFormatting sqref="F73 F62:F71">
    <cfRule type="cellIs" dxfId="184" priority="2" stopIfTrue="1" operator="between">
      <formula>0.01</formula>
      <formula>0.9499</formula>
    </cfRule>
  </conditionalFormatting>
  <conditionalFormatting sqref="O73 O62:O71">
    <cfRule type="cellIs" dxfId="183" priority="1" stopIfTrue="1" operator="between">
      <formula>0.01</formula>
      <formula>0.9499</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4"/>
  <sheetViews>
    <sheetView zoomScale="80" zoomScaleNormal="80" workbookViewId="0">
      <selection activeCell="I45" sqref="I45"/>
    </sheetView>
  </sheetViews>
  <sheetFormatPr defaultColWidth="9.140625" defaultRowHeight="15" x14ac:dyDescent="0.25"/>
  <cols>
    <col min="1" max="1" width="11.42578125" customWidth="1"/>
    <col min="2" max="2" width="13.42578125" customWidth="1"/>
    <col min="3" max="16" width="11.42578125" customWidth="1"/>
    <col min="257" max="257" width="11.42578125" customWidth="1"/>
    <col min="258" max="258" width="13.42578125" customWidth="1"/>
    <col min="259" max="272" width="11.42578125" customWidth="1"/>
    <col min="513" max="513" width="11.42578125" customWidth="1"/>
    <col min="514" max="514" width="13.42578125" customWidth="1"/>
    <col min="515" max="528" width="11.42578125" customWidth="1"/>
    <col min="769" max="769" width="11.42578125" customWidth="1"/>
    <col min="770" max="770" width="13.42578125" customWidth="1"/>
    <col min="771" max="784" width="11.42578125" customWidth="1"/>
    <col min="1025" max="1025" width="11.42578125" customWidth="1"/>
    <col min="1026" max="1026" width="13.42578125" customWidth="1"/>
    <col min="1027" max="1040" width="11.42578125" customWidth="1"/>
    <col min="1281" max="1281" width="11.42578125" customWidth="1"/>
    <col min="1282" max="1282" width="13.42578125" customWidth="1"/>
    <col min="1283" max="1296" width="11.42578125" customWidth="1"/>
    <col min="1537" max="1537" width="11.42578125" customWidth="1"/>
    <col min="1538" max="1538" width="13.42578125" customWidth="1"/>
    <col min="1539" max="1552" width="11.42578125" customWidth="1"/>
    <col min="1793" max="1793" width="11.42578125" customWidth="1"/>
    <col min="1794" max="1794" width="13.42578125" customWidth="1"/>
    <col min="1795" max="1808" width="11.42578125" customWidth="1"/>
    <col min="2049" max="2049" width="11.42578125" customWidth="1"/>
    <col min="2050" max="2050" width="13.42578125" customWidth="1"/>
    <col min="2051" max="2064" width="11.42578125" customWidth="1"/>
    <col min="2305" max="2305" width="11.42578125" customWidth="1"/>
    <col min="2306" max="2306" width="13.42578125" customWidth="1"/>
    <col min="2307" max="2320" width="11.42578125" customWidth="1"/>
    <col min="2561" max="2561" width="11.42578125" customWidth="1"/>
    <col min="2562" max="2562" width="13.42578125" customWidth="1"/>
    <col min="2563" max="2576" width="11.42578125" customWidth="1"/>
    <col min="2817" max="2817" width="11.42578125" customWidth="1"/>
    <col min="2818" max="2818" width="13.42578125" customWidth="1"/>
    <col min="2819" max="2832" width="11.42578125" customWidth="1"/>
    <col min="3073" max="3073" width="11.42578125" customWidth="1"/>
    <col min="3074" max="3074" width="13.42578125" customWidth="1"/>
    <col min="3075" max="3088" width="11.42578125" customWidth="1"/>
    <col min="3329" max="3329" width="11.42578125" customWidth="1"/>
    <col min="3330" max="3330" width="13.42578125" customWidth="1"/>
    <col min="3331" max="3344" width="11.42578125" customWidth="1"/>
    <col min="3585" max="3585" width="11.42578125" customWidth="1"/>
    <col min="3586" max="3586" width="13.42578125" customWidth="1"/>
    <col min="3587" max="3600" width="11.42578125" customWidth="1"/>
    <col min="3841" max="3841" width="11.42578125" customWidth="1"/>
    <col min="3842" max="3842" width="13.42578125" customWidth="1"/>
    <col min="3843" max="3856" width="11.42578125" customWidth="1"/>
    <col min="4097" max="4097" width="11.42578125" customWidth="1"/>
    <col min="4098" max="4098" width="13.42578125" customWidth="1"/>
    <col min="4099" max="4112" width="11.42578125" customWidth="1"/>
    <col min="4353" max="4353" width="11.42578125" customWidth="1"/>
    <col min="4354" max="4354" width="13.42578125" customWidth="1"/>
    <col min="4355" max="4368" width="11.42578125" customWidth="1"/>
    <col min="4609" max="4609" width="11.42578125" customWidth="1"/>
    <col min="4610" max="4610" width="13.42578125" customWidth="1"/>
    <col min="4611" max="4624" width="11.42578125" customWidth="1"/>
    <col min="4865" max="4865" width="11.42578125" customWidth="1"/>
    <col min="4866" max="4866" width="13.42578125" customWidth="1"/>
    <col min="4867" max="4880" width="11.42578125" customWidth="1"/>
    <col min="5121" max="5121" width="11.42578125" customWidth="1"/>
    <col min="5122" max="5122" width="13.42578125" customWidth="1"/>
    <col min="5123" max="5136" width="11.42578125" customWidth="1"/>
    <col min="5377" max="5377" width="11.42578125" customWidth="1"/>
    <col min="5378" max="5378" width="13.42578125" customWidth="1"/>
    <col min="5379" max="5392" width="11.42578125" customWidth="1"/>
    <col min="5633" max="5633" width="11.42578125" customWidth="1"/>
    <col min="5634" max="5634" width="13.42578125" customWidth="1"/>
    <col min="5635" max="5648" width="11.42578125" customWidth="1"/>
    <col min="5889" max="5889" width="11.42578125" customWidth="1"/>
    <col min="5890" max="5890" width="13.42578125" customWidth="1"/>
    <col min="5891" max="5904" width="11.42578125" customWidth="1"/>
    <col min="6145" max="6145" width="11.42578125" customWidth="1"/>
    <col min="6146" max="6146" width="13.42578125" customWidth="1"/>
    <col min="6147" max="6160" width="11.42578125" customWidth="1"/>
    <col min="6401" max="6401" width="11.42578125" customWidth="1"/>
    <col min="6402" max="6402" width="13.42578125" customWidth="1"/>
    <col min="6403" max="6416" width="11.42578125" customWidth="1"/>
    <col min="6657" max="6657" width="11.42578125" customWidth="1"/>
    <col min="6658" max="6658" width="13.42578125" customWidth="1"/>
    <col min="6659" max="6672" width="11.42578125" customWidth="1"/>
    <col min="6913" max="6913" width="11.42578125" customWidth="1"/>
    <col min="6914" max="6914" width="13.42578125" customWidth="1"/>
    <col min="6915" max="6928" width="11.42578125" customWidth="1"/>
    <col min="7169" max="7169" width="11.42578125" customWidth="1"/>
    <col min="7170" max="7170" width="13.42578125" customWidth="1"/>
    <col min="7171" max="7184" width="11.42578125" customWidth="1"/>
    <col min="7425" max="7425" width="11.42578125" customWidth="1"/>
    <col min="7426" max="7426" width="13.42578125" customWidth="1"/>
    <col min="7427" max="7440" width="11.42578125" customWidth="1"/>
    <col min="7681" max="7681" width="11.42578125" customWidth="1"/>
    <col min="7682" max="7682" width="13.42578125" customWidth="1"/>
    <col min="7683" max="7696" width="11.42578125" customWidth="1"/>
    <col min="7937" max="7937" width="11.42578125" customWidth="1"/>
    <col min="7938" max="7938" width="13.42578125" customWidth="1"/>
    <col min="7939" max="7952" width="11.42578125" customWidth="1"/>
    <col min="8193" max="8193" width="11.42578125" customWidth="1"/>
    <col min="8194" max="8194" width="13.42578125" customWidth="1"/>
    <col min="8195" max="8208" width="11.42578125" customWidth="1"/>
    <col min="8449" max="8449" width="11.42578125" customWidth="1"/>
    <col min="8450" max="8450" width="13.42578125" customWidth="1"/>
    <col min="8451" max="8464" width="11.42578125" customWidth="1"/>
    <col min="8705" max="8705" width="11.42578125" customWidth="1"/>
    <col min="8706" max="8706" width="13.42578125" customWidth="1"/>
    <col min="8707" max="8720" width="11.42578125" customWidth="1"/>
    <col min="8961" max="8961" width="11.42578125" customWidth="1"/>
    <col min="8962" max="8962" width="13.42578125" customWidth="1"/>
    <col min="8963" max="8976" width="11.42578125" customWidth="1"/>
    <col min="9217" max="9217" width="11.42578125" customWidth="1"/>
    <col min="9218" max="9218" width="13.42578125" customWidth="1"/>
    <col min="9219" max="9232" width="11.42578125" customWidth="1"/>
    <col min="9473" max="9473" width="11.42578125" customWidth="1"/>
    <col min="9474" max="9474" width="13.42578125" customWidth="1"/>
    <col min="9475" max="9488" width="11.42578125" customWidth="1"/>
    <col min="9729" max="9729" width="11.42578125" customWidth="1"/>
    <col min="9730" max="9730" width="13.42578125" customWidth="1"/>
    <col min="9731" max="9744" width="11.42578125" customWidth="1"/>
    <col min="9985" max="9985" width="11.42578125" customWidth="1"/>
    <col min="9986" max="9986" width="13.42578125" customWidth="1"/>
    <col min="9987" max="10000" width="11.42578125" customWidth="1"/>
    <col min="10241" max="10241" width="11.42578125" customWidth="1"/>
    <col min="10242" max="10242" width="13.42578125" customWidth="1"/>
    <col min="10243" max="10256" width="11.42578125" customWidth="1"/>
    <col min="10497" max="10497" width="11.42578125" customWidth="1"/>
    <col min="10498" max="10498" width="13.42578125" customWidth="1"/>
    <col min="10499" max="10512" width="11.42578125" customWidth="1"/>
    <col min="10753" max="10753" width="11.42578125" customWidth="1"/>
    <col min="10754" max="10754" width="13.42578125" customWidth="1"/>
    <col min="10755" max="10768" width="11.42578125" customWidth="1"/>
    <col min="11009" max="11009" width="11.42578125" customWidth="1"/>
    <col min="11010" max="11010" width="13.42578125" customWidth="1"/>
    <col min="11011" max="11024" width="11.42578125" customWidth="1"/>
    <col min="11265" max="11265" width="11.42578125" customWidth="1"/>
    <col min="11266" max="11266" width="13.42578125" customWidth="1"/>
    <col min="11267" max="11280" width="11.42578125" customWidth="1"/>
    <col min="11521" max="11521" width="11.42578125" customWidth="1"/>
    <col min="11522" max="11522" width="13.42578125" customWidth="1"/>
    <col min="11523" max="11536" width="11.42578125" customWidth="1"/>
    <col min="11777" max="11777" width="11.42578125" customWidth="1"/>
    <col min="11778" max="11778" width="13.42578125" customWidth="1"/>
    <col min="11779" max="11792" width="11.42578125" customWidth="1"/>
    <col min="12033" max="12033" width="11.42578125" customWidth="1"/>
    <col min="12034" max="12034" width="13.42578125" customWidth="1"/>
    <col min="12035" max="12048" width="11.42578125" customWidth="1"/>
    <col min="12289" max="12289" width="11.42578125" customWidth="1"/>
    <col min="12290" max="12290" width="13.42578125" customWidth="1"/>
    <col min="12291" max="12304" width="11.42578125" customWidth="1"/>
    <col min="12545" max="12545" width="11.42578125" customWidth="1"/>
    <col min="12546" max="12546" width="13.42578125" customWidth="1"/>
    <col min="12547" max="12560" width="11.42578125" customWidth="1"/>
    <col min="12801" max="12801" width="11.42578125" customWidth="1"/>
    <col min="12802" max="12802" width="13.42578125" customWidth="1"/>
    <col min="12803" max="12816" width="11.42578125" customWidth="1"/>
    <col min="13057" max="13057" width="11.42578125" customWidth="1"/>
    <col min="13058" max="13058" width="13.42578125" customWidth="1"/>
    <col min="13059" max="13072" width="11.42578125" customWidth="1"/>
    <col min="13313" max="13313" width="11.42578125" customWidth="1"/>
    <col min="13314" max="13314" width="13.42578125" customWidth="1"/>
    <col min="13315" max="13328" width="11.42578125" customWidth="1"/>
    <col min="13569" max="13569" width="11.42578125" customWidth="1"/>
    <col min="13570" max="13570" width="13.42578125" customWidth="1"/>
    <col min="13571" max="13584" width="11.42578125" customWidth="1"/>
    <col min="13825" max="13825" width="11.42578125" customWidth="1"/>
    <col min="13826" max="13826" width="13.42578125" customWidth="1"/>
    <col min="13827" max="13840" width="11.42578125" customWidth="1"/>
    <col min="14081" max="14081" width="11.42578125" customWidth="1"/>
    <col min="14082" max="14082" width="13.42578125" customWidth="1"/>
    <col min="14083" max="14096" width="11.42578125" customWidth="1"/>
    <col min="14337" max="14337" width="11.42578125" customWidth="1"/>
    <col min="14338" max="14338" width="13.42578125" customWidth="1"/>
    <col min="14339" max="14352" width="11.42578125" customWidth="1"/>
    <col min="14593" max="14593" width="11.42578125" customWidth="1"/>
    <col min="14594" max="14594" width="13.42578125" customWidth="1"/>
    <col min="14595" max="14608" width="11.42578125" customWidth="1"/>
    <col min="14849" max="14849" width="11.42578125" customWidth="1"/>
    <col min="14850" max="14850" width="13.42578125" customWidth="1"/>
    <col min="14851" max="14864" width="11.42578125" customWidth="1"/>
    <col min="15105" max="15105" width="11.42578125" customWidth="1"/>
    <col min="15106" max="15106" width="13.42578125" customWidth="1"/>
    <col min="15107" max="15120" width="11.42578125" customWidth="1"/>
    <col min="15361" max="15361" width="11.42578125" customWidth="1"/>
    <col min="15362" max="15362" width="13.42578125" customWidth="1"/>
    <col min="15363" max="15376" width="11.42578125" customWidth="1"/>
    <col min="15617" max="15617" width="11.42578125" customWidth="1"/>
    <col min="15618" max="15618" width="13.42578125" customWidth="1"/>
    <col min="15619" max="15632" width="11.42578125" customWidth="1"/>
    <col min="15873" max="15873" width="11.42578125" customWidth="1"/>
    <col min="15874" max="15874" width="13.42578125" customWidth="1"/>
    <col min="15875" max="15888" width="11.42578125" customWidth="1"/>
    <col min="16129" max="16129" width="11.42578125" customWidth="1"/>
    <col min="16130" max="16130" width="13.42578125" customWidth="1"/>
    <col min="16131" max="16144" width="11.42578125" customWidth="1"/>
  </cols>
  <sheetData>
    <row r="1" spans="2:11" x14ac:dyDescent="0.25">
      <c r="E1" s="47" t="s">
        <v>148</v>
      </c>
    </row>
    <row r="2" spans="2:11" x14ac:dyDescent="0.25">
      <c r="E2" s="48" t="s">
        <v>41</v>
      </c>
    </row>
    <row r="3" spans="2:11" x14ac:dyDescent="0.25">
      <c r="E3" s="48"/>
    </row>
    <row r="4" spans="2:11" x14ac:dyDescent="0.25">
      <c r="C4" s="568" t="s">
        <v>444</v>
      </c>
      <c r="D4" s="568"/>
      <c r="E4" s="568"/>
      <c r="F4" s="568"/>
      <c r="G4" s="568"/>
      <c r="H4" s="568"/>
    </row>
    <row r="5" spans="2:11" x14ac:dyDescent="0.25">
      <c r="K5" s="49"/>
    </row>
    <row r="6" spans="2:11" x14ac:dyDescent="0.25">
      <c r="F6" t="s">
        <v>445</v>
      </c>
      <c r="H6" s="569">
        <v>43571</v>
      </c>
      <c r="I6" s="570"/>
      <c r="K6" s="49"/>
    </row>
    <row r="7" spans="2:11" x14ac:dyDescent="0.25">
      <c r="G7" s="15" t="s">
        <v>152</v>
      </c>
      <c r="H7" s="464" t="s">
        <v>446</v>
      </c>
      <c r="I7" s="465"/>
      <c r="K7" s="49"/>
    </row>
    <row r="8" spans="2:11" x14ac:dyDescent="0.25">
      <c r="H8" s="15"/>
      <c r="I8" s="49"/>
      <c r="J8" s="49"/>
      <c r="K8" s="49"/>
    </row>
    <row r="9" spans="2:11" x14ac:dyDescent="0.25">
      <c r="B9" s="2040" t="s">
        <v>39</v>
      </c>
      <c r="C9" s="522" t="s">
        <v>183</v>
      </c>
      <c r="D9" s="523"/>
      <c r="E9" s="523"/>
      <c r="F9" s="523"/>
      <c r="G9" s="523"/>
      <c r="H9" s="523"/>
      <c r="I9" s="524"/>
      <c r="J9" s="49"/>
    </row>
    <row r="10" spans="2:11" x14ac:dyDescent="0.25">
      <c r="B10" s="2041" t="s">
        <v>157</v>
      </c>
      <c r="C10" s="571" t="s">
        <v>447</v>
      </c>
      <c r="D10" s="572"/>
      <c r="E10" s="572"/>
      <c r="F10" s="572"/>
      <c r="G10" s="572"/>
      <c r="H10" s="572"/>
      <c r="I10" s="573"/>
    </row>
    <row r="11" spans="2:11" x14ac:dyDescent="0.25">
      <c r="B11" s="476" t="s">
        <v>155</v>
      </c>
      <c r="C11" s="706" t="s">
        <v>1361</v>
      </c>
      <c r="D11" s="1987"/>
      <c r="E11" s="1987"/>
      <c r="F11" s="1987"/>
      <c r="G11" s="1987"/>
      <c r="H11" s="1987"/>
      <c r="I11" s="705"/>
      <c r="J11" s="49"/>
    </row>
    <row r="12" spans="2:11" x14ac:dyDescent="0.25">
      <c r="B12" s="2041" t="s">
        <v>159</v>
      </c>
      <c r="C12" s="571" t="s">
        <v>448</v>
      </c>
      <c r="D12" s="572"/>
      <c r="E12" s="572"/>
      <c r="F12" s="572"/>
      <c r="G12" s="572"/>
      <c r="H12" s="572"/>
      <c r="I12" s="573"/>
      <c r="J12" s="49"/>
    </row>
    <row r="13" spans="2:11" x14ac:dyDescent="0.25">
      <c r="B13" s="2040" t="s">
        <v>161</v>
      </c>
      <c r="C13" s="574" t="s">
        <v>50</v>
      </c>
      <c r="D13" s="523"/>
      <c r="E13" s="523"/>
      <c r="F13" s="523"/>
      <c r="G13" s="523"/>
      <c r="H13" s="523"/>
      <c r="I13" s="524"/>
      <c r="J13" s="49"/>
    </row>
    <row r="14" spans="2:11" x14ac:dyDescent="0.25">
      <c r="B14" s="2041" t="s">
        <v>162</v>
      </c>
      <c r="C14" s="571" t="s">
        <v>449</v>
      </c>
      <c r="D14" s="572"/>
      <c r="E14" s="572"/>
      <c r="F14" s="572"/>
      <c r="G14" s="572"/>
      <c r="H14" s="572"/>
      <c r="I14" s="573"/>
      <c r="J14" s="49"/>
    </row>
    <row r="15" spans="2:11" ht="45" x14ac:dyDescent="0.25">
      <c r="B15" s="2044" t="s">
        <v>187</v>
      </c>
      <c r="C15" s="576" t="s">
        <v>450</v>
      </c>
      <c r="D15" s="577"/>
      <c r="E15" s="577"/>
      <c r="F15" s="577"/>
      <c r="G15" s="577"/>
      <c r="H15" s="577"/>
      <c r="I15" s="578"/>
    </row>
    <row r="17" spans="2:10" x14ac:dyDescent="0.25">
      <c r="B17" s="171"/>
      <c r="C17" s="49"/>
      <c r="D17" s="49"/>
      <c r="E17" s="49"/>
      <c r="F17" s="49"/>
      <c r="G17" s="49"/>
      <c r="H17" s="49"/>
      <c r="I17" s="49"/>
      <c r="J17" s="49"/>
    </row>
    <row r="18" spans="2:10" x14ac:dyDescent="0.25">
      <c r="B18" s="56"/>
      <c r="D18" s="49"/>
      <c r="E18" s="49"/>
      <c r="F18" s="49"/>
    </row>
    <row r="19" spans="2:10" x14ac:dyDescent="0.25">
      <c r="B19" s="55"/>
    </row>
    <row r="20" spans="2:10" ht="15.75" thickBot="1" x14ac:dyDescent="0.3">
      <c r="C20" s="55"/>
    </row>
    <row r="21" spans="2:10" ht="30.75" thickBot="1" x14ac:dyDescent="0.3">
      <c r="B21" s="3137" t="s">
        <v>166</v>
      </c>
      <c r="C21" s="3138" t="s">
        <v>189</v>
      </c>
      <c r="D21" s="3139" t="s">
        <v>159</v>
      </c>
    </row>
    <row r="22" spans="2:10" x14ac:dyDescent="0.25">
      <c r="B22" s="3140">
        <v>43101</v>
      </c>
      <c r="C22" s="3141">
        <v>0</v>
      </c>
      <c r="D22" s="3142">
        <v>2</v>
      </c>
      <c r="E22" s="60"/>
    </row>
    <row r="23" spans="2:10" x14ac:dyDescent="0.25">
      <c r="B23" s="2314">
        <v>43132</v>
      </c>
      <c r="C23" s="2061">
        <v>0</v>
      </c>
      <c r="D23" s="2182">
        <v>2</v>
      </c>
    </row>
    <row r="24" spans="2:10" x14ac:dyDescent="0.25">
      <c r="B24" s="2314">
        <v>43160</v>
      </c>
      <c r="C24" s="2061">
        <v>1</v>
      </c>
      <c r="D24" s="2182">
        <v>2</v>
      </c>
    </row>
    <row r="25" spans="2:10" x14ac:dyDescent="0.25">
      <c r="B25" s="2314">
        <v>43191</v>
      </c>
      <c r="C25" s="2061">
        <v>1</v>
      </c>
      <c r="D25" s="2182">
        <v>2</v>
      </c>
    </row>
    <row r="26" spans="2:10" x14ac:dyDescent="0.25">
      <c r="B26" s="2314">
        <v>43221</v>
      </c>
      <c r="C26" s="2061">
        <v>0</v>
      </c>
      <c r="D26" s="2182">
        <v>2</v>
      </c>
    </row>
    <row r="27" spans="2:10" x14ac:dyDescent="0.25">
      <c r="B27" s="2314">
        <v>43252</v>
      </c>
      <c r="C27" s="2061">
        <v>0</v>
      </c>
      <c r="D27" s="2182">
        <v>2</v>
      </c>
    </row>
    <row r="28" spans="2:10" x14ac:dyDescent="0.25">
      <c r="B28" s="2314">
        <v>43282</v>
      </c>
      <c r="C28" s="2061">
        <v>0</v>
      </c>
      <c r="D28" s="2182">
        <v>2</v>
      </c>
    </row>
    <row r="29" spans="2:10" x14ac:dyDescent="0.25">
      <c r="B29" s="2314">
        <v>43313</v>
      </c>
      <c r="C29" s="2061">
        <v>0</v>
      </c>
      <c r="D29" s="2182">
        <v>2</v>
      </c>
    </row>
    <row r="30" spans="2:10" x14ac:dyDescent="0.25">
      <c r="B30" s="2314">
        <v>43344</v>
      </c>
      <c r="C30" s="2061">
        <v>0</v>
      </c>
      <c r="D30" s="2182">
        <v>2</v>
      </c>
    </row>
    <row r="31" spans="2:10" x14ac:dyDescent="0.25">
      <c r="B31" s="2314">
        <v>43374</v>
      </c>
      <c r="C31" s="2061">
        <v>0</v>
      </c>
      <c r="D31" s="2182">
        <v>2</v>
      </c>
    </row>
    <row r="32" spans="2:10" x14ac:dyDescent="0.25">
      <c r="B32" s="2314">
        <v>43405</v>
      </c>
      <c r="C32" s="2061">
        <v>0</v>
      </c>
      <c r="D32" s="2182">
        <v>2</v>
      </c>
    </row>
    <row r="33" spans="2:4" ht="15.75" thickBot="1" x14ac:dyDescent="0.3">
      <c r="B33" s="3143">
        <v>43435</v>
      </c>
      <c r="C33" s="3144">
        <v>0</v>
      </c>
      <c r="D33" s="3145">
        <v>2</v>
      </c>
    </row>
    <row r="34" spans="2:4" x14ac:dyDescent="0.25">
      <c r="B34" s="3140">
        <v>43466</v>
      </c>
      <c r="C34" s="3141">
        <v>0</v>
      </c>
      <c r="D34" s="3142">
        <v>2</v>
      </c>
    </row>
    <row r="35" spans="2:4" x14ac:dyDescent="0.25">
      <c r="B35" s="2314">
        <v>43497</v>
      </c>
      <c r="C35" s="2061">
        <v>0</v>
      </c>
      <c r="D35" s="2182">
        <v>2</v>
      </c>
    </row>
    <row r="36" spans="2:4" x14ac:dyDescent="0.25">
      <c r="B36" s="2314" t="s">
        <v>1474</v>
      </c>
      <c r="C36" s="2061">
        <v>0</v>
      </c>
      <c r="D36" s="2182">
        <v>2</v>
      </c>
    </row>
    <row r="37" spans="2:4" x14ac:dyDescent="0.25">
      <c r="B37" s="2314">
        <v>43556</v>
      </c>
      <c r="C37" s="1"/>
      <c r="D37" s="2182">
        <v>2</v>
      </c>
    </row>
    <row r="38" spans="2:4" x14ac:dyDescent="0.25">
      <c r="B38" s="2314">
        <v>43586</v>
      </c>
      <c r="C38" s="1"/>
      <c r="D38" s="2182">
        <v>2</v>
      </c>
    </row>
    <row r="39" spans="2:4" x14ac:dyDescent="0.25">
      <c r="B39" s="2314">
        <v>43617</v>
      </c>
      <c r="C39" s="1"/>
      <c r="D39" s="2182">
        <v>2</v>
      </c>
    </row>
    <row r="40" spans="2:4" x14ac:dyDescent="0.25">
      <c r="B40" s="2314">
        <v>43647</v>
      </c>
      <c r="C40" s="1"/>
      <c r="D40" s="2182">
        <v>2</v>
      </c>
    </row>
    <row r="41" spans="2:4" x14ac:dyDescent="0.25">
      <c r="B41" s="2314">
        <v>43678</v>
      </c>
      <c r="C41" s="1"/>
      <c r="D41" s="2182">
        <v>2</v>
      </c>
    </row>
    <row r="42" spans="2:4" x14ac:dyDescent="0.25">
      <c r="B42" s="2314">
        <v>43709</v>
      </c>
      <c r="C42" s="1"/>
      <c r="D42" s="2182">
        <v>2</v>
      </c>
    </row>
    <row r="43" spans="2:4" x14ac:dyDescent="0.25">
      <c r="B43" s="2314">
        <v>43739</v>
      </c>
      <c r="C43" s="1"/>
      <c r="D43" s="2182">
        <v>2</v>
      </c>
    </row>
    <row r="44" spans="2:4" x14ac:dyDescent="0.25">
      <c r="B44" s="2314">
        <v>43770</v>
      </c>
      <c r="C44" s="1"/>
      <c r="D44" s="2182">
        <v>2</v>
      </c>
    </row>
    <row r="45" spans="2:4" ht="15.75" thickBot="1" x14ac:dyDescent="0.3">
      <c r="B45" s="2315">
        <v>43800</v>
      </c>
      <c r="C45" s="2329"/>
      <c r="D45" s="2183">
        <v>2</v>
      </c>
    </row>
    <row r="46" spans="2:4" x14ac:dyDescent="0.25">
      <c r="B46" s="56" t="s">
        <v>285</v>
      </c>
    </row>
    <row r="47" spans="2:4" x14ac:dyDescent="0.25">
      <c r="B47" t="s">
        <v>176</v>
      </c>
    </row>
    <row r="48" spans="2:4" x14ac:dyDescent="0.25">
      <c r="B48" t="s">
        <v>177</v>
      </c>
    </row>
    <row r="49" spans="2:6" x14ac:dyDescent="0.25">
      <c r="B49" s="581" t="s">
        <v>178</v>
      </c>
      <c r="C49" s="582"/>
      <c r="D49" s="582"/>
      <c r="E49" s="582"/>
      <c r="F49" s="583"/>
    </row>
    <row r="50" spans="2:6" x14ac:dyDescent="0.25">
      <c r="B50" s="584" t="s">
        <v>179</v>
      </c>
      <c r="C50" s="585"/>
      <c r="D50" s="586" t="s">
        <v>180</v>
      </c>
      <c r="E50" s="585"/>
      <c r="F50" s="587"/>
    </row>
    <row r="51" spans="2:6" x14ac:dyDescent="0.25">
      <c r="B51" s="492" t="s">
        <v>1262</v>
      </c>
      <c r="C51" s="463"/>
      <c r="D51" s="1709">
        <v>43199</v>
      </c>
      <c r="E51" s="463"/>
      <c r="F51" s="494"/>
    </row>
    <row r="52" spans="2:6" x14ac:dyDescent="0.25">
      <c r="B52" s="492" t="s">
        <v>1263</v>
      </c>
      <c r="C52" s="463"/>
      <c r="D52" s="493"/>
      <c r="E52" s="463"/>
      <c r="F52" s="494"/>
    </row>
    <row r="53" spans="2:6" x14ac:dyDescent="0.25">
      <c r="B53" s="492"/>
      <c r="C53" s="463"/>
      <c r="D53" s="493"/>
      <c r="E53" s="463"/>
      <c r="F53" s="494"/>
    </row>
    <row r="54" spans="2:6" x14ac:dyDescent="0.25">
      <c r="B54" s="492" t="s">
        <v>1264</v>
      </c>
      <c r="C54" s="463"/>
      <c r="D54" s="1709">
        <v>43236</v>
      </c>
      <c r="E54" s="463"/>
      <c r="F54" s="494"/>
    </row>
    <row r="55" spans="2:6" x14ac:dyDescent="0.25">
      <c r="B55" s="492" t="s">
        <v>1265</v>
      </c>
      <c r="C55" s="463"/>
      <c r="D55" s="493"/>
      <c r="E55" s="463"/>
      <c r="F55" s="494"/>
    </row>
    <row r="56" spans="2:6" x14ac:dyDescent="0.25">
      <c r="B56" s="492"/>
      <c r="C56" s="463"/>
      <c r="D56" s="493"/>
      <c r="E56" s="463"/>
      <c r="F56" s="494"/>
    </row>
    <row r="57" spans="2:6" x14ac:dyDescent="0.25">
      <c r="B57" s="492"/>
      <c r="C57" s="463"/>
      <c r="D57" s="493"/>
      <c r="E57" s="463"/>
      <c r="F57" s="494"/>
    </row>
    <row r="58" spans="2:6" x14ac:dyDescent="0.25">
      <c r="B58" s="492"/>
      <c r="C58" s="463"/>
      <c r="D58" s="493"/>
      <c r="E58" s="463"/>
      <c r="F58" s="494"/>
    </row>
    <row r="59" spans="2:6" x14ac:dyDescent="0.25">
      <c r="B59" s="492"/>
      <c r="C59" s="463"/>
      <c r="D59" s="493"/>
      <c r="E59" s="463"/>
      <c r="F59" s="494"/>
    </row>
    <row r="60" spans="2:6" x14ac:dyDescent="0.25">
      <c r="B60" s="492"/>
      <c r="C60" s="463"/>
      <c r="D60" s="493"/>
      <c r="E60" s="463"/>
      <c r="F60" s="494"/>
    </row>
    <row r="61" spans="2:6" ht="15.75" thickBot="1" x14ac:dyDescent="0.3">
      <c r="B61" s="495"/>
      <c r="C61" s="496"/>
      <c r="D61" s="497"/>
      <c r="E61" s="496"/>
      <c r="F61" s="498"/>
    </row>
    <row r="63" spans="2:6" x14ac:dyDescent="0.25">
      <c r="B63" t="s">
        <v>181</v>
      </c>
    </row>
    <row r="64" spans="2:6" x14ac:dyDescent="0.25">
      <c r="B64" t="s">
        <v>233</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zoomScale="79" zoomScaleNormal="79" workbookViewId="0"/>
  </sheetViews>
  <sheetFormatPr defaultColWidth="8.85546875" defaultRowHeight="15" x14ac:dyDescent="0.25"/>
  <cols>
    <col min="1" max="1" width="8.85546875" customWidth="1"/>
    <col min="2" max="2" width="15.7109375" customWidth="1"/>
    <col min="3" max="3" width="13.7109375" customWidth="1"/>
    <col min="4" max="5" width="8.85546875" customWidth="1"/>
    <col min="6" max="6" width="15.7109375" bestFit="1" customWidth="1"/>
    <col min="7" max="7" width="8.85546875" customWidth="1"/>
    <col min="8" max="8" width="20.140625" customWidth="1"/>
    <col min="9" max="9" width="11" customWidth="1"/>
    <col min="10" max="10" width="15.28515625" bestFit="1" customWidth="1"/>
    <col min="11" max="11" width="8.85546875" customWidth="1"/>
    <col min="12" max="12" width="13.42578125" customWidth="1"/>
    <col min="34" max="34" width="13.28515625" customWidth="1"/>
    <col min="36" max="36" width="10.140625" bestFit="1" customWidth="1"/>
    <col min="37" max="37" width="12.28515625" customWidth="1"/>
    <col min="257" max="257" width="8.85546875" customWidth="1"/>
    <col min="258" max="258" width="15.7109375" customWidth="1"/>
    <col min="259" max="259" width="13.7109375" customWidth="1"/>
    <col min="260" max="261" width="8.85546875" customWidth="1"/>
    <col min="262" max="262" width="15.7109375" bestFit="1" customWidth="1"/>
    <col min="263" max="263" width="8.85546875" customWidth="1"/>
    <col min="264" max="264" width="20.140625" customWidth="1"/>
    <col min="265" max="265" width="11" customWidth="1"/>
    <col min="266" max="266" width="15.28515625" bestFit="1" customWidth="1"/>
    <col min="267" max="267" width="8.85546875" customWidth="1"/>
    <col min="268" max="268" width="13.42578125" customWidth="1"/>
    <col min="290" max="290" width="13.28515625" customWidth="1"/>
    <col min="292" max="292" width="10.140625" bestFit="1" customWidth="1"/>
    <col min="293" max="293" width="12.28515625" customWidth="1"/>
    <col min="513" max="513" width="8.85546875" customWidth="1"/>
    <col min="514" max="514" width="15.7109375" customWidth="1"/>
    <col min="515" max="515" width="13.7109375" customWidth="1"/>
    <col min="516" max="517" width="8.85546875" customWidth="1"/>
    <col min="518" max="518" width="15.7109375" bestFit="1" customWidth="1"/>
    <col min="519" max="519" width="8.85546875" customWidth="1"/>
    <col min="520" max="520" width="20.140625" customWidth="1"/>
    <col min="521" max="521" width="11" customWidth="1"/>
    <col min="522" max="522" width="15.28515625" bestFit="1" customWidth="1"/>
    <col min="523" max="523" width="8.85546875" customWidth="1"/>
    <col min="524" max="524" width="13.42578125" customWidth="1"/>
    <col min="546" max="546" width="13.28515625" customWidth="1"/>
    <col min="548" max="548" width="10.140625" bestFit="1" customWidth="1"/>
    <col min="549" max="549" width="12.28515625" customWidth="1"/>
    <col min="769" max="769" width="8.85546875" customWidth="1"/>
    <col min="770" max="770" width="15.7109375" customWidth="1"/>
    <col min="771" max="771" width="13.7109375" customWidth="1"/>
    <col min="772" max="773" width="8.85546875" customWidth="1"/>
    <col min="774" max="774" width="15.7109375" bestFit="1" customWidth="1"/>
    <col min="775" max="775" width="8.85546875" customWidth="1"/>
    <col min="776" max="776" width="20.140625" customWidth="1"/>
    <col min="777" max="777" width="11" customWidth="1"/>
    <col min="778" max="778" width="15.28515625" bestFit="1" customWidth="1"/>
    <col min="779" max="779" width="8.85546875" customWidth="1"/>
    <col min="780" max="780" width="13.42578125" customWidth="1"/>
    <col min="802" max="802" width="13.28515625" customWidth="1"/>
    <col min="804" max="804" width="10.140625" bestFit="1" customWidth="1"/>
    <col min="805" max="805" width="12.28515625" customWidth="1"/>
    <col min="1025" max="1025" width="8.85546875" customWidth="1"/>
    <col min="1026" max="1026" width="15.7109375" customWidth="1"/>
    <col min="1027" max="1027" width="13.7109375" customWidth="1"/>
    <col min="1028" max="1029" width="8.85546875" customWidth="1"/>
    <col min="1030" max="1030" width="15.7109375" bestFit="1" customWidth="1"/>
    <col min="1031" max="1031" width="8.85546875" customWidth="1"/>
    <col min="1032" max="1032" width="20.140625" customWidth="1"/>
    <col min="1033" max="1033" width="11" customWidth="1"/>
    <col min="1034" max="1034" width="15.28515625" bestFit="1" customWidth="1"/>
    <col min="1035" max="1035" width="8.85546875" customWidth="1"/>
    <col min="1036" max="1036" width="13.42578125" customWidth="1"/>
    <col min="1058" max="1058" width="13.28515625" customWidth="1"/>
    <col min="1060" max="1060" width="10.140625" bestFit="1" customWidth="1"/>
    <col min="1061" max="1061" width="12.28515625" customWidth="1"/>
    <col min="1281" max="1281" width="8.85546875" customWidth="1"/>
    <col min="1282" max="1282" width="15.7109375" customWidth="1"/>
    <col min="1283" max="1283" width="13.7109375" customWidth="1"/>
    <col min="1284" max="1285" width="8.85546875" customWidth="1"/>
    <col min="1286" max="1286" width="15.7109375" bestFit="1" customWidth="1"/>
    <col min="1287" max="1287" width="8.85546875" customWidth="1"/>
    <col min="1288" max="1288" width="20.140625" customWidth="1"/>
    <col min="1289" max="1289" width="11" customWidth="1"/>
    <col min="1290" max="1290" width="15.28515625" bestFit="1" customWidth="1"/>
    <col min="1291" max="1291" width="8.85546875" customWidth="1"/>
    <col min="1292" max="1292" width="13.42578125" customWidth="1"/>
    <col min="1314" max="1314" width="13.28515625" customWidth="1"/>
    <col min="1316" max="1316" width="10.140625" bestFit="1" customWidth="1"/>
    <col min="1317" max="1317" width="12.28515625" customWidth="1"/>
    <col min="1537" max="1537" width="8.85546875" customWidth="1"/>
    <col min="1538" max="1538" width="15.7109375" customWidth="1"/>
    <col min="1539" max="1539" width="13.7109375" customWidth="1"/>
    <col min="1540" max="1541" width="8.85546875" customWidth="1"/>
    <col min="1542" max="1542" width="15.7109375" bestFit="1" customWidth="1"/>
    <col min="1543" max="1543" width="8.85546875" customWidth="1"/>
    <col min="1544" max="1544" width="20.140625" customWidth="1"/>
    <col min="1545" max="1545" width="11" customWidth="1"/>
    <col min="1546" max="1546" width="15.28515625" bestFit="1" customWidth="1"/>
    <col min="1547" max="1547" width="8.85546875" customWidth="1"/>
    <col min="1548" max="1548" width="13.42578125" customWidth="1"/>
    <col min="1570" max="1570" width="13.28515625" customWidth="1"/>
    <col min="1572" max="1572" width="10.140625" bestFit="1" customWidth="1"/>
    <col min="1573" max="1573" width="12.28515625" customWidth="1"/>
    <col min="1793" max="1793" width="8.85546875" customWidth="1"/>
    <col min="1794" max="1794" width="15.7109375" customWidth="1"/>
    <col min="1795" max="1795" width="13.7109375" customWidth="1"/>
    <col min="1796" max="1797" width="8.85546875" customWidth="1"/>
    <col min="1798" max="1798" width="15.7109375" bestFit="1" customWidth="1"/>
    <col min="1799" max="1799" width="8.85546875" customWidth="1"/>
    <col min="1800" max="1800" width="20.140625" customWidth="1"/>
    <col min="1801" max="1801" width="11" customWidth="1"/>
    <col min="1802" max="1802" width="15.28515625" bestFit="1" customWidth="1"/>
    <col min="1803" max="1803" width="8.85546875" customWidth="1"/>
    <col min="1804" max="1804" width="13.42578125" customWidth="1"/>
    <col min="1826" max="1826" width="13.28515625" customWidth="1"/>
    <col min="1828" max="1828" width="10.140625" bestFit="1" customWidth="1"/>
    <col min="1829" max="1829" width="12.28515625" customWidth="1"/>
    <col min="2049" max="2049" width="8.85546875" customWidth="1"/>
    <col min="2050" max="2050" width="15.7109375" customWidth="1"/>
    <col min="2051" max="2051" width="13.7109375" customWidth="1"/>
    <col min="2052" max="2053" width="8.85546875" customWidth="1"/>
    <col min="2054" max="2054" width="15.7109375" bestFit="1" customWidth="1"/>
    <col min="2055" max="2055" width="8.85546875" customWidth="1"/>
    <col min="2056" max="2056" width="20.140625" customWidth="1"/>
    <col min="2057" max="2057" width="11" customWidth="1"/>
    <col min="2058" max="2058" width="15.28515625" bestFit="1" customWidth="1"/>
    <col min="2059" max="2059" width="8.85546875" customWidth="1"/>
    <col min="2060" max="2060" width="13.42578125" customWidth="1"/>
    <col min="2082" max="2082" width="13.28515625" customWidth="1"/>
    <col min="2084" max="2084" width="10.140625" bestFit="1" customWidth="1"/>
    <col min="2085" max="2085" width="12.28515625" customWidth="1"/>
    <col min="2305" max="2305" width="8.85546875" customWidth="1"/>
    <col min="2306" max="2306" width="15.7109375" customWidth="1"/>
    <col min="2307" max="2307" width="13.7109375" customWidth="1"/>
    <col min="2308" max="2309" width="8.85546875" customWidth="1"/>
    <col min="2310" max="2310" width="15.7109375" bestFit="1" customWidth="1"/>
    <col min="2311" max="2311" width="8.85546875" customWidth="1"/>
    <col min="2312" max="2312" width="20.140625" customWidth="1"/>
    <col min="2313" max="2313" width="11" customWidth="1"/>
    <col min="2314" max="2314" width="15.28515625" bestFit="1" customWidth="1"/>
    <col min="2315" max="2315" width="8.85546875" customWidth="1"/>
    <col min="2316" max="2316" width="13.42578125" customWidth="1"/>
    <col min="2338" max="2338" width="13.28515625" customWidth="1"/>
    <col min="2340" max="2340" width="10.140625" bestFit="1" customWidth="1"/>
    <col min="2341" max="2341" width="12.28515625" customWidth="1"/>
    <col min="2561" max="2561" width="8.85546875" customWidth="1"/>
    <col min="2562" max="2562" width="15.7109375" customWidth="1"/>
    <col min="2563" max="2563" width="13.7109375" customWidth="1"/>
    <col min="2564" max="2565" width="8.85546875" customWidth="1"/>
    <col min="2566" max="2566" width="15.7109375" bestFit="1" customWidth="1"/>
    <col min="2567" max="2567" width="8.85546875" customWidth="1"/>
    <col min="2568" max="2568" width="20.140625" customWidth="1"/>
    <col min="2569" max="2569" width="11" customWidth="1"/>
    <col min="2570" max="2570" width="15.28515625" bestFit="1" customWidth="1"/>
    <col min="2571" max="2571" width="8.85546875" customWidth="1"/>
    <col min="2572" max="2572" width="13.42578125" customWidth="1"/>
    <col min="2594" max="2594" width="13.28515625" customWidth="1"/>
    <col min="2596" max="2596" width="10.140625" bestFit="1" customWidth="1"/>
    <col min="2597" max="2597" width="12.28515625" customWidth="1"/>
    <col min="2817" max="2817" width="8.85546875" customWidth="1"/>
    <col min="2818" max="2818" width="15.7109375" customWidth="1"/>
    <col min="2819" max="2819" width="13.7109375" customWidth="1"/>
    <col min="2820" max="2821" width="8.85546875" customWidth="1"/>
    <col min="2822" max="2822" width="15.7109375" bestFit="1" customWidth="1"/>
    <col min="2823" max="2823" width="8.85546875" customWidth="1"/>
    <col min="2824" max="2824" width="20.140625" customWidth="1"/>
    <col min="2825" max="2825" width="11" customWidth="1"/>
    <col min="2826" max="2826" width="15.28515625" bestFit="1" customWidth="1"/>
    <col min="2827" max="2827" width="8.85546875" customWidth="1"/>
    <col min="2828" max="2828" width="13.42578125" customWidth="1"/>
    <col min="2850" max="2850" width="13.28515625" customWidth="1"/>
    <col min="2852" max="2852" width="10.140625" bestFit="1" customWidth="1"/>
    <col min="2853" max="2853" width="12.28515625" customWidth="1"/>
    <col min="3073" max="3073" width="8.85546875" customWidth="1"/>
    <col min="3074" max="3074" width="15.7109375" customWidth="1"/>
    <col min="3075" max="3075" width="13.7109375" customWidth="1"/>
    <col min="3076" max="3077" width="8.85546875" customWidth="1"/>
    <col min="3078" max="3078" width="15.7109375" bestFit="1" customWidth="1"/>
    <col min="3079" max="3079" width="8.85546875" customWidth="1"/>
    <col min="3080" max="3080" width="20.140625" customWidth="1"/>
    <col min="3081" max="3081" width="11" customWidth="1"/>
    <col min="3082" max="3082" width="15.28515625" bestFit="1" customWidth="1"/>
    <col min="3083" max="3083" width="8.85546875" customWidth="1"/>
    <col min="3084" max="3084" width="13.42578125" customWidth="1"/>
    <col min="3106" max="3106" width="13.28515625" customWidth="1"/>
    <col min="3108" max="3108" width="10.140625" bestFit="1" customWidth="1"/>
    <col min="3109" max="3109" width="12.28515625" customWidth="1"/>
    <col min="3329" max="3329" width="8.85546875" customWidth="1"/>
    <col min="3330" max="3330" width="15.7109375" customWidth="1"/>
    <col min="3331" max="3331" width="13.7109375" customWidth="1"/>
    <col min="3332" max="3333" width="8.85546875" customWidth="1"/>
    <col min="3334" max="3334" width="15.7109375" bestFit="1" customWidth="1"/>
    <col min="3335" max="3335" width="8.85546875" customWidth="1"/>
    <col min="3336" max="3336" width="20.140625" customWidth="1"/>
    <col min="3337" max="3337" width="11" customWidth="1"/>
    <col min="3338" max="3338" width="15.28515625" bestFit="1" customWidth="1"/>
    <col min="3339" max="3339" width="8.85546875" customWidth="1"/>
    <col min="3340" max="3340" width="13.42578125" customWidth="1"/>
    <col min="3362" max="3362" width="13.28515625" customWidth="1"/>
    <col min="3364" max="3364" width="10.140625" bestFit="1" customWidth="1"/>
    <col min="3365" max="3365" width="12.28515625" customWidth="1"/>
    <col min="3585" max="3585" width="8.85546875" customWidth="1"/>
    <col min="3586" max="3586" width="15.7109375" customWidth="1"/>
    <col min="3587" max="3587" width="13.7109375" customWidth="1"/>
    <col min="3588" max="3589" width="8.85546875" customWidth="1"/>
    <col min="3590" max="3590" width="15.7109375" bestFit="1" customWidth="1"/>
    <col min="3591" max="3591" width="8.85546875" customWidth="1"/>
    <col min="3592" max="3592" width="20.140625" customWidth="1"/>
    <col min="3593" max="3593" width="11" customWidth="1"/>
    <col min="3594" max="3594" width="15.28515625" bestFit="1" customWidth="1"/>
    <col min="3595" max="3595" width="8.85546875" customWidth="1"/>
    <col min="3596" max="3596" width="13.42578125" customWidth="1"/>
    <col min="3618" max="3618" width="13.28515625" customWidth="1"/>
    <col min="3620" max="3620" width="10.140625" bestFit="1" customWidth="1"/>
    <col min="3621" max="3621" width="12.28515625" customWidth="1"/>
    <col min="3841" max="3841" width="8.85546875" customWidth="1"/>
    <col min="3842" max="3842" width="15.7109375" customWidth="1"/>
    <col min="3843" max="3843" width="13.7109375" customWidth="1"/>
    <col min="3844" max="3845" width="8.85546875" customWidth="1"/>
    <col min="3846" max="3846" width="15.7109375" bestFit="1" customWidth="1"/>
    <col min="3847" max="3847" width="8.85546875" customWidth="1"/>
    <col min="3848" max="3848" width="20.140625" customWidth="1"/>
    <col min="3849" max="3849" width="11" customWidth="1"/>
    <col min="3850" max="3850" width="15.28515625" bestFit="1" customWidth="1"/>
    <col min="3851" max="3851" width="8.85546875" customWidth="1"/>
    <col min="3852" max="3852" width="13.42578125" customWidth="1"/>
    <col min="3874" max="3874" width="13.28515625" customWidth="1"/>
    <col min="3876" max="3876" width="10.140625" bestFit="1" customWidth="1"/>
    <col min="3877" max="3877" width="12.28515625" customWidth="1"/>
    <col min="4097" max="4097" width="8.85546875" customWidth="1"/>
    <col min="4098" max="4098" width="15.7109375" customWidth="1"/>
    <col min="4099" max="4099" width="13.7109375" customWidth="1"/>
    <col min="4100" max="4101" width="8.85546875" customWidth="1"/>
    <col min="4102" max="4102" width="15.7109375" bestFit="1" customWidth="1"/>
    <col min="4103" max="4103" width="8.85546875" customWidth="1"/>
    <col min="4104" max="4104" width="20.140625" customWidth="1"/>
    <col min="4105" max="4105" width="11" customWidth="1"/>
    <col min="4106" max="4106" width="15.28515625" bestFit="1" customWidth="1"/>
    <col min="4107" max="4107" width="8.85546875" customWidth="1"/>
    <col min="4108" max="4108" width="13.42578125" customWidth="1"/>
    <col min="4130" max="4130" width="13.28515625" customWidth="1"/>
    <col min="4132" max="4132" width="10.140625" bestFit="1" customWidth="1"/>
    <col min="4133" max="4133" width="12.28515625" customWidth="1"/>
    <col min="4353" max="4353" width="8.85546875" customWidth="1"/>
    <col min="4354" max="4354" width="15.7109375" customWidth="1"/>
    <col min="4355" max="4355" width="13.7109375" customWidth="1"/>
    <col min="4356" max="4357" width="8.85546875" customWidth="1"/>
    <col min="4358" max="4358" width="15.7109375" bestFit="1" customWidth="1"/>
    <col min="4359" max="4359" width="8.85546875" customWidth="1"/>
    <col min="4360" max="4360" width="20.140625" customWidth="1"/>
    <col min="4361" max="4361" width="11" customWidth="1"/>
    <col min="4362" max="4362" width="15.28515625" bestFit="1" customWidth="1"/>
    <col min="4363" max="4363" width="8.85546875" customWidth="1"/>
    <col min="4364" max="4364" width="13.42578125" customWidth="1"/>
    <col min="4386" max="4386" width="13.28515625" customWidth="1"/>
    <col min="4388" max="4388" width="10.140625" bestFit="1" customWidth="1"/>
    <col min="4389" max="4389" width="12.28515625" customWidth="1"/>
    <col min="4609" max="4609" width="8.85546875" customWidth="1"/>
    <col min="4610" max="4610" width="15.7109375" customWidth="1"/>
    <col min="4611" max="4611" width="13.7109375" customWidth="1"/>
    <col min="4612" max="4613" width="8.85546875" customWidth="1"/>
    <col min="4614" max="4614" width="15.7109375" bestFit="1" customWidth="1"/>
    <col min="4615" max="4615" width="8.85546875" customWidth="1"/>
    <col min="4616" max="4616" width="20.140625" customWidth="1"/>
    <col min="4617" max="4617" width="11" customWidth="1"/>
    <col min="4618" max="4618" width="15.28515625" bestFit="1" customWidth="1"/>
    <col min="4619" max="4619" width="8.85546875" customWidth="1"/>
    <col min="4620" max="4620" width="13.42578125" customWidth="1"/>
    <col min="4642" max="4642" width="13.28515625" customWidth="1"/>
    <col min="4644" max="4644" width="10.140625" bestFit="1" customWidth="1"/>
    <col min="4645" max="4645" width="12.28515625" customWidth="1"/>
    <col min="4865" max="4865" width="8.85546875" customWidth="1"/>
    <col min="4866" max="4866" width="15.7109375" customWidth="1"/>
    <col min="4867" max="4867" width="13.7109375" customWidth="1"/>
    <col min="4868" max="4869" width="8.85546875" customWidth="1"/>
    <col min="4870" max="4870" width="15.7109375" bestFit="1" customWidth="1"/>
    <col min="4871" max="4871" width="8.85546875" customWidth="1"/>
    <col min="4872" max="4872" width="20.140625" customWidth="1"/>
    <col min="4873" max="4873" width="11" customWidth="1"/>
    <col min="4874" max="4874" width="15.28515625" bestFit="1" customWidth="1"/>
    <col min="4875" max="4875" width="8.85546875" customWidth="1"/>
    <col min="4876" max="4876" width="13.42578125" customWidth="1"/>
    <col min="4898" max="4898" width="13.28515625" customWidth="1"/>
    <col min="4900" max="4900" width="10.140625" bestFit="1" customWidth="1"/>
    <col min="4901" max="4901" width="12.28515625" customWidth="1"/>
    <col min="5121" max="5121" width="8.85546875" customWidth="1"/>
    <col min="5122" max="5122" width="15.7109375" customWidth="1"/>
    <col min="5123" max="5123" width="13.7109375" customWidth="1"/>
    <col min="5124" max="5125" width="8.85546875" customWidth="1"/>
    <col min="5126" max="5126" width="15.7109375" bestFit="1" customWidth="1"/>
    <col min="5127" max="5127" width="8.85546875" customWidth="1"/>
    <col min="5128" max="5128" width="20.140625" customWidth="1"/>
    <col min="5129" max="5129" width="11" customWidth="1"/>
    <col min="5130" max="5130" width="15.28515625" bestFit="1" customWidth="1"/>
    <col min="5131" max="5131" width="8.85546875" customWidth="1"/>
    <col min="5132" max="5132" width="13.42578125" customWidth="1"/>
    <col min="5154" max="5154" width="13.28515625" customWidth="1"/>
    <col min="5156" max="5156" width="10.140625" bestFit="1" customWidth="1"/>
    <col min="5157" max="5157" width="12.28515625" customWidth="1"/>
    <col min="5377" max="5377" width="8.85546875" customWidth="1"/>
    <col min="5378" max="5378" width="15.7109375" customWidth="1"/>
    <col min="5379" max="5379" width="13.7109375" customWidth="1"/>
    <col min="5380" max="5381" width="8.85546875" customWidth="1"/>
    <col min="5382" max="5382" width="15.7109375" bestFit="1" customWidth="1"/>
    <col min="5383" max="5383" width="8.85546875" customWidth="1"/>
    <col min="5384" max="5384" width="20.140625" customWidth="1"/>
    <col min="5385" max="5385" width="11" customWidth="1"/>
    <col min="5386" max="5386" width="15.28515625" bestFit="1" customWidth="1"/>
    <col min="5387" max="5387" width="8.85546875" customWidth="1"/>
    <col min="5388" max="5388" width="13.42578125" customWidth="1"/>
    <col min="5410" max="5410" width="13.28515625" customWidth="1"/>
    <col min="5412" max="5412" width="10.140625" bestFit="1" customWidth="1"/>
    <col min="5413" max="5413" width="12.28515625" customWidth="1"/>
    <col min="5633" max="5633" width="8.85546875" customWidth="1"/>
    <col min="5634" max="5634" width="15.7109375" customWidth="1"/>
    <col min="5635" max="5635" width="13.7109375" customWidth="1"/>
    <col min="5636" max="5637" width="8.85546875" customWidth="1"/>
    <col min="5638" max="5638" width="15.7109375" bestFit="1" customWidth="1"/>
    <col min="5639" max="5639" width="8.85546875" customWidth="1"/>
    <col min="5640" max="5640" width="20.140625" customWidth="1"/>
    <col min="5641" max="5641" width="11" customWidth="1"/>
    <col min="5642" max="5642" width="15.28515625" bestFit="1" customWidth="1"/>
    <col min="5643" max="5643" width="8.85546875" customWidth="1"/>
    <col min="5644" max="5644" width="13.42578125" customWidth="1"/>
    <col min="5666" max="5666" width="13.28515625" customWidth="1"/>
    <col min="5668" max="5668" width="10.140625" bestFit="1" customWidth="1"/>
    <col min="5669" max="5669" width="12.28515625" customWidth="1"/>
    <col min="5889" max="5889" width="8.85546875" customWidth="1"/>
    <col min="5890" max="5890" width="15.7109375" customWidth="1"/>
    <col min="5891" max="5891" width="13.7109375" customWidth="1"/>
    <col min="5892" max="5893" width="8.85546875" customWidth="1"/>
    <col min="5894" max="5894" width="15.7109375" bestFit="1" customWidth="1"/>
    <col min="5895" max="5895" width="8.85546875" customWidth="1"/>
    <col min="5896" max="5896" width="20.140625" customWidth="1"/>
    <col min="5897" max="5897" width="11" customWidth="1"/>
    <col min="5898" max="5898" width="15.28515625" bestFit="1" customWidth="1"/>
    <col min="5899" max="5899" width="8.85546875" customWidth="1"/>
    <col min="5900" max="5900" width="13.42578125" customWidth="1"/>
    <col min="5922" max="5922" width="13.28515625" customWidth="1"/>
    <col min="5924" max="5924" width="10.140625" bestFit="1" customWidth="1"/>
    <col min="5925" max="5925" width="12.28515625" customWidth="1"/>
    <col min="6145" max="6145" width="8.85546875" customWidth="1"/>
    <col min="6146" max="6146" width="15.7109375" customWidth="1"/>
    <col min="6147" max="6147" width="13.7109375" customWidth="1"/>
    <col min="6148" max="6149" width="8.85546875" customWidth="1"/>
    <col min="6150" max="6150" width="15.7109375" bestFit="1" customWidth="1"/>
    <col min="6151" max="6151" width="8.85546875" customWidth="1"/>
    <col min="6152" max="6152" width="20.140625" customWidth="1"/>
    <col min="6153" max="6153" width="11" customWidth="1"/>
    <col min="6154" max="6154" width="15.28515625" bestFit="1" customWidth="1"/>
    <col min="6155" max="6155" width="8.85546875" customWidth="1"/>
    <col min="6156" max="6156" width="13.42578125" customWidth="1"/>
    <col min="6178" max="6178" width="13.28515625" customWidth="1"/>
    <col min="6180" max="6180" width="10.140625" bestFit="1" customWidth="1"/>
    <col min="6181" max="6181" width="12.28515625" customWidth="1"/>
    <col min="6401" max="6401" width="8.85546875" customWidth="1"/>
    <col min="6402" max="6402" width="15.7109375" customWidth="1"/>
    <col min="6403" max="6403" width="13.7109375" customWidth="1"/>
    <col min="6404" max="6405" width="8.85546875" customWidth="1"/>
    <col min="6406" max="6406" width="15.7109375" bestFit="1" customWidth="1"/>
    <col min="6407" max="6407" width="8.85546875" customWidth="1"/>
    <col min="6408" max="6408" width="20.140625" customWidth="1"/>
    <col min="6409" max="6409" width="11" customWidth="1"/>
    <col min="6410" max="6410" width="15.28515625" bestFit="1" customWidth="1"/>
    <col min="6411" max="6411" width="8.85546875" customWidth="1"/>
    <col min="6412" max="6412" width="13.42578125" customWidth="1"/>
    <col min="6434" max="6434" width="13.28515625" customWidth="1"/>
    <col min="6436" max="6436" width="10.140625" bestFit="1" customWidth="1"/>
    <col min="6437" max="6437" width="12.28515625" customWidth="1"/>
    <col min="6657" max="6657" width="8.85546875" customWidth="1"/>
    <col min="6658" max="6658" width="15.7109375" customWidth="1"/>
    <col min="6659" max="6659" width="13.7109375" customWidth="1"/>
    <col min="6660" max="6661" width="8.85546875" customWidth="1"/>
    <col min="6662" max="6662" width="15.7109375" bestFit="1" customWidth="1"/>
    <col min="6663" max="6663" width="8.85546875" customWidth="1"/>
    <col min="6664" max="6664" width="20.140625" customWidth="1"/>
    <col min="6665" max="6665" width="11" customWidth="1"/>
    <col min="6666" max="6666" width="15.28515625" bestFit="1" customWidth="1"/>
    <col min="6667" max="6667" width="8.85546875" customWidth="1"/>
    <col min="6668" max="6668" width="13.42578125" customWidth="1"/>
    <col min="6690" max="6690" width="13.28515625" customWidth="1"/>
    <col min="6692" max="6692" width="10.140625" bestFit="1" customWidth="1"/>
    <col min="6693" max="6693" width="12.28515625" customWidth="1"/>
    <col min="6913" max="6913" width="8.85546875" customWidth="1"/>
    <col min="6914" max="6914" width="15.7109375" customWidth="1"/>
    <col min="6915" max="6915" width="13.7109375" customWidth="1"/>
    <col min="6916" max="6917" width="8.85546875" customWidth="1"/>
    <col min="6918" max="6918" width="15.7109375" bestFit="1" customWidth="1"/>
    <col min="6919" max="6919" width="8.85546875" customWidth="1"/>
    <col min="6920" max="6920" width="20.140625" customWidth="1"/>
    <col min="6921" max="6921" width="11" customWidth="1"/>
    <col min="6922" max="6922" width="15.28515625" bestFit="1" customWidth="1"/>
    <col min="6923" max="6923" width="8.85546875" customWidth="1"/>
    <col min="6924" max="6924" width="13.42578125" customWidth="1"/>
    <col min="6946" max="6946" width="13.28515625" customWidth="1"/>
    <col min="6948" max="6948" width="10.140625" bestFit="1" customWidth="1"/>
    <col min="6949" max="6949" width="12.28515625" customWidth="1"/>
    <col min="7169" max="7169" width="8.85546875" customWidth="1"/>
    <col min="7170" max="7170" width="15.7109375" customWidth="1"/>
    <col min="7171" max="7171" width="13.7109375" customWidth="1"/>
    <col min="7172" max="7173" width="8.85546875" customWidth="1"/>
    <col min="7174" max="7174" width="15.7109375" bestFit="1" customWidth="1"/>
    <col min="7175" max="7175" width="8.85546875" customWidth="1"/>
    <col min="7176" max="7176" width="20.140625" customWidth="1"/>
    <col min="7177" max="7177" width="11" customWidth="1"/>
    <col min="7178" max="7178" width="15.28515625" bestFit="1" customWidth="1"/>
    <col min="7179" max="7179" width="8.85546875" customWidth="1"/>
    <col min="7180" max="7180" width="13.42578125" customWidth="1"/>
    <col min="7202" max="7202" width="13.28515625" customWidth="1"/>
    <col min="7204" max="7204" width="10.140625" bestFit="1" customWidth="1"/>
    <col min="7205" max="7205" width="12.28515625" customWidth="1"/>
    <col min="7425" max="7425" width="8.85546875" customWidth="1"/>
    <col min="7426" max="7426" width="15.7109375" customWidth="1"/>
    <col min="7427" max="7427" width="13.7109375" customWidth="1"/>
    <col min="7428" max="7429" width="8.85546875" customWidth="1"/>
    <col min="7430" max="7430" width="15.7109375" bestFit="1" customWidth="1"/>
    <col min="7431" max="7431" width="8.85546875" customWidth="1"/>
    <col min="7432" max="7432" width="20.140625" customWidth="1"/>
    <col min="7433" max="7433" width="11" customWidth="1"/>
    <col min="7434" max="7434" width="15.28515625" bestFit="1" customWidth="1"/>
    <col min="7435" max="7435" width="8.85546875" customWidth="1"/>
    <col min="7436" max="7436" width="13.42578125" customWidth="1"/>
    <col min="7458" max="7458" width="13.28515625" customWidth="1"/>
    <col min="7460" max="7460" width="10.140625" bestFit="1" customWidth="1"/>
    <col min="7461" max="7461" width="12.28515625" customWidth="1"/>
    <col min="7681" max="7681" width="8.85546875" customWidth="1"/>
    <col min="7682" max="7682" width="15.7109375" customWidth="1"/>
    <col min="7683" max="7683" width="13.7109375" customWidth="1"/>
    <col min="7684" max="7685" width="8.85546875" customWidth="1"/>
    <col min="7686" max="7686" width="15.7109375" bestFit="1" customWidth="1"/>
    <col min="7687" max="7687" width="8.85546875" customWidth="1"/>
    <col min="7688" max="7688" width="20.140625" customWidth="1"/>
    <col min="7689" max="7689" width="11" customWidth="1"/>
    <col min="7690" max="7690" width="15.28515625" bestFit="1" customWidth="1"/>
    <col min="7691" max="7691" width="8.85546875" customWidth="1"/>
    <col min="7692" max="7692" width="13.42578125" customWidth="1"/>
    <col min="7714" max="7714" width="13.28515625" customWidth="1"/>
    <col min="7716" max="7716" width="10.140625" bestFit="1" customWidth="1"/>
    <col min="7717" max="7717" width="12.28515625" customWidth="1"/>
    <col min="7937" max="7937" width="8.85546875" customWidth="1"/>
    <col min="7938" max="7938" width="15.7109375" customWidth="1"/>
    <col min="7939" max="7939" width="13.7109375" customWidth="1"/>
    <col min="7940" max="7941" width="8.85546875" customWidth="1"/>
    <col min="7942" max="7942" width="15.7109375" bestFit="1" customWidth="1"/>
    <col min="7943" max="7943" width="8.85546875" customWidth="1"/>
    <col min="7944" max="7944" width="20.140625" customWidth="1"/>
    <col min="7945" max="7945" width="11" customWidth="1"/>
    <col min="7946" max="7946" width="15.28515625" bestFit="1" customWidth="1"/>
    <col min="7947" max="7947" width="8.85546875" customWidth="1"/>
    <col min="7948" max="7948" width="13.42578125" customWidth="1"/>
    <col min="7970" max="7970" width="13.28515625" customWidth="1"/>
    <col min="7972" max="7972" width="10.140625" bestFit="1" customWidth="1"/>
    <col min="7973" max="7973" width="12.28515625" customWidth="1"/>
    <col min="8193" max="8193" width="8.85546875" customWidth="1"/>
    <col min="8194" max="8194" width="15.7109375" customWidth="1"/>
    <col min="8195" max="8195" width="13.7109375" customWidth="1"/>
    <col min="8196" max="8197" width="8.85546875" customWidth="1"/>
    <col min="8198" max="8198" width="15.7109375" bestFit="1" customWidth="1"/>
    <col min="8199" max="8199" width="8.85546875" customWidth="1"/>
    <col min="8200" max="8200" width="20.140625" customWidth="1"/>
    <col min="8201" max="8201" width="11" customWidth="1"/>
    <col min="8202" max="8202" width="15.28515625" bestFit="1" customWidth="1"/>
    <col min="8203" max="8203" width="8.85546875" customWidth="1"/>
    <col min="8204" max="8204" width="13.42578125" customWidth="1"/>
    <col min="8226" max="8226" width="13.28515625" customWidth="1"/>
    <col min="8228" max="8228" width="10.140625" bestFit="1" customWidth="1"/>
    <col min="8229" max="8229" width="12.28515625" customWidth="1"/>
    <col min="8449" max="8449" width="8.85546875" customWidth="1"/>
    <col min="8450" max="8450" width="15.7109375" customWidth="1"/>
    <col min="8451" max="8451" width="13.7109375" customWidth="1"/>
    <col min="8452" max="8453" width="8.85546875" customWidth="1"/>
    <col min="8454" max="8454" width="15.7109375" bestFit="1" customWidth="1"/>
    <col min="8455" max="8455" width="8.85546875" customWidth="1"/>
    <col min="8456" max="8456" width="20.140625" customWidth="1"/>
    <col min="8457" max="8457" width="11" customWidth="1"/>
    <col min="8458" max="8458" width="15.28515625" bestFit="1" customWidth="1"/>
    <col min="8459" max="8459" width="8.85546875" customWidth="1"/>
    <col min="8460" max="8460" width="13.42578125" customWidth="1"/>
    <col min="8482" max="8482" width="13.28515625" customWidth="1"/>
    <col min="8484" max="8484" width="10.140625" bestFit="1" customWidth="1"/>
    <col min="8485" max="8485" width="12.28515625" customWidth="1"/>
    <col min="8705" max="8705" width="8.85546875" customWidth="1"/>
    <col min="8706" max="8706" width="15.7109375" customWidth="1"/>
    <col min="8707" max="8707" width="13.7109375" customWidth="1"/>
    <col min="8708" max="8709" width="8.85546875" customWidth="1"/>
    <col min="8710" max="8710" width="15.7109375" bestFit="1" customWidth="1"/>
    <col min="8711" max="8711" width="8.85546875" customWidth="1"/>
    <col min="8712" max="8712" width="20.140625" customWidth="1"/>
    <col min="8713" max="8713" width="11" customWidth="1"/>
    <col min="8714" max="8714" width="15.28515625" bestFit="1" customWidth="1"/>
    <col min="8715" max="8715" width="8.85546875" customWidth="1"/>
    <col min="8716" max="8716" width="13.42578125" customWidth="1"/>
    <col min="8738" max="8738" width="13.28515625" customWidth="1"/>
    <col min="8740" max="8740" width="10.140625" bestFit="1" customWidth="1"/>
    <col min="8741" max="8741" width="12.28515625" customWidth="1"/>
    <col min="8961" max="8961" width="8.85546875" customWidth="1"/>
    <col min="8962" max="8962" width="15.7109375" customWidth="1"/>
    <col min="8963" max="8963" width="13.7109375" customWidth="1"/>
    <col min="8964" max="8965" width="8.85546875" customWidth="1"/>
    <col min="8966" max="8966" width="15.7109375" bestFit="1" customWidth="1"/>
    <col min="8967" max="8967" width="8.85546875" customWidth="1"/>
    <col min="8968" max="8968" width="20.140625" customWidth="1"/>
    <col min="8969" max="8969" width="11" customWidth="1"/>
    <col min="8970" max="8970" width="15.28515625" bestFit="1" customWidth="1"/>
    <col min="8971" max="8971" width="8.85546875" customWidth="1"/>
    <col min="8972" max="8972" width="13.42578125" customWidth="1"/>
    <col min="8994" max="8994" width="13.28515625" customWidth="1"/>
    <col min="8996" max="8996" width="10.140625" bestFit="1" customWidth="1"/>
    <col min="8997" max="8997" width="12.28515625" customWidth="1"/>
    <col min="9217" max="9217" width="8.85546875" customWidth="1"/>
    <col min="9218" max="9218" width="15.7109375" customWidth="1"/>
    <col min="9219" max="9219" width="13.7109375" customWidth="1"/>
    <col min="9220" max="9221" width="8.85546875" customWidth="1"/>
    <col min="9222" max="9222" width="15.7109375" bestFit="1" customWidth="1"/>
    <col min="9223" max="9223" width="8.85546875" customWidth="1"/>
    <col min="9224" max="9224" width="20.140625" customWidth="1"/>
    <col min="9225" max="9225" width="11" customWidth="1"/>
    <col min="9226" max="9226" width="15.28515625" bestFit="1" customWidth="1"/>
    <col min="9227" max="9227" width="8.85546875" customWidth="1"/>
    <col min="9228" max="9228" width="13.42578125" customWidth="1"/>
    <col min="9250" max="9250" width="13.28515625" customWidth="1"/>
    <col min="9252" max="9252" width="10.140625" bestFit="1" customWidth="1"/>
    <col min="9253" max="9253" width="12.28515625" customWidth="1"/>
    <col min="9473" max="9473" width="8.85546875" customWidth="1"/>
    <col min="9474" max="9474" width="15.7109375" customWidth="1"/>
    <col min="9475" max="9475" width="13.7109375" customWidth="1"/>
    <col min="9476" max="9477" width="8.85546875" customWidth="1"/>
    <col min="9478" max="9478" width="15.7109375" bestFit="1" customWidth="1"/>
    <col min="9479" max="9479" width="8.85546875" customWidth="1"/>
    <col min="9480" max="9480" width="20.140625" customWidth="1"/>
    <col min="9481" max="9481" width="11" customWidth="1"/>
    <col min="9482" max="9482" width="15.28515625" bestFit="1" customWidth="1"/>
    <col min="9483" max="9483" width="8.85546875" customWidth="1"/>
    <col min="9484" max="9484" width="13.42578125" customWidth="1"/>
    <col min="9506" max="9506" width="13.28515625" customWidth="1"/>
    <col min="9508" max="9508" width="10.140625" bestFit="1" customWidth="1"/>
    <col min="9509" max="9509" width="12.28515625" customWidth="1"/>
    <col min="9729" max="9729" width="8.85546875" customWidth="1"/>
    <col min="9730" max="9730" width="15.7109375" customWidth="1"/>
    <col min="9731" max="9731" width="13.7109375" customWidth="1"/>
    <col min="9732" max="9733" width="8.85546875" customWidth="1"/>
    <col min="9734" max="9734" width="15.7109375" bestFit="1" customWidth="1"/>
    <col min="9735" max="9735" width="8.85546875" customWidth="1"/>
    <col min="9736" max="9736" width="20.140625" customWidth="1"/>
    <col min="9737" max="9737" width="11" customWidth="1"/>
    <col min="9738" max="9738" width="15.28515625" bestFit="1" customWidth="1"/>
    <col min="9739" max="9739" width="8.85546875" customWidth="1"/>
    <col min="9740" max="9740" width="13.42578125" customWidth="1"/>
    <col min="9762" max="9762" width="13.28515625" customWidth="1"/>
    <col min="9764" max="9764" width="10.140625" bestFit="1" customWidth="1"/>
    <col min="9765" max="9765" width="12.28515625" customWidth="1"/>
    <col min="9985" max="9985" width="8.85546875" customWidth="1"/>
    <col min="9986" max="9986" width="15.7109375" customWidth="1"/>
    <col min="9987" max="9987" width="13.7109375" customWidth="1"/>
    <col min="9988" max="9989" width="8.85546875" customWidth="1"/>
    <col min="9990" max="9990" width="15.7109375" bestFit="1" customWidth="1"/>
    <col min="9991" max="9991" width="8.85546875" customWidth="1"/>
    <col min="9992" max="9992" width="20.140625" customWidth="1"/>
    <col min="9993" max="9993" width="11" customWidth="1"/>
    <col min="9994" max="9994" width="15.28515625" bestFit="1" customWidth="1"/>
    <col min="9995" max="9995" width="8.85546875" customWidth="1"/>
    <col min="9996" max="9996" width="13.42578125" customWidth="1"/>
    <col min="10018" max="10018" width="13.28515625" customWidth="1"/>
    <col min="10020" max="10020" width="10.140625" bestFit="1" customWidth="1"/>
    <col min="10021" max="10021" width="12.28515625" customWidth="1"/>
    <col min="10241" max="10241" width="8.85546875" customWidth="1"/>
    <col min="10242" max="10242" width="15.7109375" customWidth="1"/>
    <col min="10243" max="10243" width="13.7109375" customWidth="1"/>
    <col min="10244" max="10245" width="8.85546875" customWidth="1"/>
    <col min="10246" max="10246" width="15.7109375" bestFit="1" customWidth="1"/>
    <col min="10247" max="10247" width="8.85546875" customWidth="1"/>
    <col min="10248" max="10248" width="20.140625" customWidth="1"/>
    <col min="10249" max="10249" width="11" customWidth="1"/>
    <col min="10250" max="10250" width="15.28515625" bestFit="1" customWidth="1"/>
    <col min="10251" max="10251" width="8.85546875" customWidth="1"/>
    <col min="10252" max="10252" width="13.42578125" customWidth="1"/>
    <col min="10274" max="10274" width="13.28515625" customWidth="1"/>
    <col min="10276" max="10276" width="10.140625" bestFit="1" customWidth="1"/>
    <col min="10277" max="10277" width="12.28515625" customWidth="1"/>
    <col min="10497" max="10497" width="8.85546875" customWidth="1"/>
    <col min="10498" max="10498" width="15.7109375" customWidth="1"/>
    <col min="10499" max="10499" width="13.7109375" customWidth="1"/>
    <col min="10500" max="10501" width="8.85546875" customWidth="1"/>
    <col min="10502" max="10502" width="15.7109375" bestFit="1" customWidth="1"/>
    <col min="10503" max="10503" width="8.85546875" customWidth="1"/>
    <col min="10504" max="10504" width="20.140625" customWidth="1"/>
    <col min="10505" max="10505" width="11" customWidth="1"/>
    <col min="10506" max="10506" width="15.28515625" bestFit="1" customWidth="1"/>
    <col min="10507" max="10507" width="8.85546875" customWidth="1"/>
    <col min="10508" max="10508" width="13.42578125" customWidth="1"/>
    <col min="10530" max="10530" width="13.28515625" customWidth="1"/>
    <col min="10532" max="10532" width="10.140625" bestFit="1" customWidth="1"/>
    <col min="10533" max="10533" width="12.28515625" customWidth="1"/>
    <col min="10753" max="10753" width="8.85546875" customWidth="1"/>
    <col min="10754" max="10754" width="15.7109375" customWidth="1"/>
    <col min="10755" max="10755" width="13.7109375" customWidth="1"/>
    <col min="10756" max="10757" width="8.85546875" customWidth="1"/>
    <col min="10758" max="10758" width="15.7109375" bestFit="1" customWidth="1"/>
    <col min="10759" max="10759" width="8.85546875" customWidth="1"/>
    <col min="10760" max="10760" width="20.140625" customWidth="1"/>
    <col min="10761" max="10761" width="11" customWidth="1"/>
    <col min="10762" max="10762" width="15.28515625" bestFit="1" customWidth="1"/>
    <col min="10763" max="10763" width="8.85546875" customWidth="1"/>
    <col min="10764" max="10764" width="13.42578125" customWidth="1"/>
    <col min="10786" max="10786" width="13.28515625" customWidth="1"/>
    <col min="10788" max="10788" width="10.140625" bestFit="1" customWidth="1"/>
    <col min="10789" max="10789" width="12.28515625" customWidth="1"/>
    <col min="11009" max="11009" width="8.85546875" customWidth="1"/>
    <col min="11010" max="11010" width="15.7109375" customWidth="1"/>
    <col min="11011" max="11011" width="13.7109375" customWidth="1"/>
    <col min="11012" max="11013" width="8.85546875" customWidth="1"/>
    <col min="11014" max="11014" width="15.7109375" bestFit="1" customWidth="1"/>
    <col min="11015" max="11015" width="8.85546875" customWidth="1"/>
    <col min="11016" max="11016" width="20.140625" customWidth="1"/>
    <col min="11017" max="11017" width="11" customWidth="1"/>
    <col min="11018" max="11018" width="15.28515625" bestFit="1" customWidth="1"/>
    <col min="11019" max="11019" width="8.85546875" customWidth="1"/>
    <col min="11020" max="11020" width="13.42578125" customWidth="1"/>
    <col min="11042" max="11042" width="13.28515625" customWidth="1"/>
    <col min="11044" max="11044" width="10.140625" bestFit="1" customWidth="1"/>
    <col min="11045" max="11045" width="12.28515625" customWidth="1"/>
    <col min="11265" max="11265" width="8.85546875" customWidth="1"/>
    <col min="11266" max="11266" width="15.7109375" customWidth="1"/>
    <col min="11267" max="11267" width="13.7109375" customWidth="1"/>
    <col min="11268" max="11269" width="8.85546875" customWidth="1"/>
    <col min="11270" max="11270" width="15.7109375" bestFit="1" customWidth="1"/>
    <col min="11271" max="11271" width="8.85546875" customWidth="1"/>
    <col min="11272" max="11272" width="20.140625" customWidth="1"/>
    <col min="11273" max="11273" width="11" customWidth="1"/>
    <col min="11274" max="11274" width="15.28515625" bestFit="1" customWidth="1"/>
    <col min="11275" max="11275" width="8.85546875" customWidth="1"/>
    <col min="11276" max="11276" width="13.42578125" customWidth="1"/>
    <col min="11298" max="11298" width="13.28515625" customWidth="1"/>
    <col min="11300" max="11300" width="10.140625" bestFit="1" customWidth="1"/>
    <col min="11301" max="11301" width="12.28515625" customWidth="1"/>
    <col min="11521" max="11521" width="8.85546875" customWidth="1"/>
    <col min="11522" max="11522" width="15.7109375" customWidth="1"/>
    <col min="11523" max="11523" width="13.7109375" customWidth="1"/>
    <col min="11524" max="11525" width="8.85546875" customWidth="1"/>
    <col min="11526" max="11526" width="15.7109375" bestFit="1" customWidth="1"/>
    <col min="11527" max="11527" width="8.85546875" customWidth="1"/>
    <col min="11528" max="11528" width="20.140625" customWidth="1"/>
    <col min="11529" max="11529" width="11" customWidth="1"/>
    <col min="11530" max="11530" width="15.28515625" bestFit="1" customWidth="1"/>
    <col min="11531" max="11531" width="8.85546875" customWidth="1"/>
    <col min="11532" max="11532" width="13.42578125" customWidth="1"/>
    <col min="11554" max="11554" width="13.28515625" customWidth="1"/>
    <col min="11556" max="11556" width="10.140625" bestFit="1" customWidth="1"/>
    <col min="11557" max="11557" width="12.28515625" customWidth="1"/>
    <col min="11777" max="11777" width="8.85546875" customWidth="1"/>
    <col min="11778" max="11778" width="15.7109375" customWidth="1"/>
    <col min="11779" max="11779" width="13.7109375" customWidth="1"/>
    <col min="11780" max="11781" width="8.85546875" customWidth="1"/>
    <col min="11782" max="11782" width="15.7109375" bestFit="1" customWidth="1"/>
    <col min="11783" max="11783" width="8.85546875" customWidth="1"/>
    <col min="11784" max="11784" width="20.140625" customWidth="1"/>
    <col min="11785" max="11785" width="11" customWidth="1"/>
    <col min="11786" max="11786" width="15.28515625" bestFit="1" customWidth="1"/>
    <col min="11787" max="11787" width="8.85546875" customWidth="1"/>
    <col min="11788" max="11788" width="13.42578125" customWidth="1"/>
    <col min="11810" max="11810" width="13.28515625" customWidth="1"/>
    <col min="11812" max="11812" width="10.140625" bestFit="1" customWidth="1"/>
    <col min="11813" max="11813" width="12.28515625" customWidth="1"/>
    <col min="12033" max="12033" width="8.85546875" customWidth="1"/>
    <col min="12034" max="12034" width="15.7109375" customWidth="1"/>
    <col min="12035" max="12035" width="13.7109375" customWidth="1"/>
    <col min="12036" max="12037" width="8.85546875" customWidth="1"/>
    <col min="12038" max="12038" width="15.7109375" bestFit="1" customWidth="1"/>
    <col min="12039" max="12039" width="8.85546875" customWidth="1"/>
    <col min="12040" max="12040" width="20.140625" customWidth="1"/>
    <col min="12041" max="12041" width="11" customWidth="1"/>
    <col min="12042" max="12042" width="15.28515625" bestFit="1" customWidth="1"/>
    <col min="12043" max="12043" width="8.85546875" customWidth="1"/>
    <col min="12044" max="12044" width="13.42578125" customWidth="1"/>
    <col min="12066" max="12066" width="13.28515625" customWidth="1"/>
    <col min="12068" max="12068" width="10.140625" bestFit="1" customWidth="1"/>
    <col min="12069" max="12069" width="12.28515625" customWidth="1"/>
    <col min="12289" max="12289" width="8.85546875" customWidth="1"/>
    <col min="12290" max="12290" width="15.7109375" customWidth="1"/>
    <col min="12291" max="12291" width="13.7109375" customWidth="1"/>
    <col min="12292" max="12293" width="8.85546875" customWidth="1"/>
    <col min="12294" max="12294" width="15.7109375" bestFit="1" customWidth="1"/>
    <col min="12295" max="12295" width="8.85546875" customWidth="1"/>
    <col min="12296" max="12296" width="20.140625" customWidth="1"/>
    <col min="12297" max="12297" width="11" customWidth="1"/>
    <col min="12298" max="12298" width="15.28515625" bestFit="1" customWidth="1"/>
    <col min="12299" max="12299" width="8.85546875" customWidth="1"/>
    <col min="12300" max="12300" width="13.42578125" customWidth="1"/>
    <col min="12322" max="12322" width="13.28515625" customWidth="1"/>
    <col min="12324" max="12324" width="10.140625" bestFit="1" customWidth="1"/>
    <col min="12325" max="12325" width="12.28515625" customWidth="1"/>
    <col min="12545" max="12545" width="8.85546875" customWidth="1"/>
    <col min="12546" max="12546" width="15.7109375" customWidth="1"/>
    <col min="12547" max="12547" width="13.7109375" customWidth="1"/>
    <col min="12548" max="12549" width="8.85546875" customWidth="1"/>
    <col min="12550" max="12550" width="15.7109375" bestFit="1" customWidth="1"/>
    <col min="12551" max="12551" width="8.85546875" customWidth="1"/>
    <col min="12552" max="12552" width="20.140625" customWidth="1"/>
    <col min="12553" max="12553" width="11" customWidth="1"/>
    <col min="12554" max="12554" width="15.28515625" bestFit="1" customWidth="1"/>
    <col min="12555" max="12555" width="8.85546875" customWidth="1"/>
    <col min="12556" max="12556" width="13.42578125" customWidth="1"/>
    <col min="12578" max="12578" width="13.28515625" customWidth="1"/>
    <col min="12580" max="12580" width="10.140625" bestFit="1" customWidth="1"/>
    <col min="12581" max="12581" width="12.28515625" customWidth="1"/>
    <col min="12801" max="12801" width="8.85546875" customWidth="1"/>
    <col min="12802" max="12802" width="15.7109375" customWidth="1"/>
    <col min="12803" max="12803" width="13.7109375" customWidth="1"/>
    <col min="12804" max="12805" width="8.85546875" customWidth="1"/>
    <col min="12806" max="12806" width="15.7109375" bestFit="1" customWidth="1"/>
    <col min="12807" max="12807" width="8.85546875" customWidth="1"/>
    <col min="12808" max="12808" width="20.140625" customWidth="1"/>
    <col min="12809" max="12809" width="11" customWidth="1"/>
    <col min="12810" max="12810" width="15.28515625" bestFit="1" customWidth="1"/>
    <col min="12811" max="12811" width="8.85546875" customWidth="1"/>
    <col min="12812" max="12812" width="13.42578125" customWidth="1"/>
    <col min="12834" max="12834" width="13.28515625" customWidth="1"/>
    <col min="12836" max="12836" width="10.140625" bestFit="1" customWidth="1"/>
    <col min="12837" max="12837" width="12.28515625" customWidth="1"/>
    <col min="13057" max="13057" width="8.85546875" customWidth="1"/>
    <col min="13058" max="13058" width="15.7109375" customWidth="1"/>
    <col min="13059" max="13059" width="13.7109375" customWidth="1"/>
    <col min="13060" max="13061" width="8.85546875" customWidth="1"/>
    <col min="13062" max="13062" width="15.7109375" bestFit="1" customWidth="1"/>
    <col min="13063" max="13063" width="8.85546875" customWidth="1"/>
    <col min="13064" max="13064" width="20.140625" customWidth="1"/>
    <col min="13065" max="13065" width="11" customWidth="1"/>
    <col min="13066" max="13066" width="15.28515625" bestFit="1" customWidth="1"/>
    <col min="13067" max="13067" width="8.85546875" customWidth="1"/>
    <col min="13068" max="13068" width="13.42578125" customWidth="1"/>
    <col min="13090" max="13090" width="13.28515625" customWidth="1"/>
    <col min="13092" max="13092" width="10.140625" bestFit="1" customWidth="1"/>
    <col min="13093" max="13093" width="12.28515625" customWidth="1"/>
    <col min="13313" max="13313" width="8.85546875" customWidth="1"/>
    <col min="13314" max="13314" width="15.7109375" customWidth="1"/>
    <col min="13315" max="13315" width="13.7109375" customWidth="1"/>
    <col min="13316" max="13317" width="8.85546875" customWidth="1"/>
    <col min="13318" max="13318" width="15.7109375" bestFit="1" customWidth="1"/>
    <col min="13319" max="13319" width="8.85546875" customWidth="1"/>
    <col min="13320" max="13320" width="20.140625" customWidth="1"/>
    <col min="13321" max="13321" width="11" customWidth="1"/>
    <col min="13322" max="13322" width="15.28515625" bestFit="1" customWidth="1"/>
    <col min="13323" max="13323" width="8.85546875" customWidth="1"/>
    <col min="13324" max="13324" width="13.42578125" customWidth="1"/>
    <col min="13346" max="13346" width="13.28515625" customWidth="1"/>
    <col min="13348" max="13348" width="10.140625" bestFit="1" customWidth="1"/>
    <col min="13349" max="13349" width="12.28515625" customWidth="1"/>
    <col min="13569" max="13569" width="8.85546875" customWidth="1"/>
    <col min="13570" max="13570" width="15.7109375" customWidth="1"/>
    <col min="13571" max="13571" width="13.7109375" customWidth="1"/>
    <col min="13572" max="13573" width="8.85546875" customWidth="1"/>
    <col min="13574" max="13574" width="15.7109375" bestFit="1" customWidth="1"/>
    <col min="13575" max="13575" width="8.85546875" customWidth="1"/>
    <col min="13576" max="13576" width="20.140625" customWidth="1"/>
    <col min="13577" max="13577" width="11" customWidth="1"/>
    <col min="13578" max="13578" width="15.28515625" bestFit="1" customWidth="1"/>
    <col min="13579" max="13579" width="8.85546875" customWidth="1"/>
    <col min="13580" max="13580" width="13.42578125" customWidth="1"/>
    <col min="13602" max="13602" width="13.28515625" customWidth="1"/>
    <col min="13604" max="13604" width="10.140625" bestFit="1" customWidth="1"/>
    <col min="13605" max="13605" width="12.28515625" customWidth="1"/>
    <col min="13825" max="13825" width="8.85546875" customWidth="1"/>
    <col min="13826" max="13826" width="15.7109375" customWidth="1"/>
    <col min="13827" max="13827" width="13.7109375" customWidth="1"/>
    <col min="13828" max="13829" width="8.85546875" customWidth="1"/>
    <col min="13830" max="13830" width="15.7109375" bestFit="1" customWidth="1"/>
    <col min="13831" max="13831" width="8.85546875" customWidth="1"/>
    <col min="13832" max="13832" width="20.140625" customWidth="1"/>
    <col min="13833" max="13833" width="11" customWidth="1"/>
    <col min="13834" max="13834" width="15.28515625" bestFit="1" customWidth="1"/>
    <col min="13835" max="13835" width="8.85546875" customWidth="1"/>
    <col min="13836" max="13836" width="13.42578125" customWidth="1"/>
    <col min="13858" max="13858" width="13.28515625" customWidth="1"/>
    <col min="13860" max="13860" width="10.140625" bestFit="1" customWidth="1"/>
    <col min="13861" max="13861" width="12.28515625" customWidth="1"/>
    <col min="14081" max="14081" width="8.85546875" customWidth="1"/>
    <col min="14082" max="14082" width="15.7109375" customWidth="1"/>
    <col min="14083" max="14083" width="13.7109375" customWidth="1"/>
    <col min="14084" max="14085" width="8.85546875" customWidth="1"/>
    <col min="14086" max="14086" width="15.7109375" bestFit="1" customWidth="1"/>
    <col min="14087" max="14087" width="8.85546875" customWidth="1"/>
    <col min="14088" max="14088" width="20.140625" customWidth="1"/>
    <col min="14089" max="14089" width="11" customWidth="1"/>
    <col min="14090" max="14090" width="15.28515625" bestFit="1" customWidth="1"/>
    <col min="14091" max="14091" width="8.85546875" customWidth="1"/>
    <col min="14092" max="14092" width="13.42578125" customWidth="1"/>
    <col min="14114" max="14114" width="13.28515625" customWidth="1"/>
    <col min="14116" max="14116" width="10.140625" bestFit="1" customWidth="1"/>
    <col min="14117" max="14117" width="12.28515625" customWidth="1"/>
    <col min="14337" max="14337" width="8.85546875" customWidth="1"/>
    <col min="14338" max="14338" width="15.7109375" customWidth="1"/>
    <col min="14339" max="14339" width="13.7109375" customWidth="1"/>
    <col min="14340" max="14341" width="8.85546875" customWidth="1"/>
    <col min="14342" max="14342" width="15.7109375" bestFit="1" customWidth="1"/>
    <col min="14343" max="14343" width="8.85546875" customWidth="1"/>
    <col min="14344" max="14344" width="20.140625" customWidth="1"/>
    <col min="14345" max="14345" width="11" customWidth="1"/>
    <col min="14346" max="14346" width="15.28515625" bestFit="1" customWidth="1"/>
    <col min="14347" max="14347" width="8.85546875" customWidth="1"/>
    <col min="14348" max="14348" width="13.42578125" customWidth="1"/>
    <col min="14370" max="14370" width="13.28515625" customWidth="1"/>
    <col min="14372" max="14372" width="10.140625" bestFit="1" customWidth="1"/>
    <col min="14373" max="14373" width="12.28515625" customWidth="1"/>
    <col min="14593" max="14593" width="8.85546875" customWidth="1"/>
    <col min="14594" max="14594" width="15.7109375" customWidth="1"/>
    <col min="14595" max="14595" width="13.7109375" customWidth="1"/>
    <col min="14596" max="14597" width="8.85546875" customWidth="1"/>
    <col min="14598" max="14598" width="15.7109375" bestFit="1" customWidth="1"/>
    <col min="14599" max="14599" width="8.85546875" customWidth="1"/>
    <col min="14600" max="14600" width="20.140625" customWidth="1"/>
    <col min="14601" max="14601" width="11" customWidth="1"/>
    <col min="14602" max="14602" width="15.28515625" bestFit="1" customWidth="1"/>
    <col min="14603" max="14603" width="8.85546875" customWidth="1"/>
    <col min="14604" max="14604" width="13.42578125" customWidth="1"/>
    <col min="14626" max="14626" width="13.28515625" customWidth="1"/>
    <col min="14628" max="14628" width="10.140625" bestFit="1" customWidth="1"/>
    <col min="14629" max="14629" width="12.28515625" customWidth="1"/>
    <col min="14849" max="14849" width="8.85546875" customWidth="1"/>
    <col min="14850" max="14850" width="15.7109375" customWidth="1"/>
    <col min="14851" max="14851" width="13.7109375" customWidth="1"/>
    <col min="14852" max="14853" width="8.85546875" customWidth="1"/>
    <col min="14854" max="14854" width="15.7109375" bestFit="1" customWidth="1"/>
    <col min="14855" max="14855" width="8.85546875" customWidth="1"/>
    <col min="14856" max="14856" width="20.140625" customWidth="1"/>
    <col min="14857" max="14857" width="11" customWidth="1"/>
    <col min="14858" max="14858" width="15.28515625" bestFit="1" customWidth="1"/>
    <col min="14859" max="14859" width="8.85546875" customWidth="1"/>
    <col min="14860" max="14860" width="13.42578125" customWidth="1"/>
    <col min="14882" max="14882" width="13.28515625" customWidth="1"/>
    <col min="14884" max="14884" width="10.140625" bestFit="1" customWidth="1"/>
    <col min="14885" max="14885" width="12.28515625" customWidth="1"/>
    <col min="15105" max="15105" width="8.85546875" customWidth="1"/>
    <col min="15106" max="15106" width="15.7109375" customWidth="1"/>
    <col min="15107" max="15107" width="13.7109375" customWidth="1"/>
    <col min="15108" max="15109" width="8.85546875" customWidth="1"/>
    <col min="15110" max="15110" width="15.7109375" bestFit="1" customWidth="1"/>
    <col min="15111" max="15111" width="8.85546875" customWidth="1"/>
    <col min="15112" max="15112" width="20.140625" customWidth="1"/>
    <col min="15113" max="15113" width="11" customWidth="1"/>
    <col min="15114" max="15114" width="15.28515625" bestFit="1" customWidth="1"/>
    <col min="15115" max="15115" width="8.85546875" customWidth="1"/>
    <col min="15116" max="15116" width="13.42578125" customWidth="1"/>
    <col min="15138" max="15138" width="13.28515625" customWidth="1"/>
    <col min="15140" max="15140" width="10.140625" bestFit="1" customWidth="1"/>
    <col min="15141" max="15141" width="12.28515625" customWidth="1"/>
    <col min="15361" max="15361" width="8.85546875" customWidth="1"/>
    <col min="15362" max="15362" width="15.7109375" customWidth="1"/>
    <col min="15363" max="15363" width="13.7109375" customWidth="1"/>
    <col min="15364" max="15365" width="8.85546875" customWidth="1"/>
    <col min="15366" max="15366" width="15.7109375" bestFit="1" customWidth="1"/>
    <col min="15367" max="15367" width="8.85546875" customWidth="1"/>
    <col min="15368" max="15368" width="20.140625" customWidth="1"/>
    <col min="15369" max="15369" width="11" customWidth="1"/>
    <col min="15370" max="15370" width="15.28515625" bestFit="1" customWidth="1"/>
    <col min="15371" max="15371" width="8.85546875" customWidth="1"/>
    <col min="15372" max="15372" width="13.42578125" customWidth="1"/>
    <col min="15394" max="15394" width="13.28515625" customWidth="1"/>
    <col min="15396" max="15396" width="10.140625" bestFit="1" customWidth="1"/>
    <col min="15397" max="15397" width="12.28515625" customWidth="1"/>
    <col min="15617" max="15617" width="8.85546875" customWidth="1"/>
    <col min="15618" max="15618" width="15.7109375" customWidth="1"/>
    <col min="15619" max="15619" width="13.7109375" customWidth="1"/>
    <col min="15620" max="15621" width="8.85546875" customWidth="1"/>
    <col min="15622" max="15622" width="15.7109375" bestFit="1" customWidth="1"/>
    <col min="15623" max="15623" width="8.85546875" customWidth="1"/>
    <col min="15624" max="15624" width="20.140625" customWidth="1"/>
    <col min="15625" max="15625" width="11" customWidth="1"/>
    <col min="15626" max="15626" width="15.28515625" bestFit="1" customWidth="1"/>
    <col min="15627" max="15627" width="8.85546875" customWidth="1"/>
    <col min="15628" max="15628" width="13.42578125" customWidth="1"/>
    <col min="15650" max="15650" width="13.28515625" customWidth="1"/>
    <col min="15652" max="15652" width="10.140625" bestFit="1" customWidth="1"/>
    <col min="15653" max="15653" width="12.28515625" customWidth="1"/>
    <col min="15873" max="15873" width="8.85546875" customWidth="1"/>
    <col min="15874" max="15874" width="15.7109375" customWidth="1"/>
    <col min="15875" max="15875" width="13.7109375" customWidth="1"/>
    <col min="15876" max="15877" width="8.85546875" customWidth="1"/>
    <col min="15878" max="15878" width="15.7109375" bestFit="1" customWidth="1"/>
    <col min="15879" max="15879" width="8.85546875" customWidth="1"/>
    <col min="15880" max="15880" width="20.140625" customWidth="1"/>
    <col min="15881" max="15881" width="11" customWidth="1"/>
    <col min="15882" max="15882" width="15.28515625" bestFit="1" customWidth="1"/>
    <col min="15883" max="15883" width="8.85546875" customWidth="1"/>
    <col min="15884" max="15884" width="13.42578125" customWidth="1"/>
    <col min="15906" max="15906" width="13.28515625" customWidth="1"/>
    <col min="15908" max="15908" width="10.140625" bestFit="1" customWidth="1"/>
    <col min="15909" max="15909" width="12.28515625" customWidth="1"/>
    <col min="16129" max="16129" width="8.85546875" customWidth="1"/>
    <col min="16130" max="16130" width="15.7109375" customWidth="1"/>
    <col min="16131" max="16131" width="13.7109375" customWidth="1"/>
    <col min="16132" max="16133" width="8.85546875" customWidth="1"/>
    <col min="16134" max="16134" width="15.7109375" bestFit="1" customWidth="1"/>
    <col min="16135" max="16135" width="8.85546875" customWidth="1"/>
    <col min="16136" max="16136" width="20.140625" customWidth="1"/>
    <col min="16137" max="16137" width="11" customWidth="1"/>
    <col min="16138" max="16138" width="15.28515625" bestFit="1" customWidth="1"/>
    <col min="16139" max="16139" width="8.85546875" customWidth="1"/>
    <col min="16140" max="16140" width="13.42578125" customWidth="1"/>
    <col min="16162" max="16162" width="13.28515625" customWidth="1"/>
    <col min="16164" max="16164" width="10.140625" bestFit="1" customWidth="1"/>
    <col min="16165" max="16165" width="12.28515625" customWidth="1"/>
  </cols>
  <sheetData>
    <row r="1" spans="2:37" x14ac:dyDescent="0.25">
      <c r="E1" s="1686" t="s">
        <v>148</v>
      </c>
    </row>
    <row r="2" spans="2:37" x14ac:dyDescent="0.25">
      <c r="E2" s="1687" t="s">
        <v>41</v>
      </c>
    </row>
    <row r="3" spans="2:37" ht="15.75" x14ac:dyDescent="0.25">
      <c r="D3" s="123"/>
      <c r="E3" s="1686" t="s">
        <v>451</v>
      </c>
    </row>
    <row r="5" spans="2:37" x14ac:dyDescent="0.25">
      <c r="K5" s="49"/>
    </row>
    <row r="6" spans="2:37" ht="18" x14ac:dyDescent="0.25">
      <c r="F6" t="s">
        <v>404</v>
      </c>
      <c r="H6" s="588">
        <v>43592</v>
      </c>
      <c r="I6" s="463"/>
      <c r="K6" s="49"/>
    </row>
    <row r="7" spans="2:37" x14ac:dyDescent="0.25">
      <c r="G7" s="1688" t="s">
        <v>152</v>
      </c>
      <c r="H7" s="464" t="s">
        <v>452</v>
      </c>
      <c r="I7" s="465"/>
      <c r="K7" s="49"/>
    </row>
    <row r="8" spans="2:37" x14ac:dyDescent="0.25">
      <c r="H8" s="1688"/>
      <c r="I8" s="49"/>
      <c r="J8" s="49"/>
      <c r="K8" s="49"/>
      <c r="AG8" s="56" t="s">
        <v>285</v>
      </c>
    </row>
    <row r="9" spans="2:37" x14ac:dyDescent="0.25">
      <c r="B9" s="476" t="s">
        <v>39</v>
      </c>
      <c r="C9" s="522" t="s">
        <v>406</v>
      </c>
      <c r="D9" s="523"/>
      <c r="E9" s="523"/>
      <c r="F9" s="523"/>
      <c r="G9" s="523"/>
      <c r="H9" s="523"/>
      <c r="I9" s="524"/>
      <c r="J9" s="49"/>
      <c r="AG9" t="s">
        <v>176</v>
      </c>
    </row>
    <row r="10" spans="2:37" ht="15.75" thickBot="1" x14ac:dyDescent="0.3">
      <c r="B10" s="589" t="s">
        <v>235</v>
      </c>
      <c r="C10" s="571" t="s">
        <v>453</v>
      </c>
      <c r="D10" s="572"/>
      <c r="E10" s="572"/>
      <c r="F10" s="572"/>
      <c r="G10" s="572"/>
      <c r="H10" s="572"/>
      <c r="I10" s="573"/>
      <c r="J10" t="s">
        <v>167</v>
      </c>
      <c r="AG10" t="s">
        <v>177</v>
      </c>
    </row>
    <row r="11" spans="2:37" x14ac:dyDescent="0.25">
      <c r="B11" s="527"/>
      <c r="C11" s="493" t="s">
        <v>454</v>
      </c>
      <c r="D11" s="463"/>
      <c r="E11" s="463"/>
      <c r="F11" s="463"/>
      <c r="G11" s="463"/>
      <c r="H11" s="463"/>
      <c r="I11" s="590"/>
      <c r="AG11" s="591" t="s">
        <v>178</v>
      </c>
      <c r="AH11" s="592"/>
      <c r="AI11" s="593"/>
      <c r="AJ11" s="593"/>
      <c r="AK11" s="592"/>
    </row>
    <row r="12" spans="2:37" x14ac:dyDescent="0.25">
      <c r="B12" s="594"/>
      <c r="C12" s="595" t="s">
        <v>455</v>
      </c>
      <c r="D12" s="596"/>
      <c r="E12" s="596"/>
      <c r="F12" s="596"/>
      <c r="G12" s="596"/>
      <c r="H12" s="596"/>
      <c r="I12" s="597"/>
      <c r="AG12" s="156" t="s">
        <v>179</v>
      </c>
      <c r="AH12" s="159"/>
      <c r="AI12" s="157" t="s">
        <v>180</v>
      </c>
      <c r="AJ12" s="157"/>
      <c r="AK12" s="159"/>
    </row>
    <row r="13" spans="2:37" x14ac:dyDescent="0.25">
      <c r="B13" s="527" t="s">
        <v>456</v>
      </c>
      <c r="C13" s="493" t="s">
        <v>457</v>
      </c>
      <c r="D13" s="463"/>
      <c r="E13" s="463"/>
      <c r="F13" s="463"/>
      <c r="G13" s="463"/>
      <c r="H13" s="463"/>
      <c r="I13" s="590"/>
      <c r="AG13" s="598"/>
      <c r="AH13" s="599"/>
      <c r="AI13" s="600"/>
      <c r="AJ13" s="600"/>
      <c r="AK13" s="599"/>
    </row>
    <row r="14" spans="2:37" x14ac:dyDescent="0.25">
      <c r="B14" s="589" t="s">
        <v>159</v>
      </c>
      <c r="C14" s="601" t="s">
        <v>458</v>
      </c>
      <c r="D14" s="572"/>
      <c r="E14" s="572"/>
      <c r="F14" s="572"/>
      <c r="G14" s="572"/>
      <c r="H14" s="572"/>
      <c r="I14" s="573"/>
      <c r="J14" s="49"/>
      <c r="AG14" s="598"/>
      <c r="AH14" s="599"/>
      <c r="AI14" s="600"/>
      <c r="AJ14" s="600"/>
      <c r="AK14" s="599"/>
    </row>
    <row r="15" spans="2:37" x14ac:dyDescent="0.25">
      <c r="B15" s="527"/>
      <c r="C15" s="493"/>
      <c r="D15" s="463"/>
      <c r="E15" s="463"/>
      <c r="F15" s="463"/>
      <c r="G15" s="463"/>
      <c r="H15" s="463"/>
      <c r="I15" s="590"/>
      <c r="J15" s="49"/>
      <c r="AG15" s="3585">
        <v>762</v>
      </c>
      <c r="AH15" s="3586"/>
      <c r="AI15" s="463"/>
      <c r="AJ15" s="602">
        <v>42509</v>
      </c>
      <c r="AK15" s="494"/>
    </row>
    <row r="16" spans="2:37" x14ac:dyDescent="0.25">
      <c r="B16" s="594"/>
      <c r="C16" s="595"/>
      <c r="D16" s="596"/>
      <c r="E16" s="596"/>
      <c r="F16" s="596"/>
      <c r="G16" s="596"/>
      <c r="H16" s="596"/>
      <c r="I16" s="597"/>
      <c r="J16" s="49"/>
      <c r="AG16" s="3585">
        <v>856</v>
      </c>
      <c r="AH16" s="3586"/>
      <c r="AI16" s="463"/>
      <c r="AJ16" s="602">
        <v>42933</v>
      </c>
      <c r="AK16" s="494"/>
    </row>
    <row r="17" spans="1:37" x14ac:dyDescent="0.25">
      <c r="B17" s="476" t="s">
        <v>161</v>
      </c>
      <c r="C17" s="574" t="s">
        <v>268</v>
      </c>
      <c r="D17" s="523"/>
      <c r="E17" s="523"/>
      <c r="F17" s="523"/>
      <c r="G17" s="523"/>
      <c r="H17" s="523"/>
      <c r="I17" s="524"/>
      <c r="J17" s="49"/>
      <c r="AG17" s="3585"/>
      <c r="AH17" s="3586"/>
      <c r="AI17" s="463"/>
      <c r="AJ17" s="463"/>
      <c r="AK17" s="494"/>
    </row>
    <row r="18" spans="1:37" x14ac:dyDescent="0.25">
      <c r="B18" s="589" t="s">
        <v>162</v>
      </c>
      <c r="C18" s="571" t="s">
        <v>459</v>
      </c>
      <c r="D18" s="572"/>
      <c r="E18" s="572"/>
      <c r="F18" s="572"/>
      <c r="G18" s="572"/>
      <c r="H18" s="572"/>
      <c r="I18" s="573"/>
      <c r="J18" s="49"/>
      <c r="AG18" s="3585"/>
      <c r="AH18" s="3586"/>
      <c r="AI18" s="463"/>
      <c r="AJ18" s="463"/>
      <c r="AK18" s="494"/>
    </row>
    <row r="19" spans="1:37" x14ac:dyDescent="0.25">
      <c r="B19" s="594"/>
      <c r="C19" s="595" t="s">
        <v>460</v>
      </c>
      <c r="D19" s="596"/>
      <c r="E19" s="596"/>
      <c r="F19" s="596"/>
      <c r="G19" s="596"/>
      <c r="H19" s="596"/>
      <c r="I19" s="597"/>
      <c r="J19" s="49"/>
      <c r="AG19" s="3585"/>
      <c r="AH19" s="3586"/>
      <c r="AI19" s="463"/>
      <c r="AJ19" s="463"/>
      <c r="AK19" s="494"/>
    </row>
    <row r="20" spans="1:37" ht="62.25" customHeight="1" x14ac:dyDescent="0.25">
      <c r="B20" s="603" t="s">
        <v>187</v>
      </c>
      <c r="C20" s="3587" t="s">
        <v>461</v>
      </c>
      <c r="D20" s="3588"/>
      <c r="E20" s="3588"/>
      <c r="F20" s="3588"/>
      <c r="G20" s="3588"/>
      <c r="H20" s="3588"/>
      <c r="I20" s="3589"/>
      <c r="J20" s="49"/>
      <c r="AG20" s="3585"/>
      <c r="AH20" s="3586"/>
      <c r="AI20" s="463"/>
      <c r="AJ20" s="463"/>
      <c r="AK20" s="494"/>
    </row>
    <row r="21" spans="1:37" x14ac:dyDescent="0.25">
      <c r="AG21" s="3585"/>
      <c r="AH21" s="3586"/>
      <c r="AI21" s="463"/>
      <c r="AJ21" s="463"/>
      <c r="AK21" s="494"/>
    </row>
    <row r="22" spans="1:37" x14ac:dyDescent="0.25">
      <c r="B22" s="604" t="s">
        <v>462</v>
      </c>
      <c r="C22" s="49"/>
      <c r="D22" s="49"/>
      <c r="E22" s="49"/>
      <c r="F22" s="49"/>
      <c r="G22" s="49"/>
      <c r="H22" s="49"/>
      <c r="I22" s="49"/>
      <c r="J22" s="49"/>
      <c r="AG22" s="3585"/>
      <c r="AH22" s="3586"/>
      <c r="AI22" s="463"/>
      <c r="AJ22" s="463"/>
      <c r="AK22" s="494"/>
    </row>
    <row r="23" spans="1:37" x14ac:dyDescent="0.25">
      <c r="B23" s="56"/>
      <c r="D23" s="49"/>
      <c r="E23" s="49"/>
      <c r="F23" s="49"/>
      <c r="AC23" s="56"/>
      <c r="AG23" s="3585"/>
      <c r="AH23" s="3586"/>
      <c r="AI23" s="463"/>
      <c r="AJ23" s="463"/>
      <c r="AK23" s="494"/>
    </row>
    <row r="24" spans="1:37" ht="18" x14ac:dyDescent="0.25">
      <c r="A24" s="605"/>
      <c r="B24" s="606"/>
      <c r="AB24" s="73"/>
      <c r="AC24" s="73"/>
      <c r="AD24" s="73"/>
      <c r="AE24" s="73"/>
      <c r="AF24" s="73"/>
      <c r="AG24" s="3585"/>
      <c r="AH24" s="3586"/>
      <c r="AI24" s="463"/>
      <c r="AJ24" s="463"/>
      <c r="AK24" s="494"/>
    </row>
    <row r="25" spans="1:37" x14ac:dyDescent="0.25">
      <c r="B25" s="607"/>
      <c r="C25" s="55"/>
      <c r="AB25" s="73"/>
      <c r="AC25" s="73"/>
      <c r="AD25" s="73"/>
      <c r="AE25" s="73"/>
      <c r="AF25" s="73"/>
      <c r="AG25" s="3585"/>
      <c r="AH25" s="3586"/>
      <c r="AI25" s="463"/>
      <c r="AJ25" s="463"/>
      <c r="AK25" s="494"/>
    </row>
    <row r="26" spans="1:37" ht="30" x14ac:dyDescent="0.25">
      <c r="B26" s="1479" t="s">
        <v>166</v>
      </c>
      <c r="C26" s="2115" t="s">
        <v>415</v>
      </c>
      <c r="D26" s="2116" t="s">
        <v>159</v>
      </c>
      <c r="AB26" s="73"/>
      <c r="AC26" s="185"/>
      <c r="AD26" s="185"/>
      <c r="AE26" s="185"/>
      <c r="AF26" s="185"/>
      <c r="AG26" s="3585"/>
      <c r="AH26" s="3586"/>
      <c r="AI26" s="463"/>
      <c r="AJ26" s="463"/>
      <c r="AK26" s="494"/>
    </row>
    <row r="27" spans="1:37" x14ac:dyDescent="0.25">
      <c r="B27" s="2190">
        <v>43466</v>
      </c>
      <c r="C27" s="1976">
        <v>1</v>
      </c>
      <c r="D27" s="1455">
        <v>0.98</v>
      </c>
      <c r="E27" s="60"/>
      <c r="AB27" s="73"/>
      <c r="AC27" s="186"/>
      <c r="AD27" s="186"/>
      <c r="AE27" s="186"/>
      <c r="AF27" s="186"/>
      <c r="AG27" s="3585"/>
      <c r="AH27" s="3586"/>
      <c r="AI27" s="463"/>
      <c r="AJ27" s="463"/>
      <c r="AK27" s="494"/>
    </row>
    <row r="28" spans="1:37" x14ac:dyDescent="0.25">
      <c r="B28" s="2190">
        <v>43101</v>
      </c>
      <c r="C28" s="2185">
        <f>C61+D61+E61</f>
        <v>0.57499999999999996</v>
      </c>
      <c r="D28" s="1455">
        <v>0.98</v>
      </c>
      <c r="E28" s="107" t="s">
        <v>804</v>
      </c>
      <c r="AB28" s="73"/>
      <c r="AC28" s="70"/>
      <c r="AD28" s="70"/>
      <c r="AE28" s="70"/>
      <c r="AF28" s="70"/>
      <c r="AG28" s="3585"/>
      <c r="AH28" s="3586"/>
      <c r="AI28" s="463"/>
      <c r="AJ28" s="463"/>
      <c r="AK28" s="494"/>
    </row>
    <row r="29" spans="1:37" x14ac:dyDescent="0.25">
      <c r="B29" s="2190">
        <v>43497</v>
      </c>
      <c r="C29" s="1976">
        <v>1</v>
      </c>
      <c r="D29" s="1455">
        <v>0.98</v>
      </c>
      <c r="AB29" s="73"/>
      <c r="AC29" s="70"/>
      <c r="AD29" s="70"/>
      <c r="AE29" s="70"/>
      <c r="AF29" s="70"/>
      <c r="AG29" s="3585"/>
      <c r="AH29" s="3586"/>
      <c r="AI29" s="463"/>
      <c r="AJ29" s="463"/>
      <c r="AK29" s="494"/>
    </row>
    <row r="30" spans="1:37" x14ac:dyDescent="0.25">
      <c r="B30" s="2190">
        <v>43132</v>
      </c>
      <c r="C30" s="2185">
        <f>C62+D62+E62</f>
        <v>0.94786096256684493</v>
      </c>
      <c r="D30" s="1455">
        <v>0.98</v>
      </c>
      <c r="E30" s="107" t="s">
        <v>805</v>
      </c>
      <c r="AB30" s="73"/>
      <c r="AC30" s="70"/>
      <c r="AD30" s="70"/>
      <c r="AE30" s="70"/>
      <c r="AF30" s="70"/>
      <c r="AG30" s="3585"/>
      <c r="AH30" s="3586"/>
      <c r="AI30" s="463"/>
      <c r="AJ30" s="463"/>
      <c r="AK30" s="494"/>
    </row>
    <row r="31" spans="1:37" ht="15.75" thickBot="1" x14ac:dyDescent="0.3">
      <c r="B31" s="2190">
        <v>43525</v>
      </c>
      <c r="C31" s="1976">
        <v>1</v>
      </c>
      <c r="D31" s="1455">
        <v>0.98</v>
      </c>
      <c r="E31" s="107"/>
      <c r="AB31" s="73"/>
      <c r="AC31" s="70"/>
      <c r="AD31" s="70"/>
      <c r="AE31" s="70"/>
      <c r="AF31" s="70"/>
      <c r="AG31" s="3585"/>
      <c r="AH31" s="3586"/>
      <c r="AI31" s="496"/>
      <c r="AJ31" s="496"/>
      <c r="AK31" s="498"/>
    </row>
    <row r="32" spans="1:37" x14ac:dyDescent="0.25">
      <c r="B32" s="2190">
        <v>43160</v>
      </c>
      <c r="C32" s="2185">
        <f>C63+D63+E63</f>
        <v>0.94494494494494496</v>
      </c>
      <c r="D32" s="1455">
        <v>0.98</v>
      </c>
      <c r="E32" s="107" t="s">
        <v>805</v>
      </c>
      <c r="AB32" s="73"/>
      <c r="AC32" s="70"/>
      <c r="AD32" s="70"/>
      <c r="AE32" s="70"/>
      <c r="AF32" s="70"/>
      <c r="AG32" s="70"/>
      <c r="AH32" s="70"/>
    </row>
    <row r="33" spans="2:34" x14ac:dyDescent="0.25">
      <c r="B33" s="2190">
        <v>43556</v>
      </c>
      <c r="C33" s="1976">
        <f>C62+D62+E62</f>
        <v>0.94786096256684493</v>
      </c>
      <c r="D33" s="1455">
        <v>0.98</v>
      </c>
      <c r="AB33" s="73"/>
      <c r="AC33" s="70"/>
      <c r="AD33" s="70"/>
      <c r="AE33" s="70"/>
      <c r="AF33" s="70"/>
      <c r="AG33" s="70"/>
      <c r="AH33" s="70"/>
    </row>
    <row r="34" spans="2:34" x14ac:dyDescent="0.25">
      <c r="B34" s="2190">
        <v>43191</v>
      </c>
      <c r="C34" s="1976">
        <f>C64+D64+E64</f>
        <v>0.99019607843137258</v>
      </c>
      <c r="D34" s="1455">
        <v>0.98</v>
      </c>
      <c r="E34" s="107"/>
      <c r="AB34" s="73"/>
      <c r="AC34" s="70"/>
      <c r="AD34" s="70"/>
      <c r="AE34" s="70"/>
      <c r="AF34" s="70"/>
      <c r="AG34" s="70"/>
      <c r="AH34" s="70"/>
    </row>
    <row r="35" spans="2:34" x14ac:dyDescent="0.25">
      <c r="B35" s="2190">
        <v>43586</v>
      </c>
      <c r="C35" s="2804"/>
      <c r="D35" s="1455">
        <v>0.98</v>
      </c>
      <c r="AB35" s="73"/>
      <c r="AC35" s="70"/>
      <c r="AD35" s="70"/>
      <c r="AE35" s="70"/>
      <c r="AF35" s="70"/>
      <c r="AG35" s="70"/>
      <c r="AH35" s="70"/>
    </row>
    <row r="36" spans="2:34" x14ac:dyDescent="0.25">
      <c r="B36" s="2190">
        <v>43221</v>
      </c>
      <c r="C36" s="1976">
        <f>C65+D65+E65</f>
        <v>0.99571183533447694</v>
      </c>
      <c r="D36" s="1455">
        <v>0.98</v>
      </c>
      <c r="E36" s="107"/>
      <c r="AB36" s="73"/>
      <c r="AC36" s="70"/>
      <c r="AD36" s="70"/>
      <c r="AE36" s="70"/>
      <c r="AF36" s="70"/>
      <c r="AG36" s="70"/>
      <c r="AH36" s="70"/>
    </row>
    <row r="37" spans="2:34" x14ac:dyDescent="0.25">
      <c r="B37" s="2190">
        <v>43617</v>
      </c>
      <c r="C37" s="2804"/>
      <c r="D37" s="1455">
        <v>0.98</v>
      </c>
      <c r="AB37" s="73"/>
      <c r="AC37" s="70"/>
      <c r="AD37" s="70"/>
      <c r="AE37" s="70"/>
      <c r="AF37" s="70"/>
      <c r="AG37" s="70"/>
      <c r="AH37" s="70"/>
    </row>
    <row r="38" spans="2:34" x14ac:dyDescent="0.25">
      <c r="B38" s="2190">
        <v>43252</v>
      </c>
      <c r="C38" s="2185">
        <f>C66+D66+E66</f>
        <v>0.9640980735551663</v>
      </c>
      <c r="D38" s="1455">
        <v>0.98</v>
      </c>
      <c r="E38" s="107" t="s">
        <v>1374</v>
      </c>
      <c r="AB38" s="73"/>
      <c r="AC38" s="70"/>
      <c r="AD38" s="70"/>
      <c r="AE38" s="70"/>
      <c r="AF38" s="70"/>
      <c r="AG38" s="70"/>
      <c r="AH38" s="70"/>
    </row>
    <row r="39" spans="2:34" x14ac:dyDescent="0.25">
      <c r="B39" s="2190">
        <v>43647</v>
      </c>
      <c r="C39" s="2804"/>
      <c r="D39" s="1455">
        <v>0.98</v>
      </c>
      <c r="AB39" s="73"/>
      <c r="AC39" s="70"/>
      <c r="AD39" s="70"/>
      <c r="AE39" s="70"/>
      <c r="AF39" s="70"/>
      <c r="AG39" s="70"/>
      <c r="AH39" s="70"/>
    </row>
    <row r="40" spans="2:34" x14ac:dyDescent="0.25">
      <c r="B40" s="2190">
        <v>43282</v>
      </c>
      <c r="C40" s="7">
        <f>C67+D67+E67</f>
        <v>0.98461538461538467</v>
      </c>
      <c r="D40" s="1455">
        <v>0.98</v>
      </c>
      <c r="E40" s="107"/>
      <c r="AB40" s="73"/>
      <c r="AC40" s="70"/>
      <c r="AD40" s="70"/>
      <c r="AE40" s="70"/>
      <c r="AF40" s="70"/>
      <c r="AG40" s="70"/>
      <c r="AH40" s="70"/>
    </row>
    <row r="41" spans="2:34" x14ac:dyDescent="0.25">
      <c r="B41" s="2190">
        <v>43678</v>
      </c>
      <c r="C41" s="2804"/>
      <c r="D41" s="1455">
        <v>0.98</v>
      </c>
      <c r="AB41" s="73"/>
      <c r="AC41" s="70"/>
      <c r="AD41" s="70"/>
      <c r="AE41" s="70"/>
      <c r="AF41" s="70"/>
      <c r="AG41" s="70"/>
      <c r="AH41" s="70"/>
    </row>
    <row r="42" spans="2:34" x14ac:dyDescent="0.25">
      <c r="B42" s="2190">
        <v>43313</v>
      </c>
      <c r="C42" s="1976">
        <v>1</v>
      </c>
      <c r="D42" s="1455">
        <v>0.98</v>
      </c>
      <c r="AB42" s="73"/>
      <c r="AC42" s="70"/>
      <c r="AD42" s="70"/>
      <c r="AE42" s="70"/>
      <c r="AF42" s="70"/>
      <c r="AG42" s="70"/>
      <c r="AH42" s="70"/>
    </row>
    <row r="43" spans="2:34" x14ac:dyDescent="0.25">
      <c r="B43" s="2190">
        <v>43709</v>
      </c>
      <c r="C43" s="2805"/>
      <c r="D43" s="1455">
        <v>0.98</v>
      </c>
      <c r="AB43" s="73"/>
      <c r="AC43" s="70"/>
      <c r="AD43" s="70"/>
      <c r="AE43" s="70"/>
      <c r="AF43" s="70"/>
      <c r="AG43" s="70"/>
      <c r="AH43" s="70"/>
    </row>
    <row r="44" spans="2:34" x14ac:dyDescent="0.25">
      <c r="B44" s="2190">
        <v>43344</v>
      </c>
      <c r="C44" s="2187">
        <v>0.97</v>
      </c>
      <c r="D44" s="1455">
        <v>0.98</v>
      </c>
      <c r="AB44" s="73"/>
      <c r="AC44" s="70"/>
      <c r="AD44" s="70"/>
      <c r="AE44" s="70"/>
      <c r="AF44" s="70"/>
      <c r="AG44" s="70"/>
      <c r="AH44" s="70"/>
    </row>
    <row r="45" spans="2:34" x14ac:dyDescent="0.25">
      <c r="B45" s="2190">
        <v>43739</v>
      </c>
      <c r="C45" s="2805"/>
      <c r="D45" s="1455">
        <v>0.98</v>
      </c>
      <c r="AB45" s="73"/>
      <c r="AC45" s="70"/>
      <c r="AD45" s="70"/>
      <c r="AE45" s="70"/>
      <c r="AF45" s="70"/>
      <c r="AG45" s="70"/>
      <c r="AH45" s="70"/>
    </row>
    <row r="46" spans="2:34" x14ac:dyDescent="0.25">
      <c r="B46" s="2190">
        <v>43374</v>
      </c>
      <c r="C46" s="1976">
        <v>0.99</v>
      </c>
      <c r="D46" s="1455">
        <v>0.98</v>
      </c>
      <c r="AB46" s="73"/>
      <c r="AC46" s="70"/>
      <c r="AD46" s="70"/>
      <c r="AE46" s="70"/>
      <c r="AF46" s="70"/>
      <c r="AG46" s="70"/>
      <c r="AH46" s="70"/>
    </row>
    <row r="47" spans="2:34" x14ac:dyDescent="0.25">
      <c r="B47" s="2190">
        <v>43770</v>
      </c>
      <c r="C47" s="2804"/>
      <c r="D47" s="1455">
        <v>0.98</v>
      </c>
      <c r="AB47" s="73"/>
      <c r="AC47" s="70"/>
      <c r="AD47" s="70"/>
      <c r="AE47" s="70"/>
      <c r="AF47" s="70"/>
      <c r="AG47" s="70"/>
      <c r="AH47" s="70"/>
    </row>
    <row r="48" spans="2:34" ht="12.6" customHeight="1" x14ac:dyDescent="0.25">
      <c r="B48" s="2190">
        <v>43405</v>
      </c>
      <c r="C48" s="7">
        <v>0.98</v>
      </c>
      <c r="D48" s="1455">
        <v>0.98</v>
      </c>
      <c r="AB48" s="73"/>
      <c r="AC48" s="70"/>
      <c r="AD48" s="70"/>
      <c r="AE48" s="70"/>
      <c r="AF48" s="70"/>
      <c r="AG48" s="70"/>
      <c r="AH48" s="70"/>
    </row>
    <row r="49" spans="2:17" ht="12.6" customHeight="1" x14ac:dyDescent="0.25">
      <c r="B49" s="2190">
        <v>43800</v>
      </c>
      <c r="C49" s="2805"/>
      <c r="D49" s="1455">
        <v>0.98</v>
      </c>
    </row>
    <row r="50" spans="2:17" ht="14.25" customHeight="1" x14ac:dyDescent="0.25">
      <c r="B50" s="2190">
        <v>43435</v>
      </c>
      <c r="C50" s="2186">
        <v>0.99</v>
      </c>
      <c r="D50" s="1455">
        <v>0.98</v>
      </c>
      <c r="E50" s="107"/>
    </row>
    <row r="51" spans="2:17" ht="14.25" customHeight="1" x14ac:dyDescent="0.25">
      <c r="B51" s="2803"/>
      <c r="C51" s="250"/>
      <c r="D51" s="179"/>
      <c r="E51" s="107"/>
    </row>
    <row r="52" spans="2:17" ht="14.25" customHeight="1" x14ac:dyDescent="0.25">
      <c r="B52" s="2803"/>
      <c r="C52" s="250"/>
      <c r="D52" s="179"/>
      <c r="E52" s="107"/>
    </row>
    <row r="53" spans="2:17" ht="14.25" customHeight="1" x14ac:dyDescent="0.25">
      <c r="B53" s="2803"/>
      <c r="C53" s="250"/>
      <c r="D53" s="179"/>
      <c r="E53" s="107"/>
    </row>
    <row r="54" spans="2:17" ht="14.25" customHeight="1" x14ac:dyDescent="0.25">
      <c r="B54" s="250"/>
      <c r="C54" s="250"/>
      <c r="D54" s="179"/>
      <c r="E54" s="73"/>
    </row>
    <row r="55" spans="2:17" ht="19.5" customHeight="1" x14ac:dyDescent="0.25">
      <c r="B55" s="3590" t="s">
        <v>187</v>
      </c>
      <c r="C55" s="3590"/>
      <c r="D55" s="3590"/>
      <c r="E55" s="3590"/>
      <c r="F55" s="3590"/>
      <c r="G55" s="3590"/>
      <c r="H55" s="3590"/>
      <c r="I55" s="3590"/>
      <c r="J55" s="3590"/>
      <c r="K55" s="3590"/>
      <c r="L55" s="3590"/>
      <c r="M55" s="73"/>
      <c r="N55" s="73"/>
      <c r="O55" s="73"/>
      <c r="P55" s="73"/>
      <c r="Q55" s="73"/>
    </row>
    <row r="56" spans="2:17" ht="19.5" customHeight="1" x14ac:dyDescent="0.25"/>
    <row r="57" spans="2:17" ht="19.5" customHeight="1" x14ac:dyDescent="0.25">
      <c r="G57" s="609"/>
      <c r="I57" s="609">
        <v>2018</v>
      </c>
    </row>
    <row r="58" spans="2:17" ht="19.5" customHeight="1" x14ac:dyDescent="0.25">
      <c r="C58" s="610" t="s">
        <v>463</v>
      </c>
      <c r="D58" s="610"/>
    </row>
    <row r="59" spans="2:17" ht="19.5" customHeight="1" x14ac:dyDescent="0.25">
      <c r="B59" s="137"/>
      <c r="C59" s="1400" t="s">
        <v>464</v>
      </c>
      <c r="D59" s="1400"/>
      <c r="E59" s="1400"/>
      <c r="F59" s="1400"/>
      <c r="G59" s="1400" t="s">
        <v>465</v>
      </c>
      <c r="H59" s="1400"/>
      <c r="I59" s="1400"/>
      <c r="J59" s="1400"/>
      <c r="K59" s="1"/>
      <c r="L59" s="1"/>
    </row>
    <row r="60" spans="2:17" ht="19.5" customHeight="1" x14ac:dyDescent="0.25">
      <c r="B60" s="615" t="s">
        <v>166</v>
      </c>
      <c r="C60" s="615" t="s">
        <v>466</v>
      </c>
      <c r="D60" s="615" t="s">
        <v>467</v>
      </c>
      <c r="E60" s="615" t="s">
        <v>468</v>
      </c>
      <c r="F60" s="615" t="s">
        <v>469</v>
      </c>
      <c r="G60" s="615" t="s">
        <v>466</v>
      </c>
      <c r="H60" s="615" t="s">
        <v>467</v>
      </c>
      <c r="I60" s="615" t="s">
        <v>468</v>
      </c>
      <c r="J60" s="615" t="s">
        <v>470</v>
      </c>
      <c r="K60" s="616" t="s">
        <v>427</v>
      </c>
      <c r="L60" s="617" t="s">
        <v>471</v>
      </c>
    </row>
    <row r="61" spans="2:17" ht="19.5" customHeight="1" x14ac:dyDescent="0.25">
      <c r="B61" s="2068">
        <v>43101</v>
      </c>
      <c r="C61" s="2069">
        <f t="shared" ref="C61:C67" si="0">+G61/K61</f>
        <v>0.5625</v>
      </c>
      <c r="D61" s="2069">
        <f t="shared" ref="D61:D72" si="1">+H61/K61</f>
        <v>1.2500000000000001E-2</v>
      </c>
      <c r="E61" s="2070">
        <f t="shared" ref="E61:E72" si="2">+I61/K61</f>
        <v>0</v>
      </c>
      <c r="F61" s="2070">
        <f t="shared" ref="F61:F72" si="3">+J61/K61</f>
        <v>0.42499999999999999</v>
      </c>
      <c r="G61" s="671">
        <v>45</v>
      </c>
      <c r="H61" s="671">
        <v>1</v>
      </c>
      <c r="I61" s="671">
        <v>0</v>
      </c>
      <c r="J61" s="671">
        <v>34</v>
      </c>
      <c r="K61" s="9">
        <f t="shared" ref="K61:K67" si="4">SUM(G61:J61)</f>
        <v>80</v>
      </c>
      <c r="L61" s="2071">
        <f t="shared" ref="L61:L72" si="5">+((G61*1)+(H61*2)+(I61*3)+(J61*4))/K61</f>
        <v>2.2875000000000001</v>
      </c>
    </row>
    <row r="62" spans="2:17" ht="19.5" customHeight="1" x14ac:dyDescent="0.25">
      <c r="B62" s="2068">
        <v>43132</v>
      </c>
      <c r="C62" s="2069">
        <f t="shared" si="0"/>
        <v>0.87299465240641716</v>
      </c>
      <c r="D62" s="2069">
        <f t="shared" si="1"/>
        <v>4.8128342245989303E-2</v>
      </c>
      <c r="E62" s="2070">
        <f t="shared" si="2"/>
        <v>2.6737967914438502E-2</v>
      </c>
      <c r="F62" s="2070">
        <f t="shared" si="3"/>
        <v>5.213903743315508E-2</v>
      </c>
      <c r="G62" s="671">
        <v>653</v>
      </c>
      <c r="H62" s="671">
        <v>36</v>
      </c>
      <c r="I62" s="671">
        <v>20</v>
      </c>
      <c r="J62" s="671">
        <v>39</v>
      </c>
      <c r="K62" s="9">
        <f t="shared" si="4"/>
        <v>748</v>
      </c>
      <c r="L62" s="2071">
        <f t="shared" si="5"/>
        <v>1.2580213903743316</v>
      </c>
    </row>
    <row r="63" spans="2:17" ht="19.5" customHeight="1" x14ac:dyDescent="0.25">
      <c r="B63" s="2068">
        <v>43160</v>
      </c>
      <c r="C63" s="2069">
        <f t="shared" si="0"/>
        <v>0.73773773773773776</v>
      </c>
      <c r="D63" s="2069">
        <f t="shared" si="1"/>
        <v>0.12712712712712712</v>
      </c>
      <c r="E63" s="2070">
        <f t="shared" si="2"/>
        <v>8.0080080080080079E-2</v>
      </c>
      <c r="F63" s="2070">
        <f t="shared" si="3"/>
        <v>5.5055055055055056E-2</v>
      </c>
      <c r="G63" s="671">
        <v>737</v>
      </c>
      <c r="H63" s="671">
        <v>127</v>
      </c>
      <c r="I63" s="671">
        <v>80</v>
      </c>
      <c r="J63" s="671">
        <v>55</v>
      </c>
      <c r="K63" s="9">
        <f t="shared" si="4"/>
        <v>999</v>
      </c>
      <c r="L63" s="2071">
        <f t="shared" si="5"/>
        <v>1.4524524524524525</v>
      </c>
    </row>
    <row r="64" spans="2:17" ht="19.5" customHeight="1" x14ac:dyDescent="0.25">
      <c r="B64" s="2068">
        <v>43191</v>
      </c>
      <c r="C64" s="2069">
        <f t="shared" si="0"/>
        <v>0.80588235294117649</v>
      </c>
      <c r="D64" s="2069">
        <f t="shared" si="1"/>
        <v>0.16372549019607843</v>
      </c>
      <c r="E64" s="2070">
        <f t="shared" si="2"/>
        <v>2.0588235294117647E-2</v>
      </c>
      <c r="F64" s="2070">
        <f t="shared" si="3"/>
        <v>9.8039215686274508E-3</v>
      </c>
      <c r="G64" s="671">
        <v>822</v>
      </c>
      <c r="H64" s="671">
        <v>167</v>
      </c>
      <c r="I64" s="671">
        <v>21</v>
      </c>
      <c r="J64" s="671">
        <v>10</v>
      </c>
      <c r="K64" s="9">
        <f t="shared" si="4"/>
        <v>1020</v>
      </c>
      <c r="L64" s="2071">
        <f t="shared" si="5"/>
        <v>1.2343137254901961</v>
      </c>
    </row>
    <row r="65" spans="2:17" ht="19.5" customHeight="1" x14ac:dyDescent="0.25">
      <c r="B65" s="2068">
        <v>43221</v>
      </c>
      <c r="C65" s="2069">
        <f t="shared" si="0"/>
        <v>0.80445969125214412</v>
      </c>
      <c r="D65" s="2069">
        <f t="shared" si="1"/>
        <v>0.17066895368782162</v>
      </c>
      <c r="E65" s="2070">
        <f t="shared" si="2"/>
        <v>2.0583190394511151E-2</v>
      </c>
      <c r="F65" s="2070">
        <f t="shared" si="3"/>
        <v>4.2881646655231562E-3</v>
      </c>
      <c r="G65" s="671">
        <v>938</v>
      </c>
      <c r="H65" s="671">
        <v>199</v>
      </c>
      <c r="I65" s="671">
        <v>24</v>
      </c>
      <c r="J65" s="671">
        <v>5</v>
      </c>
      <c r="K65" s="9">
        <f t="shared" si="4"/>
        <v>1166</v>
      </c>
      <c r="L65" s="2071">
        <f t="shared" si="5"/>
        <v>1.2246998284734134</v>
      </c>
    </row>
    <row r="66" spans="2:17" ht="19.5" customHeight="1" x14ac:dyDescent="0.25">
      <c r="B66" s="2068">
        <v>43252</v>
      </c>
      <c r="C66" s="2069">
        <f t="shared" si="0"/>
        <v>0.72767075306479856</v>
      </c>
      <c r="D66" s="2069">
        <f t="shared" si="1"/>
        <v>0.21103327495621715</v>
      </c>
      <c r="E66" s="2070">
        <f t="shared" si="2"/>
        <v>2.5394045534150613E-2</v>
      </c>
      <c r="F66" s="2070">
        <f t="shared" si="3"/>
        <v>3.5901926444833622E-2</v>
      </c>
      <c r="G66" s="671">
        <v>831</v>
      </c>
      <c r="H66" s="671">
        <v>241</v>
      </c>
      <c r="I66" s="671">
        <v>29</v>
      </c>
      <c r="J66" s="671">
        <v>41</v>
      </c>
      <c r="K66" s="9">
        <f t="shared" si="4"/>
        <v>1142</v>
      </c>
      <c r="L66" s="2071">
        <f t="shared" si="5"/>
        <v>1.3695271453590192</v>
      </c>
    </row>
    <row r="67" spans="2:17" ht="19.5" customHeight="1" x14ac:dyDescent="0.25">
      <c r="B67" s="2068">
        <v>43282</v>
      </c>
      <c r="C67" s="2069">
        <f t="shared" si="0"/>
        <v>0.98461538461538467</v>
      </c>
      <c r="D67" s="2069">
        <f t="shared" si="1"/>
        <v>0</v>
      </c>
      <c r="E67" s="2070">
        <f t="shared" si="2"/>
        <v>0</v>
      </c>
      <c r="F67" s="2070">
        <f t="shared" si="3"/>
        <v>1.5384615384615385E-2</v>
      </c>
      <c r="G67" s="671">
        <v>64</v>
      </c>
      <c r="H67" s="671">
        <v>0</v>
      </c>
      <c r="I67" s="671">
        <v>0</v>
      </c>
      <c r="J67" s="671">
        <v>1</v>
      </c>
      <c r="K67" s="9">
        <f t="shared" si="4"/>
        <v>65</v>
      </c>
      <c r="L67" s="2071">
        <f t="shared" si="5"/>
        <v>1.0461538461538462</v>
      </c>
    </row>
    <row r="68" spans="2:17" ht="19.5" customHeight="1" x14ac:dyDescent="0.25">
      <c r="B68" s="2068">
        <v>43313</v>
      </c>
      <c r="C68" s="2069">
        <f>+G68/K68</f>
        <v>0.83823529411764708</v>
      </c>
      <c r="D68" s="2069">
        <f t="shared" si="1"/>
        <v>0.11764705882352941</v>
      </c>
      <c r="E68" s="2070">
        <f t="shared" si="2"/>
        <v>4.0441176470588237E-2</v>
      </c>
      <c r="F68" s="2070">
        <f t="shared" si="3"/>
        <v>3.6764705882352941E-3</v>
      </c>
      <c r="G68" s="671">
        <v>684</v>
      </c>
      <c r="H68" s="671">
        <v>96</v>
      </c>
      <c r="I68" s="671">
        <v>33</v>
      </c>
      <c r="J68" s="671">
        <v>3</v>
      </c>
      <c r="K68" s="9">
        <f t="shared" ref="K68" si="6">SUM(G68:J68)</f>
        <v>816</v>
      </c>
      <c r="L68" s="2071">
        <f t="shared" si="5"/>
        <v>1.2095588235294117</v>
      </c>
    </row>
    <row r="69" spans="2:17" ht="19.149999999999999" customHeight="1" x14ac:dyDescent="0.25">
      <c r="B69" s="2068">
        <v>43344</v>
      </c>
      <c r="C69" s="2069">
        <f>+G69/K69</f>
        <v>0.72898550724637678</v>
      </c>
      <c r="D69" s="2069">
        <f t="shared" si="1"/>
        <v>0.13333333333333333</v>
      </c>
      <c r="E69" s="2070">
        <f t="shared" si="2"/>
        <v>0.10869565217391304</v>
      </c>
      <c r="F69" s="2070">
        <f t="shared" si="3"/>
        <v>2.8985507246376812E-2</v>
      </c>
      <c r="G69" s="671">
        <v>503</v>
      </c>
      <c r="H69" s="671">
        <v>92</v>
      </c>
      <c r="I69" s="671">
        <v>75</v>
      </c>
      <c r="J69" s="671">
        <v>20</v>
      </c>
      <c r="K69" s="9">
        <f t="shared" ref="K69" si="7">SUM(G69:J69)</f>
        <v>690</v>
      </c>
      <c r="L69" s="2071">
        <f t="shared" si="5"/>
        <v>1.4376811594202898</v>
      </c>
      <c r="M69" s="56"/>
    </row>
    <row r="70" spans="2:17" ht="19.5" customHeight="1" x14ac:dyDescent="0.25">
      <c r="B70" s="2068">
        <v>43374</v>
      </c>
      <c r="C70" s="2069">
        <f>+G70/K70</f>
        <v>0.79718004338394799</v>
      </c>
      <c r="D70" s="2069">
        <f t="shared" si="1"/>
        <v>0.13557483731019523</v>
      </c>
      <c r="E70" s="2070">
        <f t="shared" si="2"/>
        <v>5.9652928416485902E-2</v>
      </c>
      <c r="F70" s="2070">
        <f t="shared" si="3"/>
        <v>7.5921908893709323E-3</v>
      </c>
      <c r="G70" s="671">
        <v>735</v>
      </c>
      <c r="H70" s="671">
        <v>125</v>
      </c>
      <c r="I70" s="671">
        <v>55</v>
      </c>
      <c r="J70" s="671">
        <v>7</v>
      </c>
      <c r="K70" s="9">
        <f t="shared" ref="K70" si="8">SUM(G70:J70)</f>
        <v>922</v>
      </c>
      <c r="L70" s="2071">
        <f t="shared" si="5"/>
        <v>1.2776572668112798</v>
      </c>
    </row>
    <row r="71" spans="2:17" ht="19.5" customHeight="1" x14ac:dyDescent="0.25">
      <c r="B71" s="2068">
        <v>43405</v>
      </c>
      <c r="C71" s="2069">
        <f>+G71/K71</f>
        <v>0.80150517403574784</v>
      </c>
      <c r="D71" s="2069">
        <f t="shared" si="1"/>
        <v>0.14111006585136407</v>
      </c>
      <c r="E71" s="2070">
        <f t="shared" si="2"/>
        <v>4.0451552210724363E-2</v>
      </c>
      <c r="F71" s="2070">
        <f t="shared" si="3"/>
        <v>1.6933207902163686E-2</v>
      </c>
      <c r="G71" s="671">
        <v>852</v>
      </c>
      <c r="H71" s="671">
        <v>150</v>
      </c>
      <c r="I71" s="671">
        <v>43</v>
      </c>
      <c r="J71" s="671">
        <v>18</v>
      </c>
      <c r="K71" s="9">
        <f t="shared" ref="K71:K72" si="9">SUM(G71:J71)</f>
        <v>1063</v>
      </c>
      <c r="L71" s="2071">
        <f t="shared" si="5"/>
        <v>1.2728127939793039</v>
      </c>
    </row>
    <row r="72" spans="2:17" ht="19.5" customHeight="1" x14ac:dyDescent="0.25">
      <c r="B72" s="2068">
        <v>43435</v>
      </c>
      <c r="C72" s="2069">
        <f>+G72/K72</f>
        <v>0.81240063593004774</v>
      </c>
      <c r="D72" s="2069">
        <f t="shared" si="1"/>
        <v>0.12718600953895071</v>
      </c>
      <c r="E72" s="2070">
        <f t="shared" si="2"/>
        <v>5.4054054054054057E-2</v>
      </c>
      <c r="F72" s="2070">
        <f t="shared" si="3"/>
        <v>6.3593004769475362E-3</v>
      </c>
      <c r="G72" s="671">
        <v>511</v>
      </c>
      <c r="H72" s="671">
        <v>80</v>
      </c>
      <c r="I72" s="671">
        <v>34</v>
      </c>
      <c r="J72" s="671">
        <v>4</v>
      </c>
      <c r="K72" s="9">
        <f t="shared" si="9"/>
        <v>629</v>
      </c>
      <c r="L72" s="2071">
        <f t="shared" si="5"/>
        <v>1.2543720190779015</v>
      </c>
    </row>
    <row r="73" spans="2:17" ht="14.25" customHeight="1" x14ac:dyDescent="0.25">
      <c r="B73" s="250"/>
      <c r="C73" s="250"/>
      <c r="D73" s="179"/>
      <c r="E73" s="73"/>
    </row>
    <row r="74" spans="2:17" ht="14.25" customHeight="1" x14ac:dyDescent="0.25">
      <c r="B74" s="250"/>
      <c r="C74" s="250"/>
      <c r="D74" s="179"/>
      <c r="E74" s="73"/>
    </row>
    <row r="76" spans="2:17" ht="14.25" customHeight="1" x14ac:dyDescent="0.25">
      <c r="B76" s="250"/>
      <c r="C76" s="250"/>
      <c r="D76" s="179"/>
      <c r="E76" s="73"/>
    </row>
    <row r="77" spans="2:17" ht="19.5" customHeight="1" x14ac:dyDescent="0.25">
      <c r="B77" s="3590" t="s">
        <v>187</v>
      </c>
      <c r="C77" s="3590"/>
      <c r="D77" s="3590"/>
      <c r="E77" s="3590"/>
      <c r="F77" s="3590"/>
      <c r="G77" s="3590"/>
      <c r="H77" s="3590"/>
      <c r="I77" s="3590"/>
      <c r="J77" s="3590"/>
      <c r="K77" s="3590"/>
      <c r="L77" s="3590"/>
      <c r="M77" s="73"/>
      <c r="N77" s="73"/>
      <c r="O77" s="73"/>
      <c r="P77" s="73"/>
      <c r="Q77" s="73"/>
    </row>
    <row r="79" spans="2:17" ht="18" x14ac:dyDescent="0.25">
      <c r="G79" s="609"/>
      <c r="I79" s="609">
        <v>2019</v>
      </c>
    </row>
    <row r="80" spans="2:17" x14ac:dyDescent="0.25">
      <c r="C80" s="610" t="s">
        <v>463</v>
      </c>
      <c r="D80" s="610"/>
    </row>
    <row r="81" spans="2:12" x14ac:dyDescent="0.25">
      <c r="B81" s="137"/>
      <c r="C81" s="1400" t="s">
        <v>464</v>
      </c>
      <c r="D81" s="1400"/>
      <c r="E81" s="1400"/>
      <c r="F81" s="1400"/>
      <c r="G81" s="1400" t="s">
        <v>465</v>
      </c>
      <c r="H81" s="1400"/>
      <c r="I81" s="1400"/>
      <c r="J81" s="1400"/>
      <c r="K81" s="1"/>
      <c r="L81" s="1"/>
    </row>
    <row r="82" spans="2:12" x14ac:dyDescent="0.25">
      <c r="B82" s="615" t="s">
        <v>166</v>
      </c>
      <c r="C82" s="615" t="s">
        <v>466</v>
      </c>
      <c r="D82" s="615" t="s">
        <v>467</v>
      </c>
      <c r="E82" s="615" t="s">
        <v>468</v>
      </c>
      <c r="F82" s="615" t="s">
        <v>469</v>
      </c>
      <c r="G82" s="615" t="s">
        <v>466</v>
      </c>
      <c r="H82" s="615" t="s">
        <v>467</v>
      </c>
      <c r="I82" s="615" t="s">
        <v>468</v>
      </c>
      <c r="J82" s="615" t="s">
        <v>470</v>
      </c>
      <c r="K82" s="616" t="s">
        <v>427</v>
      </c>
      <c r="L82" s="617" t="s">
        <v>471</v>
      </c>
    </row>
    <row r="83" spans="2:12" x14ac:dyDescent="0.25">
      <c r="B83" s="2068">
        <v>43466</v>
      </c>
      <c r="C83" s="2069">
        <f>+G83/K83</f>
        <v>0.72727272727272729</v>
      </c>
      <c r="D83" s="2069">
        <f>+H83/K83</f>
        <v>0.1038961038961039</v>
      </c>
      <c r="E83" s="2070">
        <f>+I83/K83</f>
        <v>0.16883116883116883</v>
      </c>
      <c r="F83" s="2070">
        <f>+J83/K83</f>
        <v>0</v>
      </c>
      <c r="G83" s="671">
        <v>56</v>
      </c>
      <c r="H83" s="671">
        <v>8</v>
      </c>
      <c r="I83" s="671">
        <v>13</v>
      </c>
      <c r="J83" s="671">
        <v>0</v>
      </c>
      <c r="K83" s="9">
        <f>SUM(G83:J83)</f>
        <v>77</v>
      </c>
      <c r="L83" s="2071">
        <f>+((G83*1)+(H83*2)+(I83*3)+(J83*4))/K83</f>
        <v>1.4415584415584415</v>
      </c>
    </row>
    <row r="84" spans="2:12" x14ac:dyDescent="0.25">
      <c r="B84" s="2068">
        <v>43497</v>
      </c>
      <c r="C84" s="2069">
        <f>+G84/K84</f>
        <v>0.84943820224719102</v>
      </c>
      <c r="D84" s="2069">
        <f>+H84/K84</f>
        <v>8.98876404494382E-2</v>
      </c>
      <c r="E84" s="2070">
        <f>+I84/K84</f>
        <v>5.8426966292134834E-2</v>
      </c>
      <c r="F84" s="2070">
        <f>+J84/K84</f>
        <v>2.2471910112359553E-3</v>
      </c>
      <c r="G84" s="671">
        <v>378</v>
      </c>
      <c r="H84" s="671">
        <v>40</v>
      </c>
      <c r="I84" s="671">
        <v>26</v>
      </c>
      <c r="J84" s="671">
        <v>1</v>
      </c>
      <c r="K84" s="9">
        <f>SUM(G84:J84)</f>
        <v>445</v>
      </c>
      <c r="L84" s="2071">
        <f>+((G84*1)+(H84*2)+(I84*3)+(J84*4))/K84</f>
        <v>1.2134831460674158</v>
      </c>
    </row>
    <row r="85" spans="2:12" x14ac:dyDescent="0.25">
      <c r="B85" s="2068">
        <v>43525</v>
      </c>
      <c r="C85" s="2069">
        <f>+G85/K85</f>
        <v>0.82680722891566261</v>
      </c>
      <c r="D85" s="2069">
        <f>+H85/K85</f>
        <v>0.10391566265060241</v>
      </c>
      <c r="E85" s="2070">
        <f>+I85/K85</f>
        <v>6.9277108433734941E-2</v>
      </c>
      <c r="F85" s="2070">
        <f>+J85/K85</f>
        <v>0</v>
      </c>
      <c r="G85" s="671">
        <v>549</v>
      </c>
      <c r="H85" s="671">
        <v>69</v>
      </c>
      <c r="I85" s="671">
        <v>46</v>
      </c>
      <c r="J85" s="671">
        <v>0</v>
      </c>
      <c r="K85" s="9">
        <f>SUM(G85:J85)</f>
        <v>664</v>
      </c>
      <c r="L85" s="2071">
        <f>+((G85*1)+(H85*2)+(I85*3)+(J85*4))/K85</f>
        <v>1.2424698795180722</v>
      </c>
    </row>
    <row r="86" spans="2:12" x14ac:dyDescent="0.25">
      <c r="B86" s="2068">
        <v>43556</v>
      </c>
      <c r="C86" s="2069"/>
      <c r="D86" s="2069"/>
      <c r="E86" s="2070"/>
      <c r="F86" s="2070"/>
      <c r="G86" s="671"/>
      <c r="H86" s="671"/>
      <c r="I86" s="671"/>
      <c r="J86" s="671"/>
      <c r="K86" s="9"/>
      <c r="L86" s="2071"/>
    </row>
    <row r="87" spans="2:12" x14ac:dyDescent="0.25">
      <c r="B87" s="2068">
        <v>43586</v>
      </c>
      <c r="C87" s="2069"/>
      <c r="D87" s="2069"/>
      <c r="E87" s="2070"/>
      <c r="F87" s="2070"/>
      <c r="G87" s="671"/>
      <c r="H87" s="671"/>
      <c r="I87" s="671"/>
      <c r="J87" s="671"/>
      <c r="K87" s="9"/>
      <c r="L87" s="2071"/>
    </row>
    <row r="88" spans="2:12" x14ac:dyDescent="0.25">
      <c r="B88" s="2068">
        <v>43617</v>
      </c>
      <c r="C88" s="2069"/>
      <c r="D88" s="2069"/>
      <c r="E88" s="2070"/>
      <c r="F88" s="2070"/>
      <c r="G88" s="671"/>
      <c r="H88" s="671"/>
      <c r="I88" s="671"/>
      <c r="J88" s="671"/>
      <c r="K88" s="9"/>
      <c r="L88" s="2071"/>
    </row>
    <row r="89" spans="2:12" x14ac:dyDescent="0.25">
      <c r="B89" s="2068">
        <v>43647</v>
      </c>
      <c r="C89" s="2069"/>
      <c r="D89" s="2069"/>
      <c r="E89" s="2070"/>
      <c r="F89" s="2070"/>
      <c r="G89" s="671"/>
      <c r="H89" s="671"/>
      <c r="I89" s="671"/>
      <c r="J89" s="671"/>
      <c r="K89" s="9"/>
      <c r="L89" s="2071"/>
    </row>
    <row r="90" spans="2:12" x14ac:dyDescent="0.25">
      <c r="B90" s="2068">
        <v>43678</v>
      </c>
      <c r="C90" s="2069"/>
      <c r="D90" s="2069"/>
      <c r="E90" s="2070"/>
      <c r="F90" s="2070"/>
      <c r="G90" s="671"/>
      <c r="H90" s="671"/>
      <c r="I90" s="671"/>
      <c r="J90" s="671"/>
      <c r="K90" s="9"/>
      <c r="L90" s="2071"/>
    </row>
    <row r="91" spans="2:12" x14ac:dyDescent="0.25">
      <c r="B91" s="2068">
        <v>43709</v>
      </c>
      <c r="C91" s="2069"/>
      <c r="D91" s="2069"/>
      <c r="E91" s="2070"/>
      <c r="F91" s="2070"/>
      <c r="G91" s="671"/>
      <c r="H91" s="671"/>
      <c r="I91" s="671"/>
      <c r="J91" s="671"/>
      <c r="K91" s="9"/>
      <c r="L91" s="2071"/>
    </row>
    <row r="92" spans="2:12" x14ac:dyDescent="0.25">
      <c r="B92" s="2068">
        <v>43739</v>
      </c>
      <c r="C92" s="2069"/>
      <c r="D92" s="2069"/>
      <c r="E92" s="2070"/>
      <c r="F92" s="2070"/>
      <c r="G92" s="671"/>
      <c r="H92" s="671"/>
      <c r="I92" s="671"/>
      <c r="J92" s="671"/>
      <c r="K92" s="9"/>
      <c r="L92" s="2071"/>
    </row>
    <row r="93" spans="2:12" x14ac:dyDescent="0.25">
      <c r="B93" s="2068">
        <v>43770</v>
      </c>
      <c r="C93" s="2069"/>
      <c r="D93" s="2069"/>
      <c r="E93" s="2070"/>
      <c r="F93" s="2070"/>
      <c r="G93" s="671"/>
      <c r="H93" s="671"/>
      <c r="I93" s="671"/>
      <c r="J93" s="671"/>
      <c r="K93" s="9"/>
      <c r="L93" s="2071"/>
    </row>
    <row r="94" spans="2:12" x14ac:dyDescent="0.25">
      <c r="B94" s="2068">
        <v>43800</v>
      </c>
      <c r="C94" s="2069"/>
      <c r="D94" s="2069"/>
      <c r="E94" s="2070"/>
      <c r="F94" s="2070"/>
      <c r="G94" s="671"/>
      <c r="H94" s="671"/>
      <c r="I94" s="671"/>
      <c r="J94" s="671"/>
      <c r="K94" s="9"/>
      <c r="L94" s="2071"/>
    </row>
  </sheetData>
  <mergeCells count="20">
    <mergeCell ref="AG28:AH28"/>
    <mergeCell ref="AG29:AH29"/>
    <mergeCell ref="AG30:AH30"/>
    <mergeCell ref="B55:L55"/>
    <mergeCell ref="B77:L77"/>
    <mergeCell ref="AG31:AH31"/>
    <mergeCell ref="AG15:AH15"/>
    <mergeCell ref="AG16:AH16"/>
    <mergeCell ref="AG17:AH17"/>
    <mergeCell ref="AG18:AH18"/>
    <mergeCell ref="AG19:AH19"/>
    <mergeCell ref="AG27:AH27"/>
    <mergeCell ref="C20:I20"/>
    <mergeCell ref="AG20:AH20"/>
    <mergeCell ref="AG26:AH26"/>
    <mergeCell ref="AG21:AH21"/>
    <mergeCell ref="AG22:AH22"/>
    <mergeCell ref="AG23:AH23"/>
    <mergeCell ref="AG24:AH24"/>
    <mergeCell ref="AG25:AH25"/>
  </mergeCells>
  <hyperlinks>
    <hyperlink ref="B22" location="'INDICE INDICADORES '!A1" display="'INDICE INDICADORES '!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90" zoomScaleNormal="90" workbookViewId="0">
      <selection activeCell="F43" sqref="F43"/>
    </sheetView>
  </sheetViews>
  <sheetFormatPr defaultColWidth="11.42578125" defaultRowHeight="15" x14ac:dyDescent="0.25"/>
  <cols>
    <col min="2" max="2" width="16.7109375" customWidth="1"/>
    <col min="3" max="3" width="11.7109375" customWidth="1"/>
    <col min="8" max="8" width="13.85546875" customWidth="1"/>
    <col min="258" max="258" width="16.7109375" customWidth="1"/>
    <col min="259" max="259" width="11.7109375" customWidth="1"/>
    <col min="264" max="264" width="13.85546875" customWidth="1"/>
    <col min="514" max="514" width="16.7109375" customWidth="1"/>
    <col min="515" max="515" width="11.7109375" customWidth="1"/>
    <col min="520" max="520" width="13.85546875" customWidth="1"/>
    <col min="770" max="770" width="16.7109375" customWidth="1"/>
    <col min="771" max="771" width="11.7109375" customWidth="1"/>
    <col min="776" max="776" width="13.85546875" customWidth="1"/>
    <col min="1026" max="1026" width="16.7109375" customWidth="1"/>
    <col min="1027" max="1027" width="11.7109375" customWidth="1"/>
    <col min="1032" max="1032" width="13.85546875" customWidth="1"/>
    <col min="1282" max="1282" width="16.7109375" customWidth="1"/>
    <col min="1283" max="1283" width="11.7109375" customWidth="1"/>
    <col min="1288" max="1288" width="13.85546875" customWidth="1"/>
    <col min="1538" max="1538" width="16.7109375" customWidth="1"/>
    <col min="1539" max="1539" width="11.7109375" customWidth="1"/>
    <col min="1544" max="1544" width="13.85546875" customWidth="1"/>
    <col min="1794" max="1794" width="16.7109375" customWidth="1"/>
    <col min="1795" max="1795" width="11.7109375" customWidth="1"/>
    <col min="1800" max="1800" width="13.85546875" customWidth="1"/>
    <col min="2050" max="2050" width="16.7109375" customWidth="1"/>
    <col min="2051" max="2051" width="11.7109375" customWidth="1"/>
    <col min="2056" max="2056" width="13.85546875" customWidth="1"/>
    <col min="2306" max="2306" width="16.7109375" customWidth="1"/>
    <col min="2307" max="2307" width="11.7109375" customWidth="1"/>
    <col min="2312" max="2312" width="13.85546875" customWidth="1"/>
    <col min="2562" max="2562" width="16.7109375" customWidth="1"/>
    <col min="2563" max="2563" width="11.7109375" customWidth="1"/>
    <col min="2568" max="2568" width="13.85546875" customWidth="1"/>
    <col min="2818" max="2818" width="16.7109375" customWidth="1"/>
    <col min="2819" max="2819" width="11.7109375" customWidth="1"/>
    <col min="2824" max="2824" width="13.85546875" customWidth="1"/>
    <col min="3074" max="3074" width="16.7109375" customWidth="1"/>
    <col min="3075" max="3075" width="11.7109375" customWidth="1"/>
    <col min="3080" max="3080" width="13.85546875" customWidth="1"/>
    <col min="3330" max="3330" width="16.7109375" customWidth="1"/>
    <col min="3331" max="3331" width="11.7109375" customWidth="1"/>
    <col min="3336" max="3336" width="13.85546875" customWidth="1"/>
    <col min="3586" max="3586" width="16.7109375" customWidth="1"/>
    <col min="3587" max="3587" width="11.7109375" customWidth="1"/>
    <col min="3592" max="3592" width="13.85546875" customWidth="1"/>
    <col min="3842" max="3842" width="16.7109375" customWidth="1"/>
    <col min="3843" max="3843" width="11.7109375" customWidth="1"/>
    <col min="3848" max="3848" width="13.85546875" customWidth="1"/>
    <col min="4098" max="4098" width="16.7109375" customWidth="1"/>
    <col min="4099" max="4099" width="11.7109375" customWidth="1"/>
    <col min="4104" max="4104" width="13.85546875" customWidth="1"/>
    <col min="4354" max="4354" width="16.7109375" customWidth="1"/>
    <col min="4355" max="4355" width="11.7109375" customWidth="1"/>
    <col min="4360" max="4360" width="13.85546875" customWidth="1"/>
    <col min="4610" max="4610" width="16.7109375" customWidth="1"/>
    <col min="4611" max="4611" width="11.7109375" customWidth="1"/>
    <col min="4616" max="4616" width="13.85546875" customWidth="1"/>
    <col min="4866" max="4866" width="16.7109375" customWidth="1"/>
    <col min="4867" max="4867" width="11.7109375" customWidth="1"/>
    <col min="4872" max="4872" width="13.85546875" customWidth="1"/>
    <col min="5122" max="5122" width="16.7109375" customWidth="1"/>
    <col min="5123" max="5123" width="11.7109375" customWidth="1"/>
    <col min="5128" max="5128" width="13.85546875" customWidth="1"/>
    <col min="5378" max="5378" width="16.7109375" customWidth="1"/>
    <col min="5379" max="5379" width="11.7109375" customWidth="1"/>
    <col min="5384" max="5384" width="13.85546875" customWidth="1"/>
    <col min="5634" max="5634" width="16.7109375" customWidth="1"/>
    <col min="5635" max="5635" width="11.7109375" customWidth="1"/>
    <col min="5640" max="5640" width="13.85546875" customWidth="1"/>
    <col min="5890" max="5890" width="16.7109375" customWidth="1"/>
    <col min="5891" max="5891" width="11.7109375" customWidth="1"/>
    <col min="5896" max="5896" width="13.85546875" customWidth="1"/>
    <col min="6146" max="6146" width="16.7109375" customWidth="1"/>
    <col min="6147" max="6147" width="11.7109375" customWidth="1"/>
    <col min="6152" max="6152" width="13.85546875" customWidth="1"/>
    <col min="6402" max="6402" width="16.7109375" customWidth="1"/>
    <col min="6403" max="6403" width="11.7109375" customWidth="1"/>
    <col min="6408" max="6408" width="13.85546875" customWidth="1"/>
    <col min="6658" max="6658" width="16.7109375" customWidth="1"/>
    <col min="6659" max="6659" width="11.7109375" customWidth="1"/>
    <col min="6664" max="6664" width="13.85546875" customWidth="1"/>
    <col min="6914" max="6914" width="16.7109375" customWidth="1"/>
    <col min="6915" max="6915" width="11.7109375" customWidth="1"/>
    <col min="6920" max="6920" width="13.85546875" customWidth="1"/>
    <col min="7170" max="7170" width="16.7109375" customWidth="1"/>
    <col min="7171" max="7171" width="11.7109375" customWidth="1"/>
    <col min="7176" max="7176" width="13.85546875" customWidth="1"/>
    <col min="7426" max="7426" width="16.7109375" customWidth="1"/>
    <col min="7427" max="7427" width="11.7109375" customWidth="1"/>
    <col min="7432" max="7432" width="13.85546875" customWidth="1"/>
    <col min="7682" max="7682" width="16.7109375" customWidth="1"/>
    <col min="7683" max="7683" width="11.7109375" customWidth="1"/>
    <col min="7688" max="7688" width="13.85546875" customWidth="1"/>
    <col min="7938" max="7938" width="16.7109375" customWidth="1"/>
    <col min="7939" max="7939" width="11.7109375" customWidth="1"/>
    <col min="7944" max="7944" width="13.85546875" customWidth="1"/>
    <col min="8194" max="8194" width="16.7109375" customWidth="1"/>
    <col min="8195" max="8195" width="11.7109375" customWidth="1"/>
    <col min="8200" max="8200" width="13.85546875" customWidth="1"/>
    <col min="8450" max="8450" width="16.7109375" customWidth="1"/>
    <col min="8451" max="8451" width="11.7109375" customWidth="1"/>
    <col min="8456" max="8456" width="13.85546875" customWidth="1"/>
    <col min="8706" max="8706" width="16.7109375" customWidth="1"/>
    <col min="8707" max="8707" width="11.7109375" customWidth="1"/>
    <col min="8712" max="8712" width="13.85546875" customWidth="1"/>
    <col min="8962" max="8962" width="16.7109375" customWidth="1"/>
    <col min="8963" max="8963" width="11.7109375" customWidth="1"/>
    <col min="8968" max="8968" width="13.85546875" customWidth="1"/>
    <col min="9218" max="9218" width="16.7109375" customWidth="1"/>
    <col min="9219" max="9219" width="11.7109375" customWidth="1"/>
    <col min="9224" max="9224" width="13.85546875" customWidth="1"/>
    <col min="9474" max="9474" width="16.7109375" customWidth="1"/>
    <col min="9475" max="9475" width="11.7109375" customWidth="1"/>
    <col min="9480" max="9480" width="13.85546875" customWidth="1"/>
    <col min="9730" max="9730" width="16.7109375" customWidth="1"/>
    <col min="9731" max="9731" width="11.7109375" customWidth="1"/>
    <col min="9736" max="9736" width="13.85546875" customWidth="1"/>
    <col min="9986" max="9986" width="16.7109375" customWidth="1"/>
    <col min="9987" max="9987" width="11.7109375" customWidth="1"/>
    <col min="9992" max="9992" width="13.85546875" customWidth="1"/>
    <col min="10242" max="10242" width="16.7109375" customWidth="1"/>
    <col min="10243" max="10243" width="11.7109375" customWidth="1"/>
    <col min="10248" max="10248" width="13.85546875" customWidth="1"/>
    <col min="10498" max="10498" width="16.7109375" customWidth="1"/>
    <col min="10499" max="10499" width="11.7109375" customWidth="1"/>
    <col min="10504" max="10504" width="13.85546875" customWidth="1"/>
    <col min="10754" max="10754" width="16.7109375" customWidth="1"/>
    <col min="10755" max="10755" width="11.7109375" customWidth="1"/>
    <col min="10760" max="10760" width="13.85546875" customWidth="1"/>
    <col min="11010" max="11010" width="16.7109375" customWidth="1"/>
    <col min="11011" max="11011" width="11.7109375" customWidth="1"/>
    <col min="11016" max="11016" width="13.85546875" customWidth="1"/>
    <col min="11266" max="11266" width="16.7109375" customWidth="1"/>
    <col min="11267" max="11267" width="11.7109375" customWidth="1"/>
    <col min="11272" max="11272" width="13.85546875" customWidth="1"/>
    <col min="11522" max="11522" width="16.7109375" customWidth="1"/>
    <col min="11523" max="11523" width="11.7109375" customWidth="1"/>
    <col min="11528" max="11528" width="13.85546875" customWidth="1"/>
    <col min="11778" max="11778" width="16.7109375" customWidth="1"/>
    <col min="11779" max="11779" width="11.7109375" customWidth="1"/>
    <col min="11784" max="11784" width="13.85546875" customWidth="1"/>
    <col min="12034" max="12034" width="16.7109375" customWidth="1"/>
    <col min="12035" max="12035" width="11.7109375" customWidth="1"/>
    <col min="12040" max="12040" width="13.85546875" customWidth="1"/>
    <col min="12290" max="12290" width="16.7109375" customWidth="1"/>
    <col min="12291" max="12291" width="11.7109375" customWidth="1"/>
    <col min="12296" max="12296" width="13.85546875" customWidth="1"/>
    <col min="12546" max="12546" width="16.7109375" customWidth="1"/>
    <col min="12547" max="12547" width="11.7109375" customWidth="1"/>
    <col min="12552" max="12552" width="13.85546875" customWidth="1"/>
    <col min="12802" max="12802" width="16.7109375" customWidth="1"/>
    <col min="12803" max="12803" width="11.7109375" customWidth="1"/>
    <col min="12808" max="12808" width="13.85546875" customWidth="1"/>
    <col min="13058" max="13058" width="16.7109375" customWidth="1"/>
    <col min="13059" max="13059" width="11.7109375" customWidth="1"/>
    <col min="13064" max="13064" width="13.85546875" customWidth="1"/>
    <col min="13314" max="13314" width="16.7109375" customWidth="1"/>
    <col min="13315" max="13315" width="11.7109375" customWidth="1"/>
    <col min="13320" max="13320" width="13.85546875" customWidth="1"/>
    <col min="13570" max="13570" width="16.7109375" customWidth="1"/>
    <col min="13571" max="13571" width="11.7109375" customWidth="1"/>
    <col min="13576" max="13576" width="13.85546875" customWidth="1"/>
    <col min="13826" max="13826" width="16.7109375" customWidth="1"/>
    <col min="13827" max="13827" width="11.7109375" customWidth="1"/>
    <col min="13832" max="13832" width="13.85546875" customWidth="1"/>
    <col min="14082" max="14082" width="16.7109375" customWidth="1"/>
    <col min="14083" max="14083" width="11.7109375" customWidth="1"/>
    <col min="14088" max="14088" width="13.85546875" customWidth="1"/>
    <col min="14338" max="14338" width="16.7109375" customWidth="1"/>
    <col min="14339" max="14339" width="11.7109375" customWidth="1"/>
    <col min="14344" max="14344" width="13.85546875" customWidth="1"/>
    <col min="14594" max="14594" width="16.7109375" customWidth="1"/>
    <col min="14595" max="14595" width="11.7109375" customWidth="1"/>
    <col min="14600" max="14600" width="13.85546875" customWidth="1"/>
    <col min="14850" max="14850" width="16.7109375" customWidth="1"/>
    <col min="14851" max="14851" width="11.7109375" customWidth="1"/>
    <col min="14856" max="14856" width="13.85546875" customWidth="1"/>
    <col min="15106" max="15106" width="16.7109375" customWidth="1"/>
    <col min="15107" max="15107" width="11.7109375" customWidth="1"/>
    <col min="15112" max="15112" width="13.85546875" customWidth="1"/>
    <col min="15362" max="15362" width="16.7109375" customWidth="1"/>
    <col min="15363" max="15363" width="11.7109375" customWidth="1"/>
    <col min="15368" max="15368" width="13.85546875" customWidth="1"/>
    <col min="15618" max="15618" width="16.7109375" customWidth="1"/>
    <col min="15619" max="15619" width="11.7109375" customWidth="1"/>
    <col min="15624" max="15624" width="13.85546875" customWidth="1"/>
    <col min="15874" max="15874" width="16.7109375" customWidth="1"/>
    <col min="15875" max="15875" width="11.7109375" customWidth="1"/>
    <col min="15880" max="15880" width="13.85546875" customWidth="1"/>
    <col min="16130" max="16130" width="16.7109375" customWidth="1"/>
    <col min="16131" max="16131" width="11.7109375" customWidth="1"/>
    <col min="16136" max="16136" width="13.85546875" customWidth="1"/>
  </cols>
  <sheetData>
    <row r="1" spans="2:11" x14ac:dyDescent="0.25">
      <c r="E1" s="47" t="s">
        <v>148</v>
      </c>
    </row>
    <row r="2" spans="2:11" x14ac:dyDescent="0.25">
      <c r="E2" s="48" t="s">
        <v>41</v>
      </c>
    </row>
    <row r="3" spans="2:11" x14ac:dyDescent="0.25">
      <c r="E3" s="48"/>
    </row>
    <row r="4" spans="2:11" x14ac:dyDescent="0.25">
      <c r="C4" s="627" t="s">
        <v>472</v>
      </c>
      <c r="D4" s="627"/>
      <c r="E4" s="627"/>
      <c r="F4" s="627"/>
      <c r="G4" s="627"/>
      <c r="H4" s="568"/>
    </row>
    <row r="5" spans="2:11" x14ac:dyDescent="0.25">
      <c r="K5" s="49"/>
    </row>
    <row r="6" spans="2:11" ht="18" x14ac:dyDescent="0.25">
      <c r="F6" t="s">
        <v>150</v>
      </c>
      <c r="H6" s="3591">
        <v>43592</v>
      </c>
      <c r="I6" s="3591"/>
      <c r="K6" s="49"/>
    </row>
    <row r="7" spans="2:11" ht="18.600000000000001" customHeight="1" x14ac:dyDescent="0.25">
      <c r="F7" t="s">
        <v>152</v>
      </c>
      <c r="G7" s="15"/>
      <c r="H7" s="464" t="s">
        <v>473</v>
      </c>
      <c r="I7" s="465"/>
      <c r="K7" s="49"/>
    </row>
    <row r="8" spans="2:11" x14ac:dyDescent="0.25">
      <c r="H8" s="15"/>
      <c r="I8" s="49"/>
      <c r="J8" s="49"/>
      <c r="K8" s="49"/>
    </row>
    <row r="9" spans="2:11" ht="13.9" customHeight="1" x14ac:dyDescent="0.25">
      <c r="B9" s="476" t="s">
        <v>39</v>
      </c>
      <c r="C9" s="628" t="s">
        <v>183</v>
      </c>
      <c r="D9" s="629"/>
      <c r="E9" s="629"/>
      <c r="F9" s="629"/>
      <c r="G9" s="629"/>
      <c r="H9" s="629"/>
      <c r="I9" s="630"/>
      <c r="J9" s="49"/>
    </row>
    <row r="10" spans="2:11" ht="13.9" customHeight="1" x14ac:dyDescent="0.25">
      <c r="B10" s="589" t="s">
        <v>157</v>
      </c>
      <c r="C10" s="601" t="s">
        <v>184</v>
      </c>
      <c r="D10" s="631"/>
      <c r="E10" s="631"/>
      <c r="F10" s="631"/>
      <c r="G10" s="631"/>
      <c r="H10" s="631"/>
      <c r="I10" s="632"/>
    </row>
    <row r="11" spans="2:11" ht="13.9" customHeight="1" x14ac:dyDescent="0.25">
      <c r="B11" s="476" t="s">
        <v>456</v>
      </c>
      <c r="C11" s="574" t="s">
        <v>1356</v>
      </c>
      <c r="D11" s="631"/>
      <c r="E11" s="631"/>
      <c r="F11" s="631"/>
      <c r="G11" s="631"/>
      <c r="H11" s="631"/>
      <c r="I11" s="632"/>
    </row>
    <row r="12" spans="2:11" ht="13.9" customHeight="1" x14ac:dyDescent="0.25">
      <c r="B12" s="589" t="s">
        <v>159</v>
      </c>
      <c r="C12" s="601" t="s">
        <v>185</v>
      </c>
      <c r="D12" s="631"/>
      <c r="E12" s="631"/>
      <c r="F12" s="631"/>
      <c r="G12" s="631"/>
      <c r="H12" s="631"/>
      <c r="I12" s="632"/>
      <c r="J12" s="49"/>
    </row>
    <row r="13" spans="2:11" ht="13.9" customHeight="1" x14ac:dyDescent="0.25">
      <c r="B13" s="476" t="s">
        <v>161</v>
      </c>
      <c r="C13" s="633" t="s">
        <v>50</v>
      </c>
      <c r="D13" s="629"/>
      <c r="E13" s="629"/>
      <c r="F13" s="629"/>
      <c r="G13" s="629"/>
      <c r="H13" s="629"/>
      <c r="I13" s="630"/>
      <c r="J13" s="49"/>
    </row>
    <row r="14" spans="2:11" ht="13.9" customHeight="1" x14ac:dyDescent="0.25">
      <c r="B14" s="589" t="s">
        <v>162</v>
      </c>
      <c r="C14" s="601" t="s">
        <v>186</v>
      </c>
      <c r="D14" s="631"/>
      <c r="E14" s="631"/>
      <c r="F14" s="631"/>
      <c r="G14" s="631"/>
      <c r="H14" s="631"/>
      <c r="I14" s="632"/>
      <c r="J14" s="49"/>
    </row>
    <row r="15" spans="2:11" ht="39" x14ac:dyDescent="0.25">
      <c r="B15" s="634" t="s">
        <v>187</v>
      </c>
      <c r="C15" s="635" t="s">
        <v>474</v>
      </c>
      <c r="D15" s="636"/>
      <c r="E15" s="636"/>
      <c r="F15" s="636"/>
      <c r="G15" s="636"/>
      <c r="H15" s="636"/>
      <c r="I15" s="637"/>
      <c r="J15" s="49"/>
    </row>
    <row r="16" spans="2:11" x14ac:dyDescent="0.25">
      <c r="B16" s="55"/>
    </row>
    <row r="17" spans="1:5" ht="15.75" thickBot="1" x14ac:dyDescent="0.3">
      <c r="C17" s="55"/>
    </row>
    <row r="18" spans="1:5" ht="30.75" thickBot="1" x14ac:dyDescent="0.3">
      <c r="B18" s="2179" t="s">
        <v>166</v>
      </c>
      <c r="C18" s="2180" t="s">
        <v>189</v>
      </c>
      <c r="D18" s="2191" t="s">
        <v>159</v>
      </c>
    </row>
    <row r="19" spans="1:5" x14ac:dyDescent="0.25">
      <c r="A19" s="15"/>
      <c r="B19" s="2195">
        <v>43101</v>
      </c>
      <c r="C19" s="2196">
        <v>0</v>
      </c>
      <c r="D19" s="2197">
        <v>2</v>
      </c>
    </row>
    <row r="20" spans="1:5" x14ac:dyDescent="0.25">
      <c r="A20" s="15"/>
      <c r="B20" s="2198">
        <v>43132</v>
      </c>
      <c r="C20" s="2192">
        <v>0</v>
      </c>
      <c r="D20" s="2193">
        <v>2</v>
      </c>
    </row>
    <row r="21" spans="1:5" x14ac:dyDescent="0.25">
      <c r="A21" s="15"/>
      <c r="B21" s="2198">
        <v>43160</v>
      </c>
      <c r="C21" s="2192">
        <v>0</v>
      </c>
      <c r="D21" s="2193">
        <v>2</v>
      </c>
    </row>
    <row r="22" spans="1:5" x14ac:dyDescent="0.25">
      <c r="A22" s="15"/>
      <c r="B22" s="2198">
        <v>43191</v>
      </c>
      <c r="C22" s="2192">
        <v>0</v>
      </c>
      <c r="D22" s="2193">
        <v>2</v>
      </c>
    </row>
    <row r="23" spans="1:5" x14ac:dyDescent="0.25">
      <c r="A23" s="15"/>
      <c r="B23" s="2198">
        <v>43221</v>
      </c>
      <c r="C23" s="2192">
        <v>0</v>
      </c>
      <c r="D23" s="2193">
        <v>2</v>
      </c>
    </row>
    <row r="24" spans="1:5" x14ac:dyDescent="0.25">
      <c r="A24" s="15"/>
      <c r="B24" s="2198">
        <v>43252</v>
      </c>
      <c r="C24" s="2192">
        <v>0</v>
      </c>
      <c r="D24" s="2193">
        <v>2</v>
      </c>
    </row>
    <row r="25" spans="1:5" x14ac:dyDescent="0.25">
      <c r="A25" s="15"/>
      <c r="B25" s="2198">
        <v>43282</v>
      </c>
      <c r="C25" s="2192">
        <v>0</v>
      </c>
      <c r="D25" s="2193">
        <v>2</v>
      </c>
    </row>
    <row r="26" spans="1:5" x14ac:dyDescent="0.25">
      <c r="A26" s="15"/>
      <c r="B26" s="2198">
        <v>43313</v>
      </c>
      <c r="C26" s="2181">
        <v>0</v>
      </c>
      <c r="D26" s="2193">
        <v>2</v>
      </c>
      <c r="E26" s="639"/>
    </row>
    <row r="27" spans="1:5" x14ac:dyDescent="0.25">
      <c r="A27" s="15"/>
      <c r="B27" s="2198">
        <v>43344</v>
      </c>
      <c r="C27" s="2181">
        <v>0</v>
      </c>
      <c r="D27" s="2193">
        <v>2</v>
      </c>
    </row>
    <row r="28" spans="1:5" x14ac:dyDescent="0.25">
      <c r="A28" s="15"/>
      <c r="B28" s="2198">
        <v>43374</v>
      </c>
      <c r="C28" s="2192">
        <v>0</v>
      </c>
      <c r="D28" s="2193">
        <v>2</v>
      </c>
    </row>
    <row r="29" spans="1:5" x14ac:dyDescent="0.25">
      <c r="A29" s="15"/>
      <c r="B29" s="2198">
        <v>43405</v>
      </c>
      <c r="C29" s="2181">
        <v>0</v>
      </c>
      <c r="D29" s="2193">
        <v>2</v>
      </c>
    </row>
    <row r="30" spans="1:5" ht="15.75" thickBot="1" x14ac:dyDescent="0.3">
      <c r="A30" s="15"/>
      <c r="B30" s="2199">
        <v>43435</v>
      </c>
      <c r="C30" s="2479">
        <v>0</v>
      </c>
      <c r="D30" s="2194">
        <v>2</v>
      </c>
    </row>
    <row r="31" spans="1:5" x14ac:dyDescent="0.25">
      <c r="A31" s="15"/>
      <c r="B31" s="215">
        <v>43466</v>
      </c>
      <c r="C31" s="3146">
        <v>0</v>
      </c>
      <c r="D31" s="2197">
        <v>2</v>
      </c>
    </row>
    <row r="32" spans="1:5" x14ac:dyDescent="0.25">
      <c r="A32" s="15"/>
      <c r="B32" s="517">
        <v>43497</v>
      </c>
      <c r="C32" s="2181">
        <v>0</v>
      </c>
      <c r="D32" s="2193">
        <v>2</v>
      </c>
    </row>
    <row r="33" spans="1:4" x14ac:dyDescent="0.25">
      <c r="A33" s="15"/>
      <c r="B33" s="517">
        <v>43525</v>
      </c>
      <c r="C33" s="2181">
        <v>0</v>
      </c>
      <c r="D33" s="2193">
        <v>2</v>
      </c>
    </row>
    <row r="34" spans="1:4" x14ac:dyDescent="0.25">
      <c r="A34" s="15"/>
      <c r="B34" s="517">
        <v>43556</v>
      </c>
      <c r="C34" s="2181">
        <v>0</v>
      </c>
      <c r="D34" s="2193">
        <v>2</v>
      </c>
    </row>
    <row r="35" spans="1:4" x14ac:dyDescent="0.25">
      <c r="A35" s="15"/>
      <c r="B35" s="517">
        <v>43586</v>
      </c>
      <c r="C35" s="49"/>
      <c r="D35" s="2193">
        <v>2</v>
      </c>
    </row>
    <row r="36" spans="1:4" x14ac:dyDescent="0.25">
      <c r="A36" s="15"/>
      <c r="B36" s="517">
        <v>43617</v>
      </c>
      <c r="C36" s="49"/>
      <c r="D36" s="2193">
        <v>2</v>
      </c>
    </row>
    <row r="37" spans="1:4" x14ac:dyDescent="0.25">
      <c r="A37" s="15"/>
      <c r="B37" s="517">
        <v>43647</v>
      </c>
      <c r="C37" s="49"/>
      <c r="D37" s="2193">
        <v>2</v>
      </c>
    </row>
    <row r="38" spans="1:4" x14ac:dyDescent="0.25">
      <c r="A38" s="15"/>
      <c r="B38" s="517">
        <v>43678</v>
      </c>
      <c r="C38" s="49"/>
      <c r="D38" s="2193">
        <v>2</v>
      </c>
    </row>
    <row r="39" spans="1:4" x14ac:dyDescent="0.25">
      <c r="A39" s="15"/>
      <c r="B39" s="517">
        <v>43709</v>
      </c>
      <c r="C39" s="49"/>
      <c r="D39" s="2193">
        <v>2</v>
      </c>
    </row>
    <row r="40" spans="1:4" x14ac:dyDescent="0.25">
      <c r="A40" s="15"/>
      <c r="B40" s="517">
        <v>43739</v>
      </c>
      <c r="C40" s="49"/>
      <c r="D40" s="2193">
        <v>2</v>
      </c>
    </row>
    <row r="41" spans="1:4" x14ac:dyDescent="0.25">
      <c r="A41" s="15"/>
      <c r="B41" s="517">
        <v>43770</v>
      </c>
      <c r="C41" s="49"/>
      <c r="D41" s="2193">
        <v>2</v>
      </c>
    </row>
    <row r="42" spans="1:4" ht="15.75" thickBot="1" x14ac:dyDescent="0.3">
      <c r="A42" s="15"/>
      <c r="B42" s="223">
        <v>43800</v>
      </c>
      <c r="C42" s="226"/>
      <c r="D42" s="2193">
        <v>2</v>
      </c>
    </row>
    <row r="43" spans="1:4" x14ac:dyDescent="0.25">
      <c r="A43" s="15"/>
      <c r="B43" s="252"/>
    </row>
    <row r="44" spans="1:4" x14ac:dyDescent="0.25">
      <c r="A44" s="15"/>
      <c r="B44" s="56" t="s">
        <v>285</v>
      </c>
    </row>
    <row r="45" spans="1:4" x14ac:dyDescent="0.25">
      <c r="A45" s="15"/>
      <c r="B45" t="s">
        <v>176</v>
      </c>
    </row>
    <row r="46" spans="1:4" x14ac:dyDescent="0.25">
      <c r="A46" s="15"/>
      <c r="B46" t="s">
        <v>177</v>
      </c>
    </row>
    <row r="47" spans="1:4" x14ac:dyDescent="0.25">
      <c r="A47" s="15"/>
      <c r="B47" s="640" t="s">
        <v>178</v>
      </c>
      <c r="C47" s="641"/>
      <c r="D47" s="641"/>
    </row>
    <row r="48" spans="1:4" x14ac:dyDescent="0.25">
      <c r="A48" s="15"/>
      <c r="B48" s="643" t="s">
        <v>179</v>
      </c>
      <c r="C48" s="644"/>
      <c r="D48" s="645" t="s">
        <v>180</v>
      </c>
    </row>
    <row r="49" spans="1:6" x14ac:dyDescent="0.25">
      <c r="A49" s="15"/>
      <c r="B49" s="647"/>
      <c r="C49" s="648"/>
      <c r="D49" s="649"/>
    </row>
    <row r="50" spans="1:6" x14ac:dyDescent="0.25">
      <c r="A50" s="15"/>
      <c r="B50" s="647"/>
      <c r="C50" s="648"/>
      <c r="D50" s="649"/>
    </row>
    <row r="51" spans="1:6" x14ac:dyDescent="0.25">
      <c r="B51" s="652"/>
      <c r="C51" s="650"/>
      <c r="D51" s="653"/>
      <c r="F51" t="s">
        <v>475</v>
      </c>
    </row>
    <row r="52" spans="1:6" x14ac:dyDescent="0.25">
      <c r="B52" s="654"/>
      <c r="C52" s="655"/>
      <c r="D52" s="656"/>
    </row>
    <row r="59" spans="1:6" x14ac:dyDescent="0.25">
      <c r="E59" s="641"/>
      <c r="F59" s="642"/>
    </row>
    <row r="60" spans="1:6" x14ac:dyDescent="0.25">
      <c r="E60" s="644"/>
      <c r="F60" s="646"/>
    </row>
    <row r="61" spans="1:6" x14ac:dyDescent="0.25">
      <c r="E61" s="650"/>
      <c r="F61" s="651"/>
    </row>
    <row r="62" spans="1:6" x14ac:dyDescent="0.25">
      <c r="E62" s="650"/>
      <c r="F62" s="651"/>
    </row>
    <row r="63" spans="1:6" x14ac:dyDescent="0.25">
      <c r="E63" s="650"/>
      <c r="F63" s="651"/>
    </row>
    <row r="64" spans="1:6" x14ac:dyDescent="0.25">
      <c r="E64" s="655"/>
      <c r="F64" s="657"/>
    </row>
  </sheetData>
  <sortState ref="B19:D42">
    <sortCondition ref="B19:B42"/>
  </sortState>
  <mergeCells count="1">
    <mergeCell ref="H6:I6"/>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7"/>
  <sheetViews>
    <sheetView workbookViewId="0">
      <selection activeCell="O45" sqref="O45"/>
    </sheetView>
  </sheetViews>
  <sheetFormatPr defaultColWidth="8.85546875" defaultRowHeight="15" x14ac:dyDescent="0.25"/>
  <cols>
    <col min="1" max="1" width="13.7109375" customWidth="1"/>
    <col min="2" max="2" width="4.42578125" customWidth="1"/>
    <col min="3" max="3" width="9.42578125" customWidth="1"/>
    <col min="4" max="4" width="12.85546875" customWidth="1"/>
    <col min="5" max="5" width="6.85546875" customWidth="1"/>
    <col min="6" max="12" width="5.7109375" customWidth="1"/>
    <col min="13" max="13" width="7.140625" customWidth="1"/>
    <col min="14" max="14" width="9.5703125" bestFit="1" customWidth="1"/>
    <col min="15" max="15" width="9.140625" customWidth="1"/>
    <col min="16" max="16" width="7.140625" customWidth="1"/>
    <col min="17" max="17" width="7.42578125" customWidth="1"/>
    <col min="18" max="18" width="7" customWidth="1"/>
    <col min="20" max="20" width="10.140625" bestFit="1" customWidth="1"/>
    <col min="23" max="23" width="10.28515625" customWidth="1"/>
    <col min="24" max="24" width="13.28515625" customWidth="1"/>
    <col min="257" max="257" width="13.7109375" customWidth="1"/>
    <col min="258" max="258" width="4.42578125" customWidth="1"/>
    <col min="259" max="259" width="9.42578125" customWidth="1"/>
    <col min="260" max="260" width="8.42578125" customWidth="1"/>
    <col min="261" max="261" width="6.85546875" customWidth="1"/>
    <col min="262" max="268" width="5.7109375" customWidth="1"/>
    <col min="269" max="269" width="7.140625" customWidth="1"/>
    <col min="270" max="270" width="9.5703125" bestFit="1" customWidth="1"/>
    <col min="271" max="271" width="9.140625" customWidth="1"/>
    <col min="272" max="272" width="7.140625" customWidth="1"/>
    <col min="273" max="273" width="7.42578125" customWidth="1"/>
    <col min="274" max="274" width="7" customWidth="1"/>
    <col min="276" max="276" width="10.140625" bestFit="1" customWidth="1"/>
    <col min="279" max="279" width="10.28515625" customWidth="1"/>
    <col min="280" max="280" width="13.28515625" customWidth="1"/>
    <col min="513" max="513" width="13.7109375" customWidth="1"/>
    <col min="514" max="514" width="4.42578125" customWidth="1"/>
    <col min="515" max="515" width="9.42578125" customWidth="1"/>
    <col min="516" max="516" width="8.42578125" customWidth="1"/>
    <col min="517" max="517" width="6.85546875" customWidth="1"/>
    <col min="518" max="524" width="5.7109375" customWidth="1"/>
    <col min="525" max="525" width="7.140625" customWidth="1"/>
    <col min="526" max="526" width="9.5703125" bestFit="1" customWidth="1"/>
    <col min="527" max="527" width="9.140625" customWidth="1"/>
    <col min="528" max="528" width="7.140625" customWidth="1"/>
    <col min="529" max="529" width="7.42578125" customWidth="1"/>
    <col min="530" max="530" width="7" customWidth="1"/>
    <col min="532" max="532" width="10.140625" bestFit="1" customWidth="1"/>
    <col min="535" max="535" width="10.28515625" customWidth="1"/>
    <col min="536" max="536" width="13.28515625" customWidth="1"/>
    <col min="769" max="769" width="13.7109375" customWidth="1"/>
    <col min="770" max="770" width="4.42578125" customWidth="1"/>
    <col min="771" max="771" width="9.42578125" customWidth="1"/>
    <col min="772" max="772" width="8.42578125" customWidth="1"/>
    <col min="773" max="773" width="6.85546875" customWidth="1"/>
    <col min="774" max="780" width="5.7109375" customWidth="1"/>
    <col min="781" max="781" width="7.140625" customWidth="1"/>
    <col min="782" max="782" width="9.5703125" bestFit="1" customWidth="1"/>
    <col min="783" max="783" width="9.140625" customWidth="1"/>
    <col min="784" max="784" width="7.140625" customWidth="1"/>
    <col min="785" max="785" width="7.42578125" customWidth="1"/>
    <col min="786" max="786" width="7" customWidth="1"/>
    <col min="788" max="788" width="10.140625" bestFit="1" customWidth="1"/>
    <col min="791" max="791" width="10.28515625" customWidth="1"/>
    <col min="792" max="792" width="13.28515625" customWidth="1"/>
    <col min="1025" max="1025" width="13.7109375" customWidth="1"/>
    <col min="1026" max="1026" width="4.42578125" customWidth="1"/>
    <col min="1027" max="1027" width="9.42578125" customWidth="1"/>
    <col min="1028" max="1028" width="8.42578125" customWidth="1"/>
    <col min="1029" max="1029" width="6.85546875" customWidth="1"/>
    <col min="1030" max="1036" width="5.7109375" customWidth="1"/>
    <col min="1037" max="1037" width="7.140625" customWidth="1"/>
    <col min="1038" max="1038" width="9.5703125" bestFit="1" customWidth="1"/>
    <col min="1039" max="1039" width="9.140625" customWidth="1"/>
    <col min="1040" max="1040" width="7.140625" customWidth="1"/>
    <col min="1041" max="1041" width="7.42578125" customWidth="1"/>
    <col min="1042" max="1042" width="7" customWidth="1"/>
    <col min="1044" max="1044" width="10.140625" bestFit="1" customWidth="1"/>
    <col min="1047" max="1047" width="10.28515625" customWidth="1"/>
    <col min="1048" max="1048" width="13.28515625" customWidth="1"/>
    <col min="1281" max="1281" width="13.7109375" customWidth="1"/>
    <col min="1282" max="1282" width="4.42578125" customWidth="1"/>
    <col min="1283" max="1283" width="9.42578125" customWidth="1"/>
    <col min="1284" max="1284" width="8.42578125" customWidth="1"/>
    <col min="1285" max="1285" width="6.85546875" customWidth="1"/>
    <col min="1286" max="1292" width="5.7109375" customWidth="1"/>
    <col min="1293" max="1293" width="7.140625" customWidth="1"/>
    <col min="1294" max="1294" width="9.5703125" bestFit="1" customWidth="1"/>
    <col min="1295" max="1295" width="9.140625" customWidth="1"/>
    <col min="1296" max="1296" width="7.140625" customWidth="1"/>
    <col min="1297" max="1297" width="7.42578125" customWidth="1"/>
    <col min="1298" max="1298" width="7" customWidth="1"/>
    <col min="1300" max="1300" width="10.140625" bestFit="1" customWidth="1"/>
    <col min="1303" max="1303" width="10.28515625" customWidth="1"/>
    <col min="1304" max="1304" width="13.28515625" customWidth="1"/>
    <col min="1537" max="1537" width="13.7109375" customWidth="1"/>
    <col min="1538" max="1538" width="4.42578125" customWidth="1"/>
    <col min="1539" max="1539" width="9.42578125" customWidth="1"/>
    <col min="1540" max="1540" width="8.42578125" customWidth="1"/>
    <col min="1541" max="1541" width="6.85546875" customWidth="1"/>
    <col min="1542" max="1548" width="5.7109375" customWidth="1"/>
    <col min="1549" max="1549" width="7.140625" customWidth="1"/>
    <col min="1550" max="1550" width="9.5703125" bestFit="1" customWidth="1"/>
    <col min="1551" max="1551" width="9.140625" customWidth="1"/>
    <col min="1552" max="1552" width="7.140625" customWidth="1"/>
    <col min="1553" max="1553" width="7.42578125" customWidth="1"/>
    <col min="1554" max="1554" width="7" customWidth="1"/>
    <col min="1556" max="1556" width="10.140625" bestFit="1" customWidth="1"/>
    <col min="1559" max="1559" width="10.28515625" customWidth="1"/>
    <col min="1560" max="1560" width="13.28515625" customWidth="1"/>
    <col min="1793" max="1793" width="13.7109375" customWidth="1"/>
    <col min="1794" max="1794" width="4.42578125" customWidth="1"/>
    <col min="1795" max="1795" width="9.42578125" customWidth="1"/>
    <col min="1796" max="1796" width="8.42578125" customWidth="1"/>
    <col min="1797" max="1797" width="6.85546875" customWidth="1"/>
    <col min="1798" max="1804" width="5.7109375" customWidth="1"/>
    <col min="1805" max="1805" width="7.140625" customWidth="1"/>
    <col min="1806" max="1806" width="9.5703125" bestFit="1" customWidth="1"/>
    <col min="1807" max="1807" width="9.140625" customWidth="1"/>
    <col min="1808" max="1808" width="7.140625" customWidth="1"/>
    <col min="1809" max="1809" width="7.42578125" customWidth="1"/>
    <col min="1810" max="1810" width="7" customWidth="1"/>
    <col min="1812" max="1812" width="10.140625" bestFit="1" customWidth="1"/>
    <col min="1815" max="1815" width="10.28515625" customWidth="1"/>
    <col min="1816" max="1816" width="13.28515625" customWidth="1"/>
    <col min="2049" max="2049" width="13.7109375" customWidth="1"/>
    <col min="2050" max="2050" width="4.42578125" customWidth="1"/>
    <col min="2051" max="2051" width="9.42578125" customWidth="1"/>
    <col min="2052" max="2052" width="8.42578125" customWidth="1"/>
    <col min="2053" max="2053" width="6.85546875" customWidth="1"/>
    <col min="2054" max="2060" width="5.7109375" customWidth="1"/>
    <col min="2061" max="2061" width="7.140625" customWidth="1"/>
    <col min="2062" max="2062" width="9.5703125" bestFit="1" customWidth="1"/>
    <col min="2063" max="2063" width="9.140625" customWidth="1"/>
    <col min="2064" max="2064" width="7.140625" customWidth="1"/>
    <col min="2065" max="2065" width="7.42578125" customWidth="1"/>
    <col min="2066" max="2066" width="7" customWidth="1"/>
    <col min="2068" max="2068" width="10.140625" bestFit="1" customWidth="1"/>
    <col min="2071" max="2071" width="10.28515625" customWidth="1"/>
    <col min="2072" max="2072" width="13.28515625" customWidth="1"/>
    <col min="2305" max="2305" width="13.7109375" customWidth="1"/>
    <col min="2306" max="2306" width="4.42578125" customWidth="1"/>
    <col min="2307" max="2307" width="9.42578125" customWidth="1"/>
    <col min="2308" max="2308" width="8.42578125" customWidth="1"/>
    <col min="2309" max="2309" width="6.85546875" customWidth="1"/>
    <col min="2310" max="2316" width="5.7109375" customWidth="1"/>
    <col min="2317" max="2317" width="7.140625" customWidth="1"/>
    <col min="2318" max="2318" width="9.5703125" bestFit="1" customWidth="1"/>
    <col min="2319" max="2319" width="9.140625" customWidth="1"/>
    <col min="2320" max="2320" width="7.140625" customWidth="1"/>
    <col min="2321" max="2321" width="7.42578125" customWidth="1"/>
    <col min="2322" max="2322" width="7" customWidth="1"/>
    <col min="2324" max="2324" width="10.140625" bestFit="1" customWidth="1"/>
    <col min="2327" max="2327" width="10.28515625" customWidth="1"/>
    <col min="2328" max="2328" width="13.28515625" customWidth="1"/>
    <col min="2561" max="2561" width="13.7109375" customWidth="1"/>
    <col min="2562" max="2562" width="4.42578125" customWidth="1"/>
    <col min="2563" max="2563" width="9.42578125" customWidth="1"/>
    <col min="2564" max="2564" width="8.42578125" customWidth="1"/>
    <col min="2565" max="2565" width="6.85546875" customWidth="1"/>
    <col min="2566" max="2572" width="5.7109375" customWidth="1"/>
    <col min="2573" max="2573" width="7.140625" customWidth="1"/>
    <col min="2574" max="2574" width="9.5703125" bestFit="1" customWidth="1"/>
    <col min="2575" max="2575" width="9.140625" customWidth="1"/>
    <col min="2576" max="2576" width="7.140625" customWidth="1"/>
    <col min="2577" max="2577" width="7.42578125" customWidth="1"/>
    <col min="2578" max="2578" width="7" customWidth="1"/>
    <col min="2580" max="2580" width="10.140625" bestFit="1" customWidth="1"/>
    <col min="2583" max="2583" width="10.28515625" customWidth="1"/>
    <col min="2584" max="2584" width="13.28515625" customWidth="1"/>
    <col min="2817" max="2817" width="13.7109375" customWidth="1"/>
    <col min="2818" max="2818" width="4.42578125" customWidth="1"/>
    <col min="2819" max="2819" width="9.42578125" customWidth="1"/>
    <col min="2820" max="2820" width="8.42578125" customWidth="1"/>
    <col min="2821" max="2821" width="6.85546875" customWidth="1"/>
    <col min="2822" max="2828" width="5.7109375" customWidth="1"/>
    <col min="2829" max="2829" width="7.140625" customWidth="1"/>
    <col min="2830" max="2830" width="9.5703125" bestFit="1" customWidth="1"/>
    <col min="2831" max="2831" width="9.140625" customWidth="1"/>
    <col min="2832" max="2832" width="7.140625" customWidth="1"/>
    <col min="2833" max="2833" width="7.42578125" customWidth="1"/>
    <col min="2834" max="2834" width="7" customWidth="1"/>
    <col min="2836" max="2836" width="10.140625" bestFit="1" customWidth="1"/>
    <col min="2839" max="2839" width="10.28515625" customWidth="1"/>
    <col min="2840" max="2840" width="13.28515625" customWidth="1"/>
    <col min="3073" max="3073" width="13.7109375" customWidth="1"/>
    <col min="3074" max="3074" width="4.42578125" customWidth="1"/>
    <col min="3075" max="3075" width="9.42578125" customWidth="1"/>
    <col min="3076" max="3076" width="8.42578125" customWidth="1"/>
    <col min="3077" max="3077" width="6.85546875" customWidth="1"/>
    <col min="3078" max="3084" width="5.7109375" customWidth="1"/>
    <col min="3085" max="3085" width="7.140625" customWidth="1"/>
    <col min="3086" max="3086" width="9.5703125" bestFit="1" customWidth="1"/>
    <col min="3087" max="3087" width="9.140625" customWidth="1"/>
    <col min="3088" max="3088" width="7.140625" customWidth="1"/>
    <col min="3089" max="3089" width="7.42578125" customWidth="1"/>
    <col min="3090" max="3090" width="7" customWidth="1"/>
    <col min="3092" max="3092" width="10.140625" bestFit="1" customWidth="1"/>
    <col min="3095" max="3095" width="10.28515625" customWidth="1"/>
    <col min="3096" max="3096" width="13.28515625" customWidth="1"/>
    <col min="3329" max="3329" width="13.7109375" customWidth="1"/>
    <col min="3330" max="3330" width="4.42578125" customWidth="1"/>
    <col min="3331" max="3331" width="9.42578125" customWidth="1"/>
    <col min="3332" max="3332" width="8.42578125" customWidth="1"/>
    <col min="3333" max="3333" width="6.85546875" customWidth="1"/>
    <col min="3334" max="3340" width="5.7109375" customWidth="1"/>
    <col min="3341" max="3341" width="7.140625" customWidth="1"/>
    <col min="3342" max="3342" width="9.5703125" bestFit="1" customWidth="1"/>
    <col min="3343" max="3343" width="9.140625" customWidth="1"/>
    <col min="3344" max="3344" width="7.140625" customWidth="1"/>
    <col min="3345" max="3345" width="7.42578125" customWidth="1"/>
    <col min="3346" max="3346" width="7" customWidth="1"/>
    <col min="3348" max="3348" width="10.140625" bestFit="1" customWidth="1"/>
    <col min="3351" max="3351" width="10.28515625" customWidth="1"/>
    <col min="3352" max="3352" width="13.28515625" customWidth="1"/>
    <col min="3585" max="3585" width="13.7109375" customWidth="1"/>
    <col min="3586" max="3586" width="4.42578125" customWidth="1"/>
    <col min="3587" max="3587" width="9.42578125" customWidth="1"/>
    <col min="3588" max="3588" width="8.42578125" customWidth="1"/>
    <col min="3589" max="3589" width="6.85546875" customWidth="1"/>
    <col min="3590" max="3596" width="5.7109375" customWidth="1"/>
    <col min="3597" max="3597" width="7.140625" customWidth="1"/>
    <col min="3598" max="3598" width="9.5703125" bestFit="1" customWidth="1"/>
    <col min="3599" max="3599" width="9.140625" customWidth="1"/>
    <col min="3600" max="3600" width="7.140625" customWidth="1"/>
    <col min="3601" max="3601" width="7.42578125" customWidth="1"/>
    <col min="3602" max="3602" width="7" customWidth="1"/>
    <col min="3604" max="3604" width="10.140625" bestFit="1" customWidth="1"/>
    <col min="3607" max="3607" width="10.28515625" customWidth="1"/>
    <col min="3608" max="3608" width="13.28515625" customWidth="1"/>
    <col min="3841" max="3841" width="13.7109375" customWidth="1"/>
    <col min="3842" max="3842" width="4.42578125" customWidth="1"/>
    <col min="3843" max="3843" width="9.42578125" customWidth="1"/>
    <col min="3844" max="3844" width="8.42578125" customWidth="1"/>
    <col min="3845" max="3845" width="6.85546875" customWidth="1"/>
    <col min="3846" max="3852" width="5.7109375" customWidth="1"/>
    <col min="3853" max="3853" width="7.140625" customWidth="1"/>
    <col min="3854" max="3854" width="9.5703125" bestFit="1" customWidth="1"/>
    <col min="3855" max="3855" width="9.140625" customWidth="1"/>
    <col min="3856" max="3856" width="7.140625" customWidth="1"/>
    <col min="3857" max="3857" width="7.42578125" customWidth="1"/>
    <col min="3858" max="3858" width="7" customWidth="1"/>
    <col min="3860" max="3860" width="10.140625" bestFit="1" customWidth="1"/>
    <col min="3863" max="3863" width="10.28515625" customWidth="1"/>
    <col min="3864" max="3864" width="13.28515625" customWidth="1"/>
    <col min="4097" max="4097" width="13.7109375" customWidth="1"/>
    <col min="4098" max="4098" width="4.42578125" customWidth="1"/>
    <col min="4099" max="4099" width="9.42578125" customWidth="1"/>
    <col min="4100" max="4100" width="8.42578125" customWidth="1"/>
    <col min="4101" max="4101" width="6.85546875" customWidth="1"/>
    <col min="4102" max="4108" width="5.7109375" customWidth="1"/>
    <col min="4109" max="4109" width="7.140625" customWidth="1"/>
    <col min="4110" max="4110" width="9.5703125" bestFit="1" customWidth="1"/>
    <col min="4111" max="4111" width="9.140625" customWidth="1"/>
    <col min="4112" max="4112" width="7.140625" customWidth="1"/>
    <col min="4113" max="4113" width="7.42578125" customWidth="1"/>
    <col min="4114" max="4114" width="7" customWidth="1"/>
    <col min="4116" max="4116" width="10.140625" bestFit="1" customWidth="1"/>
    <col min="4119" max="4119" width="10.28515625" customWidth="1"/>
    <col min="4120" max="4120" width="13.28515625" customWidth="1"/>
    <col min="4353" max="4353" width="13.7109375" customWidth="1"/>
    <col min="4354" max="4354" width="4.42578125" customWidth="1"/>
    <col min="4355" max="4355" width="9.42578125" customWidth="1"/>
    <col min="4356" max="4356" width="8.42578125" customWidth="1"/>
    <col min="4357" max="4357" width="6.85546875" customWidth="1"/>
    <col min="4358" max="4364" width="5.7109375" customWidth="1"/>
    <col min="4365" max="4365" width="7.140625" customWidth="1"/>
    <col min="4366" max="4366" width="9.5703125" bestFit="1" customWidth="1"/>
    <col min="4367" max="4367" width="9.140625" customWidth="1"/>
    <col min="4368" max="4368" width="7.140625" customWidth="1"/>
    <col min="4369" max="4369" width="7.42578125" customWidth="1"/>
    <col min="4370" max="4370" width="7" customWidth="1"/>
    <col min="4372" max="4372" width="10.140625" bestFit="1" customWidth="1"/>
    <col min="4375" max="4375" width="10.28515625" customWidth="1"/>
    <col min="4376" max="4376" width="13.28515625" customWidth="1"/>
    <col min="4609" max="4609" width="13.7109375" customWidth="1"/>
    <col min="4610" max="4610" width="4.42578125" customWidth="1"/>
    <col min="4611" max="4611" width="9.42578125" customWidth="1"/>
    <col min="4612" max="4612" width="8.42578125" customWidth="1"/>
    <col min="4613" max="4613" width="6.85546875" customWidth="1"/>
    <col min="4614" max="4620" width="5.7109375" customWidth="1"/>
    <col min="4621" max="4621" width="7.140625" customWidth="1"/>
    <col min="4622" max="4622" width="9.5703125" bestFit="1" customWidth="1"/>
    <col min="4623" max="4623" width="9.140625" customWidth="1"/>
    <col min="4624" max="4624" width="7.140625" customWidth="1"/>
    <col min="4625" max="4625" width="7.42578125" customWidth="1"/>
    <col min="4626" max="4626" width="7" customWidth="1"/>
    <col min="4628" max="4628" width="10.140625" bestFit="1" customWidth="1"/>
    <col min="4631" max="4631" width="10.28515625" customWidth="1"/>
    <col min="4632" max="4632" width="13.28515625" customWidth="1"/>
    <col min="4865" max="4865" width="13.7109375" customWidth="1"/>
    <col min="4866" max="4866" width="4.42578125" customWidth="1"/>
    <col min="4867" max="4867" width="9.42578125" customWidth="1"/>
    <col min="4868" max="4868" width="8.42578125" customWidth="1"/>
    <col min="4869" max="4869" width="6.85546875" customWidth="1"/>
    <col min="4870" max="4876" width="5.7109375" customWidth="1"/>
    <col min="4877" max="4877" width="7.140625" customWidth="1"/>
    <col min="4878" max="4878" width="9.5703125" bestFit="1" customWidth="1"/>
    <col min="4879" max="4879" width="9.140625" customWidth="1"/>
    <col min="4880" max="4880" width="7.140625" customWidth="1"/>
    <col min="4881" max="4881" width="7.42578125" customWidth="1"/>
    <col min="4882" max="4882" width="7" customWidth="1"/>
    <col min="4884" max="4884" width="10.140625" bestFit="1" customWidth="1"/>
    <col min="4887" max="4887" width="10.28515625" customWidth="1"/>
    <col min="4888" max="4888" width="13.28515625" customWidth="1"/>
    <col min="5121" max="5121" width="13.7109375" customWidth="1"/>
    <col min="5122" max="5122" width="4.42578125" customWidth="1"/>
    <col min="5123" max="5123" width="9.42578125" customWidth="1"/>
    <col min="5124" max="5124" width="8.42578125" customWidth="1"/>
    <col min="5125" max="5125" width="6.85546875" customWidth="1"/>
    <col min="5126" max="5132" width="5.7109375" customWidth="1"/>
    <col min="5133" max="5133" width="7.140625" customWidth="1"/>
    <col min="5134" max="5134" width="9.5703125" bestFit="1" customWidth="1"/>
    <col min="5135" max="5135" width="9.140625" customWidth="1"/>
    <col min="5136" max="5136" width="7.140625" customWidth="1"/>
    <col min="5137" max="5137" width="7.42578125" customWidth="1"/>
    <col min="5138" max="5138" width="7" customWidth="1"/>
    <col min="5140" max="5140" width="10.140625" bestFit="1" customWidth="1"/>
    <col min="5143" max="5143" width="10.28515625" customWidth="1"/>
    <col min="5144" max="5144" width="13.28515625" customWidth="1"/>
    <col min="5377" max="5377" width="13.7109375" customWidth="1"/>
    <col min="5378" max="5378" width="4.42578125" customWidth="1"/>
    <col min="5379" max="5379" width="9.42578125" customWidth="1"/>
    <col min="5380" max="5380" width="8.42578125" customWidth="1"/>
    <col min="5381" max="5381" width="6.85546875" customWidth="1"/>
    <col min="5382" max="5388" width="5.7109375" customWidth="1"/>
    <col min="5389" max="5389" width="7.140625" customWidth="1"/>
    <col min="5390" max="5390" width="9.5703125" bestFit="1" customWidth="1"/>
    <col min="5391" max="5391" width="9.140625" customWidth="1"/>
    <col min="5392" max="5392" width="7.140625" customWidth="1"/>
    <col min="5393" max="5393" width="7.42578125" customWidth="1"/>
    <col min="5394" max="5394" width="7" customWidth="1"/>
    <col min="5396" max="5396" width="10.140625" bestFit="1" customWidth="1"/>
    <col min="5399" max="5399" width="10.28515625" customWidth="1"/>
    <col min="5400" max="5400" width="13.28515625" customWidth="1"/>
    <col min="5633" max="5633" width="13.7109375" customWidth="1"/>
    <col min="5634" max="5634" width="4.42578125" customWidth="1"/>
    <col min="5635" max="5635" width="9.42578125" customWidth="1"/>
    <col min="5636" max="5636" width="8.42578125" customWidth="1"/>
    <col min="5637" max="5637" width="6.85546875" customWidth="1"/>
    <col min="5638" max="5644" width="5.7109375" customWidth="1"/>
    <col min="5645" max="5645" width="7.140625" customWidth="1"/>
    <col min="5646" max="5646" width="9.5703125" bestFit="1" customWidth="1"/>
    <col min="5647" max="5647" width="9.140625" customWidth="1"/>
    <col min="5648" max="5648" width="7.140625" customWidth="1"/>
    <col min="5649" max="5649" width="7.42578125" customWidth="1"/>
    <col min="5650" max="5650" width="7" customWidth="1"/>
    <col min="5652" max="5652" width="10.140625" bestFit="1" customWidth="1"/>
    <col min="5655" max="5655" width="10.28515625" customWidth="1"/>
    <col min="5656" max="5656" width="13.28515625" customWidth="1"/>
    <col min="5889" max="5889" width="13.7109375" customWidth="1"/>
    <col min="5890" max="5890" width="4.42578125" customWidth="1"/>
    <col min="5891" max="5891" width="9.42578125" customWidth="1"/>
    <col min="5892" max="5892" width="8.42578125" customWidth="1"/>
    <col min="5893" max="5893" width="6.85546875" customWidth="1"/>
    <col min="5894" max="5900" width="5.7109375" customWidth="1"/>
    <col min="5901" max="5901" width="7.140625" customWidth="1"/>
    <col min="5902" max="5902" width="9.5703125" bestFit="1" customWidth="1"/>
    <col min="5903" max="5903" width="9.140625" customWidth="1"/>
    <col min="5904" max="5904" width="7.140625" customWidth="1"/>
    <col min="5905" max="5905" width="7.42578125" customWidth="1"/>
    <col min="5906" max="5906" width="7" customWidth="1"/>
    <col min="5908" max="5908" width="10.140625" bestFit="1" customWidth="1"/>
    <col min="5911" max="5911" width="10.28515625" customWidth="1"/>
    <col min="5912" max="5912" width="13.28515625" customWidth="1"/>
    <col min="6145" max="6145" width="13.7109375" customWidth="1"/>
    <col min="6146" max="6146" width="4.42578125" customWidth="1"/>
    <col min="6147" max="6147" width="9.42578125" customWidth="1"/>
    <col min="6148" max="6148" width="8.42578125" customWidth="1"/>
    <col min="6149" max="6149" width="6.85546875" customWidth="1"/>
    <col min="6150" max="6156" width="5.7109375" customWidth="1"/>
    <col min="6157" max="6157" width="7.140625" customWidth="1"/>
    <col min="6158" max="6158" width="9.5703125" bestFit="1" customWidth="1"/>
    <col min="6159" max="6159" width="9.140625" customWidth="1"/>
    <col min="6160" max="6160" width="7.140625" customWidth="1"/>
    <col min="6161" max="6161" width="7.42578125" customWidth="1"/>
    <col min="6162" max="6162" width="7" customWidth="1"/>
    <col min="6164" max="6164" width="10.140625" bestFit="1" customWidth="1"/>
    <col min="6167" max="6167" width="10.28515625" customWidth="1"/>
    <col min="6168" max="6168" width="13.28515625" customWidth="1"/>
    <col min="6401" max="6401" width="13.7109375" customWidth="1"/>
    <col min="6402" max="6402" width="4.42578125" customWidth="1"/>
    <col min="6403" max="6403" width="9.42578125" customWidth="1"/>
    <col min="6404" max="6404" width="8.42578125" customWidth="1"/>
    <col min="6405" max="6405" width="6.85546875" customWidth="1"/>
    <col min="6406" max="6412" width="5.7109375" customWidth="1"/>
    <col min="6413" max="6413" width="7.140625" customWidth="1"/>
    <col min="6414" max="6414" width="9.5703125" bestFit="1" customWidth="1"/>
    <col min="6415" max="6415" width="9.140625" customWidth="1"/>
    <col min="6416" max="6416" width="7.140625" customWidth="1"/>
    <col min="6417" max="6417" width="7.42578125" customWidth="1"/>
    <col min="6418" max="6418" width="7" customWidth="1"/>
    <col min="6420" max="6420" width="10.140625" bestFit="1" customWidth="1"/>
    <col min="6423" max="6423" width="10.28515625" customWidth="1"/>
    <col min="6424" max="6424" width="13.28515625" customWidth="1"/>
    <col min="6657" max="6657" width="13.7109375" customWidth="1"/>
    <col min="6658" max="6658" width="4.42578125" customWidth="1"/>
    <col min="6659" max="6659" width="9.42578125" customWidth="1"/>
    <col min="6660" max="6660" width="8.42578125" customWidth="1"/>
    <col min="6661" max="6661" width="6.85546875" customWidth="1"/>
    <col min="6662" max="6668" width="5.7109375" customWidth="1"/>
    <col min="6669" max="6669" width="7.140625" customWidth="1"/>
    <col min="6670" max="6670" width="9.5703125" bestFit="1" customWidth="1"/>
    <col min="6671" max="6671" width="9.140625" customWidth="1"/>
    <col min="6672" max="6672" width="7.140625" customWidth="1"/>
    <col min="6673" max="6673" width="7.42578125" customWidth="1"/>
    <col min="6674" max="6674" width="7" customWidth="1"/>
    <col min="6676" max="6676" width="10.140625" bestFit="1" customWidth="1"/>
    <col min="6679" max="6679" width="10.28515625" customWidth="1"/>
    <col min="6680" max="6680" width="13.28515625" customWidth="1"/>
    <col min="6913" max="6913" width="13.7109375" customWidth="1"/>
    <col min="6914" max="6914" width="4.42578125" customWidth="1"/>
    <col min="6915" max="6915" width="9.42578125" customWidth="1"/>
    <col min="6916" max="6916" width="8.42578125" customWidth="1"/>
    <col min="6917" max="6917" width="6.85546875" customWidth="1"/>
    <col min="6918" max="6924" width="5.7109375" customWidth="1"/>
    <col min="6925" max="6925" width="7.140625" customWidth="1"/>
    <col min="6926" max="6926" width="9.5703125" bestFit="1" customWidth="1"/>
    <col min="6927" max="6927" width="9.140625" customWidth="1"/>
    <col min="6928" max="6928" width="7.140625" customWidth="1"/>
    <col min="6929" max="6929" width="7.42578125" customWidth="1"/>
    <col min="6930" max="6930" width="7" customWidth="1"/>
    <col min="6932" max="6932" width="10.140625" bestFit="1" customWidth="1"/>
    <col min="6935" max="6935" width="10.28515625" customWidth="1"/>
    <col min="6936" max="6936" width="13.28515625" customWidth="1"/>
    <col min="7169" max="7169" width="13.7109375" customWidth="1"/>
    <col min="7170" max="7170" width="4.42578125" customWidth="1"/>
    <col min="7171" max="7171" width="9.42578125" customWidth="1"/>
    <col min="7172" max="7172" width="8.42578125" customWidth="1"/>
    <col min="7173" max="7173" width="6.85546875" customWidth="1"/>
    <col min="7174" max="7180" width="5.7109375" customWidth="1"/>
    <col min="7181" max="7181" width="7.140625" customWidth="1"/>
    <col min="7182" max="7182" width="9.5703125" bestFit="1" customWidth="1"/>
    <col min="7183" max="7183" width="9.140625" customWidth="1"/>
    <col min="7184" max="7184" width="7.140625" customWidth="1"/>
    <col min="7185" max="7185" width="7.42578125" customWidth="1"/>
    <col min="7186" max="7186" width="7" customWidth="1"/>
    <col min="7188" max="7188" width="10.140625" bestFit="1" customWidth="1"/>
    <col min="7191" max="7191" width="10.28515625" customWidth="1"/>
    <col min="7192" max="7192" width="13.28515625" customWidth="1"/>
    <col min="7425" max="7425" width="13.7109375" customWidth="1"/>
    <col min="7426" max="7426" width="4.42578125" customWidth="1"/>
    <col min="7427" max="7427" width="9.42578125" customWidth="1"/>
    <col min="7428" max="7428" width="8.42578125" customWidth="1"/>
    <col min="7429" max="7429" width="6.85546875" customWidth="1"/>
    <col min="7430" max="7436" width="5.7109375" customWidth="1"/>
    <col min="7437" max="7437" width="7.140625" customWidth="1"/>
    <col min="7438" max="7438" width="9.5703125" bestFit="1" customWidth="1"/>
    <col min="7439" max="7439" width="9.140625" customWidth="1"/>
    <col min="7440" max="7440" width="7.140625" customWidth="1"/>
    <col min="7441" max="7441" width="7.42578125" customWidth="1"/>
    <col min="7442" max="7442" width="7" customWidth="1"/>
    <col min="7444" max="7444" width="10.140625" bestFit="1" customWidth="1"/>
    <col min="7447" max="7447" width="10.28515625" customWidth="1"/>
    <col min="7448" max="7448" width="13.28515625" customWidth="1"/>
    <col min="7681" max="7681" width="13.7109375" customWidth="1"/>
    <col min="7682" max="7682" width="4.42578125" customWidth="1"/>
    <col min="7683" max="7683" width="9.42578125" customWidth="1"/>
    <col min="7684" max="7684" width="8.42578125" customWidth="1"/>
    <col min="7685" max="7685" width="6.85546875" customWidth="1"/>
    <col min="7686" max="7692" width="5.7109375" customWidth="1"/>
    <col min="7693" max="7693" width="7.140625" customWidth="1"/>
    <col min="7694" max="7694" width="9.5703125" bestFit="1" customWidth="1"/>
    <col min="7695" max="7695" width="9.140625" customWidth="1"/>
    <col min="7696" max="7696" width="7.140625" customWidth="1"/>
    <col min="7697" max="7697" width="7.42578125" customWidth="1"/>
    <col min="7698" max="7698" width="7" customWidth="1"/>
    <col min="7700" max="7700" width="10.140625" bestFit="1" customWidth="1"/>
    <col min="7703" max="7703" width="10.28515625" customWidth="1"/>
    <col min="7704" max="7704" width="13.28515625" customWidth="1"/>
    <col min="7937" max="7937" width="13.7109375" customWidth="1"/>
    <col min="7938" max="7938" width="4.42578125" customWidth="1"/>
    <col min="7939" max="7939" width="9.42578125" customWidth="1"/>
    <col min="7940" max="7940" width="8.42578125" customWidth="1"/>
    <col min="7941" max="7941" width="6.85546875" customWidth="1"/>
    <col min="7942" max="7948" width="5.7109375" customWidth="1"/>
    <col min="7949" max="7949" width="7.140625" customWidth="1"/>
    <col min="7950" max="7950" width="9.5703125" bestFit="1" customWidth="1"/>
    <col min="7951" max="7951" width="9.140625" customWidth="1"/>
    <col min="7952" max="7952" width="7.140625" customWidth="1"/>
    <col min="7953" max="7953" width="7.42578125" customWidth="1"/>
    <col min="7954" max="7954" width="7" customWidth="1"/>
    <col min="7956" max="7956" width="10.140625" bestFit="1" customWidth="1"/>
    <col min="7959" max="7959" width="10.28515625" customWidth="1"/>
    <col min="7960" max="7960" width="13.28515625" customWidth="1"/>
    <col min="8193" max="8193" width="13.7109375" customWidth="1"/>
    <col min="8194" max="8194" width="4.42578125" customWidth="1"/>
    <col min="8195" max="8195" width="9.42578125" customWidth="1"/>
    <col min="8196" max="8196" width="8.42578125" customWidth="1"/>
    <col min="8197" max="8197" width="6.85546875" customWidth="1"/>
    <col min="8198" max="8204" width="5.7109375" customWidth="1"/>
    <col min="8205" max="8205" width="7.140625" customWidth="1"/>
    <col min="8206" max="8206" width="9.5703125" bestFit="1" customWidth="1"/>
    <col min="8207" max="8207" width="9.140625" customWidth="1"/>
    <col min="8208" max="8208" width="7.140625" customWidth="1"/>
    <col min="8209" max="8209" width="7.42578125" customWidth="1"/>
    <col min="8210" max="8210" width="7" customWidth="1"/>
    <col min="8212" max="8212" width="10.140625" bestFit="1" customWidth="1"/>
    <col min="8215" max="8215" width="10.28515625" customWidth="1"/>
    <col min="8216" max="8216" width="13.28515625" customWidth="1"/>
    <col min="8449" max="8449" width="13.7109375" customWidth="1"/>
    <col min="8450" max="8450" width="4.42578125" customWidth="1"/>
    <col min="8451" max="8451" width="9.42578125" customWidth="1"/>
    <col min="8452" max="8452" width="8.42578125" customWidth="1"/>
    <col min="8453" max="8453" width="6.85546875" customWidth="1"/>
    <col min="8454" max="8460" width="5.7109375" customWidth="1"/>
    <col min="8461" max="8461" width="7.140625" customWidth="1"/>
    <col min="8462" max="8462" width="9.5703125" bestFit="1" customWidth="1"/>
    <col min="8463" max="8463" width="9.140625" customWidth="1"/>
    <col min="8464" max="8464" width="7.140625" customWidth="1"/>
    <col min="8465" max="8465" width="7.42578125" customWidth="1"/>
    <col min="8466" max="8466" width="7" customWidth="1"/>
    <col min="8468" max="8468" width="10.140625" bestFit="1" customWidth="1"/>
    <col min="8471" max="8471" width="10.28515625" customWidth="1"/>
    <col min="8472" max="8472" width="13.28515625" customWidth="1"/>
    <col min="8705" max="8705" width="13.7109375" customWidth="1"/>
    <col min="8706" max="8706" width="4.42578125" customWidth="1"/>
    <col min="8707" max="8707" width="9.42578125" customWidth="1"/>
    <col min="8708" max="8708" width="8.42578125" customWidth="1"/>
    <col min="8709" max="8709" width="6.85546875" customWidth="1"/>
    <col min="8710" max="8716" width="5.7109375" customWidth="1"/>
    <col min="8717" max="8717" width="7.140625" customWidth="1"/>
    <col min="8718" max="8718" width="9.5703125" bestFit="1" customWidth="1"/>
    <col min="8719" max="8719" width="9.140625" customWidth="1"/>
    <col min="8720" max="8720" width="7.140625" customWidth="1"/>
    <col min="8721" max="8721" width="7.42578125" customWidth="1"/>
    <col min="8722" max="8722" width="7" customWidth="1"/>
    <col min="8724" max="8724" width="10.140625" bestFit="1" customWidth="1"/>
    <col min="8727" max="8727" width="10.28515625" customWidth="1"/>
    <col min="8728" max="8728" width="13.28515625" customWidth="1"/>
    <col min="8961" max="8961" width="13.7109375" customWidth="1"/>
    <col min="8962" max="8962" width="4.42578125" customWidth="1"/>
    <col min="8963" max="8963" width="9.42578125" customWidth="1"/>
    <col min="8964" max="8964" width="8.42578125" customWidth="1"/>
    <col min="8965" max="8965" width="6.85546875" customWidth="1"/>
    <col min="8966" max="8972" width="5.7109375" customWidth="1"/>
    <col min="8973" max="8973" width="7.140625" customWidth="1"/>
    <col min="8974" max="8974" width="9.5703125" bestFit="1" customWidth="1"/>
    <col min="8975" max="8975" width="9.140625" customWidth="1"/>
    <col min="8976" max="8976" width="7.140625" customWidth="1"/>
    <col min="8977" max="8977" width="7.42578125" customWidth="1"/>
    <col min="8978" max="8978" width="7" customWidth="1"/>
    <col min="8980" max="8980" width="10.140625" bestFit="1" customWidth="1"/>
    <col min="8983" max="8983" width="10.28515625" customWidth="1"/>
    <col min="8984" max="8984" width="13.28515625" customWidth="1"/>
    <col min="9217" max="9217" width="13.7109375" customWidth="1"/>
    <col min="9218" max="9218" width="4.42578125" customWidth="1"/>
    <col min="9219" max="9219" width="9.42578125" customWidth="1"/>
    <col min="9220" max="9220" width="8.42578125" customWidth="1"/>
    <col min="9221" max="9221" width="6.85546875" customWidth="1"/>
    <col min="9222" max="9228" width="5.7109375" customWidth="1"/>
    <col min="9229" max="9229" width="7.140625" customWidth="1"/>
    <col min="9230" max="9230" width="9.5703125" bestFit="1" customWidth="1"/>
    <col min="9231" max="9231" width="9.140625" customWidth="1"/>
    <col min="9232" max="9232" width="7.140625" customWidth="1"/>
    <col min="9233" max="9233" width="7.42578125" customWidth="1"/>
    <col min="9234" max="9234" width="7" customWidth="1"/>
    <col min="9236" max="9236" width="10.140625" bestFit="1" customWidth="1"/>
    <col min="9239" max="9239" width="10.28515625" customWidth="1"/>
    <col min="9240" max="9240" width="13.28515625" customWidth="1"/>
    <col min="9473" max="9473" width="13.7109375" customWidth="1"/>
    <col min="9474" max="9474" width="4.42578125" customWidth="1"/>
    <col min="9475" max="9475" width="9.42578125" customWidth="1"/>
    <col min="9476" max="9476" width="8.42578125" customWidth="1"/>
    <col min="9477" max="9477" width="6.85546875" customWidth="1"/>
    <col min="9478" max="9484" width="5.7109375" customWidth="1"/>
    <col min="9485" max="9485" width="7.140625" customWidth="1"/>
    <col min="9486" max="9486" width="9.5703125" bestFit="1" customWidth="1"/>
    <col min="9487" max="9487" width="9.140625" customWidth="1"/>
    <col min="9488" max="9488" width="7.140625" customWidth="1"/>
    <col min="9489" max="9489" width="7.42578125" customWidth="1"/>
    <col min="9490" max="9490" width="7" customWidth="1"/>
    <col min="9492" max="9492" width="10.140625" bestFit="1" customWidth="1"/>
    <col min="9495" max="9495" width="10.28515625" customWidth="1"/>
    <col min="9496" max="9496" width="13.28515625" customWidth="1"/>
    <col min="9729" max="9729" width="13.7109375" customWidth="1"/>
    <col min="9730" max="9730" width="4.42578125" customWidth="1"/>
    <col min="9731" max="9731" width="9.42578125" customWidth="1"/>
    <col min="9732" max="9732" width="8.42578125" customWidth="1"/>
    <col min="9733" max="9733" width="6.85546875" customWidth="1"/>
    <col min="9734" max="9740" width="5.7109375" customWidth="1"/>
    <col min="9741" max="9741" width="7.140625" customWidth="1"/>
    <col min="9742" max="9742" width="9.5703125" bestFit="1" customWidth="1"/>
    <col min="9743" max="9743" width="9.140625" customWidth="1"/>
    <col min="9744" max="9744" width="7.140625" customWidth="1"/>
    <col min="9745" max="9745" width="7.42578125" customWidth="1"/>
    <col min="9746" max="9746" width="7" customWidth="1"/>
    <col min="9748" max="9748" width="10.140625" bestFit="1" customWidth="1"/>
    <col min="9751" max="9751" width="10.28515625" customWidth="1"/>
    <col min="9752" max="9752" width="13.28515625" customWidth="1"/>
    <col min="9985" max="9985" width="13.7109375" customWidth="1"/>
    <col min="9986" max="9986" width="4.42578125" customWidth="1"/>
    <col min="9987" max="9987" width="9.42578125" customWidth="1"/>
    <col min="9988" max="9988" width="8.42578125" customWidth="1"/>
    <col min="9989" max="9989" width="6.85546875" customWidth="1"/>
    <col min="9990" max="9996" width="5.7109375" customWidth="1"/>
    <col min="9997" max="9997" width="7.140625" customWidth="1"/>
    <col min="9998" max="9998" width="9.5703125" bestFit="1" customWidth="1"/>
    <col min="9999" max="9999" width="9.140625" customWidth="1"/>
    <col min="10000" max="10000" width="7.140625" customWidth="1"/>
    <col min="10001" max="10001" width="7.42578125" customWidth="1"/>
    <col min="10002" max="10002" width="7" customWidth="1"/>
    <col min="10004" max="10004" width="10.140625" bestFit="1" customWidth="1"/>
    <col min="10007" max="10007" width="10.28515625" customWidth="1"/>
    <col min="10008" max="10008" width="13.28515625" customWidth="1"/>
    <col min="10241" max="10241" width="13.7109375" customWidth="1"/>
    <col min="10242" max="10242" width="4.42578125" customWidth="1"/>
    <col min="10243" max="10243" width="9.42578125" customWidth="1"/>
    <col min="10244" max="10244" width="8.42578125" customWidth="1"/>
    <col min="10245" max="10245" width="6.85546875" customWidth="1"/>
    <col min="10246" max="10252" width="5.7109375" customWidth="1"/>
    <col min="10253" max="10253" width="7.140625" customWidth="1"/>
    <col min="10254" max="10254" width="9.5703125" bestFit="1" customWidth="1"/>
    <col min="10255" max="10255" width="9.140625" customWidth="1"/>
    <col min="10256" max="10256" width="7.140625" customWidth="1"/>
    <col min="10257" max="10257" width="7.42578125" customWidth="1"/>
    <col min="10258" max="10258" width="7" customWidth="1"/>
    <col min="10260" max="10260" width="10.140625" bestFit="1" customWidth="1"/>
    <col min="10263" max="10263" width="10.28515625" customWidth="1"/>
    <col min="10264" max="10264" width="13.28515625" customWidth="1"/>
    <col min="10497" max="10497" width="13.7109375" customWidth="1"/>
    <col min="10498" max="10498" width="4.42578125" customWidth="1"/>
    <col min="10499" max="10499" width="9.42578125" customWidth="1"/>
    <col min="10500" max="10500" width="8.42578125" customWidth="1"/>
    <col min="10501" max="10501" width="6.85546875" customWidth="1"/>
    <col min="10502" max="10508" width="5.7109375" customWidth="1"/>
    <col min="10509" max="10509" width="7.140625" customWidth="1"/>
    <col min="10510" max="10510" width="9.5703125" bestFit="1" customWidth="1"/>
    <col min="10511" max="10511" width="9.140625" customWidth="1"/>
    <col min="10512" max="10512" width="7.140625" customWidth="1"/>
    <col min="10513" max="10513" width="7.42578125" customWidth="1"/>
    <col min="10514" max="10514" width="7" customWidth="1"/>
    <col min="10516" max="10516" width="10.140625" bestFit="1" customWidth="1"/>
    <col min="10519" max="10519" width="10.28515625" customWidth="1"/>
    <col min="10520" max="10520" width="13.28515625" customWidth="1"/>
    <col min="10753" max="10753" width="13.7109375" customWidth="1"/>
    <col min="10754" max="10754" width="4.42578125" customWidth="1"/>
    <col min="10755" max="10755" width="9.42578125" customWidth="1"/>
    <col min="10756" max="10756" width="8.42578125" customWidth="1"/>
    <col min="10757" max="10757" width="6.85546875" customWidth="1"/>
    <col min="10758" max="10764" width="5.7109375" customWidth="1"/>
    <col min="10765" max="10765" width="7.140625" customWidth="1"/>
    <col min="10766" max="10766" width="9.5703125" bestFit="1" customWidth="1"/>
    <col min="10767" max="10767" width="9.140625" customWidth="1"/>
    <col min="10768" max="10768" width="7.140625" customWidth="1"/>
    <col min="10769" max="10769" width="7.42578125" customWidth="1"/>
    <col min="10770" max="10770" width="7" customWidth="1"/>
    <col min="10772" max="10772" width="10.140625" bestFit="1" customWidth="1"/>
    <col min="10775" max="10775" width="10.28515625" customWidth="1"/>
    <col min="10776" max="10776" width="13.28515625" customWidth="1"/>
    <col min="11009" max="11009" width="13.7109375" customWidth="1"/>
    <col min="11010" max="11010" width="4.42578125" customWidth="1"/>
    <col min="11011" max="11011" width="9.42578125" customWidth="1"/>
    <col min="11012" max="11012" width="8.42578125" customWidth="1"/>
    <col min="11013" max="11013" width="6.85546875" customWidth="1"/>
    <col min="11014" max="11020" width="5.7109375" customWidth="1"/>
    <col min="11021" max="11021" width="7.140625" customWidth="1"/>
    <col min="11022" max="11022" width="9.5703125" bestFit="1" customWidth="1"/>
    <col min="11023" max="11023" width="9.140625" customWidth="1"/>
    <col min="11024" max="11024" width="7.140625" customWidth="1"/>
    <col min="11025" max="11025" width="7.42578125" customWidth="1"/>
    <col min="11026" max="11026" width="7" customWidth="1"/>
    <col min="11028" max="11028" width="10.140625" bestFit="1" customWidth="1"/>
    <col min="11031" max="11031" width="10.28515625" customWidth="1"/>
    <col min="11032" max="11032" width="13.28515625" customWidth="1"/>
    <col min="11265" max="11265" width="13.7109375" customWidth="1"/>
    <col min="11266" max="11266" width="4.42578125" customWidth="1"/>
    <col min="11267" max="11267" width="9.42578125" customWidth="1"/>
    <col min="11268" max="11268" width="8.42578125" customWidth="1"/>
    <col min="11269" max="11269" width="6.85546875" customWidth="1"/>
    <col min="11270" max="11276" width="5.7109375" customWidth="1"/>
    <col min="11277" max="11277" width="7.140625" customWidth="1"/>
    <col min="11278" max="11278" width="9.5703125" bestFit="1" customWidth="1"/>
    <col min="11279" max="11279" width="9.140625" customWidth="1"/>
    <col min="11280" max="11280" width="7.140625" customWidth="1"/>
    <col min="11281" max="11281" width="7.42578125" customWidth="1"/>
    <col min="11282" max="11282" width="7" customWidth="1"/>
    <col min="11284" max="11284" width="10.140625" bestFit="1" customWidth="1"/>
    <col min="11287" max="11287" width="10.28515625" customWidth="1"/>
    <col min="11288" max="11288" width="13.28515625" customWidth="1"/>
    <col min="11521" max="11521" width="13.7109375" customWidth="1"/>
    <col min="11522" max="11522" width="4.42578125" customWidth="1"/>
    <col min="11523" max="11523" width="9.42578125" customWidth="1"/>
    <col min="11524" max="11524" width="8.42578125" customWidth="1"/>
    <col min="11525" max="11525" width="6.85546875" customWidth="1"/>
    <col min="11526" max="11532" width="5.7109375" customWidth="1"/>
    <col min="11533" max="11533" width="7.140625" customWidth="1"/>
    <col min="11534" max="11534" width="9.5703125" bestFit="1" customWidth="1"/>
    <col min="11535" max="11535" width="9.140625" customWidth="1"/>
    <col min="11536" max="11536" width="7.140625" customWidth="1"/>
    <col min="11537" max="11537" width="7.42578125" customWidth="1"/>
    <col min="11538" max="11538" width="7" customWidth="1"/>
    <col min="11540" max="11540" width="10.140625" bestFit="1" customWidth="1"/>
    <col min="11543" max="11543" width="10.28515625" customWidth="1"/>
    <col min="11544" max="11544" width="13.28515625" customWidth="1"/>
    <col min="11777" max="11777" width="13.7109375" customWidth="1"/>
    <col min="11778" max="11778" width="4.42578125" customWidth="1"/>
    <col min="11779" max="11779" width="9.42578125" customWidth="1"/>
    <col min="11780" max="11780" width="8.42578125" customWidth="1"/>
    <col min="11781" max="11781" width="6.85546875" customWidth="1"/>
    <col min="11782" max="11788" width="5.7109375" customWidth="1"/>
    <col min="11789" max="11789" width="7.140625" customWidth="1"/>
    <col min="11790" max="11790" width="9.5703125" bestFit="1" customWidth="1"/>
    <col min="11791" max="11791" width="9.140625" customWidth="1"/>
    <col min="11792" max="11792" width="7.140625" customWidth="1"/>
    <col min="11793" max="11793" width="7.42578125" customWidth="1"/>
    <col min="11794" max="11794" width="7" customWidth="1"/>
    <col min="11796" max="11796" width="10.140625" bestFit="1" customWidth="1"/>
    <col min="11799" max="11799" width="10.28515625" customWidth="1"/>
    <col min="11800" max="11800" width="13.28515625" customWidth="1"/>
    <col min="12033" max="12033" width="13.7109375" customWidth="1"/>
    <col min="12034" max="12034" width="4.42578125" customWidth="1"/>
    <col min="12035" max="12035" width="9.42578125" customWidth="1"/>
    <col min="12036" max="12036" width="8.42578125" customWidth="1"/>
    <col min="12037" max="12037" width="6.85546875" customWidth="1"/>
    <col min="12038" max="12044" width="5.7109375" customWidth="1"/>
    <col min="12045" max="12045" width="7.140625" customWidth="1"/>
    <col min="12046" max="12046" width="9.5703125" bestFit="1" customWidth="1"/>
    <col min="12047" max="12047" width="9.140625" customWidth="1"/>
    <col min="12048" max="12048" width="7.140625" customWidth="1"/>
    <col min="12049" max="12049" width="7.42578125" customWidth="1"/>
    <col min="12050" max="12050" width="7" customWidth="1"/>
    <col min="12052" max="12052" width="10.140625" bestFit="1" customWidth="1"/>
    <col min="12055" max="12055" width="10.28515625" customWidth="1"/>
    <col min="12056" max="12056" width="13.28515625" customWidth="1"/>
    <col min="12289" max="12289" width="13.7109375" customWidth="1"/>
    <col min="12290" max="12290" width="4.42578125" customWidth="1"/>
    <col min="12291" max="12291" width="9.42578125" customWidth="1"/>
    <col min="12292" max="12292" width="8.42578125" customWidth="1"/>
    <col min="12293" max="12293" width="6.85546875" customWidth="1"/>
    <col min="12294" max="12300" width="5.7109375" customWidth="1"/>
    <col min="12301" max="12301" width="7.140625" customWidth="1"/>
    <col min="12302" max="12302" width="9.5703125" bestFit="1" customWidth="1"/>
    <col min="12303" max="12303" width="9.140625" customWidth="1"/>
    <col min="12304" max="12304" width="7.140625" customWidth="1"/>
    <col min="12305" max="12305" width="7.42578125" customWidth="1"/>
    <col min="12306" max="12306" width="7" customWidth="1"/>
    <col min="12308" max="12308" width="10.140625" bestFit="1" customWidth="1"/>
    <col min="12311" max="12311" width="10.28515625" customWidth="1"/>
    <col min="12312" max="12312" width="13.28515625" customWidth="1"/>
    <col min="12545" max="12545" width="13.7109375" customWidth="1"/>
    <col min="12546" max="12546" width="4.42578125" customWidth="1"/>
    <col min="12547" max="12547" width="9.42578125" customWidth="1"/>
    <col min="12548" max="12548" width="8.42578125" customWidth="1"/>
    <col min="12549" max="12549" width="6.85546875" customWidth="1"/>
    <col min="12550" max="12556" width="5.7109375" customWidth="1"/>
    <col min="12557" max="12557" width="7.140625" customWidth="1"/>
    <col min="12558" max="12558" width="9.5703125" bestFit="1" customWidth="1"/>
    <col min="12559" max="12559" width="9.140625" customWidth="1"/>
    <col min="12560" max="12560" width="7.140625" customWidth="1"/>
    <col min="12561" max="12561" width="7.42578125" customWidth="1"/>
    <col min="12562" max="12562" width="7" customWidth="1"/>
    <col min="12564" max="12564" width="10.140625" bestFit="1" customWidth="1"/>
    <col min="12567" max="12567" width="10.28515625" customWidth="1"/>
    <col min="12568" max="12568" width="13.28515625" customWidth="1"/>
    <col min="12801" max="12801" width="13.7109375" customWidth="1"/>
    <col min="12802" max="12802" width="4.42578125" customWidth="1"/>
    <col min="12803" max="12803" width="9.42578125" customWidth="1"/>
    <col min="12804" max="12804" width="8.42578125" customWidth="1"/>
    <col min="12805" max="12805" width="6.85546875" customWidth="1"/>
    <col min="12806" max="12812" width="5.7109375" customWidth="1"/>
    <col min="12813" max="12813" width="7.140625" customWidth="1"/>
    <col min="12814" max="12814" width="9.5703125" bestFit="1" customWidth="1"/>
    <col min="12815" max="12815" width="9.140625" customWidth="1"/>
    <col min="12816" max="12816" width="7.140625" customWidth="1"/>
    <col min="12817" max="12817" width="7.42578125" customWidth="1"/>
    <col min="12818" max="12818" width="7" customWidth="1"/>
    <col min="12820" max="12820" width="10.140625" bestFit="1" customWidth="1"/>
    <col min="12823" max="12823" width="10.28515625" customWidth="1"/>
    <col min="12824" max="12824" width="13.28515625" customWidth="1"/>
    <col min="13057" max="13057" width="13.7109375" customWidth="1"/>
    <col min="13058" max="13058" width="4.42578125" customWidth="1"/>
    <col min="13059" max="13059" width="9.42578125" customWidth="1"/>
    <col min="13060" max="13060" width="8.42578125" customWidth="1"/>
    <col min="13061" max="13061" width="6.85546875" customWidth="1"/>
    <col min="13062" max="13068" width="5.7109375" customWidth="1"/>
    <col min="13069" max="13069" width="7.140625" customWidth="1"/>
    <col min="13070" max="13070" width="9.5703125" bestFit="1" customWidth="1"/>
    <col min="13071" max="13071" width="9.140625" customWidth="1"/>
    <col min="13072" max="13072" width="7.140625" customWidth="1"/>
    <col min="13073" max="13073" width="7.42578125" customWidth="1"/>
    <col min="13074" max="13074" width="7" customWidth="1"/>
    <col min="13076" max="13076" width="10.140625" bestFit="1" customWidth="1"/>
    <col min="13079" max="13079" width="10.28515625" customWidth="1"/>
    <col min="13080" max="13080" width="13.28515625" customWidth="1"/>
    <col min="13313" max="13313" width="13.7109375" customWidth="1"/>
    <col min="13314" max="13314" width="4.42578125" customWidth="1"/>
    <col min="13315" max="13315" width="9.42578125" customWidth="1"/>
    <col min="13316" max="13316" width="8.42578125" customWidth="1"/>
    <col min="13317" max="13317" width="6.85546875" customWidth="1"/>
    <col min="13318" max="13324" width="5.7109375" customWidth="1"/>
    <col min="13325" max="13325" width="7.140625" customWidth="1"/>
    <col min="13326" max="13326" width="9.5703125" bestFit="1" customWidth="1"/>
    <col min="13327" max="13327" width="9.140625" customWidth="1"/>
    <col min="13328" max="13328" width="7.140625" customWidth="1"/>
    <col min="13329" max="13329" width="7.42578125" customWidth="1"/>
    <col min="13330" max="13330" width="7" customWidth="1"/>
    <col min="13332" max="13332" width="10.140625" bestFit="1" customWidth="1"/>
    <col min="13335" max="13335" width="10.28515625" customWidth="1"/>
    <col min="13336" max="13336" width="13.28515625" customWidth="1"/>
    <col min="13569" max="13569" width="13.7109375" customWidth="1"/>
    <col min="13570" max="13570" width="4.42578125" customWidth="1"/>
    <col min="13571" max="13571" width="9.42578125" customWidth="1"/>
    <col min="13572" max="13572" width="8.42578125" customWidth="1"/>
    <col min="13573" max="13573" width="6.85546875" customWidth="1"/>
    <col min="13574" max="13580" width="5.7109375" customWidth="1"/>
    <col min="13581" max="13581" width="7.140625" customWidth="1"/>
    <col min="13582" max="13582" width="9.5703125" bestFit="1" customWidth="1"/>
    <col min="13583" max="13583" width="9.140625" customWidth="1"/>
    <col min="13584" max="13584" width="7.140625" customWidth="1"/>
    <col min="13585" max="13585" width="7.42578125" customWidth="1"/>
    <col min="13586" max="13586" width="7" customWidth="1"/>
    <col min="13588" max="13588" width="10.140625" bestFit="1" customWidth="1"/>
    <col min="13591" max="13591" width="10.28515625" customWidth="1"/>
    <col min="13592" max="13592" width="13.28515625" customWidth="1"/>
    <col min="13825" max="13825" width="13.7109375" customWidth="1"/>
    <col min="13826" max="13826" width="4.42578125" customWidth="1"/>
    <col min="13827" max="13827" width="9.42578125" customWidth="1"/>
    <col min="13828" max="13828" width="8.42578125" customWidth="1"/>
    <col min="13829" max="13829" width="6.85546875" customWidth="1"/>
    <col min="13830" max="13836" width="5.7109375" customWidth="1"/>
    <col min="13837" max="13837" width="7.140625" customWidth="1"/>
    <col min="13838" max="13838" width="9.5703125" bestFit="1" customWidth="1"/>
    <col min="13839" max="13839" width="9.140625" customWidth="1"/>
    <col min="13840" max="13840" width="7.140625" customWidth="1"/>
    <col min="13841" max="13841" width="7.42578125" customWidth="1"/>
    <col min="13842" max="13842" width="7" customWidth="1"/>
    <col min="13844" max="13844" width="10.140625" bestFit="1" customWidth="1"/>
    <col min="13847" max="13847" width="10.28515625" customWidth="1"/>
    <col min="13848" max="13848" width="13.28515625" customWidth="1"/>
    <col min="14081" max="14081" width="13.7109375" customWidth="1"/>
    <col min="14082" max="14082" width="4.42578125" customWidth="1"/>
    <col min="14083" max="14083" width="9.42578125" customWidth="1"/>
    <col min="14084" max="14084" width="8.42578125" customWidth="1"/>
    <col min="14085" max="14085" width="6.85546875" customWidth="1"/>
    <col min="14086" max="14092" width="5.7109375" customWidth="1"/>
    <col min="14093" max="14093" width="7.140625" customWidth="1"/>
    <col min="14094" max="14094" width="9.5703125" bestFit="1" customWidth="1"/>
    <col min="14095" max="14095" width="9.140625" customWidth="1"/>
    <col min="14096" max="14096" width="7.140625" customWidth="1"/>
    <col min="14097" max="14097" width="7.42578125" customWidth="1"/>
    <col min="14098" max="14098" width="7" customWidth="1"/>
    <col min="14100" max="14100" width="10.140625" bestFit="1" customWidth="1"/>
    <col min="14103" max="14103" width="10.28515625" customWidth="1"/>
    <col min="14104" max="14104" width="13.28515625" customWidth="1"/>
    <col min="14337" max="14337" width="13.7109375" customWidth="1"/>
    <col min="14338" max="14338" width="4.42578125" customWidth="1"/>
    <col min="14339" max="14339" width="9.42578125" customWidth="1"/>
    <col min="14340" max="14340" width="8.42578125" customWidth="1"/>
    <col min="14341" max="14341" width="6.85546875" customWidth="1"/>
    <col min="14342" max="14348" width="5.7109375" customWidth="1"/>
    <col min="14349" max="14349" width="7.140625" customWidth="1"/>
    <col min="14350" max="14350" width="9.5703125" bestFit="1" customWidth="1"/>
    <col min="14351" max="14351" width="9.140625" customWidth="1"/>
    <col min="14352" max="14352" width="7.140625" customWidth="1"/>
    <col min="14353" max="14353" width="7.42578125" customWidth="1"/>
    <col min="14354" max="14354" width="7" customWidth="1"/>
    <col min="14356" max="14356" width="10.140625" bestFit="1" customWidth="1"/>
    <col min="14359" max="14359" width="10.28515625" customWidth="1"/>
    <col min="14360" max="14360" width="13.28515625" customWidth="1"/>
    <col min="14593" max="14593" width="13.7109375" customWidth="1"/>
    <col min="14594" max="14594" width="4.42578125" customWidth="1"/>
    <col min="14595" max="14595" width="9.42578125" customWidth="1"/>
    <col min="14596" max="14596" width="8.42578125" customWidth="1"/>
    <col min="14597" max="14597" width="6.85546875" customWidth="1"/>
    <col min="14598" max="14604" width="5.7109375" customWidth="1"/>
    <col min="14605" max="14605" width="7.140625" customWidth="1"/>
    <col min="14606" max="14606" width="9.5703125" bestFit="1" customWidth="1"/>
    <col min="14607" max="14607" width="9.140625" customWidth="1"/>
    <col min="14608" max="14608" width="7.140625" customWidth="1"/>
    <col min="14609" max="14609" width="7.42578125" customWidth="1"/>
    <col min="14610" max="14610" width="7" customWidth="1"/>
    <col min="14612" max="14612" width="10.140625" bestFit="1" customWidth="1"/>
    <col min="14615" max="14615" width="10.28515625" customWidth="1"/>
    <col min="14616" max="14616" width="13.28515625" customWidth="1"/>
    <col min="14849" max="14849" width="13.7109375" customWidth="1"/>
    <col min="14850" max="14850" width="4.42578125" customWidth="1"/>
    <col min="14851" max="14851" width="9.42578125" customWidth="1"/>
    <col min="14852" max="14852" width="8.42578125" customWidth="1"/>
    <col min="14853" max="14853" width="6.85546875" customWidth="1"/>
    <col min="14854" max="14860" width="5.7109375" customWidth="1"/>
    <col min="14861" max="14861" width="7.140625" customWidth="1"/>
    <col min="14862" max="14862" width="9.5703125" bestFit="1" customWidth="1"/>
    <col min="14863" max="14863" width="9.140625" customWidth="1"/>
    <col min="14864" max="14864" width="7.140625" customWidth="1"/>
    <col min="14865" max="14865" width="7.42578125" customWidth="1"/>
    <col min="14866" max="14866" width="7" customWidth="1"/>
    <col min="14868" max="14868" width="10.140625" bestFit="1" customWidth="1"/>
    <col min="14871" max="14871" width="10.28515625" customWidth="1"/>
    <col min="14872" max="14872" width="13.28515625" customWidth="1"/>
    <col min="15105" max="15105" width="13.7109375" customWidth="1"/>
    <col min="15106" max="15106" width="4.42578125" customWidth="1"/>
    <col min="15107" max="15107" width="9.42578125" customWidth="1"/>
    <col min="15108" max="15108" width="8.42578125" customWidth="1"/>
    <col min="15109" max="15109" width="6.85546875" customWidth="1"/>
    <col min="15110" max="15116" width="5.7109375" customWidth="1"/>
    <col min="15117" max="15117" width="7.140625" customWidth="1"/>
    <col min="15118" max="15118" width="9.5703125" bestFit="1" customWidth="1"/>
    <col min="15119" max="15119" width="9.140625" customWidth="1"/>
    <col min="15120" max="15120" width="7.140625" customWidth="1"/>
    <col min="15121" max="15121" width="7.42578125" customWidth="1"/>
    <col min="15122" max="15122" width="7" customWidth="1"/>
    <col min="15124" max="15124" width="10.140625" bestFit="1" customWidth="1"/>
    <col min="15127" max="15127" width="10.28515625" customWidth="1"/>
    <col min="15128" max="15128" width="13.28515625" customWidth="1"/>
    <col min="15361" max="15361" width="13.7109375" customWidth="1"/>
    <col min="15362" max="15362" width="4.42578125" customWidth="1"/>
    <col min="15363" max="15363" width="9.42578125" customWidth="1"/>
    <col min="15364" max="15364" width="8.42578125" customWidth="1"/>
    <col min="15365" max="15365" width="6.85546875" customWidth="1"/>
    <col min="15366" max="15372" width="5.7109375" customWidth="1"/>
    <col min="15373" max="15373" width="7.140625" customWidth="1"/>
    <col min="15374" max="15374" width="9.5703125" bestFit="1" customWidth="1"/>
    <col min="15375" max="15375" width="9.140625" customWidth="1"/>
    <col min="15376" max="15376" width="7.140625" customWidth="1"/>
    <col min="15377" max="15377" width="7.42578125" customWidth="1"/>
    <col min="15378" max="15378" width="7" customWidth="1"/>
    <col min="15380" max="15380" width="10.140625" bestFit="1" customWidth="1"/>
    <col min="15383" max="15383" width="10.28515625" customWidth="1"/>
    <col min="15384" max="15384" width="13.28515625" customWidth="1"/>
    <col min="15617" max="15617" width="13.7109375" customWidth="1"/>
    <col min="15618" max="15618" width="4.42578125" customWidth="1"/>
    <col min="15619" max="15619" width="9.42578125" customWidth="1"/>
    <col min="15620" max="15620" width="8.42578125" customWidth="1"/>
    <col min="15621" max="15621" width="6.85546875" customWidth="1"/>
    <col min="15622" max="15628" width="5.7109375" customWidth="1"/>
    <col min="15629" max="15629" width="7.140625" customWidth="1"/>
    <col min="15630" max="15630" width="9.5703125" bestFit="1" customWidth="1"/>
    <col min="15631" max="15631" width="9.140625" customWidth="1"/>
    <col min="15632" max="15632" width="7.140625" customWidth="1"/>
    <col min="15633" max="15633" width="7.42578125" customWidth="1"/>
    <col min="15634" max="15634" width="7" customWidth="1"/>
    <col min="15636" max="15636" width="10.140625" bestFit="1" customWidth="1"/>
    <col min="15639" max="15639" width="10.28515625" customWidth="1"/>
    <col min="15640" max="15640" width="13.28515625" customWidth="1"/>
    <col min="15873" max="15873" width="13.7109375" customWidth="1"/>
    <col min="15874" max="15874" width="4.42578125" customWidth="1"/>
    <col min="15875" max="15875" width="9.42578125" customWidth="1"/>
    <col min="15876" max="15876" width="8.42578125" customWidth="1"/>
    <col min="15877" max="15877" width="6.85546875" customWidth="1"/>
    <col min="15878" max="15884" width="5.7109375" customWidth="1"/>
    <col min="15885" max="15885" width="7.140625" customWidth="1"/>
    <col min="15886" max="15886" width="9.5703125" bestFit="1" customWidth="1"/>
    <col min="15887" max="15887" width="9.140625" customWidth="1"/>
    <col min="15888" max="15888" width="7.140625" customWidth="1"/>
    <col min="15889" max="15889" width="7.42578125" customWidth="1"/>
    <col min="15890" max="15890" width="7" customWidth="1"/>
    <col min="15892" max="15892" width="10.140625" bestFit="1" customWidth="1"/>
    <col min="15895" max="15895" width="10.28515625" customWidth="1"/>
    <col min="15896" max="15896" width="13.28515625" customWidth="1"/>
    <col min="16129" max="16129" width="13.7109375" customWidth="1"/>
    <col min="16130" max="16130" width="4.42578125" customWidth="1"/>
    <col min="16131" max="16131" width="9.42578125" customWidth="1"/>
    <col min="16132" max="16132" width="8.42578125" customWidth="1"/>
    <col min="16133" max="16133" width="6.85546875" customWidth="1"/>
    <col min="16134" max="16140" width="5.7109375" customWidth="1"/>
    <col min="16141" max="16141" width="7.140625" customWidth="1"/>
    <col min="16142" max="16142" width="9.5703125" bestFit="1" customWidth="1"/>
    <col min="16143" max="16143" width="9.140625" customWidth="1"/>
    <col min="16144" max="16144" width="7.140625" customWidth="1"/>
    <col min="16145" max="16145" width="7.42578125" customWidth="1"/>
    <col min="16146" max="16146" width="7" customWidth="1"/>
    <col min="16148" max="16148" width="10.140625" bestFit="1" customWidth="1"/>
    <col min="16151" max="16151" width="10.28515625" customWidth="1"/>
    <col min="16152" max="16152" width="13.28515625" customWidth="1"/>
  </cols>
  <sheetData>
    <row r="1" spans="1:18" x14ac:dyDescent="0.25">
      <c r="A1" s="3298" t="s">
        <v>148</v>
      </c>
      <c r="B1" s="3298"/>
      <c r="C1" s="3298"/>
      <c r="D1" s="3298"/>
      <c r="E1" s="3298"/>
      <c r="F1" s="3298"/>
      <c r="G1" s="3298"/>
      <c r="H1" s="3298"/>
      <c r="I1" s="3298"/>
      <c r="J1" s="3298"/>
      <c r="K1" s="3298"/>
      <c r="L1" s="3298"/>
      <c r="M1" s="3298"/>
      <c r="N1" s="3298"/>
      <c r="O1" s="3298"/>
      <c r="P1" s="3298"/>
      <c r="Q1" s="3298"/>
      <c r="R1" s="3298"/>
    </row>
    <row r="2" spans="1:18" x14ac:dyDescent="0.25">
      <c r="A2" s="3413" t="s">
        <v>41</v>
      </c>
      <c r="B2" s="3413"/>
      <c r="C2" s="3413"/>
      <c r="D2" s="3413"/>
      <c r="E2" s="3413"/>
      <c r="F2" s="3413"/>
      <c r="G2" s="3413"/>
      <c r="H2" s="3413"/>
      <c r="I2" s="3413"/>
      <c r="J2" s="3413"/>
      <c r="K2" s="3413"/>
      <c r="L2" s="3413"/>
      <c r="M2" s="3413"/>
      <c r="N2" s="3413"/>
      <c r="O2" s="3413"/>
      <c r="P2" s="3413"/>
      <c r="Q2" s="3413"/>
      <c r="R2" s="3413"/>
    </row>
    <row r="3" spans="1:18" x14ac:dyDescent="0.25">
      <c r="A3" s="3298" t="s">
        <v>451</v>
      </c>
      <c r="B3" s="3298"/>
      <c r="C3" s="3298"/>
      <c r="D3" s="3298"/>
      <c r="E3" s="3298"/>
      <c r="F3" s="3298"/>
      <c r="G3" s="3298"/>
      <c r="H3" s="3298"/>
      <c r="I3" s="3298"/>
      <c r="J3" s="3298"/>
      <c r="K3" s="3298"/>
      <c r="L3" s="3298"/>
      <c r="M3" s="3298"/>
      <c r="N3" s="3298"/>
      <c r="O3" s="3298"/>
      <c r="P3" s="3298"/>
      <c r="Q3" s="3298"/>
      <c r="R3" s="3298"/>
    </row>
    <row r="4" spans="1:18" x14ac:dyDescent="0.25">
      <c r="A4" s="47"/>
      <c r="B4" s="47"/>
      <c r="C4" s="47"/>
      <c r="D4" s="47"/>
      <c r="E4" s="47"/>
      <c r="F4" s="47"/>
      <c r="G4" s="47"/>
      <c r="H4" s="47"/>
      <c r="I4" s="47"/>
      <c r="J4" s="47"/>
      <c r="K4" s="47"/>
      <c r="L4" s="47"/>
      <c r="M4" s="47"/>
      <c r="N4" s="47"/>
      <c r="O4" s="47"/>
      <c r="P4" s="47"/>
      <c r="Q4" s="47"/>
      <c r="R4" s="47"/>
    </row>
    <row r="5" spans="1:18" x14ac:dyDescent="0.25">
      <c r="H5" t="s">
        <v>476</v>
      </c>
      <c r="K5" s="3613">
        <v>43504</v>
      </c>
      <c r="L5" s="3613"/>
      <c r="M5" s="3613"/>
      <c r="N5" s="3613"/>
    </row>
    <row r="6" spans="1:18" x14ac:dyDescent="0.25">
      <c r="J6" s="15" t="s">
        <v>152</v>
      </c>
      <c r="K6" s="3614"/>
      <c r="L6" s="3614"/>
      <c r="M6" s="3614"/>
      <c r="N6" s="3614"/>
    </row>
    <row r="8" spans="1:18" x14ac:dyDescent="0.25">
      <c r="A8" s="476" t="s">
        <v>39</v>
      </c>
      <c r="B8" s="3615" t="s">
        <v>510</v>
      </c>
      <c r="C8" s="3616"/>
      <c r="D8" s="3616"/>
      <c r="E8" s="3616"/>
      <c r="F8" s="3616"/>
      <c r="G8" s="3616"/>
      <c r="H8" s="3616"/>
      <c r="I8" s="3616"/>
      <c r="J8" s="3616"/>
      <c r="K8" s="3616"/>
      <c r="L8" s="3616"/>
      <c r="M8" s="3616"/>
      <c r="N8" s="3617"/>
    </row>
    <row r="9" spans="1:18" x14ac:dyDescent="0.25">
      <c r="A9" s="589" t="s">
        <v>235</v>
      </c>
      <c r="B9" s="3598" t="s">
        <v>477</v>
      </c>
      <c r="C9" s="3599"/>
      <c r="D9" s="3599"/>
      <c r="E9" s="3599"/>
      <c r="F9" s="3599"/>
      <c r="G9" s="3599"/>
      <c r="H9" s="3599"/>
      <c r="I9" s="3599"/>
      <c r="J9" s="3599"/>
      <c r="K9" s="3599"/>
      <c r="L9" s="3599"/>
      <c r="M9" s="3599"/>
      <c r="N9" s="3600"/>
    </row>
    <row r="10" spans="1:18" x14ac:dyDescent="0.25">
      <c r="A10" s="527"/>
      <c r="B10" s="3618" t="s">
        <v>478</v>
      </c>
      <c r="C10" s="3619"/>
      <c r="D10" s="3619"/>
      <c r="E10" s="3619"/>
      <c r="F10" s="3619"/>
      <c r="G10" s="3619"/>
      <c r="H10" s="3619"/>
      <c r="I10" s="3619"/>
      <c r="J10" s="3619"/>
      <c r="K10" s="3619"/>
      <c r="L10" s="3619"/>
      <c r="M10" s="3619"/>
      <c r="N10" s="3620"/>
    </row>
    <row r="11" spans="1:18" x14ac:dyDescent="0.25">
      <c r="A11" s="2200" t="s">
        <v>155</v>
      </c>
      <c r="B11" s="3621" t="s">
        <v>1362</v>
      </c>
      <c r="C11" s="3622"/>
      <c r="D11" s="3622"/>
      <c r="E11" s="3622"/>
      <c r="F11" s="3622"/>
      <c r="G11" s="3622"/>
      <c r="H11" s="3622"/>
      <c r="I11" s="3622"/>
      <c r="J11" s="3622"/>
      <c r="K11" s="3622"/>
      <c r="L11" s="3622"/>
      <c r="M11" s="3622"/>
      <c r="N11" s="3623"/>
    </row>
    <row r="12" spans="1:18" x14ac:dyDescent="0.25">
      <c r="A12" s="527" t="s">
        <v>159</v>
      </c>
      <c r="B12" s="3618" t="s">
        <v>479</v>
      </c>
      <c r="C12" s="3619"/>
      <c r="D12" s="3619"/>
      <c r="E12" s="3619"/>
      <c r="F12" s="3619"/>
      <c r="G12" s="3619"/>
      <c r="H12" s="3619"/>
      <c r="I12" s="3619"/>
      <c r="J12" s="3619"/>
      <c r="K12" s="3619"/>
      <c r="L12" s="3619"/>
      <c r="M12" s="3619"/>
      <c r="N12" s="3620"/>
    </row>
    <row r="13" spans="1:18" x14ac:dyDescent="0.25">
      <c r="A13" s="527"/>
      <c r="B13" s="3618" t="s">
        <v>480</v>
      </c>
      <c r="C13" s="3619"/>
      <c r="D13" s="3619"/>
      <c r="E13" s="3619"/>
      <c r="F13" s="3619"/>
      <c r="G13" s="3619"/>
      <c r="H13" s="3619"/>
      <c r="I13" s="3619"/>
      <c r="J13" s="3619"/>
      <c r="K13" s="3619"/>
      <c r="L13" s="3619"/>
      <c r="M13" s="3619"/>
      <c r="N13" s="3620"/>
    </row>
    <row r="14" spans="1:18" x14ac:dyDescent="0.25">
      <c r="A14" s="476" t="s">
        <v>161</v>
      </c>
      <c r="B14" s="3610" t="s">
        <v>434</v>
      </c>
      <c r="C14" s="3611"/>
      <c r="D14" s="3611"/>
      <c r="E14" s="3611"/>
      <c r="F14" s="3611"/>
      <c r="G14" s="3611"/>
      <c r="H14" s="3611"/>
      <c r="I14" s="3611"/>
      <c r="J14" s="3611"/>
      <c r="K14" s="3611"/>
      <c r="L14" s="3611"/>
      <c r="M14" s="3611"/>
      <c r="N14" s="3612"/>
    </row>
    <row r="15" spans="1:18" x14ac:dyDescent="0.25">
      <c r="A15" s="589" t="s">
        <v>162</v>
      </c>
      <c r="B15" s="3598" t="s">
        <v>481</v>
      </c>
      <c r="C15" s="3599"/>
      <c r="D15" s="3599"/>
      <c r="E15" s="3599"/>
      <c r="F15" s="3599"/>
      <c r="G15" s="3599"/>
      <c r="H15" s="3599"/>
      <c r="I15" s="3599"/>
      <c r="J15" s="3599"/>
      <c r="K15" s="3599"/>
      <c r="L15" s="3599"/>
      <c r="M15" s="3599"/>
      <c r="N15" s="3600"/>
    </row>
    <row r="16" spans="1:18" x14ac:dyDescent="0.25">
      <c r="A16" s="527"/>
      <c r="B16" s="3601" t="s">
        <v>482</v>
      </c>
      <c r="C16" s="3602"/>
      <c r="D16" s="3602"/>
      <c r="E16" s="3602"/>
      <c r="F16" s="3602"/>
      <c r="G16" s="3602"/>
      <c r="H16" s="3602"/>
      <c r="I16" s="3602"/>
      <c r="J16" s="3602"/>
      <c r="K16" s="3602"/>
      <c r="L16" s="3602"/>
      <c r="M16" s="3602"/>
      <c r="N16" s="3603"/>
    </row>
    <row r="17" spans="1:18" ht="12.75" customHeight="1" x14ac:dyDescent="0.25">
      <c r="A17" s="2201" t="s">
        <v>483</v>
      </c>
      <c r="B17" s="3604" t="s">
        <v>484</v>
      </c>
      <c r="C17" s="3605"/>
      <c r="D17" s="3605"/>
      <c r="E17" s="3605"/>
      <c r="F17" s="3605"/>
      <c r="G17" s="3605"/>
      <c r="H17" s="3605"/>
      <c r="I17" s="3605"/>
      <c r="J17" s="3605"/>
      <c r="K17" s="3605"/>
      <c r="L17" s="3605"/>
      <c r="M17" s="3605"/>
      <c r="N17" s="3606"/>
    </row>
    <row r="18" spans="1:18" ht="12.75" customHeight="1" x14ac:dyDescent="0.25">
      <c r="A18" s="2202" t="s">
        <v>485</v>
      </c>
      <c r="B18" s="3607" t="s">
        <v>486</v>
      </c>
      <c r="C18" s="3608"/>
      <c r="D18" s="3608"/>
      <c r="E18" s="3608"/>
      <c r="F18" s="3608"/>
      <c r="G18" s="3608"/>
      <c r="H18" s="3608"/>
      <c r="I18" s="3608"/>
      <c r="J18" s="3608"/>
      <c r="K18" s="3608"/>
      <c r="L18" s="3608"/>
      <c r="M18" s="3608"/>
      <c r="N18" s="3609"/>
    </row>
    <row r="19" spans="1:18" x14ac:dyDescent="0.25">
      <c r="A19" s="658"/>
      <c r="B19" s="3601" t="s">
        <v>487</v>
      </c>
      <c r="C19" s="3602"/>
      <c r="D19" s="3602"/>
      <c r="E19" s="3602"/>
      <c r="F19" s="3602"/>
      <c r="G19" s="3602"/>
      <c r="H19" s="3602"/>
      <c r="I19" s="3602"/>
      <c r="J19" s="3602"/>
      <c r="K19" s="3602"/>
      <c r="L19" s="3602"/>
      <c r="M19" s="3602"/>
      <c r="N19" s="3603"/>
    </row>
    <row r="21" spans="1:18" x14ac:dyDescent="0.25">
      <c r="A21" s="659" t="s">
        <v>462</v>
      </c>
      <c r="D21" s="56" t="s">
        <v>488</v>
      </c>
    </row>
    <row r="22" spans="1:18" x14ac:dyDescent="0.25">
      <c r="I22" s="56"/>
      <c r="J22" s="56"/>
      <c r="K22" s="56"/>
      <c r="L22" s="56"/>
      <c r="M22" s="56"/>
      <c r="N22" s="56"/>
    </row>
    <row r="23" spans="1:18" x14ac:dyDescent="0.25">
      <c r="B23" s="9"/>
      <c r="C23" s="660" t="s">
        <v>489</v>
      </c>
      <c r="D23" s="661">
        <v>5</v>
      </c>
      <c r="E23" s="616"/>
      <c r="F23" s="661">
        <v>4</v>
      </c>
      <c r="G23" s="615"/>
      <c r="H23" s="661">
        <v>3</v>
      </c>
      <c r="I23" s="615"/>
      <c r="J23" s="661">
        <v>2</v>
      </c>
      <c r="K23" s="615"/>
      <c r="L23" s="661">
        <v>1</v>
      </c>
      <c r="M23" s="615"/>
      <c r="N23" s="1"/>
      <c r="O23" s="1"/>
      <c r="P23" s="1"/>
      <c r="Q23" s="1"/>
      <c r="R23" s="1"/>
    </row>
    <row r="24" spans="1:18" x14ac:dyDescent="0.25">
      <c r="B24" s="9"/>
      <c r="C24" s="662" t="s">
        <v>490</v>
      </c>
      <c r="D24" s="663" t="s">
        <v>491</v>
      </c>
      <c r="E24" s="663" t="s">
        <v>492</v>
      </c>
      <c r="F24" s="663" t="s">
        <v>74</v>
      </c>
      <c r="G24" s="663" t="s">
        <v>492</v>
      </c>
      <c r="H24" s="663" t="s">
        <v>493</v>
      </c>
      <c r="I24" s="663" t="s">
        <v>492</v>
      </c>
      <c r="J24" s="663" t="s">
        <v>334</v>
      </c>
      <c r="K24" s="663" t="s">
        <v>492</v>
      </c>
      <c r="L24" s="663" t="s">
        <v>494</v>
      </c>
      <c r="M24" s="663" t="s">
        <v>492</v>
      </c>
      <c r="N24" s="663" t="s">
        <v>495</v>
      </c>
      <c r="O24" s="663" t="s">
        <v>496</v>
      </c>
      <c r="P24" s="663" t="s">
        <v>497</v>
      </c>
      <c r="Q24" s="663" t="s">
        <v>498</v>
      </c>
      <c r="R24" s="663" t="s">
        <v>499</v>
      </c>
    </row>
    <row r="25" spans="1:18" x14ac:dyDescent="0.25">
      <c r="B25" s="9">
        <v>28</v>
      </c>
      <c r="C25" s="664">
        <v>1</v>
      </c>
      <c r="D25" s="665">
        <v>19</v>
      </c>
      <c r="E25" s="666">
        <f>D25*$D$23</f>
        <v>95</v>
      </c>
      <c r="F25" s="665">
        <v>9</v>
      </c>
      <c r="G25" s="666">
        <f>F25*F23</f>
        <v>36</v>
      </c>
      <c r="H25" s="665"/>
      <c r="I25" s="666">
        <f>H25*H23</f>
        <v>0</v>
      </c>
      <c r="J25" s="665"/>
      <c r="K25" s="666">
        <f>J25*J23</f>
        <v>0</v>
      </c>
      <c r="L25" s="665"/>
      <c r="M25" s="666">
        <f>L25*L23</f>
        <v>0</v>
      </c>
      <c r="N25" s="666">
        <f>(D25*$X$23)</f>
        <v>0</v>
      </c>
      <c r="O25" s="666">
        <f>+F25*$Y$23</f>
        <v>0</v>
      </c>
      <c r="P25" s="666">
        <f>+H25*$AA$23</f>
        <v>0</v>
      </c>
      <c r="Q25" s="667">
        <f>+J25*$AC$23</f>
        <v>0</v>
      </c>
      <c r="R25" s="666">
        <f>+L25*$AE$23</f>
        <v>0</v>
      </c>
    </row>
    <row r="26" spans="1:18" x14ac:dyDescent="0.25">
      <c r="B26" s="9">
        <v>28</v>
      </c>
      <c r="C26" s="664">
        <v>2</v>
      </c>
      <c r="D26" s="665">
        <v>20</v>
      </c>
      <c r="E26" s="666">
        <f t="shared" ref="E26:E34" si="0">D26*$D$23</f>
        <v>100</v>
      </c>
      <c r="F26" s="665">
        <v>7</v>
      </c>
      <c r="G26" s="666">
        <f>F26*F23</f>
        <v>28</v>
      </c>
      <c r="H26" s="665"/>
      <c r="I26" s="666">
        <f>H26*H23</f>
        <v>0</v>
      </c>
      <c r="J26" s="665">
        <v>1</v>
      </c>
      <c r="K26" s="666">
        <f>J26*J23</f>
        <v>2</v>
      </c>
      <c r="L26" s="665"/>
      <c r="M26" s="666">
        <f>L26*L23</f>
        <v>0</v>
      </c>
      <c r="N26" s="666">
        <f t="shared" ref="N26:N34" si="1">(D26*$X$23)</f>
        <v>0</v>
      </c>
      <c r="O26" s="666">
        <f t="shared" ref="O26:O34" si="2">+F26*$Y$23</f>
        <v>0</v>
      </c>
      <c r="P26" s="666">
        <f t="shared" ref="P26:P34" si="3">+H26*$AA$23</f>
        <v>0</v>
      </c>
      <c r="Q26" s="667">
        <f t="shared" ref="Q26:Q34" si="4">+J26*$AC$23</f>
        <v>0</v>
      </c>
      <c r="R26" s="666">
        <f t="shared" ref="R26:R34" si="5">+L26*$AE$23</f>
        <v>0</v>
      </c>
    </row>
    <row r="27" spans="1:18" x14ac:dyDescent="0.25">
      <c r="B27" s="9">
        <v>28</v>
      </c>
      <c r="C27" s="664">
        <v>3</v>
      </c>
      <c r="D27" s="665">
        <v>20</v>
      </c>
      <c r="E27" s="666">
        <f t="shared" si="0"/>
        <v>100</v>
      </c>
      <c r="F27" s="665">
        <v>7</v>
      </c>
      <c r="G27" s="666">
        <f>F27*F23</f>
        <v>28</v>
      </c>
      <c r="H27" s="665"/>
      <c r="I27" s="666">
        <f>H27*H23</f>
        <v>0</v>
      </c>
      <c r="J27" s="665">
        <v>1</v>
      </c>
      <c r="K27" s="666">
        <f>J27*J23</f>
        <v>2</v>
      </c>
      <c r="L27" s="665"/>
      <c r="M27" s="666">
        <f>L27*L23</f>
        <v>0</v>
      </c>
      <c r="N27" s="666">
        <f t="shared" si="1"/>
        <v>0</v>
      </c>
      <c r="O27" s="666">
        <f t="shared" si="2"/>
        <v>0</v>
      </c>
      <c r="P27" s="666">
        <f t="shared" si="3"/>
        <v>0</v>
      </c>
      <c r="Q27" s="667">
        <f t="shared" si="4"/>
        <v>0</v>
      </c>
      <c r="R27" s="666">
        <f t="shared" si="5"/>
        <v>0</v>
      </c>
    </row>
    <row r="28" spans="1:18" x14ac:dyDescent="0.25">
      <c r="B28" s="9">
        <v>28</v>
      </c>
      <c r="C28" s="664">
        <v>4</v>
      </c>
      <c r="D28" s="665">
        <v>17</v>
      </c>
      <c r="E28" s="666">
        <f>D28*$D$23</f>
        <v>85</v>
      </c>
      <c r="F28" s="665">
        <v>10</v>
      </c>
      <c r="G28" s="666">
        <f>F28*F23</f>
        <v>40</v>
      </c>
      <c r="H28" s="665">
        <v>1</v>
      </c>
      <c r="I28" s="666">
        <f>H28*H23</f>
        <v>3</v>
      </c>
      <c r="J28" s="665"/>
      <c r="K28" s="666">
        <f>J28*J23</f>
        <v>0</v>
      </c>
      <c r="L28" s="665"/>
      <c r="M28" s="666">
        <f>L28*L23</f>
        <v>0</v>
      </c>
      <c r="N28" s="666">
        <f t="shared" si="1"/>
        <v>0</v>
      </c>
      <c r="O28" s="666">
        <f t="shared" si="2"/>
        <v>0</v>
      </c>
      <c r="P28" s="666">
        <f t="shared" si="3"/>
        <v>0</v>
      </c>
      <c r="Q28" s="667">
        <f t="shared" si="4"/>
        <v>0</v>
      </c>
      <c r="R28" s="666">
        <f t="shared" si="5"/>
        <v>0</v>
      </c>
    </row>
    <row r="29" spans="1:18" x14ac:dyDescent="0.25">
      <c r="B29" s="9">
        <v>28</v>
      </c>
      <c r="C29" s="664">
        <v>5</v>
      </c>
      <c r="D29" s="665"/>
      <c r="E29" s="666">
        <f t="shared" si="0"/>
        <v>0</v>
      </c>
      <c r="F29" s="665"/>
      <c r="G29" s="666">
        <f>F29*F23</f>
        <v>0</v>
      </c>
      <c r="H29" s="665"/>
      <c r="I29" s="666">
        <f>H29*H23</f>
        <v>0</v>
      </c>
      <c r="J29" s="665"/>
      <c r="K29" s="666">
        <f>J29*J23</f>
        <v>0</v>
      </c>
      <c r="L29" s="665"/>
      <c r="M29" s="666">
        <f>L29*L23</f>
        <v>0</v>
      </c>
      <c r="N29" s="666">
        <f t="shared" si="1"/>
        <v>0</v>
      </c>
      <c r="O29" s="666">
        <f t="shared" si="2"/>
        <v>0</v>
      </c>
      <c r="P29" s="666">
        <f t="shared" si="3"/>
        <v>0</v>
      </c>
      <c r="Q29" s="667">
        <f t="shared" si="4"/>
        <v>0</v>
      </c>
      <c r="R29" s="666">
        <f t="shared" si="5"/>
        <v>0</v>
      </c>
    </row>
    <row r="30" spans="1:18" x14ac:dyDescent="0.25">
      <c r="B30" s="9">
        <v>28</v>
      </c>
      <c r="C30" s="664">
        <v>6</v>
      </c>
      <c r="D30" s="665"/>
      <c r="E30" s="666">
        <f t="shared" si="0"/>
        <v>0</v>
      </c>
      <c r="F30" s="665"/>
      <c r="G30" s="666">
        <f>F30*F23</f>
        <v>0</v>
      </c>
      <c r="H30" s="665"/>
      <c r="I30" s="666">
        <f>H30*H23</f>
        <v>0</v>
      </c>
      <c r="J30" s="665"/>
      <c r="K30" s="666">
        <f>J30*J23</f>
        <v>0</v>
      </c>
      <c r="L30" s="665"/>
      <c r="M30" s="666">
        <f>L30*L23</f>
        <v>0</v>
      </c>
      <c r="N30" s="666">
        <f t="shared" si="1"/>
        <v>0</v>
      </c>
      <c r="O30" s="666">
        <f t="shared" si="2"/>
        <v>0</v>
      </c>
      <c r="P30" s="666">
        <f t="shared" si="3"/>
        <v>0</v>
      </c>
      <c r="Q30" s="667">
        <f t="shared" si="4"/>
        <v>0</v>
      </c>
      <c r="R30" s="666">
        <f t="shared" si="5"/>
        <v>0</v>
      </c>
    </row>
    <row r="31" spans="1:18" x14ac:dyDescent="0.25">
      <c r="B31" s="9">
        <v>28</v>
      </c>
      <c r="C31" s="664">
        <v>7</v>
      </c>
      <c r="D31" s="665">
        <v>16</v>
      </c>
      <c r="E31" s="666">
        <f t="shared" si="0"/>
        <v>80</v>
      </c>
      <c r="F31" s="665">
        <v>10</v>
      </c>
      <c r="G31" s="666">
        <f>F31*F23</f>
        <v>40</v>
      </c>
      <c r="H31" s="665">
        <v>1</v>
      </c>
      <c r="I31" s="666">
        <f>H31*H23</f>
        <v>3</v>
      </c>
      <c r="J31" s="665">
        <v>1</v>
      </c>
      <c r="K31" s="666">
        <f>J31*J23</f>
        <v>2</v>
      </c>
      <c r="L31" s="665"/>
      <c r="M31" s="666">
        <f>L31*L23</f>
        <v>0</v>
      </c>
      <c r="N31" s="666">
        <f t="shared" si="1"/>
        <v>0</v>
      </c>
      <c r="O31" s="666">
        <f t="shared" si="2"/>
        <v>0</v>
      </c>
      <c r="P31" s="666">
        <f t="shared" si="3"/>
        <v>0</v>
      </c>
      <c r="Q31" s="667">
        <f t="shared" si="4"/>
        <v>0</v>
      </c>
      <c r="R31" s="666">
        <f t="shared" si="5"/>
        <v>0</v>
      </c>
    </row>
    <row r="32" spans="1:18" x14ac:dyDescent="0.25">
      <c r="B32" s="9">
        <v>28</v>
      </c>
      <c r="C32" s="664">
        <v>8</v>
      </c>
      <c r="D32" s="665">
        <v>25</v>
      </c>
      <c r="E32" s="666">
        <f t="shared" si="0"/>
        <v>125</v>
      </c>
      <c r="F32" s="665">
        <v>2</v>
      </c>
      <c r="G32" s="666">
        <f>F32*F23</f>
        <v>8</v>
      </c>
      <c r="H32" s="665"/>
      <c r="I32" s="666">
        <f>H32*H23</f>
        <v>0</v>
      </c>
      <c r="J32" s="665">
        <v>1</v>
      </c>
      <c r="K32" s="666">
        <f>J32*J23</f>
        <v>2</v>
      </c>
      <c r="L32" s="665"/>
      <c r="M32" s="666">
        <f>L32*L23</f>
        <v>0</v>
      </c>
      <c r="N32" s="666">
        <f t="shared" si="1"/>
        <v>0</v>
      </c>
      <c r="O32" s="666">
        <f t="shared" si="2"/>
        <v>0</v>
      </c>
      <c r="P32" s="666">
        <f t="shared" si="3"/>
        <v>0</v>
      </c>
      <c r="Q32" s="667">
        <f t="shared" si="4"/>
        <v>0</v>
      </c>
      <c r="R32" s="666">
        <f t="shared" si="5"/>
        <v>0</v>
      </c>
    </row>
    <row r="33" spans="2:33" x14ac:dyDescent="0.25">
      <c r="B33" s="9">
        <v>28</v>
      </c>
      <c r="C33" s="664">
        <v>9</v>
      </c>
      <c r="D33" s="665">
        <v>25</v>
      </c>
      <c r="E33" s="666">
        <f t="shared" si="0"/>
        <v>125</v>
      </c>
      <c r="F33" s="665">
        <v>3</v>
      </c>
      <c r="G33" s="666">
        <f>F33*F23</f>
        <v>12</v>
      </c>
      <c r="H33" s="665"/>
      <c r="I33" s="666">
        <f>H33*H23</f>
        <v>0</v>
      </c>
      <c r="J33" s="665"/>
      <c r="K33" s="666">
        <f>J33*J23</f>
        <v>0</v>
      </c>
      <c r="L33" s="665"/>
      <c r="M33" s="666">
        <f>L33*L23</f>
        <v>0</v>
      </c>
      <c r="N33" s="666">
        <f t="shared" si="1"/>
        <v>0</v>
      </c>
      <c r="O33" s="666">
        <f t="shared" si="2"/>
        <v>0</v>
      </c>
      <c r="P33" s="666">
        <f t="shared" si="3"/>
        <v>0</v>
      </c>
      <c r="Q33" s="667">
        <f t="shared" si="4"/>
        <v>0</v>
      </c>
      <c r="R33" s="666">
        <f t="shared" si="5"/>
        <v>0</v>
      </c>
    </row>
    <row r="34" spans="2:33" x14ac:dyDescent="0.25">
      <c r="B34" s="9">
        <v>28</v>
      </c>
      <c r="C34" s="664">
        <v>10</v>
      </c>
      <c r="D34" s="665">
        <v>24</v>
      </c>
      <c r="E34" s="666">
        <f t="shared" si="0"/>
        <v>120</v>
      </c>
      <c r="F34" s="665">
        <v>3</v>
      </c>
      <c r="G34" s="666">
        <f>F34*F23</f>
        <v>12</v>
      </c>
      <c r="H34" s="665"/>
      <c r="I34" s="666">
        <f>H34*H23</f>
        <v>0</v>
      </c>
      <c r="J34" s="665"/>
      <c r="K34" s="666">
        <f>J34*J23</f>
        <v>0</v>
      </c>
      <c r="L34" s="665">
        <v>1</v>
      </c>
      <c r="M34" s="666">
        <f>L34*L23</f>
        <v>1</v>
      </c>
      <c r="N34" s="666">
        <f t="shared" si="1"/>
        <v>0</v>
      </c>
      <c r="O34" s="666">
        <f t="shared" si="2"/>
        <v>0</v>
      </c>
      <c r="P34" s="666">
        <f t="shared" si="3"/>
        <v>0</v>
      </c>
      <c r="Q34" s="667">
        <f t="shared" si="4"/>
        <v>0</v>
      </c>
      <c r="R34" s="666">
        <f t="shared" si="5"/>
        <v>0</v>
      </c>
    </row>
    <row r="35" spans="2:33" x14ac:dyDescent="0.25">
      <c r="B35" s="9"/>
      <c r="C35" s="664"/>
      <c r="D35" s="665"/>
      <c r="E35" s="666"/>
      <c r="F35" s="665"/>
      <c r="G35" s="666"/>
      <c r="H35" s="665"/>
      <c r="I35" s="666"/>
      <c r="J35" s="665"/>
      <c r="K35" s="666"/>
      <c r="L35" s="665"/>
      <c r="M35" s="666"/>
      <c r="N35" s="668">
        <f>SUM(N25:N34)</f>
        <v>0</v>
      </c>
      <c r="O35" s="668">
        <f>SUM(O25:O34)</f>
        <v>0</v>
      </c>
      <c r="P35" s="668">
        <f>SUM(P25:P34)</f>
        <v>0</v>
      </c>
      <c r="Q35" s="668">
        <f>SUM(Q25:Q34)</f>
        <v>0</v>
      </c>
      <c r="R35" s="668">
        <f>SUM(R25:R34)</f>
        <v>0</v>
      </c>
    </row>
    <row r="36" spans="2:33" x14ac:dyDescent="0.25">
      <c r="B36" s="9"/>
      <c r="C36" s="9"/>
      <c r="D36" s="9"/>
      <c r="E36" s="669">
        <f>SUM(E25:E34)</f>
        <v>830</v>
      </c>
      <c r="F36" s="9"/>
      <c r="G36" s="669">
        <f>SUM(G25:G34)</f>
        <v>204</v>
      </c>
      <c r="H36" s="9"/>
      <c r="I36" s="669">
        <f>SUM(I25:I34)</f>
        <v>6</v>
      </c>
      <c r="J36" s="9"/>
      <c r="K36" s="669">
        <f>SUM(K25:K34)</f>
        <v>8</v>
      </c>
      <c r="L36" s="9"/>
      <c r="M36" s="9">
        <f>SUM(M25:M34)</f>
        <v>1</v>
      </c>
      <c r="N36" s="670">
        <f>(SUM(E36:M36)/(B25*8*D23))*100</f>
        <v>93.660714285714292</v>
      </c>
      <c r="O36" s="671">
        <f>SUM(O25:O34)/B25</f>
        <v>0</v>
      </c>
      <c r="P36" s="672">
        <f>SUM(P25:P34)/B25</f>
        <v>0</v>
      </c>
      <c r="Q36" s="672">
        <f>SUM(Q25:Q34)/B25</f>
        <v>0</v>
      </c>
      <c r="R36" s="672">
        <f>SUM(R25:R34)/B25</f>
        <v>0</v>
      </c>
    </row>
    <row r="37" spans="2:33" x14ac:dyDescent="0.25">
      <c r="N37" s="673"/>
    </row>
    <row r="39" spans="2:33" x14ac:dyDescent="0.25">
      <c r="AG39" t="s">
        <v>167</v>
      </c>
    </row>
    <row r="42" spans="2:33" ht="24.75" x14ac:dyDescent="0.25">
      <c r="C42" s="2116"/>
      <c r="D42" s="2133" t="s">
        <v>500</v>
      </c>
      <c r="E42" s="1459" t="s">
        <v>1</v>
      </c>
      <c r="F42" s="674"/>
      <c r="G42" s="674"/>
      <c r="R42" s="56" t="s">
        <v>285</v>
      </c>
    </row>
    <row r="43" spans="2:33" x14ac:dyDescent="0.25">
      <c r="C43" s="1" t="s">
        <v>251</v>
      </c>
      <c r="D43" s="2186">
        <v>0.95799999999999996</v>
      </c>
      <c r="E43" s="4">
        <v>0.94</v>
      </c>
      <c r="R43" s="1689" t="s">
        <v>1248</v>
      </c>
      <c r="S43" s="1690">
        <v>747</v>
      </c>
      <c r="T43" s="1691"/>
      <c r="U43" s="1692">
        <v>42212</v>
      </c>
      <c r="V43" s="494"/>
    </row>
    <row r="44" spans="2:33" x14ac:dyDescent="0.25">
      <c r="C44" s="1" t="s">
        <v>252</v>
      </c>
      <c r="D44" s="2186">
        <v>0.95369999999999999</v>
      </c>
      <c r="E44" s="4">
        <v>0.94</v>
      </c>
      <c r="R44" s="1689" t="s">
        <v>1249</v>
      </c>
      <c r="S44" s="1690">
        <v>859</v>
      </c>
      <c r="T44" s="1693"/>
      <c r="U44" s="1692">
        <v>43272</v>
      </c>
      <c r="V44" s="494"/>
    </row>
    <row r="45" spans="2:33" x14ac:dyDescent="0.25">
      <c r="C45" s="802" t="s">
        <v>253</v>
      </c>
      <c r="D45" s="2186">
        <v>0.98299999999999998</v>
      </c>
      <c r="E45" s="4">
        <v>0.94</v>
      </c>
      <c r="R45" s="492"/>
      <c r="S45" s="463"/>
      <c r="T45" s="493"/>
      <c r="U45" s="463"/>
      <c r="V45" s="494"/>
    </row>
    <row r="46" spans="2:33" x14ac:dyDescent="0.25">
      <c r="C46" s="802" t="s">
        <v>254</v>
      </c>
      <c r="D46" s="2186">
        <v>0.93659999999999999</v>
      </c>
      <c r="E46" s="4">
        <v>0.94</v>
      </c>
      <c r="R46" s="492"/>
      <c r="S46" s="463"/>
      <c r="T46" s="493"/>
      <c r="U46" s="463"/>
      <c r="V46" s="494"/>
    </row>
    <row r="47" spans="2:33" x14ac:dyDescent="0.25">
      <c r="C47" s="1" t="s">
        <v>1205</v>
      </c>
      <c r="D47" s="2186">
        <v>0.93</v>
      </c>
      <c r="E47" s="4">
        <v>0.94</v>
      </c>
      <c r="F47" s="56" t="s">
        <v>1247</v>
      </c>
      <c r="R47" s="492"/>
      <c r="S47" s="463"/>
      <c r="T47" s="493"/>
      <c r="U47" s="463"/>
      <c r="V47" s="494"/>
    </row>
    <row r="48" spans="2:33" x14ac:dyDescent="0.25">
      <c r="C48" s="802" t="s">
        <v>1392</v>
      </c>
      <c r="D48" s="2186">
        <v>0.95</v>
      </c>
      <c r="E48" s="4">
        <v>0.94</v>
      </c>
      <c r="F48" s="56"/>
      <c r="R48" s="492"/>
      <c r="S48" s="463"/>
      <c r="T48" s="493"/>
      <c r="U48" s="463"/>
      <c r="V48" s="494"/>
    </row>
    <row r="49" spans="3:22" x14ac:dyDescent="0.25">
      <c r="C49" s="802" t="s">
        <v>1534</v>
      </c>
      <c r="D49" s="2186"/>
      <c r="E49" s="4">
        <v>0.94</v>
      </c>
      <c r="F49" s="56"/>
      <c r="R49" s="492"/>
      <c r="S49" s="463"/>
      <c r="T49" s="493"/>
      <c r="U49" s="463"/>
      <c r="V49" s="494"/>
    </row>
    <row r="50" spans="3:22" x14ac:dyDescent="0.25">
      <c r="C50" s="802" t="s">
        <v>1535</v>
      </c>
      <c r="D50" s="2186"/>
      <c r="E50" s="4">
        <v>0.94</v>
      </c>
      <c r="F50" s="56"/>
      <c r="R50" s="492"/>
      <c r="S50" s="463"/>
      <c r="T50" s="493"/>
      <c r="U50" s="463"/>
      <c r="V50" s="494"/>
    </row>
    <row r="51" spans="3:22" x14ac:dyDescent="0.25">
      <c r="R51" s="492"/>
      <c r="S51" s="463"/>
      <c r="T51" s="493"/>
      <c r="U51" s="463"/>
      <c r="V51" s="494"/>
    </row>
    <row r="52" spans="3:22" x14ac:dyDescent="0.25">
      <c r="R52" s="492"/>
      <c r="S52" s="463"/>
      <c r="T52" s="493"/>
      <c r="U52" s="463"/>
      <c r="V52" s="494"/>
    </row>
    <row r="53" spans="3:22" x14ac:dyDescent="0.25">
      <c r="R53" s="492"/>
      <c r="S53" s="463"/>
      <c r="T53" s="493"/>
      <c r="U53" s="463"/>
      <c r="V53" s="494"/>
    </row>
    <row r="54" spans="3:22" x14ac:dyDescent="0.25">
      <c r="R54" s="492"/>
      <c r="S54" s="463"/>
      <c r="T54" s="493"/>
      <c r="U54" s="463"/>
      <c r="V54" s="494"/>
    </row>
    <row r="55" spans="3:22" x14ac:dyDescent="0.25">
      <c r="R55" s="492"/>
      <c r="S55" s="463"/>
      <c r="T55" s="493"/>
      <c r="U55" s="463"/>
      <c r="V55" s="494"/>
    </row>
    <row r="56" spans="3:22" x14ac:dyDescent="0.25">
      <c r="R56" s="492"/>
      <c r="S56" s="463"/>
      <c r="T56" s="493"/>
      <c r="U56" s="463"/>
      <c r="V56" s="494"/>
    </row>
    <row r="57" spans="3:22" ht="15.75" thickBot="1" x14ac:dyDescent="0.3">
      <c r="R57" s="495"/>
      <c r="S57" s="496"/>
      <c r="T57" s="497"/>
      <c r="U57" s="496"/>
      <c r="V57" s="498"/>
    </row>
    <row r="59" spans="3:22" x14ac:dyDescent="0.25">
      <c r="R59" s="107" t="s">
        <v>501</v>
      </c>
    </row>
    <row r="79" spans="24:30" x14ac:dyDescent="0.25">
      <c r="X79" s="678"/>
      <c r="Y79" s="679" t="s">
        <v>502</v>
      </c>
      <c r="Z79" s="680"/>
      <c r="AA79" s="680"/>
      <c r="AB79" s="680"/>
      <c r="AC79" s="680"/>
      <c r="AD79" s="681"/>
    </row>
    <row r="80" spans="24:30" ht="18.600000000000001" customHeight="1" x14ac:dyDescent="0.25">
      <c r="X80" s="682" t="s">
        <v>384</v>
      </c>
      <c r="Y80" s="3596" t="s">
        <v>503</v>
      </c>
      <c r="Z80" s="3596" t="s">
        <v>504</v>
      </c>
      <c r="AA80" s="3596" t="s">
        <v>505</v>
      </c>
      <c r="AB80" s="3596" t="s">
        <v>506</v>
      </c>
      <c r="AC80" s="3596" t="s">
        <v>507</v>
      </c>
      <c r="AD80" s="683"/>
    </row>
    <row r="81" spans="20:34" x14ac:dyDescent="0.25">
      <c r="X81" s="684" t="s">
        <v>386</v>
      </c>
      <c r="Y81" s="3597"/>
      <c r="Z81" s="3597"/>
      <c r="AA81" s="3597"/>
      <c r="AB81" s="3597"/>
      <c r="AC81" s="3597"/>
      <c r="AD81" s="685" t="s">
        <v>391</v>
      </c>
    </row>
    <row r="82" spans="20:34" ht="13.9" customHeight="1" x14ac:dyDescent="0.25">
      <c r="X82" s="3592">
        <v>5</v>
      </c>
      <c r="Y82" s="3592">
        <v>3</v>
      </c>
      <c r="Z82" s="3592">
        <v>8</v>
      </c>
      <c r="AA82" s="3592">
        <v>17</v>
      </c>
      <c r="AB82" s="3592"/>
      <c r="AC82" s="3592"/>
      <c r="AD82" s="3592">
        <f>SUM(Y82:AC82)</f>
        <v>28</v>
      </c>
    </row>
    <row r="83" spans="20:34" ht="13.9" customHeight="1" x14ac:dyDescent="0.25">
      <c r="X83" s="3593"/>
      <c r="Y83" s="3593"/>
      <c r="Z83" s="3593"/>
      <c r="AA83" s="3593"/>
      <c r="AB83" s="3593"/>
      <c r="AC83" s="3593"/>
      <c r="AD83" s="3593"/>
    </row>
    <row r="84" spans="20:34" ht="13.9" customHeight="1" x14ac:dyDescent="0.25">
      <c r="X84" s="3592">
        <v>6</v>
      </c>
      <c r="Y84" s="3592">
        <v>7</v>
      </c>
      <c r="Z84" s="3592">
        <v>3</v>
      </c>
      <c r="AA84" s="3592">
        <v>14</v>
      </c>
      <c r="AB84" s="3592">
        <v>3</v>
      </c>
      <c r="AC84" s="3592">
        <v>1</v>
      </c>
      <c r="AD84" s="3594">
        <f>SUM(Y84:AC85)</f>
        <v>28</v>
      </c>
    </row>
    <row r="85" spans="20:34" ht="13.9" customHeight="1" x14ac:dyDescent="0.25">
      <c r="X85" s="3593">
        <v>6</v>
      </c>
      <c r="Y85" s="3593"/>
      <c r="Z85" s="3593"/>
      <c r="AA85" s="3593"/>
      <c r="AB85" s="3593"/>
      <c r="AC85" s="3593"/>
      <c r="AD85" s="3595"/>
    </row>
    <row r="87" spans="20:34" x14ac:dyDescent="0.25">
      <c r="T87" s="3401" t="s">
        <v>508</v>
      </c>
      <c r="U87" s="3401"/>
      <c r="V87" s="3401"/>
      <c r="W87" s="3401"/>
      <c r="X87" s="3401"/>
      <c r="Y87" s="3401"/>
      <c r="Z87" s="3401"/>
      <c r="AA87" s="3401" t="s">
        <v>509</v>
      </c>
      <c r="AB87" s="3401"/>
      <c r="AC87" s="3401"/>
      <c r="AD87" s="3401"/>
      <c r="AE87" s="3401"/>
      <c r="AF87" s="3401"/>
      <c r="AG87" s="3401"/>
      <c r="AH87" s="3401"/>
    </row>
  </sheetData>
  <mergeCells count="38">
    <mergeCell ref="B14:N14"/>
    <mergeCell ref="A1:R1"/>
    <mergeCell ref="A2:R2"/>
    <mergeCell ref="A3:R3"/>
    <mergeCell ref="K5:N5"/>
    <mergeCell ref="K6:N6"/>
    <mergeCell ref="B8:N8"/>
    <mergeCell ref="B9:N9"/>
    <mergeCell ref="B10:N10"/>
    <mergeCell ref="B11:N11"/>
    <mergeCell ref="B12:N12"/>
    <mergeCell ref="B13:N13"/>
    <mergeCell ref="B15:N15"/>
    <mergeCell ref="B16:N16"/>
    <mergeCell ref="B17:N17"/>
    <mergeCell ref="B18:N18"/>
    <mergeCell ref="B19:N19"/>
    <mergeCell ref="Z80:Z81"/>
    <mergeCell ref="AA80:AA81"/>
    <mergeCell ref="AB80:AB81"/>
    <mergeCell ref="AC80:AC81"/>
    <mergeCell ref="X82:X83"/>
    <mergeCell ref="Y82:Y83"/>
    <mergeCell ref="Z82:Z83"/>
    <mergeCell ref="AA82:AA83"/>
    <mergeCell ref="AB82:AB83"/>
    <mergeCell ref="AC82:AC83"/>
    <mergeCell ref="Y80:Y81"/>
    <mergeCell ref="T87:Z87"/>
    <mergeCell ref="AA87:AH87"/>
    <mergeCell ref="AD82:AD83"/>
    <mergeCell ref="X84:X85"/>
    <mergeCell ref="Y84:Y85"/>
    <mergeCell ref="Z84:Z85"/>
    <mergeCell ref="AA84:AA85"/>
    <mergeCell ref="AB84:AB85"/>
    <mergeCell ref="AC84:AC85"/>
    <mergeCell ref="AD84:AD85"/>
  </mergeCells>
  <hyperlinks>
    <hyperlink ref="A21" location="'INDICE INDICADORES '!A1" display="'INDICE INDICADORES '!A1"/>
  </hyperlinks>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4"/>
  <sheetViews>
    <sheetView workbookViewId="0">
      <selection activeCell="L29" sqref="L29"/>
    </sheetView>
  </sheetViews>
  <sheetFormatPr defaultColWidth="8.85546875" defaultRowHeight="15" x14ac:dyDescent="0.25"/>
  <cols>
    <col min="1" max="1" width="13.7109375" customWidth="1"/>
    <col min="2" max="2" width="4.42578125" customWidth="1"/>
    <col min="3" max="3" width="9.42578125" customWidth="1"/>
    <col min="4" max="4" width="13.5703125" customWidth="1"/>
    <col min="5" max="5" width="6.85546875" customWidth="1"/>
    <col min="6" max="12" width="5.7109375" customWidth="1"/>
    <col min="13" max="13" width="7.140625" customWidth="1"/>
    <col min="14" max="14" width="9.5703125" bestFit="1" customWidth="1"/>
    <col min="15" max="15" width="9.140625" customWidth="1"/>
    <col min="16" max="16" width="7.140625" customWidth="1"/>
    <col min="17" max="17" width="7.42578125" customWidth="1"/>
    <col min="18" max="18" width="7" customWidth="1"/>
    <col min="19" max="19" width="11.28515625" customWidth="1"/>
    <col min="23" max="23" width="10.28515625" customWidth="1"/>
    <col min="24" max="24" width="13.28515625" hidden="1" customWidth="1"/>
    <col min="25" max="33" width="0" hidden="1" customWidth="1"/>
    <col min="257" max="257" width="13.7109375" customWidth="1"/>
    <col min="258" max="258" width="4.42578125" customWidth="1"/>
    <col min="259" max="259" width="9.42578125" customWidth="1"/>
    <col min="260" max="260" width="8.42578125" customWidth="1"/>
    <col min="261" max="261" width="6.85546875" customWidth="1"/>
    <col min="262" max="268" width="5.7109375" customWidth="1"/>
    <col min="269" max="269" width="7.140625" customWidth="1"/>
    <col min="270" max="270" width="9.5703125" bestFit="1" customWidth="1"/>
    <col min="271" max="271" width="9.140625" customWidth="1"/>
    <col min="272" max="272" width="7.140625" customWidth="1"/>
    <col min="273" max="273" width="7.42578125" customWidth="1"/>
    <col min="274" max="274" width="7" customWidth="1"/>
    <col min="275" max="275" width="11.28515625" customWidth="1"/>
    <col min="279" max="279" width="10.28515625" customWidth="1"/>
    <col min="280" max="289" width="0" hidden="1" customWidth="1"/>
    <col min="513" max="513" width="13.7109375" customWidth="1"/>
    <col min="514" max="514" width="4.42578125" customWidth="1"/>
    <col min="515" max="515" width="9.42578125" customWidth="1"/>
    <col min="516" max="516" width="8.42578125" customWidth="1"/>
    <col min="517" max="517" width="6.85546875" customWidth="1"/>
    <col min="518" max="524" width="5.7109375" customWidth="1"/>
    <col min="525" max="525" width="7.140625" customWidth="1"/>
    <col min="526" max="526" width="9.5703125" bestFit="1" customWidth="1"/>
    <col min="527" max="527" width="9.140625" customWidth="1"/>
    <col min="528" max="528" width="7.140625" customWidth="1"/>
    <col min="529" max="529" width="7.42578125" customWidth="1"/>
    <col min="530" max="530" width="7" customWidth="1"/>
    <col min="531" max="531" width="11.28515625" customWidth="1"/>
    <col min="535" max="535" width="10.28515625" customWidth="1"/>
    <col min="536" max="545" width="0" hidden="1" customWidth="1"/>
    <col min="769" max="769" width="13.7109375" customWidth="1"/>
    <col min="770" max="770" width="4.42578125" customWidth="1"/>
    <col min="771" max="771" width="9.42578125" customWidth="1"/>
    <col min="772" max="772" width="8.42578125" customWidth="1"/>
    <col min="773" max="773" width="6.85546875" customWidth="1"/>
    <col min="774" max="780" width="5.7109375" customWidth="1"/>
    <col min="781" max="781" width="7.140625" customWidth="1"/>
    <col min="782" max="782" width="9.5703125" bestFit="1" customWidth="1"/>
    <col min="783" max="783" width="9.140625" customWidth="1"/>
    <col min="784" max="784" width="7.140625" customWidth="1"/>
    <col min="785" max="785" width="7.42578125" customWidth="1"/>
    <col min="786" max="786" width="7" customWidth="1"/>
    <col min="787" max="787" width="11.28515625" customWidth="1"/>
    <col min="791" max="791" width="10.28515625" customWidth="1"/>
    <col min="792" max="801" width="0" hidden="1" customWidth="1"/>
    <col min="1025" max="1025" width="13.7109375" customWidth="1"/>
    <col min="1026" max="1026" width="4.42578125" customWidth="1"/>
    <col min="1027" max="1027" width="9.42578125" customWidth="1"/>
    <col min="1028" max="1028" width="8.42578125" customWidth="1"/>
    <col min="1029" max="1029" width="6.85546875" customWidth="1"/>
    <col min="1030" max="1036" width="5.7109375" customWidth="1"/>
    <col min="1037" max="1037" width="7.140625" customWidth="1"/>
    <col min="1038" max="1038" width="9.5703125" bestFit="1" customWidth="1"/>
    <col min="1039" max="1039" width="9.140625" customWidth="1"/>
    <col min="1040" max="1040" width="7.140625" customWidth="1"/>
    <col min="1041" max="1041" width="7.42578125" customWidth="1"/>
    <col min="1042" max="1042" width="7" customWidth="1"/>
    <col min="1043" max="1043" width="11.28515625" customWidth="1"/>
    <col min="1047" max="1047" width="10.28515625" customWidth="1"/>
    <col min="1048" max="1057" width="0" hidden="1" customWidth="1"/>
    <col min="1281" max="1281" width="13.7109375" customWidth="1"/>
    <col min="1282" max="1282" width="4.42578125" customWidth="1"/>
    <col min="1283" max="1283" width="9.42578125" customWidth="1"/>
    <col min="1284" max="1284" width="8.42578125" customWidth="1"/>
    <col min="1285" max="1285" width="6.85546875" customWidth="1"/>
    <col min="1286" max="1292" width="5.7109375" customWidth="1"/>
    <col min="1293" max="1293" width="7.140625" customWidth="1"/>
    <col min="1294" max="1294" width="9.5703125" bestFit="1" customWidth="1"/>
    <col min="1295" max="1295" width="9.140625" customWidth="1"/>
    <col min="1296" max="1296" width="7.140625" customWidth="1"/>
    <col min="1297" max="1297" width="7.42578125" customWidth="1"/>
    <col min="1298" max="1298" width="7" customWidth="1"/>
    <col min="1299" max="1299" width="11.28515625" customWidth="1"/>
    <col min="1303" max="1303" width="10.28515625" customWidth="1"/>
    <col min="1304" max="1313" width="0" hidden="1" customWidth="1"/>
    <col min="1537" max="1537" width="13.7109375" customWidth="1"/>
    <col min="1538" max="1538" width="4.42578125" customWidth="1"/>
    <col min="1539" max="1539" width="9.42578125" customWidth="1"/>
    <col min="1540" max="1540" width="8.42578125" customWidth="1"/>
    <col min="1541" max="1541" width="6.85546875" customWidth="1"/>
    <col min="1542" max="1548" width="5.7109375" customWidth="1"/>
    <col min="1549" max="1549" width="7.140625" customWidth="1"/>
    <col min="1550" max="1550" width="9.5703125" bestFit="1" customWidth="1"/>
    <col min="1551" max="1551" width="9.140625" customWidth="1"/>
    <col min="1552" max="1552" width="7.140625" customWidth="1"/>
    <col min="1553" max="1553" width="7.42578125" customWidth="1"/>
    <col min="1554" max="1554" width="7" customWidth="1"/>
    <col min="1555" max="1555" width="11.28515625" customWidth="1"/>
    <col min="1559" max="1559" width="10.28515625" customWidth="1"/>
    <col min="1560" max="1569" width="0" hidden="1" customWidth="1"/>
    <col min="1793" max="1793" width="13.7109375" customWidth="1"/>
    <col min="1794" max="1794" width="4.42578125" customWidth="1"/>
    <col min="1795" max="1795" width="9.42578125" customWidth="1"/>
    <col min="1796" max="1796" width="8.42578125" customWidth="1"/>
    <col min="1797" max="1797" width="6.85546875" customWidth="1"/>
    <col min="1798" max="1804" width="5.7109375" customWidth="1"/>
    <col min="1805" max="1805" width="7.140625" customWidth="1"/>
    <col min="1806" max="1806" width="9.5703125" bestFit="1" customWidth="1"/>
    <col min="1807" max="1807" width="9.140625" customWidth="1"/>
    <col min="1808" max="1808" width="7.140625" customWidth="1"/>
    <col min="1809" max="1809" width="7.42578125" customWidth="1"/>
    <col min="1810" max="1810" width="7" customWidth="1"/>
    <col min="1811" max="1811" width="11.28515625" customWidth="1"/>
    <col min="1815" max="1815" width="10.28515625" customWidth="1"/>
    <col min="1816" max="1825" width="0" hidden="1" customWidth="1"/>
    <col min="2049" max="2049" width="13.7109375" customWidth="1"/>
    <col min="2050" max="2050" width="4.42578125" customWidth="1"/>
    <col min="2051" max="2051" width="9.42578125" customWidth="1"/>
    <col min="2052" max="2052" width="8.42578125" customWidth="1"/>
    <col min="2053" max="2053" width="6.85546875" customWidth="1"/>
    <col min="2054" max="2060" width="5.7109375" customWidth="1"/>
    <col min="2061" max="2061" width="7.140625" customWidth="1"/>
    <col min="2062" max="2062" width="9.5703125" bestFit="1" customWidth="1"/>
    <col min="2063" max="2063" width="9.140625" customWidth="1"/>
    <col min="2064" max="2064" width="7.140625" customWidth="1"/>
    <col min="2065" max="2065" width="7.42578125" customWidth="1"/>
    <col min="2066" max="2066" width="7" customWidth="1"/>
    <col min="2067" max="2067" width="11.28515625" customWidth="1"/>
    <col min="2071" max="2071" width="10.28515625" customWidth="1"/>
    <col min="2072" max="2081" width="0" hidden="1" customWidth="1"/>
    <col min="2305" max="2305" width="13.7109375" customWidth="1"/>
    <col min="2306" max="2306" width="4.42578125" customWidth="1"/>
    <col min="2307" max="2307" width="9.42578125" customWidth="1"/>
    <col min="2308" max="2308" width="8.42578125" customWidth="1"/>
    <col min="2309" max="2309" width="6.85546875" customWidth="1"/>
    <col min="2310" max="2316" width="5.7109375" customWidth="1"/>
    <col min="2317" max="2317" width="7.140625" customWidth="1"/>
    <col min="2318" max="2318" width="9.5703125" bestFit="1" customWidth="1"/>
    <col min="2319" max="2319" width="9.140625" customWidth="1"/>
    <col min="2320" max="2320" width="7.140625" customWidth="1"/>
    <col min="2321" max="2321" width="7.42578125" customWidth="1"/>
    <col min="2322" max="2322" width="7" customWidth="1"/>
    <col min="2323" max="2323" width="11.28515625" customWidth="1"/>
    <col min="2327" max="2327" width="10.28515625" customWidth="1"/>
    <col min="2328" max="2337" width="0" hidden="1" customWidth="1"/>
    <col min="2561" max="2561" width="13.7109375" customWidth="1"/>
    <col min="2562" max="2562" width="4.42578125" customWidth="1"/>
    <col min="2563" max="2563" width="9.42578125" customWidth="1"/>
    <col min="2564" max="2564" width="8.42578125" customWidth="1"/>
    <col min="2565" max="2565" width="6.85546875" customWidth="1"/>
    <col min="2566" max="2572" width="5.7109375" customWidth="1"/>
    <col min="2573" max="2573" width="7.140625" customWidth="1"/>
    <col min="2574" max="2574" width="9.5703125" bestFit="1" customWidth="1"/>
    <col min="2575" max="2575" width="9.140625" customWidth="1"/>
    <col min="2576" max="2576" width="7.140625" customWidth="1"/>
    <col min="2577" max="2577" width="7.42578125" customWidth="1"/>
    <col min="2578" max="2578" width="7" customWidth="1"/>
    <col min="2579" max="2579" width="11.28515625" customWidth="1"/>
    <col min="2583" max="2583" width="10.28515625" customWidth="1"/>
    <col min="2584" max="2593" width="0" hidden="1" customWidth="1"/>
    <col min="2817" max="2817" width="13.7109375" customWidth="1"/>
    <col min="2818" max="2818" width="4.42578125" customWidth="1"/>
    <col min="2819" max="2819" width="9.42578125" customWidth="1"/>
    <col min="2820" max="2820" width="8.42578125" customWidth="1"/>
    <col min="2821" max="2821" width="6.85546875" customWidth="1"/>
    <col min="2822" max="2828" width="5.7109375" customWidth="1"/>
    <col min="2829" max="2829" width="7.140625" customWidth="1"/>
    <col min="2830" max="2830" width="9.5703125" bestFit="1" customWidth="1"/>
    <col min="2831" max="2831" width="9.140625" customWidth="1"/>
    <col min="2832" max="2832" width="7.140625" customWidth="1"/>
    <col min="2833" max="2833" width="7.42578125" customWidth="1"/>
    <col min="2834" max="2834" width="7" customWidth="1"/>
    <col min="2835" max="2835" width="11.28515625" customWidth="1"/>
    <col min="2839" max="2839" width="10.28515625" customWidth="1"/>
    <col min="2840" max="2849" width="0" hidden="1" customWidth="1"/>
    <col min="3073" max="3073" width="13.7109375" customWidth="1"/>
    <col min="3074" max="3074" width="4.42578125" customWidth="1"/>
    <col min="3075" max="3075" width="9.42578125" customWidth="1"/>
    <col min="3076" max="3076" width="8.42578125" customWidth="1"/>
    <col min="3077" max="3077" width="6.85546875" customWidth="1"/>
    <col min="3078" max="3084" width="5.7109375" customWidth="1"/>
    <col min="3085" max="3085" width="7.140625" customWidth="1"/>
    <col min="3086" max="3086" width="9.5703125" bestFit="1" customWidth="1"/>
    <col min="3087" max="3087" width="9.140625" customWidth="1"/>
    <col min="3088" max="3088" width="7.140625" customWidth="1"/>
    <col min="3089" max="3089" width="7.42578125" customWidth="1"/>
    <col min="3090" max="3090" width="7" customWidth="1"/>
    <col min="3091" max="3091" width="11.28515625" customWidth="1"/>
    <col min="3095" max="3095" width="10.28515625" customWidth="1"/>
    <col min="3096" max="3105" width="0" hidden="1" customWidth="1"/>
    <col min="3329" max="3329" width="13.7109375" customWidth="1"/>
    <col min="3330" max="3330" width="4.42578125" customWidth="1"/>
    <col min="3331" max="3331" width="9.42578125" customWidth="1"/>
    <col min="3332" max="3332" width="8.42578125" customWidth="1"/>
    <col min="3333" max="3333" width="6.85546875" customWidth="1"/>
    <col min="3334" max="3340" width="5.7109375" customWidth="1"/>
    <col min="3341" max="3341" width="7.140625" customWidth="1"/>
    <col min="3342" max="3342" width="9.5703125" bestFit="1" customWidth="1"/>
    <col min="3343" max="3343" width="9.140625" customWidth="1"/>
    <col min="3344" max="3344" width="7.140625" customWidth="1"/>
    <col min="3345" max="3345" width="7.42578125" customWidth="1"/>
    <col min="3346" max="3346" width="7" customWidth="1"/>
    <col min="3347" max="3347" width="11.28515625" customWidth="1"/>
    <col min="3351" max="3351" width="10.28515625" customWidth="1"/>
    <col min="3352" max="3361" width="0" hidden="1" customWidth="1"/>
    <col min="3585" max="3585" width="13.7109375" customWidth="1"/>
    <col min="3586" max="3586" width="4.42578125" customWidth="1"/>
    <col min="3587" max="3587" width="9.42578125" customWidth="1"/>
    <col min="3588" max="3588" width="8.42578125" customWidth="1"/>
    <col min="3589" max="3589" width="6.85546875" customWidth="1"/>
    <col min="3590" max="3596" width="5.7109375" customWidth="1"/>
    <col min="3597" max="3597" width="7.140625" customWidth="1"/>
    <col min="3598" max="3598" width="9.5703125" bestFit="1" customWidth="1"/>
    <col min="3599" max="3599" width="9.140625" customWidth="1"/>
    <col min="3600" max="3600" width="7.140625" customWidth="1"/>
    <col min="3601" max="3601" width="7.42578125" customWidth="1"/>
    <col min="3602" max="3602" width="7" customWidth="1"/>
    <col min="3603" max="3603" width="11.28515625" customWidth="1"/>
    <col min="3607" max="3607" width="10.28515625" customWidth="1"/>
    <col min="3608" max="3617" width="0" hidden="1" customWidth="1"/>
    <col min="3841" max="3841" width="13.7109375" customWidth="1"/>
    <col min="3842" max="3842" width="4.42578125" customWidth="1"/>
    <col min="3843" max="3843" width="9.42578125" customWidth="1"/>
    <col min="3844" max="3844" width="8.42578125" customWidth="1"/>
    <col min="3845" max="3845" width="6.85546875" customWidth="1"/>
    <col min="3846" max="3852" width="5.7109375" customWidth="1"/>
    <col min="3853" max="3853" width="7.140625" customWidth="1"/>
    <col min="3854" max="3854" width="9.5703125" bestFit="1" customWidth="1"/>
    <col min="3855" max="3855" width="9.140625" customWidth="1"/>
    <col min="3856" max="3856" width="7.140625" customWidth="1"/>
    <col min="3857" max="3857" width="7.42578125" customWidth="1"/>
    <col min="3858" max="3858" width="7" customWidth="1"/>
    <col min="3859" max="3859" width="11.28515625" customWidth="1"/>
    <col min="3863" max="3863" width="10.28515625" customWidth="1"/>
    <col min="3864" max="3873" width="0" hidden="1" customWidth="1"/>
    <col min="4097" max="4097" width="13.7109375" customWidth="1"/>
    <col min="4098" max="4098" width="4.42578125" customWidth="1"/>
    <col min="4099" max="4099" width="9.42578125" customWidth="1"/>
    <col min="4100" max="4100" width="8.42578125" customWidth="1"/>
    <col min="4101" max="4101" width="6.85546875" customWidth="1"/>
    <col min="4102" max="4108" width="5.7109375" customWidth="1"/>
    <col min="4109" max="4109" width="7.140625" customWidth="1"/>
    <col min="4110" max="4110" width="9.5703125" bestFit="1" customWidth="1"/>
    <col min="4111" max="4111" width="9.140625" customWidth="1"/>
    <col min="4112" max="4112" width="7.140625" customWidth="1"/>
    <col min="4113" max="4113" width="7.42578125" customWidth="1"/>
    <col min="4114" max="4114" width="7" customWidth="1"/>
    <col min="4115" max="4115" width="11.28515625" customWidth="1"/>
    <col min="4119" max="4119" width="10.28515625" customWidth="1"/>
    <col min="4120" max="4129" width="0" hidden="1" customWidth="1"/>
    <col min="4353" max="4353" width="13.7109375" customWidth="1"/>
    <col min="4354" max="4354" width="4.42578125" customWidth="1"/>
    <col min="4355" max="4355" width="9.42578125" customWidth="1"/>
    <col min="4356" max="4356" width="8.42578125" customWidth="1"/>
    <col min="4357" max="4357" width="6.85546875" customWidth="1"/>
    <col min="4358" max="4364" width="5.7109375" customWidth="1"/>
    <col min="4365" max="4365" width="7.140625" customWidth="1"/>
    <col min="4366" max="4366" width="9.5703125" bestFit="1" customWidth="1"/>
    <col min="4367" max="4367" width="9.140625" customWidth="1"/>
    <col min="4368" max="4368" width="7.140625" customWidth="1"/>
    <col min="4369" max="4369" width="7.42578125" customWidth="1"/>
    <col min="4370" max="4370" width="7" customWidth="1"/>
    <col min="4371" max="4371" width="11.28515625" customWidth="1"/>
    <col min="4375" max="4375" width="10.28515625" customWidth="1"/>
    <col min="4376" max="4385" width="0" hidden="1" customWidth="1"/>
    <col min="4609" max="4609" width="13.7109375" customWidth="1"/>
    <col min="4610" max="4610" width="4.42578125" customWidth="1"/>
    <col min="4611" max="4611" width="9.42578125" customWidth="1"/>
    <col min="4612" max="4612" width="8.42578125" customWidth="1"/>
    <col min="4613" max="4613" width="6.85546875" customWidth="1"/>
    <col min="4614" max="4620" width="5.7109375" customWidth="1"/>
    <col min="4621" max="4621" width="7.140625" customWidth="1"/>
    <col min="4622" max="4622" width="9.5703125" bestFit="1" customWidth="1"/>
    <col min="4623" max="4623" width="9.140625" customWidth="1"/>
    <col min="4624" max="4624" width="7.140625" customWidth="1"/>
    <col min="4625" max="4625" width="7.42578125" customWidth="1"/>
    <col min="4626" max="4626" width="7" customWidth="1"/>
    <col min="4627" max="4627" width="11.28515625" customWidth="1"/>
    <col min="4631" max="4631" width="10.28515625" customWidth="1"/>
    <col min="4632" max="4641" width="0" hidden="1" customWidth="1"/>
    <col min="4865" max="4865" width="13.7109375" customWidth="1"/>
    <col min="4866" max="4866" width="4.42578125" customWidth="1"/>
    <col min="4867" max="4867" width="9.42578125" customWidth="1"/>
    <col min="4868" max="4868" width="8.42578125" customWidth="1"/>
    <col min="4869" max="4869" width="6.85546875" customWidth="1"/>
    <col min="4870" max="4876" width="5.7109375" customWidth="1"/>
    <col min="4877" max="4877" width="7.140625" customWidth="1"/>
    <col min="4878" max="4878" width="9.5703125" bestFit="1" customWidth="1"/>
    <col min="4879" max="4879" width="9.140625" customWidth="1"/>
    <col min="4880" max="4880" width="7.140625" customWidth="1"/>
    <col min="4881" max="4881" width="7.42578125" customWidth="1"/>
    <col min="4882" max="4882" width="7" customWidth="1"/>
    <col min="4883" max="4883" width="11.28515625" customWidth="1"/>
    <col min="4887" max="4887" width="10.28515625" customWidth="1"/>
    <col min="4888" max="4897" width="0" hidden="1" customWidth="1"/>
    <col min="5121" max="5121" width="13.7109375" customWidth="1"/>
    <col min="5122" max="5122" width="4.42578125" customWidth="1"/>
    <col min="5123" max="5123" width="9.42578125" customWidth="1"/>
    <col min="5124" max="5124" width="8.42578125" customWidth="1"/>
    <col min="5125" max="5125" width="6.85546875" customWidth="1"/>
    <col min="5126" max="5132" width="5.7109375" customWidth="1"/>
    <col min="5133" max="5133" width="7.140625" customWidth="1"/>
    <col min="5134" max="5134" width="9.5703125" bestFit="1" customWidth="1"/>
    <col min="5135" max="5135" width="9.140625" customWidth="1"/>
    <col min="5136" max="5136" width="7.140625" customWidth="1"/>
    <col min="5137" max="5137" width="7.42578125" customWidth="1"/>
    <col min="5138" max="5138" width="7" customWidth="1"/>
    <col min="5139" max="5139" width="11.28515625" customWidth="1"/>
    <col min="5143" max="5143" width="10.28515625" customWidth="1"/>
    <col min="5144" max="5153" width="0" hidden="1" customWidth="1"/>
    <col min="5377" max="5377" width="13.7109375" customWidth="1"/>
    <col min="5378" max="5378" width="4.42578125" customWidth="1"/>
    <col min="5379" max="5379" width="9.42578125" customWidth="1"/>
    <col min="5380" max="5380" width="8.42578125" customWidth="1"/>
    <col min="5381" max="5381" width="6.85546875" customWidth="1"/>
    <col min="5382" max="5388" width="5.7109375" customWidth="1"/>
    <col min="5389" max="5389" width="7.140625" customWidth="1"/>
    <col min="5390" max="5390" width="9.5703125" bestFit="1" customWidth="1"/>
    <col min="5391" max="5391" width="9.140625" customWidth="1"/>
    <col min="5392" max="5392" width="7.140625" customWidth="1"/>
    <col min="5393" max="5393" width="7.42578125" customWidth="1"/>
    <col min="5394" max="5394" width="7" customWidth="1"/>
    <col min="5395" max="5395" width="11.28515625" customWidth="1"/>
    <col min="5399" max="5399" width="10.28515625" customWidth="1"/>
    <col min="5400" max="5409" width="0" hidden="1" customWidth="1"/>
    <col min="5633" max="5633" width="13.7109375" customWidth="1"/>
    <col min="5634" max="5634" width="4.42578125" customWidth="1"/>
    <col min="5635" max="5635" width="9.42578125" customWidth="1"/>
    <col min="5636" max="5636" width="8.42578125" customWidth="1"/>
    <col min="5637" max="5637" width="6.85546875" customWidth="1"/>
    <col min="5638" max="5644" width="5.7109375" customWidth="1"/>
    <col min="5645" max="5645" width="7.140625" customWidth="1"/>
    <col min="5646" max="5646" width="9.5703125" bestFit="1" customWidth="1"/>
    <col min="5647" max="5647" width="9.140625" customWidth="1"/>
    <col min="5648" max="5648" width="7.140625" customWidth="1"/>
    <col min="5649" max="5649" width="7.42578125" customWidth="1"/>
    <col min="5650" max="5650" width="7" customWidth="1"/>
    <col min="5651" max="5651" width="11.28515625" customWidth="1"/>
    <col min="5655" max="5655" width="10.28515625" customWidth="1"/>
    <col min="5656" max="5665" width="0" hidden="1" customWidth="1"/>
    <col min="5889" max="5889" width="13.7109375" customWidth="1"/>
    <col min="5890" max="5890" width="4.42578125" customWidth="1"/>
    <col min="5891" max="5891" width="9.42578125" customWidth="1"/>
    <col min="5892" max="5892" width="8.42578125" customWidth="1"/>
    <col min="5893" max="5893" width="6.85546875" customWidth="1"/>
    <col min="5894" max="5900" width="5.7109375" customWidth="1"/>
    <col min="5901" max="5901" width="7.140625" customWidth="1"/>
    <col min="5902" max="5902" width="9.5703125" bestFit="1" customWidth="1"/>
    <col min="5903" max="5903" width="9.140625" customWidth="1"/>
    <col min="5904" max="5904" width="7.140625" customWidth="1"/>
    <col min="5905" max="5905" width="7.42578125" customWidth="1"/>
    <col min="5906" max="5906" width="7" customWidth="1"/>
    <col min="5907" max="5907" width="11.28515625" customWidth="1"/>
    <col min="5911" max="5911" width="10.28515625" customWidth="1"/>
    <col min="5912" max="5921" width="0" hidden="1" customWidth="1"/>
    <col min="6145" max="6145" width="13.7109375" customWidth="1"/>
    <col min="6146" max="6146" width="4.42578125" customWidth="1"/>
    <col min="6147" max="6147" width="9.42578125" customWidth="1"/>
    <col min="6148" max="6148" width="8.42578125" customWidth="1"/>
    <col min="6149" max="6149" width="6.85546875" customWidth="1"/>
    <col min="6150" max="6156" width="5.7109375" customWidth="1"/>
    <col min="6157" max="6157" width="7.140625" customWidth="1"/>
    <col min="6158" max="6158" width="9.5703125" bestFit="1" customWidth="1"/>
    <col min="6159" max="6159" width="9.140625" customWidth="1"/>
    <col min="6160" max="6160" width="7.140625" customWidth="1"/>
    <col min="6161" max="6161" width="7.42578125" customWidth="1"/>
    <col min="6162" max="6162" width="7" customWidth="1"/>
    <col min="6163" max="6163" width="11.28515625" customWidth="1"/>
    <col min="6167" max="6167" width="10.28515625" customWidth="1"/>
    <col min="6168" max="6177" width="0" hidden="1" customWidth="1"/>
    <col min="6401" max="6401" width="13.7109375" customWidth="1"/>
    <col min="6402" max="6402" width="4.42578125" customWidth="1"/>
    <col min="6403" max="6403" width="9.42578125" customWidth="1"/>
    <col min="6404" max="6404" width="8.42578125" customWidth="1"/>
    <col min="6405" max="6405" width="6.85546875" customWidth="1"/>
    <col min="6406" max="6412" width="5.7109375" customWidth="1"/>
    <col min="6413" max="6413" width="7.140625" customWidth="1"/>
    <col min="6414" max="6414" width="9.5703125" bestFit="1" customWidth="1"/>
    <col min="6415" max="6415" width="9.140625" customWidth="1"/>
    <col min="6416" max="6416" width="7.140625" customWidth="1"/>
    <col min="6417" max="6417" width="7.42578125" customWidth="1"/>
    <col min="6418" max="6418" width="7" customWidth="1"/>
    <col min="6419" max="6419" width="11.28515625" customWidth="1"/>
    <col min="6423" max="6423" width="10.28515625" customWidth="1"/>
    <col min="6424" max="6433" width="0" hidden="1" customWidth="1"/>
    <col min="6657" max="6657" width="13.7109375" customWidth="1"/>
    <col min="6658" max="6658" width="4.42578125" customWidth="1"/>
    <col min="6659" max="6659" width="9.42578125" customWidth="1"/>
    <col min="6660" max="6660" width="8.42578125" customWidth="1"/>
    <col min="6661" max="6661" width="6.85546875" customWidth="1"/>
    <col min="6662" max="6668" width="5.7109375" customWidth="1"/>
    <col min="6669" max="6669" width="7.140625" customWidth="1"/>
    <col min="6670" max="6670" width="9.5703125" bestFit="1" customWidth="1"/>
    <col min="6671" max="6671" width="9.140625" customWidth="1"/>
    <col min="6672" max="6672" width="7.140625" customWidth="1"/>
    <col min="6673" max="6673" width="7.42578125" customWidth="1"/>
    <col min="6674" max="6674" width="7" customWidth="1"/>
    <col min="6675" max="6675" width="11.28515625" customWidth="1"/>
    <col min="6679" max="6679" width="10.28515625" customWidth="1"/>
    <col min="6680" max="6689" width="0" hidden="1" customWidth="1"/>
    <col min="6913" max="6913" width="13.7109375" customWidth="1"/>
    <col min="6914" max="6914" width="4.42578125" customWidth="1"/>
    <col min="6915" max="6915" width="9.42578125" customWidth="1"/>
    <col min="6916" max="6916" width="8.42578125" customWidth="1"/>
    <col min="6917" max="6917" width="6.85546875" customWidth="1"/>
    <col min="6918" max="6924" width="5.7109375" customWidth="1"/>
    <col min="6925" max="6925" width="7.140625" customWidth="1"/>
    <col min="6926" max="6926" width="9.5703125" bestFit="1" customWidth="1"/>
    <col min="6927" max="6927" width="9.140625" customWidth="1"/>
    <col min="6928" max="6928" width="7.140625" customWidth="1"/>
    <col min="6929" max="6929" width="7.42578125" customWidth="1"/>
    <col min="6930" max="6930" width="7" customWidth="1"/>
    <col min="6931" max="6931" width="11.28515625" customWidth="1"/>
    <col min="6935" max="6935" width="10.28515625" customWidth="1"/>
    <col min="6936" max="6945" width="0" hidden="1" customWidth="1"/>
    <col min="7169" max="7169" width="13.7109375" customWidth="1"/>
    <col min="7170" max="7170" width="4.42578125" customWidth="1"/>
    <col min="7171" max="7171" width="9.42578125" customWidth="1"/>
    <col min="7172" max="7172" width="8.42578125" customWidth="1"/>
    <col min="7173" max="7173" width="6.85546875" customWidth="1"/>
    <col min="7174" max="7180" width="5.7109375" customWidth="1"/>
    <col min="7181" max="7181" width="7.140625" customWidth="1"/>
    <col min="7182" max="7182" width="9.5703125" bestFit="1" customWidth="1"/>
    <col min="7183" max="7183" width="9.140625" customWidth="1"/>
    <col min="7184" max="7184" width="7.140625" customWidth="1"/>
    <col min="7185" max="7185" width="7.42578125" customWidth="1"/>
    <col min="7186" max="7186" width="7" customWidth="1"/>
    <col min="7187" max="7187" width="11.28515625" customWidth="1"/>
    <col min="7191" max="7191" width="10.28515625" customWidth="1"/>
    <col min="7192" max="7201" width="0" hidden="1" customWidth="1"/>
    <col min="7425" max="7425" width="13.7109375" customWidth="1"/>
    <col min="7426" max="7426" width="4.42578125" customWidth="1"/>
    <col min="7427" max="7427" width="9.42578125" customWidth="1"/>
    <col min="7428" max="7428" width="8.42578125" customWidth="1"/>
    <col min="7429" max="7429" width="6.85546875" customWidth="1"/>
    <col min="7430" max="7436" width="5.7109375" customWidth="1"/>
    <col min="7437" max="7437" width="7.140625" customWidth="1"/>
    <col min="7438" max="7438" width="9.5703125" bestFit="1" customWidth="1"/>
    <col min="7439" max="7439" width="9.140625" customWidth="1"/>
    <col min="7440" max="7440" width="7.140625" customWidth="1"/>
    <col min="7441" max="7441" width="7.42578125" customWidth="1"/>
    <col min="7442" max="7442" width="7" customWidth="1"/>
    <col min="7443" max="7443" width="11.28515625" customWidth="1"/>
    <col min="7447" max="7447" width="10.28515625" customWidth="1"/>
    <col min="7448" max="7457" width="0" hidden="1" customWidth="1"/>
    <col min="7681" max="7681" width="13.7109375" customWidth="1"/>
    <col min="7682" max="7682" width="4.42578125" customWidth="1"/>
    <col min="7683" max="7683" width="9.42578125" customWidth="1"/>
    <col min="7684" max="7684" width="8.42578125" customWidth="1"/>
    <col min="7685" max="7685" width="6.85546875" customWidth="1"/>
    <col min="7686" max="7692" width="5.7109375" customWidth="1"/>
    <col min="7693" max="7693" width="7.140625" customWidth="1"/>
    <col min="7694" max="7694" width="9.5703125" bestFit="1" customWidth="1"/>
    <col min="7695" max="7695" width="9.140625" customWidth="1"/>
    <col min="7696" max="7696" width="7.140625" customWidth="1"/>
    <col min="7697" max="7697" width="7.42578125" customWidth="1"/>
    <col min="7698" max="7698" width="7" customWidth="1"/>
    <col min="7699" max="7699" width="11.28515625" customWidth="1"/>
    <col min="7703" max="7703" width="10.28515625" customWidth="1"/>
    <col min="7704" max="7713" width="0" hidden="1" customWidth="1"/>
    <col min="7937" max="7937" width="13.7109375" customWidth="1"/>
    <col min="7938" max="7938" width="4.42578125" customWidth="1"/>
    <col min="7939" max="7939" width="9.42578125" customWidth="1"/>
    <col min="7940" max="7940" width="8.42578125" customWidth="1"/>
    <col min="7941" max="7941" width="6.85546875" customWidth="1"/>
    <col min="7942" max="7948" width="5.7109375" customWidth="1"/>
    <col min="7949" max="7949" width="7.140625" customWidth="1"/>
    <col min="7950" max="7950" width="9.5703125" bestFit="1" customWidth="1"/>
    <col min="7951" max="7951" width="9.140625" customWidth="1"/>
    <col min="7952" max="7952" width="7.140625" customWidth="1"/>
    <col min="7953" max="7953" width="7.42578125" customWidth="1"/>
    <col min="7954" max="7954" width="7" customWidth="1"/>
    <col min="7955" max="7955" width="11.28515625" customWidth="1"/>
    <col min="7959" max="7959" width="10.28515625" customWidth="1"/>
    <col min="7960" max="7969" width="0" hidden="1" customWidth="1"/>
    <col min="8193" max="8193" width="13.7109375" customWidth="1"/>
    <col min="8194" max="8194" width="4.42578125" customWidth="1"/>
    <col min="8195" max="8195" width="9.42578125" customWidth="1"/>
    <col min="8196" max="8196" width="8.42578125" customWidth="1"/>
    <col min="8197" max="8197" width="6.85546875" customWidth="1"/>
    <col min="8198" max="8204" width="5.7109375" customWidth="1"/>
    <col min="8205" max="8205" width="7.140625" customWidth="1"/>
    <col min="8206" max="8206" width="9.5703125" bestFit="1" customWidth="1"/>
    <col min="8207" max="8207" width="9.140625" customWidth="1"/>
    <col min="8208" max="8208" width="7.140625" customWidth="1"/>
    <col min="8209" max="8209" width="7.42578125" customWidth="1"/>
    <col min="8210" max="8210" width="7" customWidth="1"/>
    <col min="8211" max="8211" width="11.28515625" customWidth="1"/>
    <col min="8215" max="8215" width="10.28515625" customWidth="1"/>
    <col min="8216" max="8225" width="0" hidden="1" customWidth="1"/>
    <col min="8449" max="8449" width="13.7109375" customWidth="1"/>
    <col min="8450" max="8450" width="4.42578125" customWidth="1"/>
    <col min="8451" max="8451" width="9.42578125" customWidth="1"/>
    <col min="8452" max="8452" width="8.42578125" customWidth="1"/>
    <col min="8453" max="8453" width="6.85546875" customWidth="1"/>
    <col min="8454" max="8460" width="5.7109375" customWidth="1"/>
    <col min="8461" max="8461" width="7.140625" customWidth="1"/>
    <col min="8462" max="8462" width="9.5703125" bestFit="1" customWidth="1"/>
    <col min="8463" max="8463" width="9.140625" customWidth="1"/>
    <col min="8464" max="8464" width="7.140625" customWidth="1"/>
    <col min="8465" max="8465" width="7.42578125" customWidth="1"/>
    <col min="8466" max="8466" width="7" customWidth="1"/>
    <col min="8467" max="8467" width="11.28515625" customWidth="1"/>
    <col min="8471" max="8471" width="10.28515625" customWidth="1"/>
    <col min="8472" max="8481" width="0" hidden="1" customWidth="1"/>
    <col min="8705" max="8705" width="13.7109375" customWidth="1"/>
    <col min="8706" max="8706" width="4.42578125" customWidth="1"/>
    <col min="8707" max="8707" width="9.42578125" customWidth="1"/>
    <col min="8708" max="8708" width="8.42578125" customWidth="1"/>
    <col min="8709" max="8709" width="6.85546875" customWidth="1"/>
    <col min="8710" max="8716" width="5.7109375" customWidth="1"/>
    <col min="8717" max="8717" width="7.140625" customWidth="1"/>
    <col min="8718" max="8718" width="9.5703125" bestFit="1" customWidth="1"/>
    <col min="8719" max="8719" width="9.140625" customWidth="1"/>
    <col min="8720" max="8720" width="7.140625" customWidth="1"/>
    <col min="8721" max="8721" width="7.42578125" customWidth="1"/>
    <col min="8722" max="8722" width="7" customWidth="1"/>
    <col min="8723" max="8723" width="11.28515625" customWidth="1"/>
    <col min="8727" max="8727" width="10.28515625" customWidth="1"/>
    <col min="8728" max="8737" width="0" hidden="1" customWidth="1"/>
    <col min="8961" max="8961" width="13.7109375" customWidth="1"/>
    <col min="8962" max="8962" width="4.42578125" customWidth="1"/>
    <col min="8963" max="8963" width="9.42578125" customWidth="1"/>
    <col min="8964" max="8964" width="8.42578125" customWidth="1"/>
    <col min="8965" max="8965" width="6.85546875" customWidth="1"/>
    <col min="8966" max="8972" width="5.7109375" customWidth="1"/>
    <col min="8973" max="8973" width="7.140625" customWidth="1"/>
    <col min="8974" max="8974" width="9.5703125" bestFit="1" customWidth="1"/>
    <col min="8975" max="8975" width="9.140625" customWidth="1"/>
    <col min="8976" max="8976" width="7.140625" customWidth="1"/>
    <col min="8977" max="8977" width="7.42578125" customWidth="1"/>
    <col min="8978" max="8978" width="7" customWidth="1"/>
    <col min="8979" max="8979" width="11.28515625" customWidth="1"/>
    <col min="8983" max="8983" width="10.28515625" customWidth="1"/>
    <col min="8984" max="8993" width="0" hidden="1" customWidth="1"/>
    <col min="9217" max="9217" width="13.7109375" customWidth="1"/>
    <col min="9218" max="9218" width="4.42578125" customWidth="1"/>
    <col min="9219" max="9219" width="9.42578125" customWidth="1"/>
    <col min="9220" max="9220" width="8.42578125" customWidth="1"/>
    <col min="9221" max="9221" width="6.85546875" customWidth="1"/>
    <col min="9222" max="9228" width="5.7109375" customWidth="1"/>
    <col min="9229" max="9229" width="7.140625" customWidth="1"/>
    <col min="9230" max="9230" width="9.5703125" bestFit="1" customWidth="1"/>
    <col min="9231" max="9231" width="9.140625" customWidth="1"/>
    <col min="9232" max="9232" width="7.140625" customWidth="1"/>
    <col min="9233" max="9233" width="7.42578125" customWidth="1"/>
    <col min="9234" max="9234" width="7" customWidth="1"/>
    <col min="9235" max="9235" width="11.28515625" customWidth="1"/>
    <col min="9239" max="9239" width="10.28515625" customWidth="1"/>
    <col min="9240" max="9249" width="0" hidden="1" customWidth="1"/>
    <col min="9473" max="9473" width="13.7109375" customWidth="1"/>
    <col min="9474" max="9474" width="4.42578125" customWidth="1"/>
    <col min="9475" max="9475" width="9.42578125" customWidth="1"/>
    <col min="9476" max="9476" width="8.42578125" customWidth="1"/>
    <col min="9477" max="9477" width="6.85546875" customWidth="1"/>
    <col min="9478" max="9484" width="5.7109375" customWidth="1"/>
    <col min="9485" max="9485" width="7.140625" customWidth="1"/>
    <col min="9486" max="9486" width="9.5703125" bestFit="1" customWidth="1"/>
    <col min="9487" max="9487" width="9.140625" customWidth="1"/>
    <col min="9488" max="9488" width="7.140625" customWidth="1"/>
    <col min="9489" max="9489" width="7.42578125" customWidth="1"/>
    <col min="9490" max="9490" width="7" customWidth="1"/>
    <col min="9491" max="9491" width="11.28515625" customWidth="1"/>
    <col min="9495" max="9495" width="10.28515625" customWidth="1"/>
    <col min="9496" max="9505" width="0" hidden="1" customWidth="1"/>
    <col min="9729" max="9729" width="13.7109375" customWidth="1"/>
    <col min="9730" max="9730" width="4.42578125" customWidth="1"/>
    <col min="9731" max="9731" width="9.42578125" customWidth="1"/>
    <col min="9732" max="9732" width="8.42578125" customWidth="1"/>
    <col min="9733" max="9733" width="6.85546875" customWidth="1"/>
    <col min="9734" max="9740" width="5.7109375" customWidth="1"/>
    <col min="9741" max="9741" width="7.140625" customWidth="1"/>
    <col min="9742" max="9742" width="9.5703125" bestFit="1" customWidth="1"/>
    <col min="9743" max="9743" width="9.140625" customWidth="1"/>
    <col min="9744" max="9744" width="7.140625" customWidth="1"/>
    <col min="9745" max="9745" width="7.42578125" customWidth="1"/>
    <col min="9746" max="9746" width="7" customWidth="1"/>
    <col min="9747" max="9747" width="11.28515625" customWidth="1"/>
    <col min="9751" max="9751" width="10.28515625" customWidth="1"/>
    <col min="9752" max="9761" width="0" hidden="1" customWidth="1"/>
    <col min="9985" max="9985" width="13.7109375" customWidth="1"/>
    <col min="9986" max="9986" width="4.42578125" customWidth="1"/>
    <col min="9987" max="9987" width="9.42578125" customWidth="1"/>
    <col min="9988" max="9988" width="8.42578125" customWidth="1"/>
    <col min="9989" max="9989" width="6.85546875" customWidth="1"/>
    <col min="9990" max="9996" width="5.7109375" customWidth="1"/>
    <col min="9997" max="9997" width="7.140625" customWidth="1"/>
    <col min="9998" max="9998" width="9.5703125" bestFit="1" customWidth="1"/>
    <col min="9999" max="9999" width="9.140625" customWidth="1"/>
    <col min="10000" max="10000" width="7.140625" customWidth="1"/>
    <col min="10001" max="10001" width="7.42578125" customWidth="1"/>
    <col min="10002" max="10002" width="7" customWidth="1"/>
    <col min="10003" max="10003" width="11.28515625" customWidth="1"/>
    <col min="10007" max="10007" width="10.28515625" customWidth="1"/>
    <col min="10008" max="10017" width="0" hidden="1" customWidth="1"/>
    <col min="10241" max="10241" width="13.7109375" customWidth="1"/>
    <col min="10242" max="10242" width="4.42578125" customWidth="1"/>
    <col min="10243" max="10243" width="9.42578125" customWidth="1"/>
    <col min="10244" max="10244" width="8.42578125" customWidth="1"/>
    <col min="10245" max="10245" width="6.85546875" customWidth="1"/>
    <col min="10246" max="10252" width="5.7109375" customWidth="1"/>
    <col min="10253" max="10253" width="7.140625" customWidth="1"/>
    <col min="10254" max="10254" width="9.5703125" bestFit="1" customWidth="1"/>
    <col min="10255" max="10255" width="9.140625" customWidth="1"/>
    <col min="10256" max="10256" width="7.140625" customWidth="1"/>
    <col min="10257" max="10257" width="7.42578125" customWidth="1"/>
    <col min="10258" max="10258" width="7" customWidth="1"/>
    <col min="10259" max="10259" width="11.28515625" customWidth="1"/>
    <col min="10263" max="10263" width="10.28515625" customWidth="1"/>
    <col min="10264" max="10273" width="0" hidden="1" customWidth="1"/>
    <col min="10497" max="10497" width="13.7109375" customWidth="1"/>
    <col min="10498" max="10498" width="4.42578125" customWidth="1"/>
    <col min="10499" max="10499" width="9.42578125" customWidth="1"/>
    <col min="10500" max="10500" width="8.42578125" customWidth="1"/>
    <col min="10501" max="10501" width="6.85546875" customWidth="1"/>
    <col min="10502" max="10508" width="5.7109375" customWidth="1"/>
    <col min="10509" max="10509" width="7.140625" customWidth="1"/>
    <col min="10510" max="10510" width="9.5703125" bestFit="1" customWidth="1"/>
    <col min="10511" max="10511" width="9.140625" customWidth="1"/>
    <col min="10512" max="10512" width="7.140625" customWidth="1"/>
    <col min="10513" max="10513" width="7.42578125" customWidth="1"/>
    <col min="10514" max="10514" width="7" customWidth="1"/>
    <col min="10515" max="10515" width="11.28515625" customWidth="1"/>
    <col min="10519" max="10519" width="10.28515625" customWidth="1"/>
    <col min="10520" max="10529" width="0" hidden="1" customWidth="1"/>
    <col min="10753" max="10753" width="13.7109375" customWidth="1"/>
    <col min="10754" max="10754" width="4.42578125" customWidth="1"/>
    <col min="10755" max="10755" width="9.42578125" customWidth="1"/>
    <col min="10756" max="10756" width="8.42578125" customWidth="1"/>
    <col min="10757" max="10757" width="6.85546875" customWidth="1"/>
    <col min="10758" max="10764" width="5.7109375" customWidth="1"/>
    <col min="10765" max="10765" width="7.140625" customWidth="1"/>
    <col min="10766" max="10766" width="9.5703125" bestFit="1" customWidth="1"/>
    <col min="10767" max="10767" width="9.140625" customWidth="1"/>
    <col min="10768" max="10768" width="7.140625" customWidth="1"/>
    <col min="10769" max="10769" width="7.42578125" customWidth="1"/>
    <col min="10770" max="10770" width="7" customWidth="1"/>
    <col min="10771" max="10771" width="11.28515625" customWidth="1"/>
    <col min="10775" max="10775" width="10.28515625" customWidth="1"/>
    <col min="10776" max="10785" width="0" hidden="1" customWidth="1"/>
    <col min="11009" max="11009" width="13.7109375" customWidth="1"/>
    <col min="11010" max="11010" width="4.42578125" customWidth="1"/>
    <col min="11011" max="11011" width="9.42578125" customWidth="1"/>
    <col min="11012" max="11012" width="8.42578125" customWidth="1"/>
    <col min="11013" max="11013" width="6.85546875" customWidth="1"/>
    <col min="11014" max="11020" width="5.7109375" customWidth="1"/>
    <col min="11021" max="11021" width="7.140625" customWidth="1"/>
    <col min="11022" max="11022" width="9.5703125" bestFit="1" customWidth="1"/>
    <col min="11023" max="11023" width="9.140625" customWidth="1"/>
    <col min="11024" max="11024" width="7.140625" customWidth="1"/>
    <col min="11025" max="11025" width="7.42578125" customWidth="1"/>
    <col min="11026" max="11026" width="7" customWidth="1"/>
    <col min="11027" max="11027" width="11.28515625" customWidth="1"/>
    <col min="11031" max="11031" width="10.28515625" customWidth="1"/>
    <col min="11032" max="11041" width="0" hidden="1" customWidth="1"/>
    <col min="11265" max="11265" width="13.7109375" customWidth="1"/>
    <col min="11266" max="11266" width="4.42578125" customWidth="1"/>
    <col min="11267" max="11267" width="9.42578125" customWidth="1"/>
    <col min="11268" max="11268" width="8.42578125" customWidth="1"/>
    <col min="11269" max="11269" width="6.85546875" customWidth="1"/>
    <col min="11270" max="11276" width="5.7109375" customWidth="1"/>
    <col min="11277" max="11277" width="7.140625" customWidth="1"/>
    <col min="11278" max="11278" width="9.5703125" bestFit="1" customWidth="1"/>
    <col min="11279" max="11279" width="9.140625" customWidth="1"/>
    <col min="11280" max="11280" width="7.140625" customWidth="1"/>
    <col min="11281" max="11281" width="7.42578125" customWidth="1"/>
    <col min="11282" max="11282" width="7" customWidth="1"/>
    <col min="11283" max="11283" width="11.28515625" customWidth="1"/>
    <col min="11287" max="11287" width="10.28515625" customWidth="1"/>
    <col min="11288" max="11297" width="0" hidden="1" customWidth="1"/>
    <col min="11521" max="11521" width="13.7109375" customWidth="1"/>
    <col min="11522" max="11522" width="4.42578125" customWidth="1"/>
    <col min="11523" max="11523" width="9.42578125" customWidth="1"/>
    <col min="11524" max="11524" width="8.42578125" customWidth="1"/>
    <col min="11525" max="11525" width="6.85546875" customWidth="1"/>
    <col min="11526" max="11532" width="5.7109375" customWidth="1"/>
    <col min="11533" max="11533" width="7.140625" customWidth="1"/>
    <col min="11534" max="11534" width="9.5703125" bestFit="1" customWidth="1"/>
    <col min="11535" max="11535" width="9.140625" customWidth="1"/>
    <col min="11536" max="11536" width="7.140625" customWidth="1"/>
    <col min="11537" max="11537" width="7.42578125" customWidth="1"/>
    <col min="11538" max="11538" width="7" customWidth="1"/>
    <col min="11539" max="11539" width="11.28515625" customWidth="1"/>
    <col min="11543" max="11543" width="10.28515625" customWidth="1"/>
    <col min="11544" max="11553" width="0" hidden="1" customWidth="1"/>
    <col min="11777" max="11777" width="13.7109375" customWidth="1"/>
    <col min="11778" max="11778" width="4.42578125" customWidth="1"/>
    <col min="11779" max="11779" width="9.42578125" customWidth="1"/>
    <col min="11780" max="11780" width="8.42578125" customWidth="1"/>
    <col min="11781" max="11781" width="6.85546875" customWidth="1"/>
    <col min="11782" max="11788" width="5.7109375" customWidth="1"/>
    <col min="11789" max="11789" width="7.140625" customWidth="1"/>
    <col min="11790" max="11790" width="9.5703125" bestFit="1" customWidth="1"/>
    <col min="11791" max="11791" width="9.140625" customWidth="1"/>
    <col min="11792" max="11792" width="7.140625" customWidth="1"/>
    <col min="11793" max="11793" width="7.42578125" customWidth="1"/>
    <col min="11794" max="11794" width="7" customWidth="1"/>
    <col min="11795" max="11795" width="11.28515625" customWidth="1"/>
    <col min="11799" max="11799" width="10.28515625" customWidth="1"/>
    <col min="11800" max="11809" width="0" hidden="1" customWidth="1"/>
    <col min="12033" max="12033" width="13.7109375" customWidth="1"/>
    <col min="12034" max="12034" width="4.42578125" customWidth="1"/>
    <col min="12035" max="12035" width="9.42578125" customWidth="1"/>
    <col min="12036" max="12036" width="8.42578125" customWidth="1"/>
    <col min="12037" max="12037" width="6.85546875" customWidth="1"/>
    <col min="12038" max="12044" width="5.7109375" customWidth="1"/>
    <col min="12045" max="12045" width="7.140625" customWidth="1"/>
    <col min="12046" max="12046" width="9.5703125" bestFit="1" customWidth="1"/>
    <col min="12047" max="12047" width="9.140625" customWidth="1"/>
    <col min="12048" max="12048" width="7.140625" customWidth="1"/>
    <col min="12049" max="12049" width="7.42578125" customWidth="1"/>
    <col min="12050" max="12050" width="7" customWidth="1"/>
    <col min="12051" max="12051" width="11.28515625" customWidth="1"/>
    <col min="12055" max="12055" width="10.28515625" customWidth="1"/>
    <col min="12056" max="12065" width="0" hidden="1" customWidth="1"/>
    <col min="12289" max="12289" width="13.7109375" customWidth="1"/>
    <col min="12290" max="12290" width="4.42578125" customWidth="1"/>
    <col min="12291" max="12291" width="9.42578125" customWidth="1"/>
    <col min="12292" max="12292" width="8.42578125" customWidth="1"/>
    <col min="12293" max="12293" width="6.85546875" customWidth="1"/>
    <col min="12294" max="12300" width="5.7109375" customWidth="1"/>
    <col min="12301" max="12301" width="7.140625" customWidth="1"/>
    <col min="12302" max="12302" width="9.5703125" bestFit="1" customWidth="1"/>
    <col min="12303" max="12303" width="9.140625" customWidth="1"/>
    <col min="12304" max="12304" width="7.140625" customWidth="1"/>
    <col min="12305" max="12305" width="7.42578125" customWidth="1"/>
    <col min="12306" max="12306" width="7" customWidth="1"/>
    <col min="12307" max="12307" width="11.28515625" customWidth="1"/>
    <col min="12311" max="12311" width="10.28515625" customWidth="1"/>
    <col min="12312" max="12321" width="0" hidden="1" customWidth="1"/>
    <col min="12545" max="12545" width="13.7109375" customWidth="1"/>
    <col min="12546" max="12546" width="4.42578125" customWidth="1"/>
    <col min="12547" max="12547" width="9.42578125" customWidth="1"/>
    <col min="12548" max="12548" width="8.42578125" customWidth="1"/>
    <col min="12549" max="12549" width="6.85546875" customWidth="1"/>
    <col min="12550" max="12556" width="5.7109375" customWidth="1"/>
    <col min="12557" max="12557" width="7.140625" customWidth="1"/>
    <col min="12558" max="12558" width="9.5703125" bestFit="1" customWidth="1"/>
    <col min="12559" max="12559" width="9.140625" customWidth="1"/>
    <col min="12560" max="12560" width="7.140625" customWidth="1"/>
    <col min="12561" max="12561" width="7.42578125" customWidth="1"/>
    <col min="12562" max="12562" width="7" customWidth="1"/>
    <col min="12563" max="12563" width="11.28515625" customWidth="1"/>
    <col min="12567" max="12567" width="10.28515625" customWidth="1"/>
    <col min="12568" max="12577" width="0" hidden="1" customWidth="1"/>
    <col min="12801" max="12801" width="13.7109375" customWidth="1"/>
    <col min="12802" max="12802" width="4.42578125" customWidth="1"/>
    <col min="12803" max="12803" width="9.42578125" customWidth="1"/>
    <col min="12804" max="12804" width="8.42578125" customWidth="1"/>
    <col min="12805" max="12805" width="6.85546875" customWidth="1"/>
    <col min="12806" max="12812" width="5.7109375" customWidth="1"/>
    <col min="12813" max="12813" width="7.140625" customWidth="1"/>
    <col min="12814" max="12814" width="9.5703125" bestFit="1" customWidth="1"/>
    <col min="12815" max="12815" width="9.140625" customWidth="1"/>
    <col min="12816" max="12816" width="7.140625" customWidth="1"/>
    <col min="12817" max="12817" width="7.42578125" customWidth="1"/>
    <col min="12818" max="12818" width="7" customWidth="1"/>
    <col min="12819" max="12819" width="11.28515625" customWidth="1"/>
    <col min="12823" max="12823" width="10.28515625" customWidth="1"/>
    <col min="12824" max="12833" width="0" hidden="1" customWidth="1"/>
    <col min="13057" max="13057" width="13.7109375" customWidth="1"/>
    <col min="13058" max="13058" width="4.42578125" customWidth="1"/>
    <col min="13059" max="13059" width="9.42578125" customWidth="1"/>
    <col min="13060" max="13060" width="8.42578125" customWidth="1"/>
    <col min="13061" max="13061" width="6.85546875" customWidth="1"/>
    <col min="13062" max="13068" width="5.7109375" customWidth="1"/>
    <col min="13069" max="13069" width="7.140625" customWidth="1"/>
    <col min="13070" max="13070" width="9.5703125" bestFit="1" customWidth="1"/>
    <col min="13071" max="13071" width="9.140625" customWidth="1"/>
    <col min="13072" max="13072" width="7.140625" customWidth="1"/>
    <col min="13073" max="13073" width="7.42578125" customWidth="1"/>
    <col min="13074" max="13074" width="7" customWidth="1"/>
    <col min="13075" max="13075" width="11.28515625" customWidth="1"/>
    <col min="13079" max="13079" width="10.28515625" customWidth="1"/>
    <col min="13080" max="13089" width="0" hidden="1" customWidth="1"/>
    <col min="13313" max="13313" width="13.7109375" customWidth="1"/>
    <col min="13314" max="13314" width="4.42578125" customWidth="1"/>
    <col min="13315" max="13315" width="9.42578125" customWidth="1"/>
    <col min="13316" max="13316" width="8.42578125" customWidth="1"/>
    <col min="13317" max="13317" width="6.85546875" customWidth="1"/>
    <col min="13318" max="13324" width="5.7109375" customWidth="1"/>
    <col min="13325" max="13325" width="7.140625" customWidth="1"/>
    <col min="13326" max="13326" width="9.5703125" bestFit="1" customWidth="1"/>
    <col min="13327" max="13327" width="9.140625" customWidth="1"/>
    <col min="13328" max="13328" width="7.140625" customWidth="1"/>
    <col min="13329" max="13329" width="7.42578125" customWidth="1"/>
    <col min="13330" max="13330" width="7" customWidth="1"/>
    <col min="13331" max="13331" width="11.28515625" customWidth="1"/>
    <col min="13335" max="13335" width="10.28515625" customWidth="1"/>
    <col min="13336" max="13345" width="0" hidden="1" customWidth="1"/>
    <col min="13569" max="13569" width="13.7109375" customWidth="1"/>
    <col min="13570" max="13570" width="4.42578125" customWidth="1"/>
    <col min="13571" max="13571" width="9.42578125" customWidth="1"/>
    <col min="13572" max="13572" width="8.42578125" customWidth="1"/>
    <col min="13573" max="13573" width="6.85546875" customWidth="1"/>
    <col min="13574" max="13580" width="5.7109375" customWidth="1"/>
    <col min="13581" max="13581" width="7.140625" customWidth="1"/>
    <col min="13582" max="13582" width="9.5703125" bestFit="1" customWidth="1"/>
    <col min="13583" max="13583" width="9.140625" customWidth="1"/>
    <col min="13584" max="13584" width="7.140625" customWidth="1"/>
    <col min="13585" max="13585" width="7.42578125" customWidth="1"/>
    <col min="13586" max="13586" width="7" customWidth="1"/>
    <col min="13587" max="13587" width="11.28515625" customWidth="1"/>
    <col min="13591" max="13591" width="10.28515625" customWidth="1"/>
    <col min="13592" max="13601" width="0" hidden="1" customWidth="1"/>
    <col min="13825" max="13825" width="13.7109375" customWidth="1"/>
    <col min="13826" max="13826" width="4.42578125" customWidth="1"/>
    <col min="13827" max="13827" width="9.42578125" customWidth="1"/>
    <col min="13828" max="13828" width="8.42578125" customWidth="1"/>
    <col min="13829" max="13829" width="6.85546875" customWidth="1"/>
    <col min="13830" max="13836" width="5.7109375" customWidth="1"/>
    <col min="13837" max="13837" width="7.140625" customWidth="1"/>
    <col min="13838" max="13838" width="9.5703125" bestFit="1" customWidth="1"/>
    <col min="13839" max="13839" width="9.140625" customWidth="1"/>
    <col min="13840" max="13840" width="7.140625" customWidth="1"/>
    <col min="13841" max="13841" width="7.42578125" customWidth="1"/>
    <col min="13842" max="13842" width="7" customWidth="1"/>
    <col min="13843" max="13843" width="11.28515625" customWidth="1"/>
    <col min="13847" max="13847" width="10.28515625" customWidth="1"/>
    <col min="13848" max="13857" width="0" hidden="1" customWidth="1"/>
    <col min="14081" max="14081" width="13.7109375" customWidth="1"/>
    <col min="14082" max="14082" width="4.42578125" customWidth="1"/>
    <col min="14083" max="14083" width="9.42578125" customWidth="1"/>
    <col min="14084" max="14084" width="8.42578125" customWidth="1"/>
    <col min="14085" max="14085" width="6.85546875" customWidth="1"/>
    <col min="14086" max="14092" width="5.7109375" customWidth="1"/>
    <col min="14093" max="14093" width="7.140625" customWidth="1"/>
    <col min="14094" max="14094" width="9.5703125" bestFit="1" customWidth="1"/>
    <col min="14095" max="14095" width="9.140625" customWidth="1"/>
    <col min="14096" max="14096" width="7.140625" customWidth="1"/>
    <col min="14097" max="14097" width="7.42578125" customWidth="1"/>
    <col min="14098" max="14098" width="7" customWidth="1"/>
    <col min="14099" max="14099" width="11.28515625" customWidth="1"/>
    <col min="14103" max="14103" width="10.28515625" customWidth="1"/>
    <col min="14104" max="14113" width="0" hidden="1" customWidth="1"/>
    <col min="14337" max="14337" width="13.7109375" customWidth="1"/>
    <col min="14338" max="14338" width="4.42578125" customWidth="1"/>
    <col min="14339" max="14339" width="9.42578125" customWidth="1"/>
    <col min="14340" max="14340" width="8.42578125" customWidth="1"/>
    <col min="14341" max="14341" width="6.85546875" customWidth="1"/>
    <col min="14342" max="14348" width="5.7109375" customWidth="1"/>
    <col min="14349" max="14349" width="7.140625" customWidth="1"/>
    <col min="14350" max="14350" width="9.5703125" bestFit="1" customWidth="1"/>
    <col min="14351" max="14351" width="9.140625" customWidth="1"/>
    <col min="14352" max="14352" width="7.140625" customWidth="1"/>
    <col min="14353" max="14353" width="7.42578125" customWidth="1"/>
    <col min="14354" max="14354" width="7" customWidth="1"/>
    <col min="14355" max="14355" width="11.28515625" customWidth="1"/>
    <col min="14359" max="14359" width="10.28515625" customWidth="1"/>
    <col min="14360" max="14369" width="0" hidden="1" customWidth="1"/>
    <col min="14593" max="14593" width="13.7109375" customWidth="1"/>
    <col min="14594" max="14594" width="4.42578125" customWidth="1"/>
    <col min="14595" max="14595" width="9.42578125" customWidth="1"/>
    <col min="14596" max="14596" width="8.42578125" customWidth="1"/>
    <col min="14597" max="14597" width="6.85546875" customWidth="1"/>
    <col min="14598" max="14604" width="5.7109375" customWidth="1"/>
    <col min="14605" max="14605" width="7.140625" customWidth="1"/>
    <col min="14606" max="14606" width="9.5703125" bestFit="1" customWidth="1"/>
    <col min="14607" max="14607" width="9.140625" customWidth="1"/>
    <col min="14608" max="14608" width="7.140625" customWidth="1"/>
    <col min="14609" max="14609" width="7.42578125" customWidth="1"/>
    <col min="14610" max="14610" width="7" customWidth="1"/>
    <col min="14611" max="14611" width="11.28515625" customWidth="1"/>
    <col min="14615" max="14615" width="10.28515625" customWidth="1"/>
    <col min="14616" max="14625" width="0" hidden="1" customWidth="1"/>
    <col min="14849" max="14849" width="13.7109375" customWidth="1"/>
    <col min="14850" max="14850" width="4.42578125" customWidth="1"/>
    <col min="14851" max="14851" width="9.42578125" customWidth="1"/>
    <col min="14852" max="14852" width="8.42578125" customWidth="1"/>
    <col min="14853" max="14853" width="6.85546875" customWidth="1"/>
    <col min="14854" max="14860" width="5.7109375" customWidth="1"/>
    <col min="14861" max="14861" width="7.140625" customWidth="1"/>
    <col min="14862" max="14862" width="9.5703125" bestFit="1" customWidth="1"/>
    <col min="14863" max="14863" width="9.140625" customWidth="1"/>
    <col min="14864" max="14864" width="7.140625" customWidth="1"/>
    <col min="14865" max="14865" width="7.42578125" customWidth="1"/>
    <col min="14866" max="14866" width="7" customWidth="1"/>
    <col min="14867" max="14867" width="11.28515625" customWidth="1"/>
    <col min="14871" max="14871" width="10.28515625" customWidth="1"/>
    <col min="14872" max="14881" width="0" hidden="1" customWidth="1"/>
    <col min="15105" max="15105" width="13.7109375" customWidth="1"/>
    <col min="15106" max="15106" width="4.42578125" customWidth="1"/>
    <col min="15107" max="15107" width="9.42578125" customWidth="1"/>
    <col min="15108" max="15108" width="8.42578125" customWidth="1"/>
    <col min="15109" max="15109" width="6.85546875" customWidth="1"/>
    <col min="15110" max="15116" width="5.7109375" customWidth="1"/>
    <col min="15117" max="15117" width="7.140625" customWidth="1"/>
    <col min="15118" max="15118" width="9.5703125" bestFit="1" customWidth="1"/>
    <col min="15119" max="15119" width="9.140625" customWidth="1"/>
    <col min="15120" max="15120" width="7.140625" customWidth="1"/>
    <col min="15121" max="15121" width="7.42578125" customWidth="1"/>
    <col min="15122" max="15122" width="7" customWidth="1"/>
    <col min="15123" max="15123" width="11.28515625" customWidth="1"/>
    <col min="15127" max="15127" width="10.28515625" customWidth="1"/>
    <col min="15128" max="15137" width="0" hidden="1" customWidth="1"/>
    <col min="15361" max="15361" width="13.7109375" customWidth="1"/>
    <col min="15362" max="15362" width="4.42578125" customWidth="1"/>
    <col min="15363" max="15363" width="9.42578125" customWidth="1"/>
    <col min="15364" max="15364" width="8.42578125" customWidth="1"/>
    <col min="15365" max="15365" width="6.85546875" customWidth="1"/>
    <col min="15366" max="15372" width="5.7109375" customWidth="1"/>
    <col min="15373" max="15373" width="7.140625" customWidth="1"/>
    <col min="15374" max="15374" width="9.5703125" bestFit="1" customWidth="1"/>
    <col min="15375" max="15375" width="9.140625" customWidth="1"/>
    <col min="15376" max="15376" width="7.140625" customWidth="1"/>
    <col min="15377" max="15377" width="7.42578125" customWidth="1"/>
    <col min="15378" max="15378" width="7" customWidth="1"/>
    <col min="15379" max="15379" width="11.28515625" customWidth="1"/>
    <col min="15383" max="15383" width="10.28515625" customWidth="1"/>
    <col min="15384" max="15393" width="0" hidden="1" customWidth="1"/>
    <col min="15617" max="15617" width="13.7109375" customWidth="1"/>
    <col min="15618" max="15618" width="4.42578125" customWidth="1"/>
    <col min="15619" max="15619" width="9.42578125" customWidth="1"/>
    <col min="15620" max="15620" width="8.42578125" customWidth="1"/>
    <col min="15621" max="15621" width="6.85546875" customWidth="1"/>
    <col min="15622" max="15628" width="5.7109375" customWidth="1"/>
    <col min="15629" max="15629" width="7.140625" customWidth="1"/>
    <col min="15630" max="15630" width="9.5703125" bestFit="1" customWidth="1"/>
    <col min="15631" max="15631" width="9.140625" customWidth="1"/>
    <col min="15632" max="15632" width="7.140625" customWidth="1"/>
    <col min="15633" max="15633" width="7.42578125" customWidth="1"/>
    <col min="15634" max="15634" width="7" customWidth="1"/>
    <col min="15635" max="15635" width="11.28515625" customWidth="1"/>
    <col min="15639" max="15639" width="10.28515625" customWidth="1"/>
    <col min="15640" max="15649" width="0" hidden="1" customWidth="1"/>
    <col min="15873" max="15873" width="13.7109375" customWidth="1"/>
    <col min="15874" max="15874" width="4.42578125" customWidth="1"/>
    <col min="15875" max="15875" width="9.42578125" customWidth="1"/>
    <col min="15876" max="15876" width="8.42578125" customWidth="1"/>
    <col min="15877" max="15877" width="6.85546875" customWidth="1"/>
    <col min="15878" max="15884" width="5.7109375" customWidth="1"/>
    <col min="15885" max="15885" width="7.140625" customWidth="1"/>
    <col min="15886" max="15886" width="9.5703125" bestFit="1" customWidth="1"/>
    <col min="15887" max="15887" width="9.140625" customWidth="1"/>
    <col min="15888" max="15888" width="7.140625" customWidth="1"/>
    <col min="15889" max="15889" width="7.42578125" customWidth="1"/>
    <col min="15890" max="15890" width="7" customWidth="1"/>
    <col min="15891" max="15891" width="11.28515625" customWidth="1"/>
    <col min="15895" max="15895" width="10.28515625" customWidth="1"/>
    <col min="15896" max="15905" width="0" hidden="1" customWidth="1"/>
    <col min="16129" max="16129" width="13.7109375" customWidth="1"/>
    <col min="16130" max="16130" width="4.42578125" customWidth="1"/>
    <col min="16131" max="16131" width="9.42578125" customWidth="1"/>
    <col min="16132" max="16132" width="8.42578125" customWidth="1"/>
    <col min="16133" max="16133" width="6.85546875" customWidth="1"/>
    <col min="16134" max="16140" width="5.7109375" customWidth="1"/>
    <col min="16141" max="16141" width="7.140625" customWidth="1"/>
    <col min="16142" max="16142" width="9.5703125" bestFit="1" customWidth="1"/>
    <col min="16143" max="16143" width="9.140625" customWidth="1"/>
    <col min="16144" max="16144" width="7.140625" customWidth="1"/>
    <col min="16145" max="16145" width="7.42578125" customWidth="1"/>
    <col min="16146" max="16146" width="7" customWidth="1"/>
    <col min="16147" max="16147" width="11.28515625" customWidth="1"/>
    <col min="16151" max="16151" width="10.28515625" customWidth="1"/>
    <col min="16152" max="16161" width="0" hidden="1" customWidth="1"/>
  </cols>
  <sheetData>
    <row r="1" spans="1:18" x14ac:dyDescent="0.25">
      <c r="A1" s="3298" t="s">
        <v>518</v>
      </c>
      <c r="B1" s="3298"/>
      <c r="C1" s="3298"/>
      <c r="D1" s="3298"/>
      <c r="E1" s="3298"/>
      <c r="F1" s="3298"/>
      <c r="G1" s="3298"/>
      <c r="H1" s="3298"/>
      <c r="I1" s="3298"/>
      <c r="J1" s="3298"/>
      <c r="K1" s="3298"/>
      <c r="L1" s="3298"/>
      <c r="M1" s="3298"/>
      <c r="N1" s="3298"/>
      <c r="O1" s="3298"/>
      <c r="P1" s="3298"/>
      <c r="Q1" s="3298"/>
      <c r="R1" s="3298"/>
    </row>
    <row r="2" spans="1:18" x14ac:dyDescent="0.25">
      <c r="A2" s="3413" t="s">
        <v>41</v>
      </c>
      <c r="B2" s="3413"/>
      <c r="C2" s="3413"/>
      <c r="D2" s="3413"/>
      <c r="E2" s="3413"/>
      <c r="F2" s="3413"/>
      <c r="G2" s="3413"/>
      <c r="H2" s="3413"/>
      <c r="I2" s="3413"/>
      <c r="J2" s="3413"/>
      <c r="K2" s="3413"/>
      <c r="L2" s="3413"/>
      <c r="M2" s="3413"/>
      <c r="N2" s="3413"/>
      <c r="O2" s="3413"/>
      <c r="P2" s="3413"/>
      <c r="Q2" s="3413"/>
      <c r="R2" s="3413"/>
    </row>
    <row r="3" spans="1:18" x14ac:dyDescent="0.25">
      <c r="A3" s="3298" t="s">
        <v>451</v>
      </c>
      <c r="B3" s="3298"/>
      <c r="C3" s="3298"/>
      <c r="D3" s="3298"/>
      <c r="E3" s="3298"/>
      <c r="F3" s="3298"/>
      <c r="G3" s="3298"/>
      <c r="H3" s="3298"/>
      <c r="I3" s="3298"/>
      <c r="J3" s="3298"/>
      <c r="K3" s="3298"/>
      <c r="L3" s="3298"/>
      <c r="M3" s="3298"/>
      <c r="N3" s="3298"/>
      <c r="O3" s="3298"/>
      <c r="P3" s="3298"/>
      <c r="Q3" s="3298"/>
      <c r="R3" s="3298"/>
    </row>
    <row r="4" spans="1:18" x14ac:dyDescent="0.25">
      <c r="A4" s="47"/>
      <c r="B4" s="47"/>
      <c r="C4" s="47"/>
      <c r="D4" s="47"/>
      <c r="E4" s="47"/>
      <c r="F4" s="47"/>
      <c r="G4" s="47"/>
      <c r="H4" s="47"/>
      <c r="I4" s="47"/>
      <c r="J4" s="47"/>
      <c r="K4" s="47"/>
      <c r="L4" s="47"/>
      <c r="M4" s="47"/>
      <c r="N4" s="47"/>
      <c r="O4" s="47"/>
      <c r="P4" s="47"/>
      <c r="Q4" s="47"/>
      <c r="R4" s="47"/>
    </row>
    <row r="5" spans="1:18" x14ac:dyDescent="0.25">
      <c r="H5" t="s">
        <v>476</v>
      </c>
      <c r="K5" s="3613">
        <v>43504</v>
      </c>
      <c r="L5" s="3613"/>
      <c r="M5" s="3613"/>
      <c r="N5" s="3613"/>
    </row>
    <row r="6" spans="1:18" x14ac:dyDescent="0.25">
      <c r="J6" s="15" t="s">
        <v>152</v>
      </c>
      <c r="K6" s="3614"/>
      <c r="L6" s="3614"/>
      <c r="M6" s="3614"/>
      <c r="N6" s="3614"/>
    </row>
    <row r="8" spans="1:18" x14ac:dyDescent="0.25">
      <c r="A8" s="2040" t="s">
        <v>39</v>
      </c>
      <c r="B8" s="3615" t="s">
        <v>511</v>
      </c>
      <c r="C8" s="3616"/>
      <c r="D8" s="3616"/>
      <c r="E8" s="3616"/>
      <c r="F8" s="3616"/>
      <c r="G8" s="3616"/>
      <c r="H8" s="3616"/>
      <c r="I8" s="3616"/>
      <c r="J8" s="3616"/>
      <c r="K8" s="3616"/>
      <c r="L8" s="3616"/>
      <c r="M8" s="3616"/>
      <c r="N8" s="3617"/>
    </row>
    <row r="9" spans="1:18" x14ac:dyDescent="0.25">
      <c r="A9" s="2041" t="s">
        <v>235</v>
      </c>
      <c r="B9" s="3625" t="s">
        <v>512</v>
      </c>
      <c r="C9" s="3599"/>
      <c r="D9" s="3599"/>
      <c r="E9" s="3599"/>
      <c r="F9" s="3599"/>
      <c r="G9" s="3599"/>
      <c r="H9" s="3599"/>
      <c r="I9" s="3599"/>
      <c r="J9" s="3599"/>
      <c r="K9" s="3599"/>
      <c r="L9" s="3599"/>
      <c r="M9" s="3599"/>
      <c r="N9" s="3600"/>
    </row>
    <row r="10" spans="1:18" x14ac:dyDescent="0.25">
      <c r="A10" s="527"/>
      <c r="B10" s="3626" t="s">
        <v>513</v>
      </c>
      <c r="C10" s="3619"/>
      <c r="D10" s="3619"/>
      <c r="E10" s="3619"/>
      <c r="F10" s="3619"/>
      <c r="G10" s="3619"/>
      <c r="H10" s="3619"/>
      <c r="I10" s="3619"/>
      <c r="J10" s="3619"/>
      <c r="K10" s="3619"/>
      <c r="L10" s="3619"/>
      <c r="M10" s="3619"/>
      <c r="N10" s="3620"/>
    </row>
    <row r="11" spans="1:18" x14ac:dyDescent="0.25">
      <c r="A11" s="476" t="s">
        <v>155</v>
      </c>
      <c r="B11" s="3587" t="s">
        <v>1363</v>
      </c>
      <c r="C11" s="3529"/>
      <c r="D11" s="3529"/>
      <c r="E11" s="3529"/>
      <c r="F11" s="3529"/>
      <c r="G11" s="3529"/>
      <c r="H11" s="3529"/>
      <c r="I11" s="3529"/>
      <c r="J11" s="3529"/>
      <c r="K11" s="3529"/>
      <c r="L11" s="3529"/>
      <c r="M11" s="3529"/>
      <c r="N11" s="3627"/>
    </row>
    <row r="12" spans="1:18" x14ac:dyDescent="0.25">
      <c r="A12" s="2041" t="s">
        <v>159</v>
      </c>
      <c r="B12" s="3625" t="s">
        <v>514</v>
      </c>
      <c r="C12" s="3599"/>
      <c r="D12" s="3599"/>
      <c r="E12" s="3599"/>
      <c r="F12" s="3599"/>
      <c r="G12" s="3599"/>
      <c r="H12" s="3599"/>
      <c r="I12" s="3599"/>
      <c r="J12" s="3599"/>
      <c r="K12" s="3599"/>
      <c r="L12" s="3599"/>
      <c r="M12" s="3599"/>
      <c r="N12" s="3600"/>
    </row>
    <row r="13" spans="1:18" x14ac:dyDescent="0.25">
      <c r="A13" s="2043"/>
      <c r="B13" s="3626" t="s">
        <v>515</v>
      </c>
      <c r="C13" s="3619"/>
      <c r="D13" s="3619"/>
      <c r="E13" s="3619"/>
      <c r="F13" s="3619"/>
      <c r="G13" s="3619"/>
      <c r="H13" s="3619"/>
      <c r="I13" s="3619"/>
      <c r="J13" s="3619"/>
      <c r="K13" s="3619"/>
      <c r="L13" s="3619"/>
      <c r="M13" s="3619"/>
      <c r="N13" s="3620"/>
    </row>
    <row r="14" spans="1:18" x14ac:dyDescent="0.25">
      <c r="A14" s="2040" t="s">
        <v>161</v>
      </c>
      <c r="B14" s="3610" t="s">
        <v>434</v>
      </c>
      <c r="C14" s="3611"/>
      <c r="D14" s="3611"/>
      <c r="E14" s="3611"/>
      <c r="F14" s="3611"/>
      <c r="G14" s="3611"/>
      <c r="H14" s="3611"/>
      <c r="I14" s="3611"/>
      <c r="J14" s="3611"/>
      <c r="K14" s="3611"/>
      <c r="L14" s="3611"/>
      <c r="M14" s="3611"/>
      <c r="N14" s="3612"/>
    </row>
    <row r="15" spans="1:18" x14ac:dyDescent="0.25">
      <c r="A15" s="2041" t="s">
        <v>162</v>
      </c>
      <c r="B15" s="3598" t="s">
        <v>481</v>
      </c>
      <c r="C15" s="3599"/>
      <c r="D15" s="3599"/>
      <c r="E15" s="3599"/>
      <c r="F15" s="3599"/>
      <c r="G15" s="3599"/>
      <c r="H15" s="3599"/>
      <c r="I15" s="3599"/>
      <c r="J15" s="3599"/>
      <c r="K15" s="3599"/>
      <c r="L15" s="3599"/>
      <c r="M15" s="3599"/>
      <c r="N15" s="3600"/>
    </row>
    <row r="16" spans="1:18" x14ac:dyDescent="0.25">
      <c r="A16" s="2043"/>
      <c r="B16" s="3601" t="s">
        <v>482</v>
      </c>
      <c r="C16" s="3602"/>
      <c r="D16" s="3602"/>
      <c r="E16" s="3602"/>
      <c r="F16" s="3602"/>
      <c r="G16" s="3602"/>
      <c r="H16" s="3602"/>
      <c r="I16" s="3602"/>
      <c r="J16" s="3602"/>
      <c r="K16" s="3602"/>
      <c r="L16" s="3602"/>
      <c r="M16" s="3602"/>
      <c r="N16" s="3603"/>
    </row>
    <row r="17" spans="1:22" ht="12.75" customHeight="1" x14ac:dyDescent="0.25">
      <c r="A17" s="2203" t="s">
        <v>483</v>
      </c>
      <c r="B17" s="3604" t="s">
        <v>484</v>
      </c>
      <c r="C17" s="3605"/>
      <c r="D17" s="3605"/>
      <c r="E17" s="3605"/>
      <c r="F17" s="3605"/>
      <c r="G17" s="3605"/>
      <c r="H17" s="3605"/>
      <c r="I17" s="3605"/>
      <c r="J17" s="3605"/>
      <c r="K17" s="3605"/>
      <c r="L17" s="3605"/>
      <c r="M17" s="3605"/>
      <c r="N17" s="3606"/>
    </row>
    <row r="18" spans="1:22" ht="12.75" customHeight="1" x14ac:dyDescent="0.25">
      <c r="A18" s="2204" t="s">
        <v>485</v>
      </c>
      <c r="B18" s="3607" t="s">
        <v>486</v>
      </c>
      <c r="C18" s="3608"/>
      <c r="D18" s="3608"/>
      <c r="E18" s="3608"/>
      <c r="F18" s="3608"/>
      <c r="G18" s="3608"/>
      <c r="H18" s="3608"/>
      <c r="I18" s="3608"/>
      <c r="J18" s="3608"/>
      <c r="K18" s="3608"/>
      <c r="L18" s="3608"/>
      <c r="M18" s="3608"/>
      <c r="N18" s="3609"/>
    </row>
    <row r="19" spans="1:22" x14ac:dyDescent="0.25">
      <c r="A19" s="2042"/>
      <c r="B19" s="3628" t="s">
        <v>516</v>
      </c>
      <c r="C19" s="3602"/>
      <c r="D19" s="3602"/>
      <c r="E19" s="3602"/>
      <c r="F19" s="3602"/>
      <c r="G19" s="3602"/>
      <c r="H19" s="3602"/>
      <c r="I19" s="3602"/>
      <c r="J19" s="3602"/>
      <c r="K19" s="3602"/>
      <c r="L19" s="3602"/>
      <c r="M19" s="3602"/>
      <c r="N19" s="3603"/>
    </row>
    <row r="21" spans="1:22" x14ac:dyDescent="0.25">
      <c r="A21" s="659" t="s">
        <v>462</v>
      </c>
      <c r="D21" s="56" t="s">
        <v>488</v>
      </c>
    </row>
    <row r="22" spans="1:22" ht="24.75" x14ac:dyDescent="0.25">
      <c r="C22" s="1"/>
      <c r="D22" s="2133" t="s">
        <v>1206</v>
      </c>
      <c r="E22" s="1543" t="s">
        <v>159</v>
      </c>
      <c r="I22" s="56"/>
      <c r="J22" s="56"/>
      <c r="K22" s="56"/>
      <c r="L22" s="56"/>
      <c r="M22" s="56"/>
      <c r="N22" s="56"/>
    </row>
    <row r="23" spans="1:22" x14ac:dyDescent="0.25">
      <c r="C23" s="2116" t="s">
        <v>251</v>
      </c>
      <c r="D23" s="2206">
        <v>0.92979999999999996</v>
      </c>
      <c r="E23" s="2207">
        <v>0.9</v>
      </c>
    </row>
    <row r="24" spans="1:22" x14ac:dyDescent="0.25">
      <c r="C24" s="137" t="s">
        <v>252</v>
      </c>
      <c r="D24" s="2206">
        <v>0.90639999999999998</v>
      </c>
      <c r="E24" s="2207">
        <v>0.9</v>
      </c>
    </row>
    <row r="25" spans="1:22" x14ac:dyDescent="0.25">
      <c r="C25" s="137" t="s">
        <v>253</v>
      </c>
      <c r="D25" s="2206">
        <v>0.90200000000000002</v>
      </c>
      <c r="E25" s="2207">
        <v>0.9</v>
      </c>
      <c r="F25" s="674"/>
      <c r="G25" s="674"/>
      <c r="R25" s="56" t="s">
        <v>285</v>
      </c>
    </row>
    <row r="26" spans="1:22" x14ac:dyDescent="0.25">
      <c r="C26" s="137" t="s">
        <v>254</v>
      </c>
      <c r="D26" s="2206">
        <v>0.9587</v>
      </c>
      <c r="E26" s="2207">
        <v>0.9</v>
      </c>
      <c r="F26" s="674"/>
      <c r="G26" s="674"/>
      <c r="R26" t="s">
        <v>176</v>
      </c>
    </row>
    <row r="27" spans="1:22" x14ac:dyDescent="0.25">
      <c r="C27" s="137" t="s">
        <v>1205</v>
      </c>
      <c r="D27" s="2076">
        <v>0.93</v>
      </c>
      <c r="E27" s="2207">
        <v>0.9</v>
      </c>
      <c r="F27" s="674"/>
      <c r="G27" s="674"/>
      <c r="R27" t="s">
        <v>177</v>
      </c>
    </row>
    <row r="28" spans="1:22" x14ac:dyDescent="0.25">
      <c r="C28" s="137" t="s">
        <v>1392</v>
      </c>
      <c r="D28" s="2076">
        <v>0.92</v>
      </c>
      <c r="E28" s="2207">
        <v>0.9</v>
      </c>
      <c r="F28" s="674"/>
      <c r="G28" s="674"/>
      <c r="R28" s="598"/>
      <c r="S28" s="600"/>
      <c r="T28" s="676"/>
      <c r="U28" s="600"/>
      <c r="V28" s="599"/>
    </row>
    <row r="29" spans="1:22" x14ac:dyDescent="0.25">
      <c r="C29" s="617" t="s">
        <v>1534</v>
      </c>
      <c r="D29" s="1"/>
      <c r="E29" s="2207">
        <v>0.9</v>
      </c>
      <c r="F29" s="674"/>
      <c r="G29" s="674"/>
      <c r="R29" s="3585"/>
      <c r="S29" s="3624"/>
      <c r="T29" s="493"/>
      <c r="U29" s="463"/>
      <c r="V29" s="494"/>
    </row>
    <row r="30" spans="1:22" ht="15.75" thickBot="1" x14ac:dyDescent="0.3">
      <c r="C30" s="617" t="s">
        <v>1535</v>
      </c>
      <c r="D30" s="1"/>
      <c r="E30" s="2207">
        <v>0.9</v>
      </c>
      <c r="F30" s="674"/>
      <c r="G30" s="674"/>
      <c r="R30" s="2476"/>
      <c r="S30" s="2482"/>
      <c r="T30" s="493"/>
      <c r="U30" s="463"/>
      <c r="V30" s="494"/>
    </row>
    <row r="31" spans="1:22" ht="15.75" thickBot="1" x14ac:dyDescent="0.3">
      <c r="F31" s="2205"/>
      <c r="R31" s="492"/>
      <c r="S31" s="463"/>
      <c r="T31" s="493"/>
      <c r="U31" s="463"/>
      <c r="V31" s="494"/>
    </row>
    <row r="32" spans="1:22" x14ac:dyDescent="0.25">
      <c r="R32" s="492"/>
      <c r="S32" s="463"/>
      <c r="T32" s="493"/>
      <c r="U32" s="463"/>
      <c r="V32" s="494"/>
    </row>
    <row r="33" spans="4:22" x14ac:dyDescent="0.25">
      <c r="R33" s="492"/>
      <c r="S33" s="463"/>
      <c r="T33" s="493"/>
      <c r="U33" s="463"/>
      <c r="V33" s="494"/>
    </row>
    <row r="34" spans="4:22" x14ac:dyDescent="0.25">
      <c r="D34" s="677"/>
      <c r="E34" s="60"/>
      <c r="R34" s="492"/>
      <c r="S34" s="463"/>
      <c r="T34" s="493"/>
      <c r="U34" s="463"/>
      <c r="V34" s="494"/>
    </row>
    <row r="35" spans="4:22" x14ac:dyDescent="0.25">
      <c r="D35" s="677"/>
      <c r="E35" s="60"/>
      <c r="R35" s="492"/>
      <c r="S35" s="463"/>
      <c r="T35" s="493"/>
      <c r="U35" s="463"/>
      <c r="V35" s="494"/>
    </row>
    <row r="36" spans="4:22" x14ac:dyDescent="0.25">
      <c r="D36" s="677"/>
      <c r="E36" s="60"/>
      <c r="R36" s="492"/>
      <c r="S36" s="463"/>
      <c r="T36" s="493"/>
      <c r="U36" s="463"/>
      <c r="V36" s="494"/>
    </row>
    <row r="37" spans="4:22" x14ac:dyDescent="0.25">
      <c r="R37" s="492"/>
      <c r="S37" s="463"/>
      <c r="T37" s="493"/>
      <c r="U37" s="463"/>
      <c r="V37" s="494"/>
    </row>
    <row r="38" spans="4:22" x14ac:dyDescent="0.25">
      <c r="R38" s="492"/>
      <c r="S38" s="463"/>
      <c r="T38" s="493"/>
      <c r="U38" s="463"/>
      <c r="V38" s="494"/>
    </row>
    <row r="39" spans="4:22" x14ac:dyDescent="0.25">
      <c r="R39" s="492"/>
      <c r="S39" s="463"/>
      <c r="T39" s="493"/>
      <c r="U39" s="463"/>
      <c r="V39" s="494"/>
    </row>
    <row r="40" spans="4:22" x14ac:dyDescent="0.25">
      <c r="R40" s="492"/>
      <c r="S40" s="463"/>
      <c r="T40" s="493"/>
      <c r="U40" s="463"/>
      <c r="V40" s="494"/>
    </row>
    <row r="41" spans="4:22" x14ac:dyDescent="0.25">
      <c r="R41" s="492"/>
      <c r="S41" s="463"/>
      <c r="T41" s="493"/>
      <c r="U41" s="463"/>
      <c r="V41" s="494"/>
    </row>
    <row r="42" spans="4:22" x14ac:dyDescent="0.25">
      <c r="R42" s="492"/>
      <c r="S42" s="463"/>
      <c r="T42" s="493"/>
      <c r="U42" s="463"/>
      <c r="V42" s="494"/>
    </row>
    <row r="43" spans="4:22" x14ac:dyDescent="0.25">
      <c r="R43" s="492"/>
      <c r="S43" s="463"/>
      <c r="T43" s="493"/>
      <c r="U43" s="463"/>
      <c r="V43" s="494"/>
    </row>
    <row r="44" spans="4:22" ht="15.75" thickBot="1" x14ac:dyDescent="0.3">
      <c r="R44" s="495"/>
      <c r="S44" s="496"/>
      <c r="T44" s="497"/>
      <c r="U44" s="496"/>
      <c r="V44" s="498"/>
    </row>
    <row r="46" spans="4:22" x14ac:dyDescent="0.25">
      <c r="R46" s="107" t="s">
        <v>517</v>
      </c>
    </row>
    <row r="47" spans="4:22" x14ac:dyDescent="0.25">
      <c r="R47" t="s">
        <v>233</v>
      </c>
    </row>
    <row r="51" spans="2:18" x14ac:dyDescent="0.25">
      <c r="C51" t="s">
        <v>254</v>
      </c>
    </row>
    <row r="52" spans="2:18" x14ac:dyDescent="0.25">
      <c r="B52" s="9"/>
      <c r="C52" s="660" t="s">
        <v>489</v>
      </c>
      <c r="D52" s="661">
        <v>5</v>
      </c>
      <c r="E52" s="616"/>
      <c r="F52" s="661">
        <v>4</v>
      </c>
      <c r="G52" s="615"/>
      <c r="H52" s="661">
        <v>3</v>
      </c>
      <c r="I52" s="615"/>
      <c r="J52" s="661">
        <v>2</v>
      </c>
      <c r="K52" s="615"/>
      <c r="L52" s="661">
        <v>1</v>
      </c>
      <c r="M52" s="615"/>
      <c r="N52" s="1"/>
      <c r="O52" s="1"/>
      <c r="P52" s="1"/>
      <c r="Q52" s="1"/>
      <c r="R52" s="1"/>
    </row>
    <row r="53" spans="2:18" x14ac:dyDescent="0.25">
      <c r="B53" s="9"/>
      <c r="C53" s="662" t="s">
        <v>490</v>
      </c>
      <c r="D53" s="663" t="s">
        <v>491</v>
      </c>
      <c r="E53" s="663" t="s">
        <v>492</v>
      </c>
      <c r="F53" s="663" t="s">
        <v>74</v>
      </c>
      <c r="G53" s="663" t="s">
        <v>492</v>
      </c>
      <c r="H53" s="663" t="s">
        <v>493</v>
      </c>
      <c r="I53" s="663" t="s">
        <v>492</v>
      </c>
      <c r="J53" s="663" t="s">
        <v>334</v>
      </c>
      <c r="K53" s="663" t="s">
        <v>492</v>
      </c>
      <c r="L53" s="663" t="s">
        <v>494</v>
      </c>
      <c r="M53" s="663" t="s">
        <v>492</v>
      </c>
      <c r="N53" s="663" t="s">
        <v>495</v>
      </c>
      <c r="O53" s="663" t="s">
        <v>496</v>
      </c>
      <c r="P53" s="663" t="s">
        <v>497</v>
      </c>
      <c r="Q53" s="663" t="s">
        <v>498</v>
      </c>
      <c r="R53" s="663" t="s">
        <v>499</v>
      </c>
    </row>
    <row r="54" spans="2:18" x14ac:dyDescent="0.25">
      <c r="B54" s="9">
        <v>171</v>
      </c>
      <c r="C54" s="664">
        <v>1</v>
      </c>
      <c r="D54" s="665">
        <v>136</v>
      </c>
      <c r="E54" s="666">
        <f t="shared" ref="E54:E63" si="0">D54*$D$52</f>
        <v>680</v>
      </c>
      <c r="F54" s="665">
        <v>31</v>
      </c>
      <c r="G54" s="666">
        <f>F54*F52</f>
        <v>124</v>
      </c>
      <c r="H54" s="665">
        <v>4</v>
      </c>
      <c r="I54" s="666">
        <f>H54*H52</f>
        <v>12</v>
      </c>
      <c r="J54" s="665">
        <v>0</v>
      </c>
      <c r="K54" s="666">
        <f>J54*J52</f>
        <v>0</v>
      </c>
      <c r="L54" s="665">
        <v>0</v>
      </c>
      <c r="M54" s="666">
        <f>L54*L52</f>
        <v>0</v>
      </c>
      <c r="N54" s="666">
        <f t="shared" ref="N54:N63" si="1">(D54*$X$52)</f>
        <v>0</v>
      </c>
      <c r="O54" s="666">
        <f t="shared" ref="O54:O63" si="2">+F54*$Y$52</f>
        <v>0</v>
      </c>
      <c r="P54" s="666">
        <f t="shared" ref="P54:P63" si="3">+H54*$AA$52</f>
        <v>0</v>
      </c>
      <c r="Q54" s="667">
        <f t="shared" ref="Q54:Q63" si="4">+J54*$AC$52</f>
        <v>0</v>
      </c>
      <c r="R54" s="666">
        <f t="shared" ref="R54:R63" si="5">+L54*$AE$52</f>
        <v>0</v>
      </c>
    </row>
    <row r="55" spans="2:18" x14ac:dyDescent="0.25">
      <c r="B55" s="9">
        <v>171</v>
      </c>
      <c r="C55" s="664">
        <v>2</v>
      </c>
      <c r="D55" s="665">
        <v>136</v>
      </c>
      <c r="E55" s="666">
        <f t="shared" si="0"/>
        <v>680</v>
      </c>
      <c r="F55" s="665">
        <v>31</v>
      </c>
      <c r="G55" s="666">
        <f>F55*F52</f>
        <v>124</v>
      </c>
      <c r="H55" s="665">
        <v>4</v>
      </c>
      <c r="I55" s="666">
        <f>H55*H52</f>
        <v>12</v>
      </c>
      <c r="J55" s="665">
        <v>0</v>
      </c>
      <c r="K55" s="666">
        <f>J55*J52</f>
        <v>0</v>
      </c>
      <c r="L55" s="665">
        <v>0</v>
      </c>
      <c r="M55" s="666">
        <f>L55*L52</f>
        <v>0</v>
      </c>
      <c r="N55" s="666">
        <f t="shared" si="1"/>
        <v>0</v>
      </c>
      <c r="O55" s="666">
        <f t="shared" si="2"/>
        <v>0</v>
      </c>
      <c r="P55" s="666">
        <f t="shared" si="3"/>
        <v>0</v>
      </c>
      <c r="Q55" s="667">
        <f t="shared" si="4"/>
        <v>0</v>
      </c>
      <c r="R55" s="666">
        <f t="shared" si="5"/>
        <v>0</v>
      </c>
    </row>
    <row r="56" spans="2:18" x14ac:dyDescent="0.25">
      <c r="B56" s="9">
        <v>171</v>
      </c>
      <c r="C56" s="664">
        <v>3</v>
      </c>
      <c r="D56" s="665">
        <v>136</v>
      </c>
      <c r="E56" s="666">
        <f t="shared" si="0"/>
        <v>680</v>
      </c>
      <c r="F56" s="665">
        <v>31</v>
      </c>
      <c r="G56" s="666">
        <f>F56*F52</f>
        <v>124</v>
      </c>
      <c r="H56" s="665">
        <v>4</v>
      </c>
      <c r="I56" s="666">
        <f>H56*H52</f>
        <v>12</v>
      </c>
      <c r="J56" s="665">
        <v>0</v>
      </c>
      <c r="K56" s="666">
        <f>J56*J52</f>
        <v>0</v>
      </c>
      <c r="L56" s="665">
        <v>0</v>
      </c>
      <c r="M56" s="666">
        <f>L56*L52</f>
        <v>0</v>
      </c>
      <c r="N56" s="666">
        <f t="shared" si="1"/>
        <v>0</v>
      </c>
      <c r="O56" s="666">
        <f t="shared" si="2"/>
        <v>0</v>
      </c>
      <c r="P56" s="666">
        <f t="shared" si="3"/>
        <v>0</v>
      </c>
      <c r="Q56" s="667">
        <f t="shared" si="4"/>
        <v>0</v>
      </c>
      <c r="R56" s="666">
        <f t="shared" si="5"/>
        <v>0</v>
      </c>
    </row>
    <row r="57" spans="2:18" x14ac:dyDescent="0.25">
      <c r="B57" s="9">
        <v>171</v>
      </c>
      <c r="C57" s="664">
        <v>4</v>
      </c>
      <c r="D57" s="665">
        <v>135</v>
      </c>
      <c r="E57" s="666">
        <f t="shared" si="0"/>
        <v>675</v>
      </c>
      <c r="F57" s="665">
        <v>34</v>
      </c>
      <c r="G57" s="666">
        <f>F57*F52</f>
        <v>136</v>
      </c>
      <c r="H57" s="665">
        <v>2</v>
      </c>
      <c r="I57" s="666">
        <f>H57*H52</f>
        <v>6</v>
      </c>
      <c r="J57" s="665">
        <v>0</v>
      </c>
      <c r="K57" s="666">
        <f>J57*J52</f>
        <v>0</v>
      </c>
      <c r="L57" s="665">
        <v>0</v>
      </c>
      <c r="M57" s="666">
        <f>L57*L52</f>
        <v>0</v>
      </c>
      <c r="N57" s="666">
        <f t="shared" si="1"/>
        <v>0</v>
      </c>
      <c r="O57" s="666">
        <f t="shared" si="2"/>
        <v>0</v>
      </c>
      <c r="P57" s="666">
        <f t="shared" si="3"/>
        <v>0</v>
      </c>
      <c r="Q57" s="667">
        <f t="shared" si="4"/>
        <v>0</v>
      </c>
      <c r="R57" s="666">
        <f t="shared" si="5"/>
        <v>0</v>
      </c>
    </row>
    <row r="58" spans="2:18" x14ac:dyDescent="0.25">
      <c r="B58" s="9">
        <v>171</v>
      </c>
      <c r="C58" s="664">
        <v>5</v>
      </c>
      <c r="D58" s="665">
        <v>140</v>
      </c>
      <c r="E58" s="666">
        <f t="shared" si="0"/>
        <v>700</v>
      </c>
      <c r="F58" s="665">
        <v>27</v>
      </c>
      <c r="G58" s="666">
        <f>F58*F52</f>
        <v>108</v>
      </c>
      <c r="H58" s="665">
        <v>4</v>
      </c>
      <c r="I58" s="666">
        <f>H58*H52</f>
        <v>12</v>
      </c>
      <c r="J58" s="665">
        <v>0</v>
      </c>
      <c r="K58" s="666">
        <f>J58*J52</f>
        <v>0</v>
      </c>
      <c r="L58" s="665">
        <v>0</v>
      </c>
      <c r="M58" s="666">
        <f>L58*L52</f>
        <v>0</v>
      </c>
      <c r="N58" s="666">
        <f t="shared" si="1"/>
        <v>0</v>
      </c>
      <c r="O58" s="666">
        <f t="shared" si="2"/>
        <v>0</v>
      </c>
      <c r="P58" s="666">
        <f t="shared" si="3"/>
        <v>0</v>
      </c>
      <c r="Q58" s="667">
        <f t="shared" si="4"/>
        <v>0</v>
      </c>
      <c r="R58" s="666">
        <f t="shared" si="5"/>
        <v>0</v>
      </c>
    </row>
    <row r="59" spans="2:18" x14ac:dyDescent="0.25">
      <c r="B59" s="9">
        <v>171</v>
      </c>
      <c r="C59" s="664">
        <v>6</v>
      </c>
      <c r="D59" s="665">
        <v>139</v>
      </c>
      <c r="E59" s="666">
        <f t="shared" si="0"/>
        <v>695</v>
      </c>
      <c r="F59" s="665">
        <v>30</v>
      </c>
      <c r="G59" s="666">
        <f>F59*F52</f>
        <v>120</v>
      </c>
      <c r="H59" s="665">
        <v>2</v>
      </c>
      <c r="I59" s="666">
        <f>H59*H52</f>
        <v>6</v>
      </c>
      <c r="J59" s="665">
        <v>0</v>
      </c>
      <c r="K59" s="666">
        <f>J59*J52</f>
        <v>0</v>
      </c>
      <c r="L59" s="665">
        <v>0</v>
      </c>
      <c r="M59" s="666">
        <f>L59*L52</f>
        <v>0</v>
      </c>
      <c r="N59" s="666">
        <f t="shared" si="1"/>
        <v>0</v>
      </c>
      <c r="O59" s="666">
        <f t="shared" si="2"/>
        <v>0</v>
      </c>
      <c r="P59" s="666">
        <f t="shared" si="3"/>
        <v>0</v>
      </c>
      <c r="Q59" s="667">
        <f t="shared" si="4"/>
        <v>0</v>
      </c>
      <c r="R59" s="666">
        <f t="shared" si="5"/>
        <v>0</v>
      </c>
    </row>
    <row r="60" spans="2:18" x14ac:dyDescent="0.25">
      <c r="B60" s="9">
        <v>171</v>
      </c>
      <c r="C60" s="664">
        <v>7</v>
      </c>
      <c r="D60" s="665">
        <v>140</v>
      </c>
      <c r="E60" s="666">
        <f t="shared" si="0"/>
        <v>700</v>
      </c>
      <c r="F60" s="665">
        <v>29</v>
      </c>
      <c r="G60" s="666">
        <f>F60*F52</f>
        <v>116</v>
      </c>
      <c r="H60" s="665">
        <v>2</v>
      </c>
      <c r="I60" s="666">
        <f>H60*H52</f>
        <v>6</v>
      </c>
      <c r="J60" s="665">
        <v>0</v>
      </c>
      <c r="K60" s="666">
        <f>J60*J52</f>
        <v>0</v>
      </c>
      <c r="L60" s="665">
        <v>0</v>
      </c>
      <c r="M60" s="666">
        <f>L60*L52</f>
        <v>0</v>
      </c>
      <c r="N60" s="666">
        <f t="shared" si="1"/>
        <v>0</v>
      </c>
      <c r="O60" s="666">
        <f t="shared" si="2"/>
        <v>0</v>
      </c>
      <c r="P60" s="666">
        <f t="shared" si="3"/>
        <v>0</v>
      </c>
      <c r="Q60" s="667">
        <f t="shared" si="4"/>
        <v>0</v>
      </c>
      <c r="R60" s="666">
        <f t="shared" si="5"/>
        <v>0</v>
      </c>
    </row>
    <row r="61" spans="2:18" x14ac:dyDescent="0.25">
      <c r="B61" s="9">
        <v>171</v>
      </c>
      <c r="C61" s="664">
        <v>8</v>
      </c>
      <c r="D61" s="665">
        <v>139</v>
      </c>
      <c r="E61" s="666">
        <f t="shared" si="0"/>
        <v>695</v>
      </c>
      <c r="F61" s="665">
        <v>30</v>
      </c>
      <c r="G61" s="666">
        <f>F61*F52</f>
        <v>120</v>
      </c>
      <c r="H61" s="665">
        <v>2</v>
      </c>
      <c r="I61" s="666">
        <f>H61*H52</f>
        <v>6</v>
      </c>
      <c r="J61" s="665">
        <v>0</v>
      </c>
      <c r="K61" s="666">
        <f>J61*J52</f>
        <v>0</v>
      </c>
      <c r="L61" s="665">
        <v>0</v>
      </c>
      <c r="M61" s="666">
        <f>L61*L52</f>
        <v>0</v>
      </c>
      <c r="N61" s="666">
        <f t="shared" si="1"/>
        <v>0</v>
      </c>
      <c r="O61" s="666">
        <f t="shared" si="2"/>
        <v>0</v>
      </c>
      <c r="P61" s="666">
        <f t="shared" si="3"/>
        <v>0</v>
      </c>
      <c r="Q61" s="667">
        <f t="shared" si="4"/>
        <v>0</v>
      </c>
      <c r="R61" s="666">
        <f t="shared" si="5"/>
        <v>0</v>
      </c>
    </row>
    <row r="62" spans="2:18" x14ac:dyDescent="0.25">
      <c r="B62" s="9">
        <v>171</v>
      </c>
      <c r="C62" s="664">
        <v>9</v>
      </c>
      <c r="D62" s="665">
        <v>143</v>
      </c>
      <c r="E62" s="666">
        <f t="shared" si="0"/>
        <v>715</v>
      </c>
      <c r="F62" s="665">
        <v>26</v>
      </c>
      <c r="G62" s="666">
        <f>F62*F52</f>
        <v>104</v>
      </c>
      <c r="H62" s="665">
        <v>2</v>
      </c>
      <c r="I62" s="666">
        <f>H62*H52</f>
        <v>6</v>
      </c>
      <c r="J62" s="665">
        <v>0</v>
      </c>
      <c r="K62" s="666">
        <f>J62*J52</f>
        <v>0</v>
      </c>
      <c r="L62" s="665">
        <v>0</v>
      </c>
      <c r="M62" s="666">
        <f>L62*L52</f>
        <v>0</v>
      </c>
      <c r="N62" s="666">
        <f t="shared" si="1"/>
        <v>0</v>
      </c>
      <c r="O62" s="666">
        <f t="shared" si="2"/>
        <v>0</v>
      </c>
      <c r="P62" s="666">
        <f t="shared" si="3"/>
        <v>0</v>
      </c>
      <c r="Q62" s="667">
        <f t="shared" si="4"/>
        <v>0</v>
      </c>
      <c r="R62" s="666">
        <f t="shared" si="5"/>
        <v>0</v>
      </c>
    </row>
    <row r="63" spans="2:18" x14ac:dyDescent="0.25">
      <c r="B63" s="9">
        <v>171</v>
      </c>
      <c r="C63" s="664">
        <v>10</v>
      </c>
      <c r="D63" s="665">
        <v>141</v>
      </c>
      <c r="E63" s="666">
        <f t="shared" si="0"/>
        <v>705</v>
      </c>
      <c r="F63" s="665">
        <v>28</v>
      </c>
      <c r="G63" s="666">
        <f>F63*F52</f>
        <v>112</v>
      </c>
      <c r="H63" s="665">
        <v>2</v>
      </c>
      <c r="I63" s="666">
        <f>H63*H52</f>
        <v>6</v>
      </c>
      <c r="J63" s="665">
        <v>0</v>
      </c>
      <c r="K63" s="666">
        <f>J63*J52</f>
        <v>0</v>
      </c>
      <c r="L63" s="665">
        <v>0</v>
      </c>
      <c r="M63" s="666">
        <f>L63*L52</f>
        <v>0</v>
      </c>
      <c r="N63" s="666">
        <f t="shared" si="1"/>
        <v>0</v>
      </c>
      <c r="O63" s="666">
        <f t="shared" si="2"/>
        <v>0</v>
      </c>
      <c r="P63" s="666">
        <f t="shared" si="3"/>
        <v>0</v>
      </c>
      <c r="Q63" s="667">
        <f t="shared" si="4"/>
        <v>0</v>
      </c>
      <c r="R63" s="666">
        <f t="shared" si="5"/>
        <v>0</v>
      </c>
    </row>
    <row r="64" spans="2:18" x14ac:dyDescent="0.25">
      <c r="B64" s="9"/>
      <c r="C64" s="664"/>
      <c r="D64" s="665"/>
      <c r="E64" s="666"/>
      <c r="F64" s="665"/>
      <c r="G64" s="666"/>
      <c r="H64" s="665"/>
      <c r="I64" s="666"/>
      <c r="J64" s="665"/>
      <c r="K64" s="666"/>
      <c r="L64" s="665"/>
      <c r="M64" s="666"/>
      <c r="N64" s="668">
        <f>SUM(N54:N63)</f>
        <v>0</v>
      </c>
      <c r="O64" s="668">
        <f>SUM(O54:O63)</f>
        <v>0</v>
      </c>
      <c r="P64" s="668">
        <f>SUM(P54:P63)</f>
        <v>0</v>
      </c>
      <c r="Q64" s="668">
        <f>SUM(Q54:Q63)</f>
        <v>0</v>
      </c>
      <c r="R64" s="668">
        <f>SUM(R54:R63)</f>
        <v>0</v>
      </c>
    </row>
    <row r="65" spans="1:30" x14ac:dyDescent="0.25">
      <c r="B65" s="9"/>
      <c r="C65" s="9"/>
      <c r="D65" s="9"/>
      <c r="E65" s="669">
        <f>SUM(E54:E63)</f>
        <v>6925</v>
      </c>
      <c r="F65" s="9"/>
      <c r="G65" s="669">
        <f>SUM(G54:G63)</f>
        <v>1188</v>
      </c>
      <c r="H65" s="9"/>
      <c r="I65" s="669">
        <f>SUM(I54:I63)</f>
        <v>84</v>
      </c>
      <c r="J65" s="9"/>
      <c r="K65" s="669">
        <f>SUM(K54:K63)</f>
        <v>0</v>
      </c>
      <c r="L65" s="9"/>
      <c r="M65" s="9">
        <f>SUM(M54:M63)</f>
        <v>0</v>
      </c>
      <c r="N65" s="687">
        <f>(SUM(E65:M65)/(B54*10*D52))*100</f>
        <v>95.871345029239762</v>
      </c>
      <c r="O65" s="671">
        <f>SUM(O54:O63)/B54</f>
        <v>0</v>
      </c>
      <c r="P65" s="672">
        <f>SUM(P54:P63)/B54</f>
        <v>0</v>
      </c>
      <c r="Q65" s="672">
        <f>SUM(Q54:Q63)/B54</f>
        <v>0</v>
      </c>
      <c r="R65" s="672">
        <f>SUM(R54:R63)/B54</f>
        <v>0</v>
      </c>
    </row>
    <row r="66" spans="1:30" x14ac:dyDescent="0.25">
      <c r="N66" s="673"/>
    </row>
    <row r="67" spans="1:30" ht="18.600000000000001" customHeight="1" x14ac:dyDescent="0.25">
      <c r="X67" s="682" t="s">
        <v>384</v>
      </c>
      <c r="Y67" s="3596" t="s">
        <v>503</v>
      </c>
      <c r="Z67" s="3596" t="s">
        <v>504</v>
      </c>
      <c r="AA67" s="3596" t="s">
        <v>505</v>
      </c>
      <c r="AB67" s="3596" t="s">
        <v>506</v>
      </c>
      <c r="AC67" s="3596" t="s">
        <v>507</v>
      </c>
      <c r="AD67" s="683"/>
    </row>
    <row r="68" spans="1:30" x14ac:dyDescent="0.25">
      <c r="A68" s="659" t="s">
        <v>462</v>
      </c>
      <c r="D68" s="56" t="s">
        <v>1207</v>
      </c>
      <c r="Y68" s="3597"/>
      <c r="Z68" s="3597"/>
      <c r="AA68" s="3597"/>
      <c r="AB68" s="3597"/>
      <c r="AC68" s="3597"/>
    </row>
    <row r="69" spans="1:30" x14ac:dyDescent="0.25">
      <c r="I69" s="56"/>
      <c r="J69" s="56"/>
      <c r="K69" s="56"/>
      <c r="L69" s="56"/>
      <c r="M69" s="56"/>
      <c r="N69" s="56"/>
    </row>
    <row r="70" spans="1:30" x14ac:dyDescent="0.25">
      <c r="B70" s="9"/>
      <c r="C70" s="660" t="s">
        <v>489</v>
      </c>
      <c r="D70" s="661">
        <v>5</v>
      </c>
      <c r="E70" s="616"/>
      <c r="F70" s="661">
        <v>4</v>
      </c>
      <c r="G70" s="615"/>
      <c r="H70" s="661">
        <v>3</v>
      </c>
      <c r="I70" s="615"/>
      <c r="J70" s="661">
        <v>2</v>
      </c>
      <c r="K70" s="615"/>
      <c r="L70" s="661">
        <v>1</v>
      </c>
      <c r="M70" s="615"/>
      <c r="N70" s="1"/>
      <c r="O70" s="1"/>
      <c r="P70" s="1"/>
      <c r="Q70" s="1"/>
      <c r="R70" s="1"/>
    </row>
    <row r="71" spans="1:30" x14ac:dyDescent="0.25">
      <c r="B71" s="9"/>
      <c r="C71" s="662" t="s">
        <v>490</v>
      </c>
      <c r="D71" s="663" t="s">
        <v>491</v>
      </c>
      <c r="E71" s="663" t="s">
        <v>492</v>
      </c>
      <c r="F71" s="663" t="s">
        <v>74</v>
      </c>
      <c r="G71" s="663" t="s">
        <v>492</v>
      </c>
      <c r="H71" s="663" t="s">
        <v>493</v>
      </c>
      <c r="I71" s="663" t="s">
        <v>492</v>
      </c>
      <c r="J71" s="663" t="s">
        <v>334</v>
      </c>
      <c r="K71" s="663" t="s">
        <v>492</v>
      </c>
      <c r="L71" s="663" t="s">
        <v>494</v>
      </c>
      <c r="M71" s="663" t="s">
        <v>492</v>
      </c>
      <c r="N71" s="663" t="s">
        <v>495</v>
      </c>
      <c r="O71" s="663" t="s">
        <v>496</v>
      </c>
      <c r="P71" s="663" t="s">
        <v>497</v>
      </c>
      <c r="Q71" s="663" t="s">
        <v>498</v>
      </c>
      <c r="R71" s="663" t="s">
        <v>499</v>
      </c>
    </row>
    <row r="72" spans="1:30" x14ac:dyDescent="0.25">
      <c r="B72" s="9">
        <v>125</v>
      </c>
      <c r="C72" s="664">
        <v>1</v>
      </c>
      <c r="D72" s="665">
        <v>84</v>
      </c>
      <c r="E72" s="666" t="e">
        <f>D72*#REF!</f>
        <v>#REF!</v>
      </c>
      <c r="F72" s="665">
        <v>37</v>
      </c>
      <c r="G72" s="666">
        <f>F72*F70</f>
        <v>148</v>
      </c>
      <c r="H72" s="665">
        <v>4</v>
      </c>
      <c r="I72" s="666">
        <f>H72*H70</f>
        <v>12</v>
      </c>
      <c r="J72" s="665"/>
      <c r="K72" s="666">
        <f>J72*J70</f>
        <v>0</v>
      </c>
      <c r="L72" s="665"/>
      <c r="M72" s="666">
        <f>L72*L70</f>
        <v>0</v>
      </c>
      <c r="N72" s="666" t="e">
        <f>(D72*#REF!)</f>
        <v>#REF!</v>
      </c>
      <c r="O72" s="666" t="e">
        <f>+F72*#REF!</f>
        <v>#REF!</v>
      </c>
      <c r="P72" s="666" t="e">
        <f>+H72*#REF!</f>
        <v>#REF!</v>
      </c>
      <c r="Q72" s="667" t="e">
        <f>+J72*#REF!</f>
        <v>#REF!</v>
      </c>
      <c r="R72" s="666" t="e">
        <f>+L72*#REF!</f>
        <v>#REF!</v>
      </c>
    </row>
    <row r="73" spans="1:30" x14ac:dyDescent="0.25">
      <c r="B73" s="9">
        <v>125</v>
      </c>
      <c r="C73" s="664">
        <v>2</v>
      </c>
      <c r="D73" s="665">
        <v>78</v>
      </c>
      <c r="E73" s="666" t="e">
        <f>D73*#REF!</f>
        <v>#REF!</v>
      </c>
      <c r="F73" s="665">
        <v>44</v>
      </c>
      <c r="G73" s="666">
        <f>F73*F70</f>
        <v>176</v>
      </c>
      <c r="H73" s="665">
        <v>3</v>
      </c>
      <c r="I73" s="666">
        <f>H73*H70</f>
        <v>9</v>
      </c>
      <c r="J73" s="665"/>
      <c r="K73" s="666">
        <f>J73*J70</f>
        <v>0</v>
      </c>
      <c r="L73" s="665"/>
      <c r="M73" s="666">
        <f>L73*L70</f>
        <v>0</v>
      </c>
      <c r="N73" s="666" t="e">
        <f>(D73*#REF!)</f>
        <v>#REF!</v>
      </c>
      <c r="O73" s="666" t="e">
        <f>+F73*#REF!</f>
        <v>#REF!</v>
      </c>
      <c r="P73" s="666" t="e">
        <f>+H73*#REF!</f>
        <v>#REF!</v>
      </c>
      <c r="Q73" s="667" t="e">
        <f>+J73*#REF!</f>
        <v>#REF!</v>
      </c>
      <c r="R73" s="666" t="e">
        <f>+L73*#REF!</f>
        <v>#REF!</v>
      </c>
    </row>
    <row r="74" spans="1:30" x14ac:dyDescent="0.25">
      <c r="B74" s="9">
        <v>125</v>
      </c>
      <c r="C74" s="664">
        <v>3</v>
      </c>
      <c r="D74" s="665">
        <v>85</v>
      </c>
      <c r="E74" s="666" t="e">
        <f>D74*#REF!</f>
        <v>#REF!</v>
      </c>
      <c r="F74" s="665">
        <v>36</v>
      </c>
      <c r="G74" s="666">
        <f>F74*F70</f>
        <v>144</v>
      </c>
      <c r="H74" s="665">
        <v>4</v>
      </c>
      <c r="I74" s="666">
        <f>H74*H70</f>
        <v>12</v>
      </c>
      <c r="J74" s="665"/>
      <c r="K74" s="666">
        <f>J74*J70</f>
        <v>0</v>
      </c>
      <c r="L74" s="665"/>
      <c r="M74" s="666">
        <f>L74*L70</f>
        <v>0</v>
      </c>
      <c r="N74" s="666" t="e">
        <f>(D74*#REF!)</f>
        <v>#REF!</v>
      </c>
      <c r="O74" s="666" t="e">
        <f>+F74*#REF!</f>
        <v>#REF!</v>
      </c>
      <c r="P74" s="666" t="e">
        <f>+H74*#REF!</f>
        <v>#REF!</v>
      </c>
      <c r="Q74" s="667" t="e">
        <f>+J74*#REF!</f>
        <v>#REF!</v>
      </c>
      <c r="R74" s="666" t="e">
        <f>+L74*#REF!</f>
        <v>#REF!</v>
      </c>
    </row>
    <row r="75" spans="1:30" x14ac:dyDescent="0.25">
      <c r="B75" s="9">
        <v>125</v>
      </c>
      <c r="C75" s="664">
        <v>4</v>
      </c>
      <c r="D75" s="665">
        <v>81</v>
      </c>
      <c r="E75" s="666" t="e">
        <f>D75*#REF!</f>
        <v>#REF!</v>
      </c>
      <c r="F75" s="665">
        <v>42</v>
      </c>
      <c r="G75" s="666">
        <f>F75*F70</f>
        <v>168</v>
      </c>
      <c r="H75" s="665">
        <v>2</v>
      </c>
      <c r="I75" s="666">
        <f>H75*H70</f>
        <v>6</v>
      </c>
      <c r="J75" s="665"/>
      <c r="K75" s="666">
        <f>J75*J70</f>
        <v>0</v>
      </c>
      <c r="L75" s="665"/>
      <c r="M75" s="666">
        <f>L75*L70</f>
        <v>0</v>
      </c>
      <c r="N75" s="666" t="e">
        <f>(D75*#REF!)</f>
        <v>#REF!</v>
      </c>
      <c r="O75" s="666" t="e">
        <f>+F75*#REF!</f>
        <v>#REF!</v>
      </c>
      <c r="P75" s="666" t="e">
        <f>+H75*#REF!</f>
        <v>#REF!</v>
      </c>
      <c r="Q75" s="667" t="e">
        <f>+J75*#REF!</f>
        <v>#REF!</v>
      </c>
      <c r="R75" s="666" t="e">
        <f>+L75*#REF!</f>
        <v>#REF!</v>
      </c>
    </row>
    <row r="76" spans="1:30" x14ac:dyDescent="0.25">
      <c r="B76" s="9">
        <v>125</v>
      </c>
      <c r="C76" s="664">
        <v>5</v>
      </c>
      <c r="D76" s="665">
        <v>86</v>
      </c>
      <c r="E76" s="666" t="e">
        <f>D76*#REF!</f>
        <v>#REF!</v>
      </c>
      <c r="F76" s="665">
        <v>35</v>
      </c>
      <c r="G76" s="666">
        <f>F76*F70</f>
        <v>140</v>
      </c>
      <c r="H76" s="665">
        <v>4</v>
      </c>
      <c r="I76" s="666">
        <f>H76*H70</f>
        <v>12</v>
      </c>
      <c r="J76" s="665"/>
      <c r="K76" s="666">
        <f>J76*J70</f>
        <v>0</v>
      </c>
      <c r="L76" s="665"/>
      <c r="M76" s="666">
        <f>L76*L70</f>
        <v>0</v>
      </c>
      <c r="N76" s="666" t="e">
        <f>(D76*#REF!)</f>
        <v>#REF!</v>
      </c>
      <c r="O76" s="666" t="e">
        <f>+F76*#REF!</f>
        <v>#REF!</v>
      </c>
      <c r="P76" s="666" t="e">
        <f>+H76*#REF!</f>
        <v>#REF!</v>
      </c>
      <c r="Q76" s="667" t="e">
        <f>+J76*#REF!</f>
        <v>#REF!</v>
      </c>
      <c r="R76" s="666" t="e">
        <f>+L76*#REF!</f>
        <v>#REF!</v>
      </c>
    </row>
    <row r="77" spans="1:30" x14ac:dyDescent="0.25">
      <c r="B77" s="9">
        <v>125</v>
      </c>
      <c r="C77" s="664">
        <v>6</v>
      </c>
      <c r="D77" s="665">
        <v>80</v>
      </c>
      <c r="E77" s="666" t="e">
        <f>D77*#REF!</f>
        <v>#REF!</v>
      </c>
      <c r="F77" s="665">
        <v>41</v>
      </c>
      <c r="G77" s="666">
        <f>F77*F70</f>
        <v>164</v>
      </c>
      <c r="H77" s="665">
        <v>4</v>
      </c>
      <c r="I77" s="666">
        <f>H77*H70</f>
        <v>12</v>
      </c>
      <c r="J77" s="665"/>
      <c r="K77" s="666">
        <f>J77*J70</f>
        <v>0</v>
      </c>
      <c r="L77" s="665"/>
      <c r="M77" s="666">
        <f>L77*L70</f>
        <v>0</v>
      </c>
      <c r="N77" s="666" t="e">
        <f>(D77*#REF!)</f>
        <v>#REF!</v>
      </c>
      <c r="O77" s="666" t="e">
        <f>+F77*#REF!</f>
        <v>#REF!</v>
      </c>
      <c r="P77" s="666" t="e">
        <f>+H77*#REF!</f>
        <v>#REF!</v>
      </c>
      <c r="Q77" s="667" t="e">
        <f>+J77*#REF!</f>
        <v>#REF!</v>
      </c>
      <c r="R77" s="666" t="e">
        <f>+L77*#REF!</f>
        <v>#REF!</v>
      </c>
    </row>
    <row r="78" spans="1:30" x14ac:dyDescent="0.25">
      <c r="B78" s="9">
        <v>125</v>
      </c>
      <c r="C78" s="664">
        <v>7</v>
      </c>
      <c r="D78" s="665">
        <v>85</v>
      </c>
      <c r="E78" s="666" t="e">
        <f>D78*#REF!</f>
        <v>#REF!</v>
      </c>
      <c r="F78" s="665">
        <v>37</v>
      </c>
      <c r="G78" s="666">
        <f>F78*F70</f>
        <v>148</v>
      </c>
      <c r="H78" s="665">
        <v>3</v>
      </c>
      <c r="I78" s="666">
        <f>H78*H70</f>
        <v>9</v>
      </c>
      <c r="J78" s="665"/>
      <c r="K78" s="666">
        <f>J78*J70</f>
        <v>0</v>
      </c>
      <c r="L78" s="665"/>
      <c r="M78" s="666">
        <f>L78*L70</f>
        <v>0</v>
      </c>
      <c r="N78" s="666" t="e">
        <f>(D78*#REF!)</f>
        <v>#REF!</v>
      </c>
      <c r="O78" s="666" t="e">
        <f>+F78*#REF!</f>
        <v>#REF!</v>
      </c>
      <c r="P78" s="666" t="e">
        <f>+H78*#REF!</f>
        <v>#REF!</v>
      </c>
      <c r="Q78" s="667" t="e">
        <f>+J78*#REF!</f>
        <v>#REF!</v>
      </c>
      <c r="R78" s="666" t="e">
        <f>+L78*#REF!</f>
        <v>#REF!</v>
      </c>
    </row>
    <row r="79" spans="1:30" x14ac:dyDescent="0.25">
      <c r="B79" s="9">
        <v>125</v>
      </c>
      <c r="C79" s="664">
        <v>8</v>
      </c>
      <c r="D79" s="665">
        <v>81</v>
      </c>
      <c r="E79" s="666" t="e">
        <f>D79*#REF!</f>
        <v>#REF!</v>
      </c>
      <c r="F79" s="665">
        <v>41</v>
      </c>
      <c r="G79" s="666">
        <f>F79*F70</f>
        <v>164</v>
      </c>
      <c r="H79" s="665">
        <v>3</v>
      </c>
      <c r="I79" s="666">
        <f>H79*H70</f>
        <v>9</v>
      </c>
      <c r="J79" s="665"/>
      <c r="K79" s="666">
        <f>J79*J70</f>
        <v>0</v>
      </c>
      <c r="L79" s="665"/>
      <c r="M79" s="666">
        <f>L79*L70</f>
        <v>0</v>
      </c>
      <c r="N79" s="666" t="e">
        <f>(D79*#REF!)</f>
        <v>#REF!</v>
      </c>
      <c r="O79" s="666" t="e">
        <f>+F79*#REF!</f>
        <v>#REF!</v>
      </c>
      <c r="P79" s="666" t="e">
        <f>+H79*#REF!</f>
        <v>#REF!</v>
      </c>
      <c r="Q79" s="667" t="e">
        <f>+J79*#REF!</f>
        <v>#REF!</v>
      </c>
      <c r="R79" s="666" t="e">
        <f>+L79*#REF!</f>
        <v>#REF!</v>
      </c>
    </row>
    <row r="80" spans="1:30" x14ac:dyDescent="0.25">
      <c r="B80" s="9">
        <v>125</v>
      </c>
      <c r="C80" s="664">
        <v>9</v>
      </c>
      <c r="D80" s="665">
        <v>89</v>
      </c>
      <c r="E80" s="666" t="e">
        <f>D80*#REF!</f>
        <v>#REF!</v>
      </c>
      <c r="F80" s="665">
        <v>33</v>
      </c>
      <c r="G80" s="666">
        <f>F80*F70</f>
        <v>132</v>
      </c>
      <c r="H80" s="665">
        <v>3</v>
      </c>
      <c r="I80" s="666">
        <f>H80*H70</f>
        <v>9</v>
      </c>
      <c r="J80" s="665"/>
      <c r="K80" s="666">
        <f>J80*J70</f>
        <v>0</v>
      </c>
      <c r="L80" s="665"/>
      <c r="M80" s="666">
        <f>L80*L70</f>
        <v>0</v>
      </c>
      <c r="N80" s="666" t="e">
        <f>(D80*#REF!)</f>
        <v>#REF!</v>
      </c>
      <c r="O80" s="666" t="e">
        <f>+F80*#REF!</f>
        <v>#REF!</v>
      </c>
      <c r="P80" s="666" t="e">
        <f>+H80*#REF!</f>
        <v>#REF!</v>
      </c>
      <c r="Q80" s="667" t="e">
        <f>+J80*#REF!</f>
        <v>#REF!</v>
      </c>
      <c r="R80" s="666" t="e">
        <f>+L80*#REF!</f>
        <v>#REF!</v>
      </c>
    </row>
    <row r="81" spans="2:18" x14ac:dyDescent="0.25">
      <c r="B81" s="9">
        <v>125</v>
      </c>
      <c r="C81" s="664">
        <v>10</v>
      </c>
      <c r="D81" s="665">
        <v>81</v>
      </c>
      <c r="E81" s="666" t="e">
        <f>D81*#REF!</f>
        <v>#REF!</v>
      </c>
      <c r="F81" s="665">
        <v>40</v>
      </c>
      <c r="G81" s="666">
        <f>F81*F70</f>
        <v>160</v>
      </c>
      <c r="H81" s="665">
        <v>4</v>
      </c>
      <c r="I81" s="666">
        <f>H81*H70</f>
        <v>12</v>
      </c>
      <c r="J81" s="665"/>
      <c r="K81" s="666">
        <f>J81*J70</f>
        <v>0</v>
      </c>
      <c r="L81" s="665"/>
      <c r="M81" s="666">
        <f>L81*L70</f>
        <v>0</v>
      </c>
      <c r="N81" s="666" t="e">
        <f>(D81*#REF!)</f>
        <v>#REF!</v>
      </c>
      <c r="O81" s="666" t="e">
        <f>+F81*#REF!</f>
        <v>#REF!</v>
      </c>
      <c r="P81" s="666" t="e">
        <f>+H81*#REF!</f>
        <v>#REF!</v>
      </c>
      <c r="Q81" s="667" t="e">
        <f>+J81*#REF!</f>
        <v>#REF!</v>
      </c>
      <c r="R81" s="666" t="e">
        <f>+L81*#REF!</f>
        <v>#REF!</v>
      </c>
    </row>
    <row r="82" spans="2:18" x14ac:dyDescent="0.25">
      <c r="B82" s="9"/>
      <c r="C82" s="664"/>
      <c r="D82" s="665"/>
      <c r="E82" s="666"/>
      <c r="F82" s="665"/>
      <c r="G82" s="666"/>
      <c r="H82" s="665"/>
      <c r="I82" s="666"/>
      <c r="J82" s="665"/>
      <c r="K82" s="666"/>
      <c r="L82" s="665"/>
      <c r="M82" s="666"/>
      <c r="N82" s="668" t="e">
        <f>SUM(N72:N81)</f>
        <v>#REF!</v>
      </c>
      <c r="O82" s="668" t="e">
        <f>SUM(O72:O81)</f>
        <v>#REF!</v>
      </c>
      <c r="P82" s="668" t="e">
        <f>SUM(P72:P81)</f>
        <v>#REF!</v>
      </c>
      <c r="Q82" s="668" t="e">
        <f>SUM(Q72:Q81)</f>
        <v>#REF!</v>
      </c>
      <c r="R82" s="668" t="e">
        <f>SUM(R72:R81)</f>
        <v>#REF!</v>
      </c>
    </row>
    <row r="83" spans="2:18" x14ac:dyDescent="0.25">
      <c r="B83" s="9"/>
      <c r="C83" s="9"/>
      <c r="D83" s="9"/>
      <c r="E83" s="669" t="e">
        <f>SUM(E72:E81)</f>
        <v>#REF!</v>
      </c>
      <c r="F83" s="9"/>
      <c r="G83" s="669">
        <f>SUM(G72:G81)</f>
        <v>1544</v>
      </c>
      <c r="H83" s="9"/>
      <c r="I83" s="669">
        <f>SUM(I72:I81)</f>
        <v>102</v>
      </c>
      <c r="J83" s="9"/>
      <c r="K83" s="669">
        <f>SUM(K72:K81)</f>
        <v>0</v>
      </c>
      <c r="L83" s="9"/>
      <c r="M83" s="9">
        <f>SUM(M72:M81)</f>
        <v>0</v>
      </c>
      <c r="N83" s="1628" t="e">
        <f>(SUM(E83:M83)/(B72*10*D70))*100</f>
        <v>#REF!</v>
      </c>
      <c r="O83" s="671" t="e">
        <f>SUM(O72:O81)/B72</f>
        <v>#REF!</v>
      </c>
      <c r="P83" s="672" t="e">
        <f>SUM(P72:P81)/B72</f>
        <v>#REF!</v>
      </c>
      <c r="Q83" s="672" t="e">
        <f>SUM(Q72:Q81)/B72</f>
        <v>#REF!</v>
      </c>
      <c r="R83" s="672" t="e">
        <f>SUM(R72:R81)/B72</f>
        <v>#REF!</v>
      </c>
    </row>
    <row r="84" spans="2:18" x14ac:dyDescent="0.25">
      <c r="N84" s="673"/>
    </row>
  </sheetData>
  <mergeCells count="23">
    <mergeCell ref="B8:N8"/>
    <mergeCell ref="A1:R1"/>
    <mergeCell ref="A2:R2"/>
    <mergeCell ref="A3:R3"/>
    <mergeCell ref="K5:N5"/>
    <mergeCell ref="K6:N6"/>
    <mergeCell ref="R29:S29"/>
    <mergeCell ref="B9:N9"/>
    <mergeCell ref="B10:N10"/>
    <mergeCell ref="B11:N11"/>
    <mergeCell ref="B12:N12"/>
    <mergeCell ref="B13:N13"/>
    <mergeCell ref="B14:N14"/>
    <mergeCell ref="B15:N15"/>
    <mergeCell ref="B16:N16"/>
    <mergeCell ref="B17:N17"/>
    <mergeCell ref="B18:N18"/>
    <mergeCell ref="B19:N19"/>
    <mergeCell ref="Y67:Y68"/>
    <mergeCell ref="Z67:Z68"/>
    <mergeCell ref="AA67:AA68"/>
    <mergeCell ref="AB67:AB68"/>
    <mergeCell ref="AC67:AC68"/>
  </mergeCells>
  <hyperlinks>
    <hyperlink ref="A21" location="'INDICE INDICADORES '!A1" display="'INDICE INDICADORES '!A1"/>
    <hyperlink ref="A68" location="'INDICE INDICADORES '!A1" display="'INDICE INDICADORES '!A1"/>
  </hyperlinks>
  <pageMargins left="0.7" right="0.7" top="0.75" bottom="0.75" header="0.3" footer="0.3"/>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7"/>
  <sheetViews>
    <sheetView topLeftCell="A24" zoomScale="90" zoomScaleNormal="90" workbookViewId="0">
      <selection activeCell="H30" sqref="H30"/>
    </sheetView>
  </sheetViews>
  <sheetFormatPr defaultColWidth="9.140625" defaultRowHeight="15" x14ac:dyDescent="0.25"/>
  <cols>
    <col min="1" max="1" width="9.140625" customWidth="1"/>
    <col min="2" max="3" width="14.42578125" customWidth="1"/>
    <col min="4" max="4" width="13" customWidth="1"/>
    <col min="5" max="5" width="13.5703125" customWidth="1"/>
    <col min="6" max="7" width="9.140625" customWidth="1"/>
    <col min="8" max="8" width="22.7109375" customWidth="1"/>
    <col min="9" max="9" width="11.85546875" customWidth="1"/>
    <col min="10" max="10" width="14.5703125" customWidth="1"/>
    <col min="11" max="11" width="11.28515625" customWidth="1"/>
    <col min="12" max="12" width="13.42578125" customWidth="1"/>
    <col min="13" max="13" width="13.140625" customWidth="1"/>
    <col min="14" max="14" width="10.7109375" bestFit="1" customWidth="1"/>
    <col min="15" max="15" width="19.85546875" customWidth="1"/>
    <col min="16" max="16" width="15.28515625" customWidth="1"/>
    <col min="18" max="18" width="19.5703125" customWidth="1"/>
    <col min="20" max="20" width="17" customWidth="1"/>
    <col min="27" max="27" width="18.42578125" customWidth="1"/>
    <col min="28" max="28" width="10.5703125" customWidth="1"/>
    <col min="29" max="29" width="19.140625" customWidth="1"/>
    <col min="35" max="35" width="21.140625" customWidth="1"/>
    <col min="37" max="37" width="17" customWidth="1"/>
    <col min="257" max="257" width="9.140625" customWidth="1"/>
    <col min="258" max="259" width="14.42578125" customWidth="1"/>
    <col min="260" max="260" width="13" customWidth="1"/>
    <col min="261" max="263" width="9.140625" customWidth="1"/>
    <col min="264" max="264" width="22.7109375" customWidth="1"/>
    <col min="265" max="265" width="11.85546875" customWidth="1"/>
    <col min="266" max="267" width="9.140625" customWidth="1"/>
    <col min="268" max="268" width="13.42578125" customWidth="1"/>
    <col min="269" max="269" width="13.140625" customWidth="1"/>
    <col min="270" max="270" width="10.7109375" bestFit="1" customWidth="1"/>
    <col min="271" max="271" width="19.85546875" customWidth="1"/>
    <col min="272" max="272" width="15.28515625" customWidth="1"/>
    <col min="274" max="274" width="19.5703125" customWidth="1"/>
    <col min="276" max="276" width="17" customWidth="1"/>
    <col min="283" max="283" width="18.42578125" customWidth="1"/>
    <col min="284" max="284" width="10.5703125" customWidth="1"/>
    <col min="285" max="285" width="19.140625" customWidth="1"/>
    <col min="291" max="291" width="21.140625" customWidth="1"/>
    <col min="293" max="293" width="17" customWidth="1"/>
    <col min="513" max="513" width="9.140625" customWidth="1"/>
    <col min="514" max="515" width="14.42578125" customWidth="1"/>
    <col min="516" max="516" width="13" customWidth="1"/>
    <col min="517" max="519" width="9.140625" customWidth="1"/>
    <col min="520" max="520" width="22.7109375" customWidth="1"/>
    <col min="521" max="521" width="11.85546875" customWidth="1"/>
    <col min="522" max="523" width="9.140625" customWidth="1"/>
    <col min="524" max="524" width="13.42578125" customWidth="1"/>
    <col min="525" max="525" width="13.140625" customWidth="1"/>
    <col min="526" max="526" width="10.7109375" bestFit="1" customWidth="1"/>
    <col min="527" max="527" width="19.85546875" customWidth="1"/>
    <col min="528" max="528" width="15.28515625" customWidth="1"/>
    <col min="530" max="530" width="19.5703125" customWidth="1"/>
    <col min="532" max="532" width="17" customWidth="1"/>
    <col min="539" max="539" width="18.42578125" customWidth="1"/>
    <col min="540" max="540" width="10.5703125" customWidth="1"/>
    <col min="541" max="541" width="19.140625" customWidth="1"/>
    <col min="547" max="547" width="21.140625" customWidth="1"/>
    <col min="549" max="549" width="17" customWidth="1"/>
    <col min="769" max="769" width="9.140625" customWidth="1"/>
    <col min="770" max="771" width="14.42578125" customWidth="1"/>
    <col min="772" max="772" width="13" customWidth="1"/>
    <col min="773" max="775" width="9.140625" customWidth="1"/>
    <col min="776" max="776" width="22.7109375" customWidth="1"/>
    <col min="777" max="777" width="11.85546875" customWidth="1"/>
    <col min="778" max="779" width="9.140625" customWidth="1"/>
    <col min="780" max="780" width="13.42578125" customWidth="1"/>
    <col min="781" max="781" width="13.140625" customWidth="1"/>
    <col min="782" max="782" width="10.7109375" bestFit="1" customWidth="1"/>
    <col min="783" max="783" width="19.85546875" customWidth="1"/>
    <col min="784" max="784" width="15.28515625" customWidth="1"/>
    <col min="786" max="786" width="19.5703125" customWidth="1"/>
    <col min="788" max="788" width="17" customWidth="1"/>
    <col min="795" max="795" width="18.42578125" customWidth="1"/>
    <col min="796" max="796" width="10.5703125" customWidth="1"/>
    <col min="797" max="797" width="19.140625" customWidth="1"/>
    <col min="803" max="803" width="21.140625" customWidth="1"/>
    <col min="805" max="805" width="17" customWidth="1"/>
    <col min="1025" max="1025" width="9.140625" customWidth="1"/>
    <col min="1026" max="1027" width="14.42578125" customWidth="1"/>
    <col min="1028" max="1028" width="13" customWidth="1"/>
    <col min="1029" max="1031" width="9.140625" customWidth="1"/>
    <col min="1032" max="1032" width="22.7109375" customWidth="1"/>
    <col min="1033" max="1033" width="11.85546875" customWidth="1"/>
    <col min="1034" max="1035" width="9.140625" customWidth="1"/>
    <col min="1036" max="1036" width="13.42578125" customWidth="1"/>
    <col min="1037" max="1037" width="13.140625" customWidth="1"/>
    <col min="1038" max="1038" width="10.7109375" bestFit="1" customWidth="1"/>
    <col min="1039" max="1039" width="19.85546875" customWidth="1"/>
    <col min="1040" max="1040" width="15.28515625" customWidth="1"/>
    <col min="1042" max="1042" width="19.5703125" customWidth="1"/>
    <col min="1044" max="1044" width="17" customWidth="1"/>
    <col min="1051" max="1051" width="18.42578125" customWidth="1"/>
    <col min="1052" max="1052" width="10.5703125" customWidth="1"/>
    <col min="1053" max="1053" width="19.140625" customWidth="1"/>
    <col min="1059" max="1059" width="21.140625" customWidth="1"/>
    <col min="1061" max="1061" width="17" customWidth="1"/>
    <col min="1281" max="1281" width="9.140625" customWidth="1"/>
    <col min="1282" max="1283" width="14.42578125" customWidth="1"/>
    <col min="1284" max="1284" width="13" customWidth="1"/>
    <col min="1285" max="1287" width="9.140625" customWidth="1"/>
    <col min="1288" max="1288" width="22.7109375" customWidth="1"/>
    <col min="1289" max="1289" width="11.85546875" customWidth="1"/>
    <col min="1290" max="1291" width="9.140625" customWidth="1"/>
    <col min="1292" max="1292" width="13.42578125" customWidth="1"/>
    <col min="1293" max="1293" width="13.140625" customWidth="1"/>
    <col min="1294" max="1294" width="10.7109375" bestFit="1" customWidth="1"/>
    <col min="1295" max="1295" width="19.85546875" customWidth="1"/>
    <col min="1296" max="1296" width="15.28515625" customWidth="1"/>
    <col min="1298" max="1298" width="19.5703125" customWidth="1"/>
    <col min="1300" max="1300" width="17" customWidth="1"/>
    <col min="1307" max="1307" width="18.42578125" customWidth="1"/>
    <col min="1308" max="1308" width="10.5703125" customWidth="1"/>
    <col min="1309" max="1309" width="19.140625" customWidth="1"/>
    <col min="1315" max="1315" width="21.140625" customWidth="1"/>
    <col min="1317" max="1317" width="17" customWidth="1"/>
    <col min="1537" max="1537" width="9.140625" customWidth="1"/>
    <col min="1538" max="1539" width="14.42578125" customWidth="1"/>
    <col min="1540" max="1540" width="13" customWidth="1"/>
    <col min="1541" max="1543" width="9.140625" customWidth="1"/>
    <col min="1544" max="1544" width="22.7109375" customWidth="1"/>
    <col min="1545" max="1545" width="11.85546875" customWidth="1"/>
    <col min="1546" max="1547" width="9.140625" customWidth="1"/>
    <col min="1548" max="1548" width="13.42578125" customWidth="1"/>
    <col min="1549" max="1549" width="13.140625" customWidth="1"/>
    <col min="1550" max="1550" width="10.7109375" bestFit="1" customWidth="1"/>
    <col min="1551" max="1551" width="19.85546875" customWidth="1"/>
    <col min="1552" max="1552" width="15.28515625" customWidth="1"/>
    <col min="1554" max="1554" width="19.5703125" customWidth="1"/>
    <col min="1556" max="1556" width="17" customWidth="1"/>
    <col min="1563" max="1563" width="18.42578125" customWidth="1"/>
    <col min="1564" max="1564" width="10.5703125" customWidth="1"/>
    <col min="1565" max="1565" width="19.140625" customWidth="1"/>
    <col min="1571" max="1571" width="21.140625" customWidth="1"/>
    <col min="1573" max="1573" width="17" customWidth="1"/>
    <col min="1793" max="1793" width="9.140625" customWidth="1"/>
    <col min="1794" max="1795" width="14.42578125" customWidth="1"/>
    <col min="1796" max="1796" width="13" customWidth="1"/>
    <col min="1797" max="1799" width="9.140625" customWidth="1"/>
    <col min="1800" max="1800" width="22.7109375" customWidth="1"/>
    <col min="1801" max="1801" width="11.85546875" customWidth="1"/>
    <col min="1802" max="1803" width="9.140625" customWidth="1"/>
    <col min="1804" max="1804" width="13.42578125" customWidth="1"/>
    <col min="1805" max="1805" width="13.140625" customWidth="1"/>
    <col min="1806" max="1806" width="10.7109375" bestFit="1" customWidth="1"/>
    <col min="1807" max="1807" width="19.85546875" customWidth="1"/>
    <col min="1808" max="1808" width="15.28515625" customWidth="1"/>
    <col min="1810" max="1810" width="19.5703125" customWidth="1"/>
    <col min="1812" max="1812" width="17" customWidth="1"/>
    <col min="1819" max="1819" width="18.42578125" customWidth="1"/>
    <col min="1820" max="1820" width="10.5703125" customWidth="1"/>
    <col min="1821" max="1821" width="19.140625" customWidth="1"/>
    <col min="1827" max="1827" width="21.140625" customWidth="1"/>
    <col min="1829" max="1829" width="17" customWidth="1"/>
    <col min="2049" max="2049" width="9.140625" customWidth="1"/>
    <col min="2050" max="2051" width="14.42578125" customWidth="1"/>
    <col min="2052" max="2052" width="13" customWidth="1"/>
    <col min="2053" max="2055" width="9.140625" customWidth="1"/>
    <col min="2056" max="2056" width="22.7109375" customWidth="1"/>
    <col min="2057" max="2057" width="11.85546875" customWidth="1"/>
    <col min="2058" max="2059" width="9.140625" customWidth="1"/>
    <col min="2060" max="2060" width="13.42578125" customWidth="1"/>
    <col min="2061" max="2061" width="13.140625" customWidth="1"/>
    <col min="2062" max="2062" width="10.7109375" bestFit="1" customWidth="1"/>
    <col min="2063" max="2063" width="19.85546875" customWidth="1"/>
    <col min="2064" max="2064" width="15.28515625" customWidth="1"/>
    <col min="2066" max="2066" width="19.5703125" customWidth="1"/>
    <col min="2068" max="2068" width="17" customWidth="1"/>
    <col min="2075" max="2075" width="18.42578125" customWidth="1"/>
    <col min="2076" max="2076" width="10.5703125" customWidth="1"/>
    <col min="2077" max="2077" width="19.140625" customWidth="1"/>
    <col min="2083" max="2083" width="21.140625" customWidth="1"/>
    <col min="2085" max="2085" width="17" customWidth="1"/>
    <col min="2305" max="2305" width="9.140625" customWidth="1"/>
    <col min="2306" max="2307" width="14.42578125" customWidth="1"/>
    <col min="2308" max="2308" width="13" customWidth="1"/>
    <col min="2309" max="2311" width="9.140625" customWidth="1"/>
    <col min="2312" max="2312" width="22.7109375" customWidth="1"/>
    <col min="2313" max="2313" width="11.85546875" customWidth="1"/>
    <col min="2314" max="2315" width="9.140625" customWidth="1"/>
    <col min="2316" max="2316" width="13.42578125" customWidth="1"/>
    <col min="2317" max="2317" width="13.140625" customWidth="1"/>
    <col min="2318" max="2318" width="10.7109375" bestFit="1" customWidth="1"/>
    <col min="2319" max="2319" width="19.85546875" customWidth="1"/>
    <col min="2320" max="2320" width="15.28515625" customWidth="1"/>
    <col min="2322" max="2322" width="19.5703125" customWidth="1"/>
    <col min="2324" max="2324" width="17" customWidth="1"/>
    <col min="2331" max="2331" width="18.42578125" customWidth="1"/>
    <col min="2332" max="2332" width="10.5703125" customWidth="1"/>
    <col min="2333" max="2333" width="19.140625" customWidth="1"/>
    <col min="2339" max="2339" width="21.140625" customWidth="1"/>
    <col min="2341" max="2341" width="17" customWidth="1"/>
    <col min="2561" max="2561" width="9.140625" customWidth="1"/>
    <col min="2562" max="2563" width="14.42578125" customWidth="1"/>
    <col min="2564" max="2564" width="13" customWidth="1"/>
    <col min="2565" max="2567" width="9.140625" customWidth="1"/>
    <col min="2568" max="2568" width="22.7109375" customWidth="1"/>
    <col min="2569" max="2569" width="11.85546875" customWidth="1"/>
    <col min="2570" max="2571" width="9.140625" customWidth="1"/>
    <col min="2572" max="2572" width="13.42578125" customWidth="1"/>
    <col min="2573" max="2573" width="13.140625" customWidth="1"/>
    <col min="2574" max="2574" width="10.7109375" bestFit="1" customWidth="1"/>
    <col min="2575" max="2575" width="19.85546875" customWidth="1"/>
    <col min="2576" max="2576" width="15.28515625" customWidth="1"/>
    <col min="2578" max="2578" width="19.5703125" customWidth="1"/>
    <col min="2580" max="2580" width="17" customWidth="1"/>
    <col min="2587" max="2587" width="18.42578125" customWidth="1"/>
    <col min="2588" max="2588" width="10.5703125" customWidth="1"/>
    <col min="2589" max="2589" width="19.140625" customWidth="1"/>
    <col min="2595" max="2595" width="21.140625" customWidth="1"/>
    <col min="2597" max="2597" width="17" customWidth="1"/>
    <col min="2817" max="2817" width="9.140625" customWidth="1"/>
    <col min="2818" max="2819" width="14.42578125" customWidth="1"/>
    <col min="2820" max="2820" width="13" customWidth="1"/>
    <col min="2821" max="2823" width="9.140625" customWidth="1"/>
    <col min="2824" max="2824" width="22.7109375" customWidth="1"/>
    <col min="2825" max="2825" width="11.85546875" customWidth="1"/>
    <col min="2826" max="2827" width="9.140625" customWidth="1"/>
    <col min="2828" max="2828" width="13.42578125" customWidth="1"/>
    <col min="2829" max="2829" width="13.140625" customWidth="1"/>
    <col min="2830" max="2830" width="10.7109375" bestFit="1" customWidth="1"/>
    <col min="2831" max="2831" width="19.85546875" customWidth="1"/>
    <col min="2832" max="2832" width="15.28515625" customWidth="1"/>
    <col min="2834" max="2834" width="19.5703125" customWidth="1"/>
    <col min="2836" max="2836" width="17" customWidth="1"/>
    <col min="2843" max="2843" width="18.42578125" customWidth="1"/>
    <col min="2844" max="2844" width="10.5703125" customWidth="1"/>
    <col min="2845" max="2845" width="19.140625" customWidth="1"/>
    <col min="2851" max="2851" width="21.140625" customWidth="1"/>
    <col min="2853" max="2853" width="17" customWidth="1"/>
    <col min="3073" max="3073" width="9.140625" customWidth="1"/>
    <col min="3074" max="3075" width="14.42578125" customWidth="1"/>
    <col min="3076" max="3076" width="13" customWidth="1"/>
    <col min="3077" max="3079" width="9.140625" customWidth="1"/>
    <col min="3080" max="3080" width="22.7109375" customWidth="1"/>
    <col min="3081" max="3081" width="11.85546875" customWidth="1"/>
    <col min="3082" max="3083" width="9.140625" customWidth="1"/>
    <col min="3084" max="3084" width="13.42578125" customWidth="1"/>
    <col min="3085" max="3085" width="13.140625" customWidth="1"/>
    <col min="3086" max="3086" width="10.7109375" bestFit="1" customWidth="1"/>
    <col min="3087" max="3087" width="19.85546875" customWidth="1"/>
    <col min="3088" max="3088" width="15.28515625" customWidth="1"/>
    <col min="3090" max="3090" width="19.5703125" customWidth="1"/>
    <col min="3092" max="3092" width="17" customWidth="1"/>
    <col min="3099" max="3099" width="18.42578125" customWidth="1"/>
    <col min="3100" max="3100" width="10.5703125" customWidth="1"/>
    <col min="3101" max="3101" width="19.140625" customWidth="1"/>
    <col min="3107" max="3107" width="21.140625" customWidth="1"/>
    <col min="3109" max="3109" width="17" customWidth="1"/>
    <col min="3329" max="3329" width="9.140625" customWidth="1"/>
    <col min="3330" max="3331" width="14.42578125" customWidth="1"/>
    <col min="3332" max="3332" width="13" customWidth="1"/>
    <col min="3333" max="3335" width="9.140625" customWidth="1"/>
    <col min="3336" max="3336" width="22.7109375" customWidth="1"/>
    <col min="3337" max="3337" width="11.85546875" customWidth="1"/>
    <col min="3338" max="3339" width="9.140625" customWidth="1"/>
    <col min="3340" max="3340" width="13.42578125" customWidth="1"/>
    <col min="3341" max="3341" width="13.140625" customWidth="1"/>
    <col min="3342" max="3342" width="10.7109375" bestFit="1" customWidth="1"/>
    <col min="3343" max="3343" width="19.85546875" customWidth="1"/>
    <col min="3344" max="3344" width="15.28515625" customWidth="1"/>
    <col min="3346" max="3346" width="19.5703125" customWidth="1"/>
    <col min="3348" max="3348" width="17" customWidth="1"/>
    <col min="3355" max="3355" width="18.42578125" customWidth="1"/>
    <col min="3356" max="3356" width="10.5703125" customWidth="1"/>
    <col min="3357" max="3357" width="19.140625" customWidth="1"/>
    <col min="3363" max="3363" width="21.140625" customWidth="1"/>
    <col min="3365" max="3365" width="17" customWidth="1"/>
    <col min="3585" max="3585" width="9.140625" customWidth="1"/>
    <col min="3586" max="3587" width="14.42578125" customWidth="1"/>
    <col min="3588" max="3588" width="13" customWidth="1"/>
    <col min="3589" max="3591" width="9.140625" customWidth="1"/>
    <col min="3592" max="3592" width="22.7109375" customWidth="1"/>
    <col min="3593" max="3593" width="11.85546875" customWidth="1"/>
    <col min="3594" max="3595" width="9.140625" customWidth="1"/>
    <col min="3596" max="3596" width="13.42578125" customWidth="1"/>
    <col min="3597" max="3597" width="13.140625" customWidth="1"/>
    <col min="3598" max="3598" width="10.7109375" bestFit="1" customWidth="1"/>
    <col min="3599" max="3599" width="19.85546875" customWidth="1"/>
    <col min="3600" max="3600" width="15.28515625" customWidth="1"/>
    <col min="3602" max="3602" width="19.5703125" customWidth="1"/>
    <col min="3604" max="3604" width="17" customWidth="1"/>
    <col min="3611" max="3611" width="18.42578125" customWidth="1"/>
    <col min="3612" max="3612" width="10.5703125" customWidth="1"/>
    <col min="3613" max="3613" width="19.140625" customWidth="1"/>
    <col min="3619" max="3619" width="21.140625" customWidth="1"/>
    <col min="3621" max="3621" width="17" customWidth="1"/>
    <col min="3841" max="3841" width="9.140625" customWidth="1"/>
    <col min="3842" max="3843" width="14.42578125" customWidth="1"/>
    <col min="3844" max="3844" width="13" customWidth="1"/>
    <col min="3845" max="3847" width="9.140625" customWidth="1"/>
    <col min="3848" max="3848" width="22.7109375" customWidth="1"/>
    <col min="3849" max="3849" width="11.85546875" customWidth="1"/>
    <col min="3850" max="3851" width="9.140625" customWidth="1"/>
    <col min="3852" max="3852" width="13.42578125" customWidth="1"/>
    <col min="3853" max="3853" width="13.140625" customWidth="1"/>
    <col min="3854" max="3854" width="10.7109375" bestFit="1" customWidth="1"/>
    <col min="3855" max="3855" width="19.85546875" customWidth="1"/>
    <col min="3856" max="3856" width="15.28515625" customWidth="1"/>
    <col min="3858" max="3858" width="19.5703125" customWidth="1"/>
    <col min="3860" max="3860" width="17" customWidth="1"/>
    <col min="3867" max="3867" width="18.42578125" customWidth="1"/>
    <col min="3868" max="3868" width="10.5703125" customWidth="1"/>
    <col min="3869" max="3869" width="19.140625" customWidth="1"/>
    <col min="3875" max="3875" width="21.140625" customWidth="1"/>
    <col min="3877" max="3877" width="17" customWidth="1"/>
    <col min="4097" max="4097" width="9.140625" customWidth="1"/>
    <col min="4098" max="4099" width="14.42578125" customWidth="1"/>
    <col min="4100" max="4100" width="13" customWidth="1"/>
    <col min="4101" max="4103" width="9.140625" customWidth="1"/>
    <col min="4104" max="4104" width="22.7109375" customWidth="1"/>
    <col min="4105" max="4105" width="11.85546875" customWidth="1"/>
    <col min="4106" max="4107" width="9.140625" customWidth="1"/>
    <col min="4108" max="4108" width="13.42578125" customWidth="1"/>
    <col min="4109" max="4109" width="13.140625" customWidth="1"/>
    <col min="4110" max="4110" width="10.7109375" bestFit="1" customWidth="1"/>
    <col min="4111" max="4111" width="19.85546875" customWidth="1"/>
    <col min="4112" max="4112" width="15.28515625" customWidth="1"/>
    <col min="4114" max="4114" width="19.5703125" customWidth="1"/>
    <col min="4116" max="4116" width="17" customWidth="1"/>
    <col min="4123" max="4123" width="18.42578125" customWidth="1"/>
    <col min="4124" max="4124" width="10.5703125" customWidth="1"/>
    <col min="4125" max="4125" width="19.140625" customWidth="1"/>
    <col min="4131" max="4131" width="21.140625" customWidth="1"/>
    <col min="4133" max="4133" width="17" customWidth="1"/>
    <col min="4353" max="4353" width="9.140625" customWidth="1"/>
    <col min="4354" max="4355" width="14.42578125" customWidth="1"/>
    <col min="4356" max="4356" width="13" customWidth="1"/>
    <col min="4357" max="4359" width="9.140625" customWidth="1"/>
    <col min="4360" max="4360" width="22.7109375" customWidth="1"/>
    <col min="4361" max="4361" width="11.85546875" customWidth="1"/>
    <col min="4362" max="4363" width="9.140625" customWidth="1"/>
    <col min="4364" max="4364" width="13.42578125" customWidth="1"/>
    <col min="4365" max="4365" width="13.140625" customWidth="1"/>
    <col min="4366" max="4366" width="10.7109375" bestFit="1" customWidth="1"/>
    <col min="4367" max="4367" width="19.85546875" customWidth="1"/>
    <col min="4368" max="4368" width="15.28515625" customWidth="1"/>
    <col min="4370" max="4370" width="19.5703125" customWidth="1"/>
    <col min="4372" max="4372" width="17" customWidth="1"/>
    <col min="4379" max="4379" width="18.42578125" customWidth="1"/>
    <col min="4380" max="4380" width="10.5703125" customWidth="1"/>
    <col min="4381" max="4381" width="19.140625" customWidth="1"/>
    <col min="4387" max="4387" width="21.140625" customWidth="1"/>
    <col min="4389" max="4389" width="17" customWidth="1"/>
    <col min="4609" max="4609" width="9.140625" customWidth="1"/>
    <col min="4610" max="4611" width="14.42578125" customWidth="1"/>
    <col min="4612" max="4612" width="13" customWidth="1"/>
    <col min="4613" max="4615" width="9.140625" customWidth="1"/>
    <col min="4616" max="4616" width="22.7109375" customWidth="1"/>
    <col min="4617" max="4617" width="11.85546875" customWidth="1"/>
    <col min="4618" max="4619" width="9.140625" customWidth="1"/>
    <col min="4620" max="4620" width="13.42578125" customWidth="1"/>
    <col min="4621" max="4621" width="13.140625" customWidth="1"/>
    <col min="4622" max="4622" width="10.7109375" bestFit="1" customWidth="1"/>
    <col min="4623" max="4623" width="19.85546875" customWidth="1"/>
    <col min="4624" max="4624" width="15.28515625" customWidth="1"/>
    <col min="4626" max="4626" width="19.5703125" customWidth="1"/>
    <col min="4628" max="4628" width="17" customWidth="1"/>
    <col min="4635" max="4635" width="18.42578125" customWidth="1"/>
    <col min="4636" max="4636" width="10.5703125" customWidth="1"/>
    <col min="4637" max="4637" width="19.140625" customWidth="1"/>
    <col min="4643" max="4643" width="21.140625" customWidth="1"/>
    <col min="4645" max="4645" width="17" customWidth="1"/>
    <col min="4865" max="4865" width="9.140625" customWidth="1"/>
    <col min="4866" max="4867" width="14.42578125" customWidth="1"/>
    <col min="4868" max="4868" width="13" customWidth="1"/>
    <col min="4869" max="4871" width="9.140625" customWidth="1"/>
    <col min="4872" max="4872" width="22.7109375" customWidth="1"/>
    <col min="4873" max="4873" width="11.85546875" customWidth="1"/>
    <col min="4874" max="4875" width="9.140625" customWidth="1"/>
    <col min="4876" max="4876" width="13.42578125" customWidth="1"/>
    <col min="4877" max="4877" width="13.140625" customWidth="1"/>
    <col min="4878" max="4878" width="10.7109375" bestFit="1" customWidth="1"/>
    <col min="4879" max="4879" width="19.85546875" customWidth="1"/>
    <col min="4880" max="4880" width="15.28515625" customWidth="1"/>
    <col min="4882" max="4882" width="19.5703125" customWidth="1"/>
    <col min="4884" max="4884" width="17" customWidth="1"/>
    <col min="4891" max="4891" width="18.42578125" customWidth="1"/>
    <col min="4892" max="4892" width="10.5703125" customWidth="1"/>
    <col min="4893" max="4893" width="19.140625" customWidth="1"/>
    <col min="4899" max="4899" width="21.140625" customWidth="1"/>
    <col min="4901" max="4901" width="17" customWidth="1"/>
    <col min="5121" max="5121" width="9.140625" customWidth="1"/>
    <col min="5122" max="5123" width="14.42578125" customWidth="1"/>
    <col min="5124" max="5124" width="13" customWidth="1"/>
    <col min="5125" max="5127" width="9.140625" customWidth="1"/>
    <col min="5128" max="5128" width="22.7109375" customWidth="1"/>
    <col min="5129" max="5129" width="11.85546875" customWidth="1"/>
    <col min="5130" max="5131" width="9.140625" customWidth="1"/>
    <col min="5132" max="5132" width="13.42578125" customWidth="1"/>
    <col min="5133" max="5133" width="13.140625" customWidth="1"/>
    <col min="5134" max="5134" width="10.7109375" bestFit="1" customWidth="1"/>
    <col min="5135" max="5135" width="19.85546875" customWidth="1"/>
    <col min="5136" max="5136" width="15.28515625" customWidth="1"/>
    <col min="5138" max="5138" width="19.5703125" customWidth="1"/>
    <col min="5140" max="5140" width="17" customWidth="1"/>
    <col min="5147" max="5147" width="18.42578125" customWidth="1"/>
    <col min="5148" max="5148" width="10.5703125" customWidth="1"/>
    <col min="5149" max="5149" width="19.140625" customWidth="1"/>
    <col min="5155" max="5155" width="21.140625" customWidth="1"/>
    <col min="5157" max="5157" width="17" customWidth="1"/>
    <col min="5377" max="5377" width="9.140625" customWidth="1"/>
    <col min="5378" max="5379" width="14.42578125" customWidth="1"/>
    <col min="5380" max="5380" width="13" customWidth="1"/>
    <col min="5381" max="5383" width="9.140625" customWidth="1"/>
    <col min="5384" max="5384" width="22.7109375" customWidth="1"/>
    <col min="5385" max="5385" width="11.85546875" customWidth="1"/>
    <col min="5386" max="5387" width="9.140625" customWidth="1"/>
    <col min="5388" max="5388" width="13.42578125" customWidth="1"/>
    <col min="5389" max="5389" width="13.140625" customWidth="1"/>
    <col min="5390" max="5390" width="10.7109375" bestFit="1" customWidth="1"/>
    <col min="5391" max="5391" width="19.85546875" customWidth="1"/>
    <col min="5392" max="5392" width="15.28515625" customWidth="1"/>
    <col min="5394" max="5394" width="19.5703125" customWidth="1"/>
    <col min="5396" max="5396" width="17" customWidth="1"/>
    <col min="5403" max="5403" width="18.42578125" customWidth="1"/>
    <col min="5404" max="5404" width="10.5703125" customWidth="1"/>
    <col min="5405" max="5405" width="19.140625" customWidth="1"/>
    <col min="5411" max="5411" width="21.140625" customWidth="1"/>
    <col min="5413" max="5413" width="17" customWidth="1"/>
    <col min="5633" max="5633" width="9.140625" customWidth="1"/>
    <col min="5634" max="5635" width="14.42578125" customWidth="1"/>
    <col min="5636" max="5636" width="13" customWidth="1"/>
    <col min="5637" max="5639" width="9.140625" customWidth="1"/>
    <col min="5640" max="5640" width="22.7109375" customWidth="1"/>
    <col min="5641" max="5641" width="11.85546875" customWidth="1"/>
    <col min="5642" max="5643" width="9.140625" customWidth="1"/>
    <col min="5644" max="5644" width="13.42578125" customWidth="1"/>
    <col min="5645" max="5645" width="13.140625" customWidth="1"/>
    <col min="5646" max="5646" width="10.7109375" bestFit="1" customWidth="1"/>
    <col min="5647" max="5647" width="19.85546875" customWidth="1"/>
    <col min="5648" max="5648" width="15.28515625" customWidth="1"/>
    <col min="5650" max="5650" width="19.5703125" customWidth="1"/>
    <col min="5652" max="5652" width="17" customWidth="1"/>
    <col min="5659" max="5659" width="18.42578125" customWidth="1"/>
    <col min="5660" max="5660" width="10.5703125" customWidth="1"/>
    <col min="5661" max="5661" width="19.140625" customWidth="1"/>
    <col min="5667" max="5667" width="21.140625" customWidth="1"/>
    <col min="5669" max="5669" width="17" customWidth="1"/>
    <col min="5889" max="5889" width="9.140625" customWidth="1"/>
    <col min="5890" max="5891" width="14.42578125" customWidth="1"/>
    <col min="5892" max="5892" width="13" customWidth="1"/>
    <col min="5893" max="5895" width="9.140625" customWidth="1"/>
    <col min="5896" max="5896" width="22.7109375" customWidth="1"/>
    <col min="5897" max="5897" width="11.85546875" customWidth="1"/>
    <col min="5898" max="5899" width="9.140625" customWidth="1"/>
    <col min="5900" max="5900" width="13.42578125" customWidth="1"/>
    <col min="5901" max="5901" width="13.140625" customWidth="1"/>
    <col min="5902" max="5902" width="10.7109375" bestFit="1" customWidth="1"/>
    <col min="5903" max="5903" width="19.85546875" customWidth="1"/>
    <col min="5904" max="5904" width="15.28515625" customWidth="1"/>
    <col min="5906" max="5906" width="19.5703125" customWidth="1"/>
    <col min="5908" max="5908" width="17" customWidth="1"/>
    <col min="5915" max="5915" width="18.42578125" customWidth="1"/>
    <col min="5916" max="5916" width="10.5703125" customWidth="1"/>
    <col min="5917" max="5917" width="19.140625" customWidth="1"/>
    <col min="5923" max="5923" width="21.140625" customWidth="1"/>
    <col min="5925" max="5925" width="17" customWidth="1"/>
    <col min="6145" max="6145" width="9.140625" customWidth="1"/>
    <col min="6146" max="6147" width="14.42578125" customWidth="1"/>
    <col min="6148" max="6148" width="13" customWidth="1"/>
    <col min="6149" max="6151" width="9.140625" customWidth="1"/>
    <col min="6152" max="6152" width="22.7109375" customWidth="1"/>
    <col min="6153" max="6153" width="11.85546875" customWidth="1"/>
    <col min="6154" max="6155" width="9.140625" customWidth="1"/>
    <col min="6156" max="6156" width="13.42578125" customWidth="1"/>
    <col min="6157" max="6157" width="13.140625" customWidth="1"/>
    <col min="6158" max="6158" width="10.7109375" bestFit="1" customWidth="1"/>
    <col min="6159" max="6159" width="19.85546875" customWidth="1"/>
    <col min="6160" max="6160" width="15.28515625" customWidth="1"/>
    <col min="6162" max="6162" width="19.5703125" customWidth="1"/>
    <col min="6164" max="6164" width="17" customWidth="1"/>
    <col min="6171" max="6171" width="18.42578125" customWidth="1"/>
    <col min="6172" max="6172" width="10.5703125" customWidth="1"/>
    <col min="6173" max="6173" width="19.140625" customWidth="1"/>
    <col min="6179" max="6179" width="21.140625" customWidth="1"/>
    <col min="6181" max="6181" width="17" customWidth="1"/>
    <col min="6401" max="6401" width="9.140625" customWidth="1"/>
    <col min="6402" max="6403" width="14.42578125" customWidth="1"/>
    <col min="6404" max="6404" width="13" customWidth="1"/>
    <col min="6405" max="6407" width="9.140625" customWidth="1"/>
    <col min="6408" max="6408" width="22.7109375" customWidth="1"/>
    <col min="6409" max="6409" width="11.85546875" customWidth="1"/>
    <col min="6410" max="6411" width="9.140625" customWidth="1"/>
    <col min="6412" max="6412" width="13.42578125" customWidth="1"/>
    <col min="6413" max="6413" width="13.140625" customWidth="1"/>
    <col min="6414" max="6414" width="10.7109375" bestFit="1" customWidth="1"/>
    <col min="6415" max="6415" width="19.85546875" customWidth="1"/>
    <col min="6416" max="6416" width="15.28515625" customWidth="1"/>
    <col min="6418" max="6418" width="19.5703125" customWidth="1"/>
    <col min="6420" max="6420" width="17" customWidth="1"/>
    <col min="6427" max="6427" width="18.42578125" customWidth="1"/>
    <col min="6428" max="6428" width="10.5703125" customWidth="1"/>
    <col min="6429" max="6429" width="19.140625" customWidth="1"/>
    <col min="6435" max="6435" width="21.140625" customWidth="1"/>
    <col min="6437" max="6437" width="17" customWidth="1"/>
    <col min="6657" max="6657" width="9.140625" customWidth="1"/>
    <col min="6658" max="6659" width="14.42578125" customWidth="1"/>
    <col min="6660" max="6660" width="13" customWidth="1"/>
    <col min="6661" max="6663" width="9.140625" customWidth="1"/>
    <col min="6664" max="6664" width="22.7109375" customWidth="1"/>
    <col min="6665" max="6665" width="11.85546875" customWidth="1"/>
    <col min="6666" max="6667" width="9.140625" customWidth="1"/>
    <col min="6668" max="6668" width="13.42578125" customWidth="1"/>
    <col min="6669" max="6669" width="13.140625" customWidth="1"/>
    <col min="6670" max="6670" width="10.7109375" bestFit="1" customWidth="1"/>
    <col min="6671" max="6671" width="19.85546875" customWidth="1"/>
    <col min="6672" max="6672" width="15.28515625" customWidth="1"/>
    <col min="6674" max="6674" width="19.5703125" customWidth="1"/>
    <col min="6676" max="6676" width="17" customWidth="1"/>
    <col min="6683" max="6683" width="18.42578125" customWidth="1"/>
    <col min="6684" max="6684" width="10.5703125" customWidth="1"/>
    <col min="6685" max="6685" width="19.140625" customWidth="1"/>
    <col min="6691" max="6691" width="21.140625" customWidth="1"/>
    <col min="6693" max="6693" width="17" customWidth="1"/>
    <col min="6913" max="6913" width="9.140625" customWidth="1"/>
    <col min="6914" max="6915" width="14.42578125" customWidth="1"/>
    <col min="6916" max="6916" width="13" customWidth="1"/>
    <col min="6917" max="6919" width="9.140625" customWidth="1"/>
    <col min="6920" max="6920" width="22.7109375" customWidth="1"/>
    <col min="6921" max="6921" width="11.85546875" customWidth="1"/>
    <col min="6922" max="6923" width="9.140625" customWidth="1"/>
    <col min="6924" max="6924" width="13.42578125" customWidth="1"/>
    <col min="6925" max="6925" width="13.140625" customWidth="1"/>
    <col min="6926" max="6926" width="10.7109375" bestFit="1" customWidth="1"/>
    <col min="6927" max="6927" width="19.85546875" customWidth="1"/>
    <col min="6928" max="6928" width="15.28515625" customWidth="1"/>
    <col min="6930" max="6930" width="19.5703125" customWidth="1"/>
    <col min="6932" max="6932" width="17" customWidth="1"/>
    <col min="6939" max="6939" width="18.42578125" customWidth="1"/>
    <col min="6940" max="6940" width="10.5703125" customWidth="1"/>
    <col min="6941" max="6941" width="19.140625" customWidth="1"/>
    <col min="6947" max="6947" width="21.140625" customWidth="1"/>
    <col min="6949" max="6949" width="17" customWidth="1"/>
    <col min="7169" max="7169" width="9.140625" customWidth="1"/>
    <col min="7170" max="7171" width="14.42578125" customWidth="1"/>
    <col min="7172" max="7172" width="13" customWidth="1"/>
    <col min="7173" max="7175" width="9.140625" customWidth="1"/>
    <col min="7176" max="7176" width="22.7109375" customWidth="1"/>
    <col min="7177" max="7177" width="11.85546875" customWidth="1"/>
    <col min="7178" max="7179" width="9.140625" customWidth="1"/>
    <col min="7180" max="7180" width="13.42578125" customWidth="1"/>
    <col min="7181" max="7181" width="13.140625" customWidth="1"/>
    <col min="7182" max="7182" width="10.7109375" bestFit="1" customWidth="1"/>
    <col min="7183" max="7183" width="19.85546875" customWidth="1"/>
    <col min="7184" max="7184" width="15.28515625" customWidth="1"/>
    <col min="7186" max="7186" width="19.5703125" customWidth="1"/>
    <col min="7188" max="7188" width="17" customWidth="1"/>
    <col min="7195" max="7195" width="18.42578125" customWidth="1"/>
    <col min="7196" max="7196" width="10.5703125" customWidth="1"/>
    <col min="7197" max="7197" width="19.140625" customWidth="1"/>
    <col min="7203" max="7203" width="21.140625" customWidth="1"/>
    <col min="7205" max="7205" width="17" customWidth="1"/>
    <col min="7425" max="7425" width="9.140625" customWidth="1"/>
    <col min="7426" max="7427" width="14.42578125" customWidth="1"/>
    <col min="7428" max="7428" width="13" customWidth="1"/>
    <col min="7429" max="7431" width="9.140625" customWidth="1"/>
    <col min="7432" max="7432" width="22.7109375" customWidth="1"/>
    <col min="7433" max="7433" width="11.85546875" customWidth="1"/>
    <col min="7434" max="7435" width="9.140625" customWidth="1"/>
    <col min="7436" max="7436" width="13.42578125" customWidth="1"/>
    <col min="7437" max="7437" width="13.140625" customWidth="1"/>
    <col min="7438" max="7438" width="10.7109375" bestFit="1" customWidth="1"/>
    <col min="7439" max="7439" width="19.85546875" customWidth="1"/>
    <col min="7440" max="7440" width="15.28515625" customWidth="1"/>
    <col min="7442" max="7442" width="19.5703125" customWidth="1"/>
    <col min="7444" max="7444" width="17" customWidth="1"/>
    <col min="7451" max="7451" width="18.42578125" customWidth="1"/>
    <col min="7452" max="7452" width="10.5703125" customWidth="1"/>
    <col min="7453" max="7453" width="19.140625" customWidth="1"/>
    <col min="7459" max="7459" width="21.140625" customWidth="1"/>
    <col min="7461" max="7461" width="17" customWidth="1"/>
    <col min="7681" max="7681" width="9.140625" customWidth="1"/>
    <col min="7682" max="7683" width="14.42578125" customWidth="1"/>
    <col min="7684" max="7684" width="13" customWidth="1"/>
    <col min="7685" max="7687" width="9.140625" customWidth="1"/>
    <col min="7688" max="7688" width="22.7109375" customWidth="1"/>
    <col min="7689" max="7689" width="11.85546875" customWidth="1"/>
    <col min="7690" max="7691" width="9.140625" customWidth="1"/>
    <col min="7692" max="7692" width="13.42578125" customWidth="1"/>
    <col min="7693" max="7693" width="13.140625" customWidth="1"/>
    <col min="7694" max="7694" width="10.7109375" bestFit="1" customWidth="1"/>
    <col min="7695" max="7695" width="19.85546875" customWidth="1"/>
    <col min="7696" max="7696" width="15.28515625" customWidth="1"/>
    <col min="7698" max="7698" width="19.5703125" customWidth="1"/>
    <col min="7700" max="7700" width="17" customWidth="1"/>
    <col min="7707" max="7707" width="18.42578125" customWidth="1"/>
    <col min="7708" max="7708" width="10.5703125" customWidth="1"/>
    <col min="7709" max="7709" width="19.140625" customWidth="1"/>
    <col min="7715" max="7715" width="21.140625" customWidth="1"/>
    <col min="7717" max="7717" width="17" customWidth="1"/>
    <col min="7937" max="7937" width="9.140625" customWidth="1"/>
    <col min="7938" max="7939" width="14.42578125" customWidth="1"/>
    <col min="7940" max="7940" width="13" customWidth="1"/>
    <col min="7941" max="7943" width="9.140625" customWidth="1"/>
    <col min="7944" max="7944" width="22.7109375" customWidth="1"/>
    <col min="7945" max="7945" width="11.85546875" customWidth="1"/>
    <col min="7946" max="7947" width="9.140625" customWidth="1"/>
    <col min="7948" max="7948" width="13.42578125" customWidth="1"/>
    <col min="7949" max="7949" width="13.140625" customWidth="1"/>
    <col min="7950" max="7950" width="10.7109375" bestFit="1" customWidth="1"/>
    <col min="7951" max="7951" width="19.85546875" customWidth="1"/>
    <col min="7952" max="7952" width="15.28515625" customWidth="1"/>
    <col min="7954" max="7954" width="19.5703125" customWidth="1"/>
    <col min="7956" max="7956" width="17" customWidth="1"/>
    <col min="7963" max="7963" width="18.42578125" customWidth="1"/>
    <col min="7964" max="7964" width="10.5703125" customWidth="1"/>
    <col min="7965" max="7965" width="19.140625" customWidth="1"/>
    <col min="7971" max="7971" width="21.140625" customWidth="1"/>
    <col min="7973" max="7973" width="17" customWidth="1"/>
    <col min="8193" max="8193" width="9.140625" customWidth="1"/>
    <col min="8194" max="8195" width="14.42578125" customWidth="1"/>
    <col min="8196" max="8196" width="13" customWidth="1"/>
    <col min="8197" max="8199" width="9.140625" customWidth="1"/>
    <col min="8200" max="8200" width="22.7109375" customWidth="1"/>
    <col min="8201" max="8201" width="11.85546875" customWidth="1"/>
    <col min="8202" max="8203" width="9.140625" customWidth="1"/>
    <col min="8204" max="8204" width="13.42578125" customWidth="1"/>
    <col min="8205" max="8205" width="13.140625" customWidth="1"/>
    <col min="8206" max="8206" width="10.7109375" bestFit="1" customWidth="1"/>
    <col min="8207" max="8207" width="19.85546875" customWidth="1"/>
    <col min="8208" max="8208" width="15.28515625" customWidth="1"/>
    <col min="8210" max="8210" width="19.5703125" customWidth="1"/>
    <col min="8212" max="8212" width="17" customWidth="1"/>
    <col min="8219" max="8219" width="18.42578125" customWidth="1"/>
    <col min="8220" max="8220" width="10.5703125" customWidth="1"/>
    <col min="8221" max="8221" width="19.140625" customWidth="1"/>
    <col min="8227" max="8227" width="21.140625" customWidth="1"/>
    <col min="8229" max="8229" width="17" customWidth="1"/>
    <col min="8449" max="8449" width="9.140625" customWidth="1"/>
    <col min="8450" max="8451" width="14.42578125" customWidth="1"/>
    <col min="8452" max="8452" width="13" customWidth="1"/>
    <col min="8453" max="8455" width="9.140625" customWidth="1"/>
    <col min="8456" max="8456" width="22.7109375" customWidth="1"/>
    <col min="8457" max="8457" width="11.85546875" customWidth="1"/>
    <col min="8458" max="8459" width="9.140625" customWidth="1"/>
    <col min="8460" max="8460" width="13.42578125" customWidth="1"/>
    <col min="8461" max="8461" width="13.140625" customWidth="1"/>
    <col min="8462" max="8462" width="10.7109375" bestFit="1" customWidth="1"/>
    <col min="8463" max="8463" width="19.85546875" customWidth="1"/>
    <col min="8464" max="8464" width="15.28515625" customWidth="1"/>
    <col min="8466" max="8466" width="19.5703125" customWidth="1"/>
    <col min="8468" max="8468" width="17" customWidth="1"/>
    <col min="8475" max="8475" width="18.42578125" customWidth="1"/>
    <col min="8476" max="8476" width="10.5703125" customWidth="1"/>
    <col min="8477" max="8477" width="19.140625" customWidth="1"/>
    <col min="8483" max="8483" width="21.140625" customWidth="1"/>
    <col min="8485" max="8485" width="17" customWidth="1"/>
    <col min="8705" max="8705" width="9.140625" customWidth="1"/>
    <col min="8706" max="8707" width="14.42578125" customWidth="1"/>
    <col min="8708" max="8708" width="13" customWidth="1"/>
    <col min="8709" max="8711" width="9.140625" customWidth="1"/>
    <col min="8712" max="8712" width="22.7109375" customWidth="1"/>
    <col min="8713" max="8713" width="11.85546875" customWidth="1"/>
    <col min="8714" max="8715" width="9.140625" customWidth="1"/>
    <col min="8716" max="8716" width="13.42578125" customWidth="1"/>
    <col min="8717" max="8717" width="13.140625" customWidth="1"/>
    <col min="8718" max="8718" width="10.7109375" bestFit="1" customWidth="1"/>
    <col min="8719" max="8719" width="19.85546875" customWidth="1"/>
    <col min="8720" max="8720" width="15.28515625" customWidth="1"/>
    <col min="8722" max="8722" width="19.5703125" customWidth="1"/>
    <col min="8724" max="8724" width="17" customWidth="1"/>
    <col min="8731" max="8731" width="18.42578125" customWidth="1"/>
    <col min="8732" max="8732" width="10.5703125" customWidth="1"/>
    <col min="8733" max="8733" width="19.140625" customWidth="1"/>
    <col min="8739" max="8739" width="21.140625" customWidth="1"/>
    <col min="8741" max="8741" width="17" customWidth="1"/>
    <col min="8961" max="8961" width="9.140625" customWidth="1"/>
    <col min="8962" max="8963" width="14.42578125" customWidth="1"/>
    <col min="8964" max="8964" width="13" customWidth="1"/>
    <col min="8965" max="8967" width="9.140625" customWidth="1"/>
    <col min="8968" max="8968" width="22.7109375" customWidth="1"/>
    <col min="8969" max="8969" width="11.85546875" customWidth="1"/>
    <col min="8970" max="8971" width="9.140625" customWidth="1"/>
    <col min="8972" max="8972" width="13.42578125" customWidth="1"/>
    <col min="8973" max="8973" width="13.140625" customWidth="1"/>
    <col min="8974" max="8974" width="10.7109375" bestFit="1" customWidth="1"/>
    <col min="8975" max="8975" width="19.85546875" customWidth="1"/>
    <col min="8976" max="8976" width="15.28515625" customWidth="1"/>
    <col min="8978" max="8978" width="19.5703125" customWidth="1"/>
    <col min="8980" max="8980" width="17" customWidth="1"/>
    <col min="8987" max="8987" width="18.42578125" customWidth="1"/>
    <col min="8988" max="8988" width="10.5703125" customWidth="1"/>
    <col min="8989" max="8989" width="19.140625" customWidth="1"/>
    <col min="8995" max="8995" width="21.140625" customWidth="1"/>
    <col min="8997" max="8997" width="17" customWidth="1"/>
    <col min="9217" max="9217" width="9.140625" customWidth="1"/>
    <col min="9218" max="9219" width="14.42578125" customWidth="1"/>
    <col min="9220" max="9220" width="13" customWidth="1"/>
    <col min="9221" max="9223" width="9.140625" customWidth="1"/>
    <col min="9224" max="9224" width="22.7109375" customWidth="1"/>
    <col min="9225" max="9225" width="11.85546875" customWidth="1"/>
    <col min="9226" max="9227" width="9.140625" customWidth="1"/>
    <col min="9228" max="9228" width="13.42578125" customWidth="1"/>
    <col min="9229" max="9229" width="13.140625" customWidth="1"/>
    <col min="9230" max="9230" width="10.7109375" bestFit="1" customWidth="1"/>
    <col min="9231" max="9231" width="19.85546875" customWidth="1"/>
    <col min="9232" max="9232" width="15.28515625" customWidth="1"/>
    <col min="9234" max="9234" width="19.5703125" customWidth="1"/>
    <col min="9236" max="9236" width="17" customWidth="1"/>
    <col min="9243" max="9243" width="18.42578125" customWidth="1"/>
    <col min="9244" max="9244" width="10.5703125" customWidth="1"/>
    <col min="9245" max="9245" width="19.140625" customWidth="1"/>
    <col min="9251" max="9251" width="21.140625" customWidth="1"/>
    <col min="9253" max="9253" width="17" customWidth="1"/>
    <col min="9473" max="9473" width="9.140625" customWidth="1"/>
    <col min="9474" max="9475" width="14.42578125" customWidth="1"/>
    <col min="9476" max="9476" width="13" customWidth="1"/>
    <col min="9477" max="9479" width="9.140625" customWidth="1"/>
    <col min="9480" max="9480" width="22.7109375" customWidth="1"/>
    <col min="9481" max="9481" width="11.85546875" customWidth="1"/>
    <col min="9482" max="9483" width="9.140625" customWidth="1"/>
    <col min="9484" max="9484" width="13.42578125" customWidth="1"/>
    <col min="9485" max="9485" width="13.140625" customWidth="1"/>
    <col min="9486" max="9486" width="10.7109375" bestFit="1" customWidth="1"/>
    <col min="9487" max="9487" width="19.85546875" customWidth="1"/>
    <col min="9488" max="9488" width="15.28515625" customWidth="1"/>
    <col min="9490" max="9490" width="19.5703125" customWidth="1"/>
    <col min="9492" max="9492" width="17" customWidth="1"/>
    <col min="9499" max="9499" width="18.42578125" customWidth="1"/>
    <col min="9500" max="9500" width="10.5703125" customWidth="1"/>
    <col min="9501" max="9501" width="19.140625" customWidth="1"/>
    <col min="9507" max="9507" width="21.140625" customWidth="1"/>
    <col min="9509" max="9509" width="17" customWidth="1"/>
    <col min="9729" max="9729" width="9.140625" customWidth="1"/>
    <col min="9730" max="9731" width="14.42578125" customWidth="1"/>
    <col min="9732" max="9732" width="13" customWidth="1"/>
    <col min="9733" max="9735" width="9.140625" customWidth="1"/>
    <col min="9736" max="9736" width="22.7109375" customWidth="1"/>
    <col min="9737" max="9737" width="11.85546875" customWidth="1"/>
    <col min="9738" max="9739" width="9.140625" customWidth="1"/>
    <col min="9740" max="9740" width="13.42578125" customWidth="1"/>
    <col min="9741" max="9741" width="13.140625" customWidth="1"/>
    <col min="9742" max="9742" width="10.7109375" bestFit="1" customWidth="1"/>
    <col min="9743" max="9743" width="19.85546875" customWidth="1"/>
    <col min="9744" max="9744" width="15.28515625" customWidth="1"/>
    <col min="9746" max="9746" width="19.5703125" customWidth="1"/>
    <col min="9748" max="9748" width="17" customWidth="1"/>
    <col min="9755" max="9755" width="18.42578125" customWidth="1"/>
    <col min="9756" max="9756" width="10.5703125" customWidth="1"/>
    <col min="9757" max="9757" width="19.140625" customWidth="1"/>
    <col min="9763" max="9763" width="21.140625" customWidth="1"/>
    <col min="9765" max="9765" width="17" customWidth="1"/>
    <col min="9985" max="9985" width="9.140625" customWidth="1"/>
    <col min="9986" max="9987" width="14.42578125" customWidth="1"/>
    <col min="9988" max="9988" width="13" customWidth="1"/>
    <col min="9989" max="9991" width="9.140625" customWidth="1"/>
    <col min="9992" max="9992" width="22.7109375" customWidth="1"/>
    <col min="9993" max="9993" width="11.85546875" customWidth="1"/>
    <col min="9994" max="9995" width="9.140625" customWidth="1"/>
    <col min="9996" max="9996" width="13.42578125" customWidth="1"/>
    <col min="9997" max="9997" width="13.140625" customWidth="1"/>
    <col min="9998" max="9998" width="10.7109375" bestFit="1" customWidth="1"/>
    <col min="9999" max="9999" width="19.85546875" customWidth="1"/>
    <col min="10000" max="10000" width="15.28515625" customWidth="1"/>
    <col min="10002" max="10002" width="19.5703125" customWidth="1"/>
    <col min="10004" max="10004" width="17" customWidth="1"/>
    <col min="10011" max="10011" width="18.42578125" customWidth="1"/>
    <col min="10012" max="10012" width="10.5703125" customWidth="1"/>
    <col min="10013" max="10013" width="19.140625" customWidth="1"/>
    <col min="10019" max="10019" width="21.140625" customWidth="1"/>
    <col min="10021" max="10021" width="17" customWidth="1"/>
    <col min="10241" max="10241" width="9.140625" customWidth="1"/>
    <col min="10242" max="10243" width="14.42578125" customWidth="1"/>
    <col min="10244" max="10244" width="13" customWidth="1"/>
    <col min="10245" max="10247" width="9.140625" customWidth="1"/>
    <col min="10248" max="10248" width="22.7109375" customWidth="1"/>
    <col min="10249" max="10249" width="11.85546875" customWidth="1"/>
    <col min="10250" max="10251" width="9.140625" customWidth="1"/>
    <col min="10252" max="10252" width="13.42578125" customWidth="1"/>
    <col min="10253" max="10253" width="13.140625" customWidth="1"/>
    <col min="10254" max="10254" width="10.7109375" bestFit="1" customWidth="1"/>
    <col min="10255" max="10255" width="19.85546875" customWidth="1"/>
    <col min="10256" max="10256" width="15.28515625" customWidth="1"/>
    <col min="10258" max="10258" width="19.5703125" customWidth="1"/>
    <col min="10260" max="10260" width="17" customWidth="1"/>
    <col min="10267" max="10267" width="18.42578125" customWidth="1"/>
    <col min="10268" max="10268" width="10.5703125" customWidth="1"/>
    <col min="10269" max="10269" width="19.140625" customWidth="1"/>
    <col min="10275" max="10275" width="21.140625" customWidth="1"/>
    <col min="10277" max="10277" width="17" customWidth="1"/>
    <col min="10497" max="10497" width="9.140625" customWidth="1"/>
    <col min="10498" max="10499" width="14.42578125" customWidth="1"/>
    <col min="10500" max="10500" width="13" customWidth="1"/>
    <col min="10501" max="10503" width="9.140625" customWidth="1"/>
    <col min="10504" max="10504" width="22.7109375" customWidth="1"/>
    <col min="10505" max="10505" width="11.85546875" customWidth="1"/>
    <col min="10506" max="10507" width="9.140625" customWidth="1"/>
    <col min="10508" max="10508" width="13.42578125" customWidth="1"/>
    <col min="10509" max="10509" width="13.140625" customWidth="1"/>
    <col min="10510" max="10510" width="10.7109375" bestFit="1" customWidth="1"/>
    <col min="10511" max="10511" width="19.85546875" customWidth="1"/>
    <col min="10512" max="10512" width="15.28515625" customWidth="1"/>
    <col min="10514" max="10514" width="19.5703125" customWidth="1"/>
    <col min="10516" max="10516" width="17" customWidth="1"/>
    <col min="10523" max="10523" width="18.42578125" customWidth="1"/>
    <col min="10524" max="10524" width="10.5703125" customWidth="1"/>
    <col min="10525" max="10525" width="19.140625" customWidth="1"/>
    <col min="10531" max="10531" width="21.140625" customWidth="1"/>
    <col min="10533" max="10533" width="17" customWidth="1"/>
    <col min="10753" max="10753" width="9.140625" customWidth="1"/>
    <col min="10754" max="10755" width="14.42578125" customWidth="1"/>
    <col min="10756" max="10756" width="13" customWidth="1"/>
    <col min="10757" max="10759" width="9.140625" customWidth="1"/>
    <col min="10760" max="10760" width="22.7109375" customWidth="1"/>
    <col min="10761" max="10761" width="11.85546875" customWidth="1"/>
    <col min="10762" max="10763" width="9.140625" customWidth="1"/>
    <col min="10764" max="10764" width="13.42578125" customWidth="1"/>
    <col min="10765" max="10765" width="13.140625" customWidth="1"/>
    <col min="10766" max="10766" width="10.7109375" bestFit="1" customWidth="1"/>
    <col min="10767" max="10767" width="19.85546875" customWidth="1"/>
    <col min="10768" max="10768" width="15.28515625" customWidth="1"/>
    <col min="10770" max="10770" width="19.5703125" customWidth="1"/>
    <col min="10772" max="10772" width="17" customWidth="1"/>
    <col min="10779" max="10779" width="18.42578125" customWidth="1"/>
    <col min="10780" max="10780" width="10.5703125" customWidth="1"/>
    <col min="10781" max="10781" width="19.140625" customWidth="1"/>
    <col min="10787" max="10787" width="21.140625" customWidth="1"/>
    <col min="10789" max="10789" width="17" customWidth="1"/>
    <col min="11009" max="11009" width="9.140625" customWidth="1"/>
    <col min="11010" max="11011" width="14.42578125" customWidth="1"/>
    <col min="11012" max="11012" width="13" customWidth="1"/>
    <col min="11013" max="11015" width="9.140625" customWidth="1"/>
    <col min="11016" max="11016" width="22.7109375" customWidth="1"/>
    <col min="11017" max="11017" width="11.85546875" customWidth="1"/>
    <col min="11018" max="11019" width="9.140625" customWidth="1"/>
    <col min="11020" max="11020" width="13.42578125" customWidth="1"/>
    <col min="11021" max="11021" width="13.140625" customWidth="1"/>
    <col min="11022" max="11022" width="10.7109375" bestFit="1" customWidth="1"/>
    <col min="11023" max="11023" width="19.85546875" customWidth="1"/>
    <col min="11024" max="11024" width="15.28515625" customWidth="1"/>
    <col min="11026" max="11026" width="19.5703125" customWidth="1"/>
    <col min="11028" max="11028" width="17" customWidth="1"/>
    <col min="11035" max="11035" width="18.42578125" customWidth="1"/>
    <col min="11036" max="11036" width="10.5703125" customWidth="1"/>
    <col min="11037" max="11037" width="19.140625" customWidth="1"/>
    <col min="11043" max="11043" width="21.140625" customWidth="1"/>
    <col min="11045" max="11045" width="17" customWidth="1"/>
    <col min="11265" max="11265" width="9.140625" customWidth="1"/>
    <col min="11266" max="11267" width="14.42578125" customWidth="1"/>
    <col min="11268" max="11268" width="13" customWidth="1"/>
    <col min="11269" max="11271" width="9.140625" customWidth="1"/>
    <col min="11272" max="11272" width="22.7109375" customWidth="1"/>
    <col min="11273" max="11273" width="11.85546875" customWidth="1"/>
    <col min="11274" max="11275" width="9.140625" customWidth="1"/>
    <col min="11276" max="11276" width="13.42578125" customWidth="1"/>
    <col min="11277" max="11277" width="13.140625" customWidth="1"/>
    <col min="11278" max="11278" width="10.7109375" bestFit="1" customWidth="1"/>
    <col min="11279" max="11279" width="19.85546875" customWidth="1"/>
    <col min="11280" max="11280" width="15.28515625" customWidth="1"/>
    <col min="11282" max="11282" width="19.5703125" customWidth="1"/>
    <col min="11284" max="11284" width="17" customWidth="1"/>
    <col min="11291" max="11291" width="18.42578125" customWidth="1"/>
    <col min="11292" max="11292" width="10.5703125" customWidth="1"/>
    <col min="11293" max="11293" width="19.140625" customWidth="1"/>
    <col min="11299" max="11299" width="21.140625" customWidth="1"/>
    <col min="11301" max="11301" width="17" customWidth="1"/>
    <col min="11521" max="11521" width="9.140625" customWidth="1"/>
    <col min="11522" max="11523" width="14.42578125" customWidth="1"/>
    <col min="11524" max="11524" width="13" customWidth="1"/>
    <col min="11525" max="11527" width="9.140625" customWidth="1"/>
    <col min="11528" max="11528" width="22.7109375" customWidth="1"/>
    <col min="11529" max="11529" width="11.85546875" customWidth="1"/>
    <col min="11530" max="11531" width="9.140625" customWidth="1"/>
    <col min="11532" max="11532" width="13.42578125" customWidth="1"/>
    <col min="11533" max="11533" width="13.140625" customWidth="1"/>
    <col min="11534" max="11534" width="10.7109375" bestFit="1" customWidth="1"/>
    <col min="11535" max="11535" width="19.85546875" customWidth="1"/>
    <col min="11536" max="11536" width="15.28515625" customWidth="1"/>
    <col min="11538" max="11538" width="19.5703125" customWidth="1"/>
    <col min="11540" max="11540" width="17" customWidth="1"/>
    <col min="11547" max="11547" width="18.42578125" customWidth="1"/>
    <col min="11548" max="11548" width="10.5703125" customWidth="1"/>
    <col min="11549" max="11549" width="19.140625" customWidth="1"/>
    <col min="11555" max="11555" width="21.140625" customWidth="1"/>
    <col min="11557" max="11557" width="17" customWidth="1"/>
    <col min="11777" max="11777" width="9.140625" customWidth="1"/>
    <col min="11778" max="11779" width="14.42578125" customWidth="1"/>
    <col min="11780" max="11780" width="13" customWidth="1"/>
    <col min="11781" max="11783" width="9.140625" customWidth="1"/>
    <col min="11784" max="11784" width="22.7109375" customWidth="1"/>
    <col min="11785" max="11785" width="11.85546875" customWidth="1"/>
    <col min="11786" max="11787" width="9.140625" customWidth="1"/>
    <col min="11788" max="11788" width="13.42578125" customWidth="1"/>
    <col min="11789" max="11789" width="13.140625" customWidth="1"/>
    <col min="11790" max="11790" width="10.7109375" bestFit="1" customWidth="1"/>
    <col min="11791" max="11791" width="19.85546875" customWidth="1"/>
    <col min="11792" max="11792" width="15.28515625" customWidth="1"/>
    <col min="11794" max="11794" width="19.5703125" customWidth="1"/>
    <col min="11796" max="11796" width="17" customWidth="1"/>
    <col min="11803" max="11803" width="18.42578125" customWidth="1"/>
    <col min="11804" max="11804" width="10.5703125" customWidth="1"/>
    <col min="11805" max="11805" width="19.140625" customWidth="1"/>
    <col min="11811" max="11811" width="21.140625" customWidth="1"/>
    <col min="11813" max="11813" width="17" customWidth="1"/>
    <col min="12033" max="12033" width="9.140625" customWidth="1"/>
    <col min="12034" max="12035" width="14.42578125" customWidth="1"/>
    <col min="12036" max="12036" width="13" customWidth="1"/>
    <col min="12037" max="12039" width="9.140625" customWidth="1"/>
    <col min="12040" max="12040" width="22.7109375" customWidth="1"/>
    <col min="12041" max="12041" width="11.85546875" customWidth="1"/>
    <col min="12042" max="12043" width="9.140625" customWidth="1"/>
    <col min="12044" max="12044" width="13.42578125" customWidth="1"/>
    <col min="12045" max="12045" width="13.140625" customWidth="1"/>
    <col min="12046" max="12046" width="10.7109375" bestFit="1" customWidth="1"/>
    <col min="12047" max="12047" width="19.85546875" customWidth="1"/>
    <col min="12048" max="12048" width="15.28515625" customWidth="1"/>
    <col min="12050" max="12050" width="19.5703125" customWidth="1"/>
    <col min="12052" max="12052" width="17" customWidth="1"/>
    <col min="12059" max="12059" width="18.42578125" customWidth="1"/>
    <col min="12060" max="12060" width="10.5703125" customWidth="1"/>
    <col min="12061" max="12061" width="19.140625" customWidth="1"/>
    <col min="12067" max="12067" width="21.140625" customWidth="1"/>
    <col min="12069" max="12069" width="17" customWidth="1"/>
    <col min="12289" max="12289" width="9.140625" customWidth="1"/>
    <col min="12290" max="12291" width="14.42578125" customWidth="1"/>
    <col min="12292" max="12292" width="13" customWidth="1"/>
    <col min="12293" max="12295" width="9.140625" customWidth="1"/>
    <col min="12296" max="12296" width="22.7109375" customWidth="1"/>
    <col min="12297" max="12297" width="11.85546875" customWidth="1"/>
    <col min="12298" max="12299" width="9.140625" customWidth="1"/>
    <col min="12300" max="12300" width="13.42578125" customWidth="1"/>
    <col min="12301" max="12301" width="13.140625" customWidth="1"/>
    <col min="12302" max="12302" width="10.7109375" bestFit="1" customWidth="1"/>
    <col min="12303" max="12303" width="19.85546875" customWidth="1"/>
    <col min="12304" max="12304" width="15.28515625" customWidth="1"/>
    <col min="12306" max="12306" width="19.5703125" customWidth="1"/>
    <col min="12308" max="12308" width="17" customWidth="1"/>
    <col min="12315" max="12315" width="18.42578125" customWidth="1"/>
    <col min="12316" max="12316" width="10.5703125" customWidth="1"/>
    <col min="12317" max="12317" width="19.140625" customWidth="1"/>
    <col min="12323" max="12323" width="21.140625" customWidth="1"/>
    <col min="12325" max="12325" width="17" customWidth="1"/>
    <col min="12545" max="12545" width="9.140625" customWidth="1"/>
    <col min="12546" max="12547" width="14.42578125" customWidth="1"/>
    <col min="12548" max="12548" width="13" customWidth="1"/>
    <col min="12549" max="12551" width="9.140625" customWidth="1"/>
    <col min="12552" max="12552" width="22.7109375" customWidth="1"/>
    <col min="12553" max="12553" width="11.85546875" customWidth="1"/>
    <col min="12554" max="12555" width="9.140625" customWidth="1"/>
    <col min="12556" max="12556" width="13.42578125" customWidth="1"/>
    <col min="12557" max="12557" width="13.140625" customWidth="1"/>
    <col min="12558" max="12558" width="10.7109375" bestFit="1" customWidth="1"/>
    <col min="12559" max="12559" width="19.85546875" customWidth="1"/>
    <col min="12560" max="12560" width="15.28515625" customWidth="1"/>
    <col min="12562" max="12562" width="19.5703125" customWidth="1"/>
    <col min="12564" max="12564" width="17" customWidth="1"/>
    <col min="12571" max="12571" width="18.42578125" customWidth="1"/>
    <col min="12572" max="12572" width="10.5703125" customWidth="1"/>
    <col min="12573" max="12573" width="19.140625" customWidth="1"/>
    <col min="12579" max="12579" width="21.140625" customWidth="1"/>
    <col min="12581" max="12581" width="17" customWidth="1"/>
    <col min="12801" max="12801" width="9.140625" customWidth="1"/>
    <col min="12802" max="12803" width="14.42578125" customWidth="1"/>
    <col min="12804" max="12804" width="13" customWidth="1"/>
    <col min="12805" max="12807" width="9.140625" customWidth="1"/>
    <col min="12808" max="12808" width="22.7109375" customWidth="1"/>
    <col min="12809" max="12809" width="11.85546875" customWidth="1"/>
    <col min="12810" max="12811" width="9.140625" customWidth="1"/>
    <col min="12812" max="12812" width="13.42578125" customWidth="1"/>
    <col min="12813" max="12813" width="13.140625" customWidth="1"/>
    <col min="12814" max="12814" width="10.7109375" bestFit="1" customWidth="1"/>
    <col min="12815" max="12815" width="19.85546875" customWidth="1"/>
    <col min="12816" max="12816" width="15.28515625" customWidth="1"/>
    <col min="12818" max="12818" width="19.5703125" customWidth="1"/>
    <col min="12820" max="12820" width="17" customWidth="1"/>
    <col min="12827" max="12827" width="18.42578125" customWidth="1"/>
    <col min="12828" max="12828" width="10.5703125" customWidth="1"/>
    <col min="12829" max="12829" width="19.140625" customWidth="1"/>
    <col min="12835" max="12835" width="21.140625" customWidth="1"/>
    <col min="12837" max="12837" width="17" customWidth="1"/>
    <col min="13057" max="13057" width="9.140625" customWidth="1"/>
    <col min="13058" max="13059" width="14.42578125" customWidth="1"/>
    <col min="13060" max="13060" width="13" customWidth="1"/>
    <col min="13061" max="13063" width="9.140625" customWidth="1"/>
    <col min="13064" max="13064" width="22.7109375" customWidth="1"/>
    <col min="13065" max="13065" width="11.85546875" customWidth="1"/>
    <col min="13066" max="13067" width="9.140625" customWidth="1"/>
    <col min="13068" max="13068" width="13.42578125" customWidth="1"/>
    <col min="13069" max="13069" width="13.140625" customWidth="1"/>
    <col min="13070" max="13070" width="10.7109375" bestFit="1" customWidth="1"/>
    <col min="13071" max="13071" width="19.85546875" customWidth="1"/>
    <col min="13072" max="13072" width="15.28515625" customWidth="1"/>
    <col min="13074" max="13074" width="19.5703125" customWidth="1"/>
    <col min="13076" max="13076" width="17" customWidth="1"/>
    <col min="13083" max="13083" width="18.42578125" customWidth="1"/>
    <col min="13084" max="13084" width="10.5703125" customWidth="1"/>
    <col min="13085" max="13085" width="19.140625" customWidth="1"/>
    <col min="13091" max="13091" width="21.140625" customWidth="1"/>
    <col min="13093" max="13093" width="17" customWidth="1"/>
    <col min="13313" max="13313" width="9.140625" customWidth="1"/>
    <col min="13314" max="13315" width="14.42578125" customWidth="1"/>
    <col min="13316" max="13316" width="13" customWidth="1"/>
    <col min="13317" max="13319" width="9.140625" customWidth="1"/>
    <col min="13320" max="13320" width="22.7109375" customWidth="1"/>
    <col min="13321" max="13321" width="11.85546875" customWidth="1"/>
    <col min="13322" max="13323" width="9.140625" customWidth="1"/>
    <col min="13324" max="13324" width="13.42578125" customWidth="1"/>
    <col min="13325" max="13325" width="13.140625" customWidth="1"/>
    <col min="13326" max="13326" width="10.7109375" bestFit="1" customWidth="1"/>
    <col min="13327" max="13327" width="19.85546875" customWidth="1"/>
    <col min="13328" max="13328" width="15.28515625" customWidth="1"/>
    <col min="13330" max="13330" width="19.5703125" customWidth="1"/>
    <col min="13332" max="13332" width="17" customWidth="1"/>
    <col min="13339" max="13339" width="18.42578125" customWidth="1"/>
    <col min="13340" max="13340" width="10.5703125" customWidth="1"/>
    <col min="13341" max="13341" width="19.140625" customWidth="1"/>
    <col min="13347" max="13347" width="21.140625" customWidth="1"/>
    <col min="13349" max="13349" width="17" customWidth="1"/>
    <col min="13569" max="13569" width="9.140625" customWidth="1"/>
    <col min="13570" max="13571" width="14.42578125" customWidth="1"/>
    <col min="13572" max="13572" width="13" customWidth="1"/>
    <col min="13573" max="13575" width="9.140625" customWidth="1"/>
    <col min="13576" max="13576" width="22.7109375" customWidth="1"/>
    <col min="13577" max="13577" width="11.85546875" customWidth="1"/>
    <col min="13578" max="13579" width="9.140625" customWidth="1"/>
    <col min="13580" max="13580" width="13.42578125" customWidth="1"/>
    <col min="13581" max="13581" width="13.140625" customWidth="1"/>
    <col min="13582" max="13582" width="10.7109375" bestFit="1" customWidth="1"/>
    <col min="13583" max="13583" width="19.85546875" customWidth="1"/>
    <col min="13584" max="13584" width="15.28515625" customWidth="1"/>
    <col min="13586" max="13586" width="19.5703125" customWidth="1"/>
    <col min="13588" max="13588" width="17" customWidth="1"/>
    <col min="13595" max="13595" width="18.42578125" customWidth="1"/>
    <col min="13596" max="13596" width="10.5703125" customWidth="1"/>
    <col min="13597" max="13597" width="19.140625" customWidth="1"/>
    <col min="13603" max="13603" width="21.140625" customWidth="1"/>
    <col min="13605" max="13605" width="17" customWidth="1"/>
    <col min="13825" max="13825" width="9.140625" customWidth="1"/>
    <col min="13826" max="13827" width="14.42578125" customWidth="1"/>
    <col min="13828" max="13828" width="13" customWidth="1"/>
    <col min="13829" max="13831" width="9.140625" customWidth="1"/>
    <col min="13832" max="13832" width="22.7109375" customWidth="1"/>
    <col min="13833" max="13833" width="11.85546875" customWidth="1"/>
    <col min="13834" max="13835" width="9.140625" customWidth="1"/>
    <col min="13836" max="13836" width="13.42578125" customWidth="1"/>
    <col min="13837" max="13837" width="13.140625" customWidth="1"/>
    <col min="13838" max="13838" width="10.7109375" bestFit="1" customWidth="1"/>
    <col min="13839" max="13839" width="19.85546875" customWidth="1"/>
    <col min="13840" max="13840" width="15.28515625" customWidth="1"/>
    <col min="13842" max="13842" width="19.5703125" customWidth="1"/>
    <col min="13844" max="13844" width="17" customWidth="1"/>
    <col min="13851" max="13851" width="18.42578125" customWidth="1"/>
    <col min="13852" max="13852" width="10.5703125" customWidth="1"/>
    <col min="13853" max="13853" width="19.140625" customWidth="1"/>
    <col min="13859" max="13859" width="21.140625" customWidth="1"/>
    <col min="13861" max="13861" width="17" customWidth="1"/>
    <col min="14081" max="14081" width="9.140625" customWidth="1"/>
    <col min="14082" max="14083" width="14.42578125" customWidth="1"/>
    <col min="14084" max="14084" width="13" customWidth="1"/>
    <col min="14085" max="14087" width="9.140625" customWidth="1"/>
    <col min="14088" max="14088" width="22.7109375" customWidth="1"/>
    <col min="14089" max="14089" width="11.85546875" customWidth="1"/>
    <col min="14090" max="14091" width="9.140625" customWidth="1"/>
    <col min="14092" max="14092" width="13.42578125" customWidth="1"/>
    <col min="14093" max="14093" width="13.140625" customWidth="1"/>
    <col min="14094" max="14094" width="10.7109375" bestFit="1" customWidth="1"/>
    <col min="14095" max="14095" width="19.85546875" customWidth="1"/>
    <col min="14096" max="14096" width="15.28515625" customWidth="1"/>
    <col min="14098" max="14098" width="19.5703125" customWidth="1"/>
    <col min="14100" max="14100" width="17" customWidth="1"/>
    <col min="14107" max="14107" width="18.42578125" customWidth="1"/>
    <col min="14108" max="14108" width="10.5703125" customWidth="1"/>
    <col min="14109" max="14109" width="19.140625" customWidth="1"/>
    <col min="14115" max="14115" width="21.140625" customWidth="1"/>
    <col min="14117" max="14117" width="17" customWidth="1"/>
    <col min="14337" max="14337" width="9.140625" customWidth="1"/>
    <col min="14338" max="14339" width="14.42578125" customWidth="1"/>
    <col min="14340" max="14340" width="13" customWidth="1"/>
    <col min="14341" max="14343" width="9.140625" customWidth="1"/>
    <col min="14344" max="14344" width="22.7109375" customWidth="1"/>
    <col min="14345" max="14345" width="11.85546875" customWidth="1"/>
    <col min="14346" max="14347" width="9.140625" customWidth="1"/>
    <col min="14348" max="14348" width="13.42578125" customWidth="1"/>
    <col min="14349" max="14349" width="13.140625" customWidth="1"/>
    <col min="14350" max="14350" width="10.7109375" bestFit="1" customWidth="1"/>
    <col min="14351" max="14351" width="19.85546875" customWidth="1"/>
    <col min="14352" max="14352" width="15.28515625" customWidth="1"/>
    <col min="14354" max="14354" width="19.5703125" customWidth="1"/>
    <col min="14356" max="14356" width="17" customWidth="1"/>
    <col min="14363" max="14363" width="18.42578125" customWidth="1"/>
    <col min="14364" max="14364" width="10.5703125" customWidth="1"/>
    <col min="14365" max="14365" width="19.140625" customWidth="1"/>
    <col min="14371" max="14371" width="21.140625" customWidth="1"/>
    <col min="14373" max="14373" width="17" customWidth="1"/>
    <col min="14593" max="14593" width="9.140625" customWidth="1"/>
    <col min="14594" max="14595" width="14.42578125" customWidth="1"/>
    <col min="14596" max="14596" width="13" customWidth="1"/>
    <col min="14597" max="14599" width="9.140625" customWidth="1"/>
    <col min="14600" max="14600" width="22.7109375" customWidth="1"/>
    <col min="14601" max="14601" width="11.85546875" customWidth="1"/>
    <col min="14602" max="14603" width="9.140625" customWidth="1"/>
    <col min="14604" max="14604" width="13.42578125" customWidth="1"/>
    <col min="14605" max="14605" width="13.140625" customWidth="1"/>
    <col min="14606" max="14606" width="10.7109375" bestFit="1" customWidth="1"/>
    <col min="14607" max="14607" width="19.85546875" customWidth="1"/>
    <col min="14608" max="14608" width="15.28515625" customWidth="1"/>
    <col min="14610" max="14610" width="19.5703125" customWidth="1"/>
    <col min="14612" max="14612" width="17" customWidth="1"/>
    <col min="14619" max="14619" width="18.42578125" customWidth="1"/>
    <col min="14620" max="14620" width="10.5703125" customWidth="1"/>
    <col min="14621" max="14621" width="19.140625" customWidth="1"/>
    <col min="14627" max="14627" width="21.140625" customWidth="1"/>
    <col min="14629" max="14629" width="17" customWidth="1"/>
    <col min="14849" max="14849" width="9.140625" customWidth="1"/>
    <col min="14850" max="14851" width="14.42578125" customWidth="1"/>
    <col min="14852" max="14852" width="13" customWidth="1"/>
    <col min="14853" max="14855" width="9.140625" customWidth="1"/>
    <col min="14856" max="14856" width="22.7109375" customWidth="1"/>
    <col min="14857" max="14857" width="11.85546875" customWidth="1"/>
    <col min="14858" max="14859" width="9.140625" customWidth="1"/>
    <col min="14860" max="14860" width="13.42578125" customWidth="1"/>
    <col min="14861" max="14861" width="13.140625" customWidth="1"/>
    <col min="14862" max="14862" width="10.7109375" bestFit="1" customWidth="1"/>
    <col min="14863" max="14863" width="19.85546875" customWidth="1"/>
    <col min="14864" max="14864" width="15.28515625" customWidth="1"/>
    <col min="14866" max="14866" width="19.5703125" customWidth="1"/>
    <col min="14868" max="14868" width="17" customWidth="1"/>
    <col min="14875" max="14875" width="18.42578125" customWidth="1"/>
    <col min="14876" max="14876" width="10.5703125" customWidth="1"/>
    <col min="14877" max="14877" width="19.140625" customWidth="1"/>
    <col min="14883" max="14883" width="21.140625" customWidth="1"/>
    <col min="14885" max="14885" width="17" customWidth="1"/>
    <col min="15105" max="15105" width="9.140625" customWidth="1"/>
    <col min="15106" max="15107" width="14.42578125" customWidth="1"/>
    <col min="15108" max="15108" width="13" customWidth="1"/>
    <col min="15109" max="15111" width="9.140625" customWidth="1"/>
    <col min="15112" max="15112" width="22.7109375" customWidth="1"/>
    <col min="15113" max="15113" width="11.85546875" customWidth="1"/>
    <col min="15114" max="15115" width="9.140625" customWidth="1"/>
    <col min="15116" max="15116" width="13.42578125" customWidth="1"/>
    <col min="15117" max="15117" width="13.140625" customWidth="1"/>
    <col min="15118" max="15118" width="10.7109375" bestFit="1" customWidth="1"/>
    <col min="15119" max="15119" width="19.85546875" customWidth="1"/>
    <col min="15120" max="15120" width="15.28515625" customWidth="1"/>
    <col min="15122" max="15122" width="19.5703125" customWidth="1"/>
    <col min="15124" max="15124" width="17" customWidth="1"/>
    <col min="15131" max="15131" width="18.42578125" customWidth="1"/>
    <col min="15132" max="15132" width="10.5703125" customWidth="1"/>
    <col min="15133" max="15133" width="19.140625" customWidth="1"/>
    <col min="15139" max="15139" width="21.140625" customWidth="1"/>
    <col min="15141" max="15141" width="17" customWidth="1"/>
    <col min="15361" max="15361" width="9.140625" customWidth="1"/>
    <col min="15362" max="15363" width="14.42578125" customWidth="1"/>
    <col min="15364" max="15364" width="13" customWidth="1"/>
    <col min="15365" max="15367" width="9.140625" customWidth="1"/>
    <col min="15368" max="15368" width="22.7109375" customWidth="1"/>
    <col min="15369" max="15369" width="11.85546875" customWidth="1"/>
    <col min="15370" max="15371" width="9.140625" customWidth="1"/>
    <col min="15372" max="15372" width="13.42578125" customWidth="1"/>
    <col min="15373" max="15373" width="13.140625" customWidth="1"/>
    <col min="15374" max="15374" width="10.7109375" bestFit="1" customWidth="1"/>
    <col min="15375" max="15375" width="19.85546875" customWidth="1"/>
    <col min="15376" max="15376" width="15.28515625" customWidth="1"/>
    <col min="15378" max="15378" width="19.5703125" customWidth="1"/>
    <col min="15380" max="15380" width="17" customWidth="1"/>
    <col min="15387" max="15387" width="18.42578125" customWidth="1"/>
    <col min="15388" max="15388" width="10.5703125" customWidth="1"/>
    <col min="15389" max="15389" width="19.140625" customWidth="1"/>
    <col min="15395" max="15395" width="21.140625" customWidth="1"/>
    <col min="15397" max="15397" width="17" customWidth="1"/>
    <col min="15617" max="15617" width="9.140625" customWidth="1"/>
    <col min="15618" max="15619" width="14.42578125" customWidth="1"/>
    <col min="15620" max="15620" width="13" customWidth="1"/>
    <col min="15621" max="15623" width="9.140625" customWidth="1"/>
    <col min="15624" max="15624" width="22.7109375" customWidth="1"/>
    <col min="15625" max="15625" width="11.85546875" customWidth="1"/>
    <col min="15626" max="15627" width="9.140625" customWidth="1"/>
    <col min="15628" max="15628" width="13.42578125" customWidth="1"/>
    <col min="15629" max="15629" width="13.140625" customWidth="1"/>
    <col min="15630" max="15630" width="10.7109375" bestFit="1" customWidth="1"/>
    <col min="15631" max="15631" width="19.85546875" customWidth="1"/>
    <col min="15632" max="15632" width="15.28515625" customWidth="1"/>
    <col min="15634" max="15634" width="19.5703125" customWidth="1"/>
    <col min="15636" max="15636" width="17" customWidth="1"/>
    <col min="15643" max="15643" width="18.42578125" customWidth="1"/>
    <col min="15644" max="15644" width="10.5703125" customWidth="1"/>
    <col min="15645" max="15645" width="19.140625" customWidth="1"/>
    <col min="15651" max="15651" width="21.140625" customWidth="1"/>
    <col min="15653" max="15653" width="17" customWidth="1"/>
    <col min="15873" max="15873" width="9.140625" customWidth="1"/>
    <col min="15874" max="15875" width="14.42578125" customWidth="1"/>
    <col min="15876" max="15876" width="13" customWidth="1"/>
    <col min="15877" max="15879" width="9.140625" customWidth="1"/>
    <col min="15880" max="15880" width="22.7109375" customWidth="1"/>
    <col min="15881" max="15881" width="11.85546875" customWidth="1"/>
    <col min="15882" max="15883" width="9.140625" customWidth="1"/>
    <col min="15884" max="15884" width="13.42578125" customWidth="1"/>
    <col min="15885" max="15885" width="13.140625" customWidth="1"/>
    <col min="15886" max="15886" width="10.7109375" bestFit="1" customWidth="1"/>
    <col min="15887" max="15887" width="19.85546875" customWidth="1"/>
    <col min="15888" max="15888" width="15.28515625" customWidth="1"/>
    <col min="15890" max="15890" width="19.5703125" customWidth="1"/>
    <col min="15892" max="15892" width="17" customWidth="1"/>
    <col min="15899" max="15899" width="18.42578125" customWidth="1"/>
    <col min="15900" max="15900" width="10.5703125" customWidth="1"/>
    <col min="15901" max="15901" width="19.140625" customWidth="1"/>
    <col min="15907" max="15907" width="21.140625" customWidth="1"/>
    <col min="15909" max="15909" width="17" customWidth="1"/>
    <col min="16129" max="16129" width="9.140625" customWidth="1"/>
    <col min="16130" max="16131" width="14.42578125" customWidth="1"/>
    <col min="16132" max="16132" width="13" customWidth="1"/>
    <col min="16133" max="16135" width="9.140625" customWidth="1"/>
    <col min="16136" max="16136" width="22.7109375" customWidth="1"/>
    <col min="16137" max="16137" width="11.85546875" customWidth="1"/>
    <col min="16138" max="16139" width="9.140625" customWidth="1"/>
    <col min="16140" max="16140" width="13.42578125" customWidth="1"/>
    <col min="16141" max="16141" width="13.140625" customWidth="1"/>
    <col min="16142" max="16142" width="10.7109375" bestFit="1" customWidth="1"/>
    <col min="16143" max="16143" width="19.85546875" customWidth="1"/>
    <col min="16144" max="16144" width="15.28515625" customWidth="1"/>
    <col min="16146" max="16146" width="19.5703125" customWidth="1"/>
    <col min="16148" max="16148" width="17" customWidth="1"/>
    <col min="16155" max="16155" width="18.42578125" customWidth="1"/>
    <col min="16156" max="16156" width="10.5703125" customWidth="1"/>
    <col min="16157" max="16157" width="19.140625" customWidth="1"/>
    <col min="16163" max="16163" width="21.140625" customWidth="1"/>
    <col min="16165" max="16165" width="17" customWidth="1"/>
  </cols>
  <sheetData>
    <row r="1" spans="2:11" x14ac:dyDescent="0.25">
      <c r="E1" s="1659" t="s">
        <v>148</v>
      </c>
    </row>
    <row r="2" spans="2:11" x14ac:dyDescent="0.25">
      <c r="E2" s="1661" t="s">
        <v>41</v>
      </c>
    </row>
    <row r="3" spans="2:11" x14ac:dyDescent="0.25">
      <c r="E3" s="688" t="s">
        <v>519</v>
      </c>
    </row>
    <row r="5" spans="2:11" x14ac:dyDescent="0.25">
      <c r="K5" s="49"/>
    </row>
    <row r="6" spans="2:11" x14ac:dyDescent="0.25">
      <c r="G6" t="s">
        <v>520</v>
      </c>
      <c r="H6" s="689">
        <v>43507</v>
      </c>
      <c r="I6" s="690"/>
      <c r="K6" s="49"/>
    </row>
    <row r="7" spans="2:11" x14ac:dyDescent="0.25">
      <c r="G7" s="1662" t="s">
        <v>521</v>
      </c>
      <c r="H7" s="464" t="s">
        <v>522</v>
      </c>
      <c r="I7" s="465"/>
      <c r="K7" s="49"/>
    </row>
    <row r="8" spans="2:11" x14ac:dyDescent="0.25">
      <c r="H8" s="1662"/>
      <c r="I8" s="49"/>
      <c r="J8" s="49"/>
      <c r="K8" s="49"/>
    </row>
    <row r="9" spans="2:11" x14ac:dyDescent="0.25">
      <c r="B9" s="2040" t="s">
        <v>39</v>
      </c>
      <c r="C9" s="522" t="s">
        <v>523</v>
      </c>
      <c r="D9" s="523"/>
      <c r="E9" s="523"/>
      <c r="F9" s="523"/>
      <c r="G9" s="523"/>
      <c r="H9" s="523"/>
      <c r="I9" s="524"/>
      <c r="J9" s="49"/>
    </row>
    <row r="10" spans="2:11" x14ac:dyDescent="0.25">
      <c r="B10" s="2041" t="s">
        <v>157</v>
      </c>
      <c r="C10" s="571" t="s">
        <v>524</v>
      </c>
      <c r="D10" s="572"/>
      <c r="E10" s="572"/>
      <c r="F10" s="572"/>
      <c r="G10" s="572"/>
      <c r="H10" s="572"/>
      <c r="I10" s="573"/>
    </row>
    <row r="11" spans="2:11" x14ac:dyDescent="0.25">
      <c r="B11" s="527"/>
      <c r="C11" s="493" t="s">
        <v>525</v>
      </c>
      <c r="D11" s="463"/>
      <c r="E11" s="463"/>
      <c r="F11" s="463"/>
      <c r="G11" s="463"/>
      <c r="H11" s="463"/>
      <c r="I11" s="590"/>
    </row>
    <row r="12" spans="2:11" x14ac:dyDescent="0.25">
      <c r="B12" s="2042"/>
      <c r="C12" s="595" t="s">
        <v>526</v>
      </c>
      <c r="D12" s="596"/>
      <c r="E12" s="596"/>
      <c r="F12" s="596"/>
      <c r="G12" s="596"/>
      <c r="H12" s="596"/>
      <c r="I12" s="597"/>
    </row>
    <row r="13" spans="2:11" x14ac:dyDescent="0.25">
      <c r="B13" s="2043" t="s">
        <v>155</v>
      </c>
      <c r="C13" s="493" t="s">
        <v>527</v>
      </c>
      <c r="D13" s="463"/>
      <c r="E13" s="463"/>
      <c r="F13" s="463"/>
      <c r="G13" s="463"/>
      <c r="H13" s="463"/>
      <c r="I13" s="590"/>
    </row>
    <row r="14" spans="2:11" x14ac:dyDescent="0.25">
      <c r="B14" s="2041" t="s">
        <v>159</v>
      </c>
      <c r="C14" s="571">
        <v>2005</v>
      </c>
      <c r="D14" s="572"/>
      <c r="E14" s="572">
        <v>1</v>
      </c>
      <c r="F14" s="572"/>
      <c r="G14" s="572"/>
      <c r="H14" s="572"/>
      <c r="I14" s="573"/>
      <c r="J14" s="49"/>
    </row>
    <row r="15" spans="2:11" x14ac:dyDescent="0.25">
      <c r="B15" s="2043"/>
      <c r="C15" s="493">
        <v>2006</v>
      </c>
      <c r="D15" s="463"/>
      <c r="E15" s="463">
        <v>1</v>
      </c>
      <c r="F15" s="463"/>
      <c r="G15" s="463"/>
      <c r="H15" s="463"/>
      <c r="I15" s="590"/>
      <c r="J15" s="49"/>
    </row>
    <row r="16" spans="2:11" x14ac:dyDescent="0.25">
      <c r="B16" s="2043"/>
      <c r="C16" s="493">
        <v>2007</v>
      </c>
      <c r="D16" s="463"/>
      <c r="E16" s="463">
        <v>3</v>
      </c>
      <c r="F16" s="691" t="s">
        <v>528</v>
      </c>
      <c r="G16" s="463"/>
      <c r="H16" s="463"/>
      <c r="I16" s="590"/>
      <c r="J16" s="49"/>
    </row>
    <row r="17" spans="2:12" x14ac:dyDescent="0.25">
      <c r="B17" s="2043"/>
      <c r="C17" s="493">
        <v>2008</v>
      </c>
      <c r="D17" s="463"/>
      <c r="E17" s="463">
        <v>5</v>
      </c>
      <c r="F17" s="691" t="s">
        <v>529</v>
      </c>
      <c r="G17" s="463"/>
      <c r="H17" s="463"/>
      <c r="I17" s="590"/>
      <c r="J17" s="49"/>
    </row>
    <row r="18" spans="2:12" x14ac:dyDescent="0.25">
      <c r="B18" s="2042"/>
      <c r="C18" s="595">
        <v>2011</v>
      </c>
      <c r="D18" s="596"/>
      <c r="E18" s="596">
        <v>10</v>
      </c>
      <c r="F18" s="692" t="s">
        <v>530</v>
      </c>
      <c r="G18" s="596"/>
      <c r="H18" s="596"/>
      <c r="I18" s="597"/>
      <c r="J18" s="49"/>
    </row>
    <row r="19" spans="2:12" x14ac:dyDescent="0.25">
      <c r="B19" s="2042"/>
      <c r="C19" s="595"/>
      <c r="D19" s="596"/>
      <c r="E19" s="596"/>
      <c r="F19" s="692"/>
      <c r="G19" s="596"/>
      <c r="H19" s="596"/>
      <c r="I19" s="597"/>
      <c r="J19" s="49"/>
    </row>
    <row r="20" spans="2:12" x14ac:dyDescent="0.25">
      <c r="B20" s="2040" t="s">
        <v>161</v>
      </c>
      <c r="C20" s="574" t="s">
        <v>531</v>
      </c>
      <c r="D20" s="523"/>
      <c r="E20" s="523"/>
      <c r="F20" s="523"/>
      <c r="G20" s="523"/>
      <c r="H20" s="523"/>
      <c r="I20" s="524"/>
      <c r="J20" s="49"/>
    </row>
    <row r="21" spans="2:12" x14ac:dyDescent="0.25">
      <c r="B21" s="171"/>
      <c r="C21" s="49"/>
      <c r="D21" s="49"/>
      <c r="E21" s="49"/>
      <c r="F21" s="49"/>
      <c r="G21" s="49"/>
      <c r="H21" s="49"/>
      <c r="I21" s="49"/>
      <c r="J21" s="49"/>
    </row>
    <row r="22" spans="2:12" x14ac:dyDescent="0.25">
      <c r="B22" s="56"/>
      <c r="D22" s="49"/>
      <c r="E22" s="49"/>
      <c r="F22" s="49"/>
    </row>
    <row r="23" spans="2:12" x14ac:dyDescent="0.25">
      <c r="B23" s="55"/>
    </row>
    <row r="25" spans="2:12" ht="15.75" x14ac:dyDescent="0.25">
      <c r="B25" s="2016" t="s">
        <v>240</v>
      </c>
      <c r="C25" s="801" t="s">
        <v>532</v>
      </c>
      <c r="D25" s="801" t="s">
        <v>159</v>
      </c>
      <c r="G25" s="70"/>
    </row>
    <row r="26" spans="2:12" ht="15.75" x14ac:dyDescent="0.25">
      <c r="B26" s="2016" t="s">
        <v>533</v>
      </c>
      <c r="C26" s="1988">
        <v>12</v>
      </c>
      <c r="D26" s="693">
        <v>5</v>
      </c>
    </row>
    <row r="27" spans="2:12" ht="15.75" x14ac:dyDescent="0.25">
      <c r="B27" s="2016" t="s">
        <v>534</v>
      </c>
      <c r="C27" s="1988">
        <v>11</v>
      </c>
      <c r="D27" s="693">
        <v>10</v>
      </c>
      <c r="E27" s="107"/>
    </row>
    <row r="28" spans="2:12" ht="15.75" x14ac:dyDescent="0.25">
      <c r="B28" s="2016" t="s">
        <v>535</v>
      </c>
      <c r="C28" s="1989">
        <v>6</v>
      </c>
      <c r="D28" s="693">
        <v>10</v>
      </c>
      <c r="E28" s="607" t="s">
        <v>536</v>
      </c>
    </row>
    <row r="29" spans="2:12" ht="15.75" x14ac:dyDescent="0.25">
      <c r="B29" s="2016" t="s">
        <v>537</v>
      </c>
      <c r="C29" s="1988">
        <v>11</v>
      </c>
      <c r="D29" s="693">
        <v>10</v>
      </c>
      <c r="E29" s="694" t="s">
        <v>538</v>
      </c>
      <c r="G29" s="607"/>
    </row>
    <row r="30" spans="2:12" ht="15.75" x14ac:dyDescent="0.25">
      <c r="B30" s="2016" t="s">
        <v>539</v>
      </c>
      <c r="C30" s="1988">
        <v>11</v>
      </c>
      <c r="D30" s="693">
        <v>10</v>
      </c>
      <c r="E30" s="107"/>
      <c r="G30" s="607"/>
      <c r="L30" s="56" t="s">
        <v>285</v>
      </c>
    </row>
    <row r="31" spans="2:12" ht="15.75" x14ac:dyDescent="0.25">
      <c r="B31" s="2016" t="s">
        <v>540</v>
      </c>
      <c r="C31" s="1989">
        <v>7</v>
      </c>
      <c r="D31" s="695">
        <v>10</v>
      </c>
      <c r="E31" s="107"/>
      <c r="G31" s="607"/>
      <c r="L31" t="s">
        <v>541</v>
      </c>
    </row>
    <row r="32" spans="2:12" ht="15.75" x14ac:dyDescent="0.25">
      <c r="B32" s="2016" t="s">
        <v>542</v>
      </c>
      <c r="C32" s="1988">
        <v>11</v>
      </c>
      <c r="D32" s="695">
        <v>10</v>
      </c>
      <c r="E32" s="107" t="s">
        <v>543</v>
      </c>
      <c r="G32" s="607"/>
      <c r="L32" t="s">
        <v>177</v>
      </c>
    </row>
    <row r="33" spans="2:16" ht="15.75" x14ac:dyDescent="0.25">
      <c r="B33" s="2016" t="s">
        <v>544</v>
      </c>
      <c r="C33" s="1988">
        <v>16</v>
      </c>
      <c r="D33" s="695">
        <v>10</v>
      </c>
      <c r="E33" s="107" t="s">
        <v>1222</v>
      </c>
      <c r="G33" s="607"/>
      <c r="H33" s="607"/>
    </row>
    <row r="34" spans="2:16" ht="15.75" x14ac:dyDescent="0.25">
      <c r="B34" s="2016" t="s">
        <v>1229</v>
      </c>
      <c r="C34" s="1988">
        <v>16</v>
      </c>
      <c r="D34" s="695">
        <v>10</v>
      </c>
      <c r="E34" s="2491" t="s">
        <v>1403</v>
      </c>
      <c r="G34" s="607"/>
      <c r="H34" s="607"/>
      <c r="I34" s="107" t="s">
        <v>1404</v>
      </c>
    </row>
    <row r="35" spans="2:16" ht="15.75" thickBot="1" x14ac:dyDescent="0.3">
      <c r="B35" s="2015"/>
      <c r="D35" s="623"/>
    </row>
    <row r="36" spans="2:16" x14ac:dyDescent="0.25">
      <c r="L36" s="696" t="s">
        <v>545</v>
      </c>
      <c r="M36" s="697"/>
      <c r="N36" s="698" t="s">
        <v>546</v>
      </c>
      <c r="O36" s="697"/>
      <c r="P36" s="699"/>
    </row>
    <row r="37" spans="2:16" x14ac:dyDescent="0.25">
      <c r="L37" s="700" t="s">
        <v>547</v>
      </c>
      <c r="M37" s="463"/>
      <c r="N37" s="701" t="s">
        <v>548</v>
      </c>
      <c r="O37" s="463"/>
      <c r="P37" s="494"/>
    </row>
    <row r="38" spans="2:16" x14ac:dyDescent="0.25">
      <c r="L38" s="492"/>
      <c r="M38" s="463"/>
      <c r="N38" s="701" t="s">
        <v>549</v>
      </c>
      <c r="O38" s="463"/>
      <c r="P38" s="494"/>
    </row>
    <row r="39" spans="2:16" x14ac:dyDescent="0.25">
      <c r="L39" s="700" t="s">
        <v>538</v>
      </c>
      <c r="M39" s="463"/>
      <c r="N39" s="701" t="s">
        <v>550</v>
      </c>
      <c r="O39" s="463"/>
      <c r="P39" s="494"/>
    </row>
    <row r="40" spans="2:16" x14ac:dyDescent="0.25">
      <c r="L40" s="492"/>
      <c r="M40" s="463"/>
      <c r="N40" s="701" t="s">
        <v>551</v>
      </c>
      <c r="O40" s="463"/>
      <c r="P40" s="494"/>
    </row>
    <row r="41" spans="2:16" x14ac:dyDescent="0.25">
      <c r="L41" s="700"/>
      <c r="M41" s="463"/>
      <c r="N41" s="701"/>
      <c r="O41" s="463"/>
      <c r="P41" s="494"/>
    </row>
    <row r="42" spans="2:16" x14ac:dyDescent="0.25">
      <c r="L42" s="492"/>
      <c r="M42" s="463"/>
      <c r="N42" s="702">
        <v>42860</v>
      </c>
      <c r="O42" s="463"/>
      <c r="P42" s="494"/>
    </row>
    <row r="43" spans="2:16" x14ac:dyDescent="0.25">
      <c r="L43" s="492"/>
      <c r="M43" s="463"/>
      <c r="N43" s="701" t="s">
        <v>552</v>
      </c>
      <c r="O43" s="463"/>
      <c r="P43" s="494"/>
    </row>
    <row r="44" spans="2:16" x14ac:dyDescent="0.25">
      <c r="L44" s="492"/>
      <c r="M44" s="463"/>
      <c r="N44" s="493"/>
      <c r="O44" s="463"/>
      <c r="P44" s="494"/>
    </row>
    <row r="45" spans="2:16" x14ac:dyDescent="0.25">
      <c r="L45" s="492"/>
      <c r="M45" s="463"/>
      <c r="N45" s="493"/>
      <c r="O45" s="463"/>
      <c r="P45" s="494"/>
    </row>
    <row r="46" spans="2:16" x14ac:dyDescent="0.25">
      <c r="L46" s="492"/>
      <c r="M46" s="463"/>
      <c r="N46" s="493"/>
      <c r="O46" s="463"/>
      <c r="P46" s="494"/>
    </row>
    <row r="47" spans="2:16" ht="15.75" thickBot="1" x14ac:dyDescent="0.3">
      <c r="L47" s="495"/>
      <c r="M47" s="496"/>
      <c r="N47" s="497"/>
      <c r="O47" s="496"/>
      <c r="P47" s="498"/>
    </row>
    <row r="49" spans="2:12" x14ac:dyDescent="0.25">
      <c r="L49" t="s">
        <v>181</v>
      </c>
    </row>
    <row r="50" spans="2:12" x14ac:dyDescent="0.25">
      <c r="L50" t="s">
        <v>233</v>
      </c>
    </row>
    <row r="56" spans="2:12" ht="18" x14ac:dyDescent="0.25">
      <c r="F56" s="703"/>
    </row>
    <row r="58" spans="2:12" x14ac:dyDescent="0.25">
      <c r="B58" t="s">
        <v>553</v>
      </c>
    </row>
    <row r="59" spans="2:12" x14ac:dyDescent="0.25">
      <c r="B59" t="s">
        <v>554</v>
      </c>
    </row>
    <row r="60" spans="2:12" ht="19.5" customHeight="1" x14ac:dyDescent="0.25"/>
    <row r="61" spans="2:12" ht="15.75" x14ac:dyDescent="0.25">
      <c r="C61" s="709"/>
      <c r="D61" s="709"/>
    </row>
    <row r="63" spans="2:12" ht="18" x14ac:dyDescent="0.25">
      <c r="B63" s="704">
        <v>2017</v>
      </c>
      <c r="C63" s="2017"/>
      <c r="D63" s="137" t="s">
        <v>555</v>
      </c>
      <c r="E63" s="615" t="s">
        <v>556</v>
      </c>
      <c r="G63" s="704">
        <v>2018</v>
      </c>
      <c r="H63" s="2017"/>
      <c r="I63" s="137" t="s">
        <v>555</v>
      </c>
      <c r="J63" s="615" t="s">
        <v>556</v>
      </c>
      <c r="K63" s="710">
        <v>43476</v>
      </c>
    </row>
    <row r="64" spans="2:12" x14ac:dyDescent="0.25">
      <c r="B64" s="628" t="s">
        <v>557</v>
      </c>
      <c r="C64" s="2017"/>
      <c r="D64" s="9">
        <v>3</v>
      </c>
      <c r="E64" s="1663" t="s">
        <v>1223</v>
      </c>
      <c r="G64" s="628" t="s">
        <v>557</v>
      </c>
      <c r="H64" s="2017"/>
      <c r="I64" s="9">
        <v>3</v>
      </c>
      <c r="J64" s="1663" t="s">
        <v>1223</v>
      </c>
      <c r="K64">
        <v>3</v>
      </c>
    </row>
    <row r="65" spans="2:11" x14ac:dyDescent="0.25">
      <c r="B65" s="628" t="s">
        <v>558</v>
      </c>
      <c r="C65" s="2017"/>
      <c r="D65" s="9">
        <v>2</v>
      </c>
      <c r="E65" s="707" t="s">
        <v>1224</v>
      </c>
      <c r="G65" s="628" t="s">
        <v>558</v>
      </c>
      <c r="H65" s="2017"/>
      <c r="I65" s="9">
        <v>2</v>
      </c>
      <c r="J65" s="707" t="s">
        <v>1375</v>
      </c>
      <c r="K65">
        <v>2</v>
      </c>
    </row>
    <row r="66" spans="2:11" x14ac:dyDescent="0.25">
      <c r="B66" s="628" t="s">
        <v>559</v>
      </c>
      <c r="C66" s="2017"/>
      <c r="D66" s="9">
        <v>5</v>
      </c>
      <c r="E66" s="707" t="s">
        <v>1225</v>
      </c>
      <c r="G66" s="628" t="s">
        <v>559</v>
      </c>
      <c r="H66" s="2017"/>
      <c r="I66" s="9">
        <v>5</v>
      </c>
      <c r="J66" s="707" t="s">
        <v>1376</v>
      </c>
      <c r="K66">
        <v>5</v>
      </c>
    </row>
    <row r="67" spans="2:11" x14ac:dyDescent="0.25">
      <c r="B67" s="628" t="s">
        <v>560</v>
      </c>
      <c r="C67" s="2017"/>
      <c r="D67" s="9"/>
      <c r="E67" s="9"/>
      <c r="G67" s="628" t="s">
        <v>560</v>
      </c>
      <c r="H67" s="2017"/>
      <c r="I67" s="9">
        <v>2</v>
      </c>
      <c r="J67" s="707" t="s">
        <v>1405</v>
      </c>
      <c r="K67">
        <v>2</v>
      </c>
    </row>
    <row r="68" spans="2:11" x14ac:dyDescent="0.25">
      <c r="B68" s="628" t="s">
        <v>68</v>
      </c>
      <c r="C68" s="2017"/>
      <c r="D68" s="9">
        <v>4</v>
      </c>
      <c r="E68" s="707" t="s">
        <v>1226</v>
      </c>
      <c r="G68" s="628" t="s">
        <v>68</v>
      </c>
      <c r="H68" s="2017"/>
      <c r="I68" s="9"/>
      <c r="J68" s="707"/>
    </row>
    <row r="69" spans="2:11" x14ac:dyDescent="0.25">
      <c r="B69" s="628" t="s">
        <v>561</v>
      </c>
      <c r="C69" s="2017"/>
      <c r="D69" s="9"/>
      <c r="E69" s="707"/>
      <c r="G69" s="628" t="s">
        <v>561</v>
      </c>
      <c r="H69" s="2017"/>
      <c r="I69" s="9">
        <v>2</v>
      </c>
      <c r="J69" s="707" t="s">
        <v>1406</v>
      </c>
      <c r="K69">
        <v>2</v>
      </c>
    </row>
    <row r="70" spans="2:11" x14ac:dyDescent="0.25">
      <c r="B70" s="628" t="s">
        <v>562</v>
      </c>
      <c r="C70" s="2017"/>
      <c r="D70" s="9"/>
      <c r="E70" s="9"/>
      <c r="G70" s="628" t="s">
        <v>562</v>
      </c>
      <c r="H70" s="2017"/>
      <c r="I70" s="9"/>
      <c r="J70" s="9"/>
    </row>
    <row r="71" spans="2:11" x14ac:dyDescent="0.25">
      <c r="B71" s="628" t="s">
        <v>563</v>
      </c>
      <c r="C71" s="2017"/>
      <c r="D71" s="9">
        <v>1</v>
      </c>
      <c r="E71" s="9">
        <v>129</v>
      </c>
      <c r="G71" s="628" t="s">
        <v>563</v>
      </c>
      <c r="H71" s="2017"/>
      <c r="I71" s="9">
        <v>1</v>
      </c>
      <c r="J71" s="9">
        <v>129</v>
      </c>
      <c r="K71">
        <v>1</v>
      </c>
    </row>
    <row r="72" spans="2:11" x14ac:dyDescent="0.25">
      <c r="B72" s="628" t="s">
        <v>564</v>
      </c>
      <c r="C72" s="2017"/>
      <c r="D72" s="9">
        <v>1</v>
      </c>
      <c r="E72" s="9">
        <v>127</v>
      </c>
      <c r="G72" s="628" t="s">
        <v>564</v>
      </c>
      <c r="H72" s="2017"/>
      <c r="I72" s="9">
        <v>1</v>
      </c>
      <c r="J72" s="9">
        <v>144</v>
      </c>
      <c r="K72">
        <v>1</v>
      </c>
    </row>
    <row r="73" spans="2:11" x14ac:dyDescent="0.25">
      <c r="B73" s="2018"/>
      <c r="C73" s="2019"/>
      <c r="D73" s="9">
        <v>1</v>
      </c>
      <c r="E73" s="9"/>
      <c r="G73" s="2018"/>
      <c r="H73" s="2019"/>
      <c r="I73" s="9"/>
      <c r="J73" s="9"/>
    </row>
    <row r="74" spans="2:11" x14ac:dyDescent="0.25">
      <c r="B74" s="628" t="s">
        <v>9</v>
      </c>
      <c r="C74" s="2017"/>
      <c r="D74" s="27">
        <v>0</v>
      </c>
      <c r="E74" s="708">
        <v>128</v>
      </c>
      <c r="G74" s="628" t="s">
        <v>9</v>
      </c>
      <c r="H74" s="2017"/>
      <c r="I74" s="27"/>
      <c r="J74" s="708"/>
    </row>
    <row r="76" spans="2:11" x14ac:dyDescent="0.25">
      <c r="B76" s="633"/>
      <c r="C76" s="705" t="s">
        <v>565</v>
      </c>
      <c r="D76" s="27">
        <v>16</v>
      </c>
      <c r="E76" s="1"/>
      <c r="G76" s="633"/>
      <c r="H76" s="705" t="s">
        <v>565</v>
      </c>
      <c r="I76" s="27">
        <f>SUM(I64:I74)</f>
        <v>16</v>
      </c>
      <c r="J76" s="1"/>
      <c r="K76">
        <f>SUM(K64:K74)</f>
        <v>16</v>
      </c>
    </row>
    <row r="77" spans="2:11" x14ac:dyDescent="0.25">
      <c r="I77" s="2014"/>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A34" workbookViewId="0">
      <selection activeCell="H7" sqref="H7"/>
    </sheetView>
  </sheetViews>
  <sheetFormatPr defaultColWidth="9.140625" defaultRowHeight="15" x14ac:dyDescent="0.25"/>
  <cols>
    <col min="1" max="1" width="9.140625" customWidth="1"/>
    <col min="2" max="2" width="14.42578125" customWidth="1"/>
    <col min="3" max="3" width="15.7109375" customWidth="1"/>
    <col min="4" max="4" width="14.85546875" customWidth="1"/>
    <col min="5" max="7" width="9.140625" customWidth="1"/>
    <col min="8" max="8" width="10.5703125" customWidth="1"/>
    <col min="9" max="11" width="9.140625" customWidth="1"/>
    <col min="12" max="12" width="13.42578125" customWidth="1"/>
    <col min="257" max="257" width="9.140625" customWidth="1"/>
    <col min="258" max="258" width="14.42578125" customWidth="1"/>
    <col min="259" max="259" width="15.7109375" customWidth="1"/>
    <col min="260" max="260" width="14.85546875" customWidth="1"/>
    <col min="261" max="263" width="9.140625" customWidth="1"/>
    <col min="264" max="264" width="10.5703125" customWidth="1"/>
    <col min="265" max="267" width="9.140625" customWidth="1"/>
    <col min="268" max="268" width="13.42578125" customWidth="1"/>
    <col min="513" max="513" width="9.140625" customWidth="1"/>
    <col min="514" max="514" width="14.42578125" customWidth="1"/>
    <col min="515" max="515" width="15.7109375" customWidth="1"/>
    <col min="516" max="516" width="14.85546875" customWidth="1"/>
    <col min="517" max="519" width="9.140625" customWidth="1"/>
    <col min="520" max="520" width="10.5703125" customWidth="1"/>
    <col min="521" max="523" width="9.140625" customWidth="1"/>
    <col min="524" max="524" width="13.42578125" customWidth="1"/>
    <col min="769" max="769" width="9.140625" customWidth="1"/>
    <col min="770" max="770" width="14.42578125" customWidth="1"/>
    <col min="771" max="771" width="15.7109375" customWidth="1"/>
    <col min="772" max="772" width="14.85546875" customWidth="1"/>
    <col min="773" max="775" width="9.140625" customWidth="1"/>
    <col min="776" max="776" width="10.5703125" customWidth="1"/>
    <col min="777" max="779" width="9.140625" customWidth="1"/>
    <col min="780" max="780" width="13.42578125" customWidth="1"/>
    <col min="1025" max="1025" width="9.140625" customWidth="1"/>
    <col min="1026" max="1026" width="14.42578125" customWidth="1"/>
    <col min="1027" max="1027" width="15.7109375" customWidth="1"/>
    <col min="1028" max="1028" width="14.85546875" customWidth="1"/>
    <col min="1029" max="1031" width="9.140625" customWidth="1"/>
    <col min="1032" max="1032" width="10.5703125" customWidth="1"/>
    <col min="1033" max="1035" width="9.140625" customWidth="1"/>
    <col min="1036" max="1036" width="13.42578125" customWidth="1"/>
    <col min="1281" max="1281" width="9.140625" customWidth="1"/>
    <col min="1282" max="1282" width="14.42578125" customWidth="1"/>
    <col min="1283" max="1283" width="15.7109375" customWidth="1"/>
    <col min="1284" max="1284" width="14.85546875" customWidth="1"/>
    <col min="1285" max="1287" width="9.140625" customWidth="1"/>
    <col min="1288" max="1288" width="10.5703125" customWidth="1"/>
    <col min="1289" max="1291" width="9.140625" customWidth="1"/>
    <col min="1292" max="1292" width="13.42578125" customWidth="1"/>
    <col min="1537" max="1537" width="9.140625" customWidth="1"/>
    <col min="1538" max="1538" width="14.42578125" customWidth="1"/>
    <col min="1539" max="1539" width="15.7109375" customWidth="1"/>
    <col min="1540" max="1540" width="14.85546875" customWidth="1"/>
    <col min="1541" max="1543" width="9.140625" customWidth="1"/>
    <col min="1544" max="1544" width="10.5703125" customWidth="1"/>
    <col min="1545" max="1547" width="9.140625" customWidth="1"/>
    <col min="1548" max="1548" width="13.42578125" customWidth="1"/>
    <col min="1793" max="1793" width="9.140625" customWidth="1"/>
    <col min="1794" max="1794" width="14.42578125" customWidth="1"/>
    <col min="1795" max="1795" width="15.7109375" customWidth="1"/>
    <col min="1796" max="1796" width="14.85546875" customWidth="1"/>
    <col min="1797" max="1799" width="9.140625" customWidth="1"/>
    <col min="1800" max="1800" width="10.5703125" customWidth="1"/>
    <col min="1801" max="1803" width="9.140625" customWidth="1"/>
    <col min="1804" max="1804" width="13.42578125" customWidth="1"/>
    <col min="2049" max="2049" width="9.140625" customWidth="1"/>
    <col min="2050" max="2050" width="14.42578125" customWidth="1"/>
    <col min="2051" max="2051" width="15.7109375" customWidth="1"/>
    <col min="2052" max="2052" width="14.85546875" customWidth="1"/>
    <col min="2053" max="2055" width="9.140625" customWidth="1"/>
    <col min="2056" max="2056" width="10.5703125" customWidth="1"/>
    <col min="2057" max="2059" width="9.140625" customWidth="1"/>
    <col min="2060" max="2060" width="13.42578125" customWidth="1"/>
    <col min="2305" max="2305" width="9.140625" customWidth="1"/>
    <col min="2306" max="2306" width="14.42578125" customWidth="1"/>
    <col min="2307" max="2307" width="15.7109375" customWidth="1"/>
    <col min="2308" max="2308" width="14.85546875" customWidth="1"/>
    <col min="2309" max="2311" width="9.140625" customWidth="1"/>
    <col min="2312" max="2312" width="10.5703125" customWidth="1"/>
    <col min="2313" max="2315" width="9.140625" customWidth="1"/>
    <col min="2316" max="2316" width="13.42578125" customWidth="1"/>
    <col min="2561" max="2561" width="9.140625" customWidth="1"/>
    <col min="2562" max="2562" width="14.42578125" customWidth="1"/>
    <col min="2563" max="2563" width="15.7109375" customWidth="1"/>
    <col min="2564" max="2564" width="14.85546875" customWidth="1"/>
    <col min="2565" max="2567" width="9.140625" customWidth="1"/>
    <col min="2568" max="2568" width="10.5703125" customWidth="1"/>
    <col min="2569" max="2571" width="9.140625" customWidth="1"/>
    <col min="2572" max="2572" width="13.42578125" customWidth="1"/>
    <col min="2817" max="2817" width="9.140625" customWidth="1"/>
    <col min="2818" max="2818" width="14.42578125" customWidth="1"/>
    <col min="2819" max="2819" width="15.7109375" customWidth="1"/>
    <col min="2820" max="2820" width="14.85546875" customWidth="1"/>
    <col min="2821" max="2823" width="9.140625" customWidth="1"/>
    <col min="2824" max="2824" width="10.5703125" customWidth="1"/>
    <col min="2825" max="2827" width="9.140625" customWidth="1"/>
    <col min="2828" max="2828" width="13.42578125" customWidth="1"/>
    <col min="3073" max="3073" width="9.140625" customWidth="1"/>
    <col min="3074" max="3074" width="14.42578125" customWidth="1"/>
    <col min="3075" max="3075" width="15.7109375" customWidth="1"/>
    <col min="3076" max="3076" width="14.85546875" customWidth="1"/>
    <col min="3077" max="3079" width="9.140625" customWidth="1"/>
    <col min="3080" max="3080" width="10.5703125" customWidth="1"/>
    <col min="3081" max="3083" width="9.140625" customWidth="1"/>
    <col min="3084" max="3084" width="13.42578125" customWidth="1"/>
    <col min="3329" max="3329" width="9.140625" customWidth="1"/>
    <col min="3330" max="3330" width="14.42578125" customWidth="1"/>
    <col min="3331" max="3331" width="15.7109375" customWidth="1"/>
    <col min="3332" max="3332" width="14.85546875" customWidth="1"/>
    <col min="3333" max="3335" width="9.140625" customWidth="1"/>
    <col min="3336" max="3336" width="10.5703125" customWidth="1"/>
    <col min="3337" max="3339" width="9.140625" customWidth="1"/>
    <col min="3340" max="3340" width="13.42578125" customWidth="1"/>
    <col min="3585" max="3585" width="9.140625" customWidth="1"/>
    <col min="3586" max="3586" width="14.42578125" customWidth="1"/>
    <col min="3587" max="3587" width="15.7109375" customWidth="1"/>
    <col min="3588" max="3588" width="14.85546875" customWidth="1"/>
    <col min="3589" max="3591" width="9.140625" customWidth="1"/>
    <col min="3592" max="3592" width="10.5703125" customWidth="1"/>
    <col min="3593" max="3595" width="9.140625" customWidth="1"/>
    <col min="3596" max="3596" width="13.42578125" customWidth="1"/>
    <col min="3841" max="3841" width="9.140625" customWidth="1"/>
    <col min="3842" max="3842" width="14.42578125" customWidth="1"/>
    <col min="3843" max="3843" width="15.7109375" customWidth="1"/>
    <col min="3844" max="3844" width="14.85546875" customWidth="1"/>
    <col min="3845" max="3847" width="9.140625" customWidth="1"/>
    <col min="3848" max="3848" width="10.5703125" customWidth="1"/>
    <col min="3849" max="3851" width="9.140625" customWidth="1"/>
    <col min="3852" max="3852" width="13.42578125" customWidth="1"/>
    <col min="4097" max="4097" width="9.140625" customWidth="1"/>
    <col min="4098" max="4098" width="14.42578125" customWidth="1"/>
    <col min="4099" max="4099" width="15.7109375" customWidth="1"/>
    <col min="4100" max="4100" width="14.85546875" customWidth="1"/>
    <col min="4101" max="4103" width="9.140625" customWidth="1"/>
    <col min="4104" max="4104" width="10.5703125" customWidth="1"/>
    <col min="4105" max="4107" width="9.140625" customWidth="1"/>
    <col min="4108" max="4108" width="13.42578125" customWidth="1"/>
    <col min="4353" max="4353" width="9.140625" customWidth="1"/>
    <col min="4354" max="4354" width="14.42578125" customWidth="1"/>
    <col min="4355" max="4355" width="15.7109375" customWidth="1"/>
    <col min="4356" max="4356" width="14.85546875" customWidth="1"/>
    <col min="4357" max="4359" width="9.140625" customWidth="1"/>
    <col min="4360" max="4360" width="10.5703125" customWidth="1"/>
    <col min="4361" max="4363" width="9.140625" customWidth="1"/>
    <col min="4364" max="4364" width="13.42578125" customWidth="1"/>
    <col min="4609" max="4609" width="9.140625" customWidth="1"/>
    <col min="4610" max="4610" width="14.42578125" customWidth="1"/>
    <col min="4611" max="4611" width="15.7109375" customWidth="1"/>
    <col min="4612" max="4612" width="14.85546875" customWidth="1"/>
    <col min="4613" max="4615" width="9.140625" customWidth="1"/>
    <col min="4616" max="4616" width="10.5703125" customWidth="1"/>
    <col min="4617" max="4619" width="9.140625" customWidth="1"/>
    <col min="4620" max="4620" width="13.42578125" customWidth="1"/>
    <col min="4865" max="4865" width="9.140625" customWidth="1"/>
    <col min="4866" max="4866" width="14.42578125" customWidth="1"/>
    <col min="4867" max="4867" width="15.7109375" customWidth="1"/>
    <col min="4868" max="4868" width="14.85546875" customWidth="1"/>
    <col min="4869" max="4871" width="9.140625" customWidth="1"/>
    <col min="4872" max="4872" width="10.5703125" customWidth="1"/>
    <col min="4873" max="4875" width="9.140625" customWidth="1"/>
    <col min="4876" max="4876" width="13.42578125" customWidth="1"/>
    <col min="5121" max="5121" width="9.140625" customWidth="1"/>
    <col min="5122" max="5122" width="14.42578125" customWidth="1"/>
    <col min="5123" max="5123" width="15.7109375" customWidth="1"/>
    <col min="5124" max="5124" width="14.85546875" customWidth="1"/>
    <col min="5125" max="5127" width="9.140625" customWidth="1"/>
    <col min="5128" max="5128" width="10.5703125" customWidth="1"/>
    <col min="5129" max="5131" width="9.140625" customWidth="1"/>
    <col min="5132" max="5132" width="13.42578125" customWidth="1"/>
    <col min="5377" max="5377" width="9.140625" customWidth="1"/>
    <col min="5378" max="5378" width="14.42578125" customWidth="1"/>
    <col min="5379" max="5379" width="15.7109375" customWidth="1"/>
    <col min="5380" max="5380" width="14.85546875" customWidth="1"/>
    <col min="5381" max="5383" width="9.140625" customWidth="1"/>
    <col min="5384" max="5384" width="10.5703125" customWidth="1"/>
    <col min="5385" max="5387" width="9.140625" customWidth="1"/>
    <col min="5388" max="5388" width="13.42578125" customWidth="1"/>
    <col min="5633" max="5633" width="9.140625" customWidth="1"/>
    <col min="5634" max="5634" width="14.42578125" customWidth="1"/>
    <col min="5635" max="5635" width="15.7109375" customWidth="1"/>
    <col min="5636" max="5636" width="14.85546875" customWidth="1"/>
    <col min="5637" max="5639" width="9.140625" customWidth="1"/>
    <col min="5640" max="5640" width="10.5703125" customWidth="1"/>
    <col min="5641" max="5643" width="9.140625" customWidth="1"/>
    <col min="5644" max="5644" width="13.42578125" customWidth="1"/>
    <col min="5889" max="5889" width="9.140625" customWidth="1"/>
    <col min="5890" max="5890" width="14.42578125" customWidth="1"/>
    <col min="5891" max="5891" width="15.7109375" customWidth="1"/>
    <col min="5892" max="5892" width="14.85546875" customWidth="1"/>
    <col min="5893" max="5895" width="9.140625" customWidth="1"/>
    <col min="5896" max="5896" width="10.5703125" customWidth="1"/>
    <col min="5897" max="5899" width="9.140625" customWidth="1"/>
    <col min="5900" max="5900" width="13.42578125" customWidth="1"/>
    <col min="6145" max="6145" width="9.140625" customWidth="1"/>
    <col min="6146" max="6146" width="14.42578125" customWidth="1"/>
    <col min="6147" max="6147" width="15.7109375" customWidth="1"/>
    <col min="6148" max="6148" width="14.85546875" customWidth="1"/>
    <col min="6149" max="6151" width="9.140625" customWidth="1"/>
    <col min="6152" max="6152" width="10.5703125" customWidth="1"/>
    <col min="6153" max="6155" width="9.140625" customWidth="1"/>
    <col min="6156" max="6156" width="13.42578125" customWidth="1"/>
    <col min="6401" max="6401" width="9.140625" customWidth="1"/>
    <col min="6402" max="6402" width="14.42578125" customWidth="1"/>
    <col min="6403" max="6403" width="15.7109375" customWidth="1"/>
    <col min="6404" max="6404" width="14.85546875" customWidth="1"/>
    <col min="6405" max="6407" width="9.140625" customWidth="1"/>
    <col min="6408" max="6408" width="10.5703125" customWidth="1"/>
    <col min="6409" max="6411" width="9.140625" customWidth="1"/>
    <col min="6412" max="6412" width="13.42578125" customWidth="1"/>
    <col min="6657" max="6657" width="9.140625" customWidth="1"/>
    <col min="6658" max="6658" width="14.42578125" customWidth="1"/>
    <col min="6659" max="6659" width="15.7109375" customWidth="1"/>
    <col min="6660" max="6660" width="14.85546875" customWidth="1"/>
    <col min="6661" max="6663" width="9.140625" customWidth="1"/>
    <col min="6664" max="6664" width="10.5703125" customWidth="1"/>
    <col min="6665" max="6667" width="9.140625" customWidth="1"/>
    <col min="6668" max="6668" width="13.42578125" customWidth="1"/>
    <col min="6913" max="6913" width="9.140625" customWidth="1"/>
    <col min="6914" max="6914" width="14.42578125" customWidth="1"/>
    <col min="6915" max="6915" width="15.7109375" customWidth="1"/>
    <col min="6916" max="6916" width="14.85546875" customWidth="1"/>
    <col min="6917" max="6919" width="9.140625" customWidth="1"/>
    <col min="6920" max="6920" width="10.5703125" customWidth="1"/>
    <col min="6921" max="6923" width="9.140625" customWidth="1"/>
    <col min="6924" max="6924" width="13.42578125" customWidth="1"/>
    <col min="7169" max="7169" width="9.140625" customWidth="1"/>
    <col min="7170" max="7170" width="14.42578125" customWidth="1"/>
    <col min="7171" max="7171" width="15.7109375" customWidth="1"/>
    <col min="7172" max="7172" width="14.85546875" customWidth="1"/>
    <col min="7173" max="7175" width="9.140625" customWidth="1"/>
    <col min="7176" max="7176" width="10.5703125" customWidth="1"/>
    <col min="7177" max="7179" width="9.140625" customWidth="1"/>
    <col min="7180" max="7180" width="13.42578125" customWidth="1"/>
    <col min="7425" max="7425" width="9.140625" customWidth="1"/>
    <col min="7426" max="7426" width="14.42578125" customWidth="1"/>
    <col min="7427" max="7427" width="15.7109375" customWidth="1"/>
    <col min="7428" max="7428" width="14.85546875" customWidth="1"/>
    <col min="7429" max="7431" width="9.140625" customWidth="1"/>
    <col min="7432" max="7432" width="10.5703125" customWidth="1"/>
    <col min="7433" max="7435" width="9.140625" customWidth="1"/>
    <col min="7436" max="7436" width="13.42578125" customWidth="1"/>
    <col min="7681" max="7681" width="9.140625" customWidth="1"/>
    <col min="7682" max="7682" width="14.42578125" customWidth="1"/>
    <col min="7683" max="7683" width="15.7109375" customWidth="1"/>
    <col min="7684" max="7684" width="14.85546875" customWidth="1"/>
    <col min="7685" max="7687" width="9.140625" customWidth="1"/>
    <col min="7688" max="7688" width="10.5703125" customWidth="1"/>
    <col min="7689" max="7691" width="9.140625" customWidth="1"/>
    <col min="7692" max="7692" width="13.42578125" customWidth="1"/>
    <col min="7937" max="7937" width="9.140625" customWidth="1"/>
    <col min="7938" max="7938" width="14.42578125" customWidth="1"/>
    <col min="7939" max="7939" width="15.7109375" customWidth="1"/>
    <col min="7940" max="7940" width="14.85546875" customWidth="1"/>
    <col min="7941" max="7943" width="9.140625" customWidth="1"/>
    <col min="7944" max="7944" width="10.5703125" customWidth="1"/>
    <col min="7945" max="7947" width="9.140625" customWidth="1"/>
    <col min="7948" max="7948" width="13.42578125" customWidth="1"/>
    <col min="8193" max="8193" width="9.140625" customWidth="1"/>
    <col min="8194" max="8194" width="14.42578125" customWidth="1"/>
    <col min="8195" max="8195" width="15.7109375" customWidth="1"/>
    <col min="8196" max="8196" width="14.85546875" customWidth="1"/>
    <col min="8197" max="8199" width="9.140625" customWidth="1"/>
    <col min="8200" max="8200" width="10.5703125" customWidth="1"/>
    <col min="8201" max="8203" width="9.140625" customWidth="1"/>
    <col min="8204" max="8204" width="13.42578125" customWidth="1"/>
    <col min="8449" max="8449" width="9.140625" customWidth="1"/>
    <col min="8450" max="8450" width="14.42578125" customWidth="1"/>
    <col min="8451" max="8451" width="15.7109375" customWidth="1"/>
    <col min="8452" max="8452" width="14.85546875" customWidth="1"/>
    <col min="8453" max="8455" width="9.140625" customWidth="1"/>
    <col min="8456" max="8456" width="10.5703125" customWidth="1"/>
    <col min="8457" max="8459" width="9.140625" customWidth="1"/>
    <col min="8460" max="8460" width="13.42578125" customWidth="1"/>
    <col min="8705" max="8705" width="9.140625" customWidth="1"/>
    <col min="8706" max="8706" width="14.42578125" customWidth="1"/>
    <col min="8707" max="8707" width="15.7109375" customWidth="1"/>
    <col min="8708" max="8708" width="14.85546875" customWidth="1"/>
    <col min="8709" max="8711" width="9.140625" customWidth="1"/>
    <col min="8712" max="8712" width="10.5703125" customWidth="1"/>
    <col min="8713" max="8715" width="9.140625" customWidth="1"/>
    <col min="8716" max="8716" width="13.42578125" customWidth="1"/>
    <col min="8961" max="8961" width="9.140625" customWidth="1"/>
    <col min="8962" max="8962" width="14.42578125" customWidth="1"/>
    <col min="8963" max="8963" width="15.7109375" customWidth="1"/>
    <col min="8964" max="8964" width="14.85546875" customWidth="1"/>
    <col min="8965" max="8967" width="9.140625" customWidth="1"/>
    <col min="8968" max="8968" width="10.5703125" customWidth="1"/>
    <col min="8969" max="8971" width="9.140625" customWidth="1"/>
    <col min="8972" max="8972" width="13.42578125" customWidth="1"/>
    <col min="9217" max="9217" width="9.140625" customWidth="1"/>
    <col min="9218" max="9218" width="14.42578125" customWidth="1"/>
    <col min="9219" max="9219" width="15.7109375" customWidth="1"/>
    <col min="9220" max="9220" width="14.85546875" customWidth="1"/>
    <col min="9221" max="9223" width="9.140625" customWidth="1"/>
    <col min="9224" max="9224" width="10.5703125" customWidth="1"/>
    <col min="9225" max="9227" width="9.140625" customWidth="1"/>
    <col min="9228" max="9228" width="13.42578125" customWidth="1"/>
    <col min="9473" max="9473" width="9.140625" customWidth="1"/>
    <col min="9474" max="9474" width="14.42578125" customWidth="1"/>
    <col min="9475" max="9475" width="15.7109375" customWidth="1"/>
    <col min="9476" max="9476" width="14.85546875" customWidth="1"/>
    <col min="9477" max="9479" width="9.140625" customWidth="1"/>
    <col min="9480" max="9480" width="10.5703125" customWidth="1"/>
    <col min="9481" max="9483" width="9.140625" customWidth="1"/>
    <col min="9484" max="9484" width="13.42578125" customWidth="1"/>
    <col min="9729" max="9729" width="9.140625" customWidth="1"/>
    <col min="9730" max="9730" width="14.42578125" customWidth="1"/>
    <col min="9731" max="9731" width="15.7109375" customWidth="1"/>
    <col min="9732" max="9732" width="14.85546875" customWidth="1"/>
    <col min="9733" max="9735" width="9.140625" customWidth="1"/>
    <col min="9736" max="9736" width="10.5703125" customWidth="1"/>
    <col min="9737" max="9739" width="9.140625" customWidth="1"/>
    <col min="9740" max="9740" width="13.42578125" customWidth="1"/>
    <col min="9985" max="9985" width="9.140625" customWidth="1"/>
    <col min="9986" max="9986" width="14.42578125" customWidth="1"/>
    <col min="9987" max="9987" width="15.7109375" customWidth="1"/>
    <col min="9988" max="9988" width="14.85546875" customWidth="1"/>
    <col min="9989" max="9991" width="9.140625" customWidth="1"/>
    <col min="9992" max="9992" width="10.5703125" customWidth="1"/>
    <col min="9993" max="9995" width="9.140625" customWidth="1"/>
    <col min="9996" max="9996" width="13.42578125" customWidth="1"/>
    <col min="10241" max="10241" width="9.140625" customWidth="1"/>
    <col min="10242" max="10242" width="14.42578125" customWidth="1"/>
    <col min="10243" max="10243" width="15.7109375" customWidth="1"/>
    <col min="10244" max="10244" width="14.85546875" customWidth="1"/>
    <col min="10245" max="10247" width="9.140625" customWidth="1"/>
    <col min="10248" max="10248" width="10.5703125" customWidth="1"/>
    <col min="10249" max="10251" width="9.140625" customWidth="1"/>
    <col min="10252" max="10252" width="13.42578125" customWidth="1"/>
    <col min="10497" max="10497" width="9.140625" customWidth="1"/>
    <col min="10498" max="10498" width="14.42578125" customWidth="1"/>
    <col min="10499" max="10499" width="15.7109375" customWidth="1"/>
    <col min="10500" max="10500" width="14.85546875" customWidth="1"/>
    <col min="10501" max="10503" width="9.140625" customWidth="1"/>
    <col min="10504" max="10504" width="10.5703125" customWidth="1"/>
    <col min="10505" max="10507" width="9.140625" customWidth="1"/>
    <col min="10508" max="10508" width="13.42578125" customWidth="1"/>
    <col min="10753" max="10753" width="9.140625" customWidth="1"/>
    <col min="10754" max="10754" width="14.42578125" customWidth="1"/>
    <col min="10755" max="10755" width="15.7109375" customWidth="1"/>
    <col min="10756" max="10756" width="14.85546875" customWidth="1"/>
    <col min="10757" max="10759" width="9.140625" customWidth="1"/>
    <col min="10760" max="10760" width="10.5703125" customWidth="1"/>
    <col min="10761" max="10763" width="9.140625" customWidth="1"/>
    <col min="10764" max="10764" width="13.42578125" customWidth="1"/>
    <col min="11009" max="11009" width="9.140625" customWidth="1"/>
    <col min="11010" max="11010" width="14.42578125" customWidth="1"/>
    <col min="11011" max="11011" width="15.7109375" customWidth="1"/>
    <col min="11012" max="11012" width="14.85546875" customWidth="1"/>
    <col min="11013" max="11015" width="9.140625" customWidth="1"/>
    <col min="11016" max="11016" width="10.5703125" customWidth="1"/>
    <col min="11017" max="11019" width="9.140625" customWidth="1"/>
    <col min="11020" max="11020" width="13.42578125" customWidth="1"/>
    <col min="11265" max="11265" width="9.140625" customWidth="1"/>
    <col min="11266" max="11266" width="14.42578125" customWidth="1"/>
    <col min="11267" max="11267" width="15.7109375" customWidth="1"/>
    <col min="11268" max="11268" width="14.85546875" customWidth="1"/>
    <col min="11269" max="11271" width="9.140625" customWidth="1"/>
    <col min="11272" max="11272" width="10.5703125" customWidth="1"/>
    <col min="11273" max="11275" width="9.140625" customWidth="1"/>
    <col min="11276" max="11276" width="13.42578125" customWidth="1"/>
    <col min="11521" max="11521" width="9.140625" customWidth="1"/>
    <col min="11522" max="11522" width="14.42578125" customWidth="1"/>
    <col min="11523" max="11523" width="15.7109375" customWidth="1"/>
    <col min="11524" max="11524" width="14.85546875" customWidth="1"/>
    <col min="11525" max="11527" width="9.140625" customWidth="1"/>
    <col min="11528" max="11528" width="10.5703125" customWidth="1"/>
    <col min="11529" max="11531" width="9.140625" customWidth="1"/>
    <col min="11532" max="11532" width="13.42578125" customWidth="1"/>
    <col min="11777" max="11777" width="9.140625" customWidth="1"/>
    <col min="11778" max="11778" width="14.42578125" customWidth="1"/>
    <col min="11779" max="11779" width="15.7109375" customWidth="1"/>
    <col min="11780" max="11780" width="14.85546875" customWidth="1"/>
    <col min="11781" max="11783" width="9.140625" customWidth="1"/>
    <col min="11784" max="11784" width="10.5703125" customWidth="1"/>
    <col min="11785" max="11787" width="9.140625" customWidth="1"/>
    <col min="11788" max="11788" width="13.42578125" customWidth="1"/>
    <col min="12033" max="12033" width="9.140625" customWidth="1"/>
    <col min="12034" max="12034" width="14.42578125" customWidth="1"/>
    <col min="12035" max="12035" width="15.7109375" customWidth="1"/>
    <col min="12036" max="12036" width="14.85546875" customWidth="1"/>
    <col min="12037" max="12039" width="9.140625" customWidth="1"/>
    <col min="12040" max="12040" width="10.5703125" customWidth="1"/>
    <col min="12041" max="12043" width="9.140625" customWidth="1"/>
    <col min="12044" max="12044" width="13.42578125" customWidth="1"/>
    <col min="12289" max="12289" width="9.140625" customWidth="1"/>
    <col min="12290" max="12290" width="14.42578125" customWidth="1"/>
    <col min="12291" max="12291" width="15.7109375" customWidth="1"/>
    <col min="12292" max="12292" width="14.85546875" customWidth="1"/>
    <col min="12293" max="12295" width="9.140625" customWidth="1"/>
    <col min="12296" max="12296" width="10.5703125" customWidth="1"/>
    <col min="12297" max="12299" width="9.140625" customWidth="1"/>
    <col min="12300" max="12300" width="13.42578125" customWidth="1"/>
    <col min="12545" max="12545" width="9.140625" customWidth="1"/>
    <col min="12546" max="12546" width="14.42578125" customWidth="1"/>
    <col min="12547" max="12547" width="15.7109375" customWidth="1"/>
    <col min="12548" max="12548" width="14.85546875" customWidth="1"/>
    <col min="12549" max="12551" width="9.140625" customWidth="1"/>
    <col min="12552" max="12552" width="10.5703125" customWidth="1"/>
    <col min="12553" max="12555" width="9.140625" customWidth="1"/>
    <col min="12556" max="12556" width="13.42578125" customWidth="1"/>
    <col min="12801" max="12801" width="9.140625" customWidth="1"/>
    <col min="12802" max="12802" width="14.42578125" customWidth="1"/>
    <col min="12803" max="12803" width="15.7109375" customWidth="1"/>
    <col min="12804" max="12804" width="14.85546875" customWidth="1"/>
    <col min="12805" max="12807" width="9.140625" customWidth="1"/>
    <col min="12808" max="12808" width="10.5703125" customWidth="1"/>
    <col min="12809" max="12811" width="9.140625" customWidth="1"/>
    <col min="12812" max="12812" width="13.42578125" customWidth="1"/>
    <col min="13057" max="13057" width="9.140625" customWidth="1"/>
    <col min="13058" max="13058" width="14.42578125" customWidth="1"/>
    <col min="13059" max="13059" width="15.7109375" customWidth="1"/>
    <col min="13060" max="13060" width="14.85546875" customWidth="1"/>
    <col min="13061" max="13063" width="9.140625" customWidth="1"/>
    <col min="13064" max="13064" width="10.5703125" customWidth="1"/>
    <col min="13065" max="13067" width="9.140625" customWidth="1"/>
    <col min="13068" max="13068" width="13.42578125" customWidth="1"/>
    <col min="13313" max="13313" width="9.140625" customWidth="1"/>
    <col min="13314" max="13314" width="14.42578125" customWidth="1"/>
    <col min="13315" max="13315" width="15.7109375" customWidth="1"/>
    <col min="13316" max="13316" width="14.85546875" customWidth="1"/>
    <col min="13317" max="13319" width="9.140625" customWidth="1"/>
    <col min="13320" max="13320" width="10.5703125" customWidth="1"/>
    <col min="13321" max="13323" width="9.140625" customWidth="1"/>
    <col min="13324" max="13324" width="13.42578125" customWidth="1"/>
    <col min="13569" max="13569" width="9.140625" customWidth="1"/>
    <col min="13570" max="13570" width="14.42578125" customWidth="1"/>
    <col min="13571" max="13571" width="15.7109375" customWidth="1"/>
    <col min="13572" max="13572" width="14.85546875" customWidth="1"/>
    <col min="13573" max="13575" width="9.140625" customWidth="1"/>
    <col min="13576" max="13576" width="10.5703125" customWidth="1"/>
    <col min="13577" max="13579" width="9.140625" customWidth="1"/>
    <col min="13580" max="13580" width="13.42578125" customWidth="1"/>
    <col min="13825" max="13825" width="9.140625" customWidth="1"/>
    <col min="13826" max="13826" width="14.42578125" customWidth="1"/>
    <col min="13827" max="13827" width="15.7109375" customWidth="1"/>
    <col min="13828" max="13828" width="14.85546875" customWidth="1"/>
    <col min="13829" max="13831" width="9.140625" customWidth="1"/>
    <col min="13832" max="13832" width="10.5703125" customWidth="1"/>
    <col min="13833" max="13835" width="9.140625" customWidth="1"/>
    <col min="13836" max="13836" width="13.42578125" customWidth="1"/>
    <col min="14081" max="14081" width="9.140625" customWidth="1"/>
    <col min="14082" max="14082" width="14.42578125" customWidth="1"/>
    <col min="14083" max="14083" width="15.7109375" customWidth="1"/>
    <col min="14084" max="14084" width="14.85546875" customWidth="1"/>
    <col min="14085" max="14087" width="9.140625" customWidth="1"/>
    <col min="14088" max="14088" width="10.5703125" customWidth="1"/>
    <col min="14089" max="14091" width="9.140625" customWidth="1"/>
    <col min="14092" max="14092" width="13.42578125" customWidth="1"/>
    <col min="14337" max="14337" width="9.140625" customWidth="1"/>
    <col min="14338" max="14338" width="14.42578125" customWidth="1"/>
    <col min="14339" max="14339" width="15.7109375" customWidth="1"/>
    <col min="14340" max="14340" width="14.85546875" customWidth="1"/>
    <col min="14341" max="14343" width="9.140625" customWidth="1"/>
    <col min="14344" max="14344" width="10.5703125" customWidth="1"/>
    <col min="14345" max="14347" width="9.140625" customWidth="1"/>
    <col min="14348" max="14348" width="13.42578125" customWidth="1"/>
    <col min="14593" max="14593" width="9.140625" customWidth="1"/>
    <col min="14594" max="14594" width="14.42578125" customWidth="1"/>
    <col min="14595" max="14595" width="15.7109375" customWidth="1"/>
    <col min="14596" max="14596" width="14.85546875" customWidth="1"/>
    <col min="14597" max="14599" width="9.140625" customWidth="1"/>
    <col min="14600" max="14600" width="10.5703125" customWidth="1"/>
    <col min="14601" max="14603" width="9.140625" customWidth="1"/>
    <col min="14604" max="14604" width="13.42578125" customWidth="1"/>
    <col min="14849" max="14849" width="9.140625" customWidth="1"/>
    <col min="14850" max="14850" width="14.42578125" customWidth="1"/>
    <col min="14851" max="14851" width="15.7109375" customWidth="1"/>
    <col min="14852" max="14852" width="14.85546875" customWidth="1"/>
    <col min="14853" max="14855" width="9.140625" customWidth="1"/>
    <col min="14856" max="14856" width="10.5703125" customWidth="1"/>
    <col min="14857" max="14859" width="9.140625" customWidth="1"/>
    <col min="14860" max="14860" width="13.42578125" customWidth="1"/>
    <col min="15105" max="15105" width="9.140625" customWidth="1"/>
    <col min="15106" max="15106" width="14.42578125" customWidth="1"/>
    <col min="15107" max="15107" width="15.7109375" customWidth="1"/>
    <col min="15108" max="15108" width="14.85546875" customWidth="1"/>
    <col min="15109" max="15111" width="9.140625" customWidth="1"/>
    <col min="15112" max="15112" width="10.5703125" customWidth="1"/>
    <col min="15113" max="15115" width="9.140625" customWidth="1"/>
    <col min="15116" max="15116" width="13.42578125" customWidth="1"/>
    <col min="15361" max="15361" width="9.140625" customWidth="1"/>
    <col min="15362" max="15362" width="14.42578125" customWidth="1"/>
    <col min="15363" max="15363" width="15.7109375" customWidth="1"/>
    <col min="15364" max="15364" width="14.85546875" customWidth="1"/>
    <col min="15365" max="15367" width="9.140625" customWidth="1"/>
    <col min="15368" max="15368" width="10.5703125" customWidth="1"/>
    <col min="15369" max="15371" width="9.140625" customWidth="1"/>
    <col min="15372" max="15372" width="13.42578125" customWidth="1"/>
    <col min="15617" max="15617" width="9.140625" customWidth="1"/>
    <col min="15618" max="15618" width="14.42578125" customWidth="1"/>
    <col min="15619" max="15619" width="15.7109375" customWidth="1"/>
    <col min="15620" max="15620" width="14.85546875" customWidth="1"/>
    <col min="15621" max="15623" width="9.140625" customWidth="1"/>
    <col min="15624" max="15624" width="10.5703125" customWidth="1"/>
    <col min="15625" max="15627" width="9.140625" customWidth="1"/>
    <col min="15628" max="15628" width="13.42578125" customWidth="1"/>
    <col min="15873" max="15873" width="9.140625" customWidth="1"/>
    <col min="15874" max="15874" width="14.42578125" customWidth="1"/>
    <col min="15875" max="15875" width="15.7109375" customWidth="1"/>
    <col min="15876" max="15876" width="14.85546875" customWidth="1"/>
    <col min="15877" max="15879" width="9.140625" customWidth="1"/>
    <col min="15880" max="15880" width="10.5703125" customWidth="1"/>
    <col min="15881" max="15883" width="9.140625" customWidth="1"/>
    <col min="15884" max="15884" width="13.42578125" customWidth="1"/>
    <col min="16129" max="16129" width="9.140625" customWidth="1"/>
    <col min="16130" max="16130" width="14.42578125" customWidth="1"/>
    <col min="16131" max="16131" width="15.7109375" customWidth="1"/>
    <col min="16132" max="16132" width="14.85546875" customWidth="1"/>
    <col min="16133" max="16135" width="9.140625" customWidth="1"/>
    <col min="16136" max="16136" width="10.5703125" customWidth="1"/>
    <col min="16137" max="16139" width="9.140625" customWidth="1"/>
    <col min="16140" max="16140" width="13.42578125" customWidth="1"/>
  </cols>
  <sheetData>
    <row r="1" spans="2:11" x14ac:dyDescent="0.25">
      <c r="E1" s="1659" t="s">
        <v>148</v>
      </c>
    </row>
    <row r="2" spans="2:11" x14ac:dyDescent="0.25">
      <c r="E2" s="1661" t="s">
        <v>41</v>
      </c>
    </row>
    <row r="3" spans="2:11" x14ac:dyDescent="0.25">
      <c r="E3" s="688" t="s">
        <v>519</v>
      </c>
    </row>
    <row r="5" spans="2:11" x14ac:dyDescent="0.25">
      <c r="K5" s="49"/>
    </row>
    <row r="6" spans="2:11" x14ac:dyDescent="0.25">
      <c r="G6" t="s">
        <v>520</v>
      </c>
      <c r="H6" s="710">
        <v>43507</v>
      </c>
      <c r="I6" s="690"/>
      <c r="K6" s="49"/>
    </row>
    <row r="7" spans="2:11" x14ac:dyDescent="0.25">
      <c r="G7" s="1662" t="s">
        <v>521</v>
      </c>
      <c r="H7" s="464" t="s">
        <v>522</v>
      </c>
      <c r="I7" s="465"/>
      <c r="K7" s="49"/>
    </row>
    <row r="8" spans="2:11" x14ac:dyDescent="0.25">
      <c r="H8" s="1662"/>
      <c r="I8" s="49"/>
      <c r="J8" s="49"/>
      <c r="K8" s="49"/>
    </row>
    <row r="9" spans="2:11" x14ac:dyDescent="0.25">
      <c r="B9" s="2040" t="s">
        <v>39</v>
      </c>
      <c r="C9" s="522" t="s">
        <v>566</v>
      </c>
      <c r="D9" s="523"/>
      <c r="E9" s="523"/>
      <c r="F9" s="523"/>
      <c r="G9" s="523"/>
      <c r="H9" s="523"/>
      <c r="I9" s="524"/>
      <c r="J9" s="49"/>
    </row>
    <row r="10" spans="2:11" x14ac:dyDescent="0.25">
      <c r="B10" s="2041" t="s">
        <v>157</v>
      </c>
      <c r="C10" s="571" t="s">
        <v>567</v>
      </c>
      <c r="D10" s="572"/>
      <c r="E10" s="572"/>
      <c r="F10" s="572"/>
      <c r="G10" s="572"/>
      <c r="H10" s="572"/>
      <c r="I10" s="573"/>
    </row>
    <row r="11" spans="2:11" x14ac:dyDescent="0.25">
      <c r="B11" s="527"/>
      <c r="C11" s="493" t="s">
        <v>568</v>
      </c>
      <c r="D11" s="463"/>
      <c r="E11" s="463"/>
      <c r="F11" s="463"/>
      <c r="G11" s="463"/>
      <c r="H11" s="463"/>
      <c r="I11" s="590"/>
    </row>
    <row r="12" spans="2:11" x14ac:dyDescent="0.25">
      <c r="B12" s="2042"/>
      <c r="C12" s="595" t="s">
        <v>526</v>
      </c>
      <c r="D12" s="596"/>
      <c r="E12" s="596"/>
      <c r="F12" s="596"/>
      <c r="G12" s="596"/>
      <c r="H12" s="596"/>
      <c r="I12" s="597"/>
    </row>
    <row r="13" spans="2:11" x14ac:dyDescent="0.25">
      <c r="B13" s="2043" t="s">
        <v>155</v>
      </c>
      <c r="C13" s="493" t="s">
        <v>569</v>
      </c>
      <c r="D13" s="463"/>
      <c r="E13" s="463"/>
      <c r="F13" s="463"/>
      <c r="G13" s="463"/>
      <c r="H13" s="463"/>
      <c r="I13" s="590"/>
    </row>
    <row r="14" spans="2:11" x14ac:dyDescent="0.25">
      <c r="B14" s="2041" t="s">
        <v>159</v>
      </c>
      <c r="C14" s="571">
        <v>2010</v>
      </c>
      <c r="D14" s="572"/>
      <c r="E14" s="572">
        <v>1</v>
      </c>
      <c r="F14" s="572"/>
      <c r="G14" s="572"/>
      <c r="H14" s="572"/>
      <c r="I14" s="573"/>
      <c r="J14" s="49"/>
    </row>
    <row r="15" spans="2:11" x14ac:dyDescent="0.25">
      <c r="B15" s="2043"/>
      <c r="C15" s="493">
        <v>2011</v>
      </c>
      <c r="D15" s="463"/>
      <c r="E15" s="463">
        <v>2</v>
      </c>
      <c r="F15" s="463" t="s">
        <v>570</v>
      </c>
      <c r="G15" s="463"/>
      <c r="H15" s="463"/>
      <c r="I15" s="590"/>
      <c r="J15" s="49"/>
    </row>
    <row r="16" spans="2:11" x14ac:dyDescent="0.25">
      <c r="B16" s="2043"/>
      <c r="C16" s="493">
        <v>2017</v>
      </c>
      <c r="D16" s="463" t="s">
        <v>1227</v>
      </c>
      <c r="E16" s="463"/>
      <c r="F16" s="691"/>
      <c r="G16" s="463"/>
      <c r="H16" s="463"/>
      <c r="I16" s="590"/>
      <c r="J16" s="49"/>
    </row>
    <row r="17" spans="2:16" x14ac:dyDescent="0.25">
      <c r="B17" s="2042"/>
      <c r="C17" s="595"/>
      <c r="D17" s="596" t="s">
        <v>1228</v>
      </c>
      <c r="E17" s="596"/>
      <c r="F17" s="692"/>
      <c r="G17" s="596"/>
      <c r="H17" s="596"/>
      <c r="I17" s="597"/>
      <c r="J17" s="49"/>
    </row>
    <row r="18" spans="2:16" x14ac:dyDescent="0.25">
      <c r="B18" s="2040" t="s">
        <v>161</v>
      </c>
      <c r="C18" s="574" t="s">
        <v>531</v>
      </c>
      <c r="D18" s="523"/>
      <c r="E18" s="523"/>
      <c r="F18" s="523"/>
      <c r="G18" s="523"/>
      <c r="H18" s="523"/>
      <c r="I18" s="524"/>
      <c r="J18" s="49"/>
    </row>
    <row r="19" spans="2:16" x14ac:dyDescent="0.25">
      <c r="B19" s="171"/>
      <c r="C19" s="49"/>
      <c r="D19" s="49"/>
      <c r="E19" s="49"/>
      <c r="F19" s="49"/>
      <c r="G19" s="49"/>
      <c r="H19" s="49"/>
      <c r="I19" s="49"/>
      <c r="J19" s="49"/>
    </row>
    <row r="20" spans="2:16" x14ac:dyDescent="0.25">
      <c r="B20" s="56"/>
      <c r="D20" s="49"/>
      <c r="E20" s="49"/>
      <c r="F20" s="49"/>
    </row>
    <row r="21" spans="2:16" x14ac:dyDescent="0.25">
      <c r="B21" s="55"/>
    </row>
    <row r="23" spans="2:16" x14ac:dyDescent="0.25">
      <c r="B23" s="1479" t="s">
        <v>1380</v>
      </c>
      <c r="C23" s="2116" t="s">
        <v>532</v>
      </c>
      <c r="D23" s="1479" t="s">
        <v>159</v>
      </c>
      <c r="E23" t="s">
        <v>571</v>
      </c>
      <c r="G23" s="70"/>
    </row>
    <row r="24" spans="2:16" x14ac:dyDescent="0.25">
      <c r="B24" s="615" t="s">
        <v>1381</v>
      </c>
      <c r="C24" s="17">
        <v>3</v>
      </c>
      <c r="D24" s="671">
        <v>3</v>
      </c>
      <c r="E24" s="107" t="s">
        <v>572</v>
      </c>
    </row>
    <row r="25" spans="2:16" x14ac:dyDescent="0.25">
      <c r="B25" s="615" t="s">
        <v>540</v>
      </c>
      <c r="C25" s="17">
        <v>3</v>
      </c>
      <c r="D25" s="671">
        <v>3</v>
      </c>
      <c r="E25" s="107" t="s">
        <v>572</v>
      </c>
    </row>
    <row r="26" spans="2:16" x14ac:dyDescent="0.25">
      <c r="B26" s="615" t="s">
        <v>542</v>
      </c>
      <c r="C26" s="17">
        <v>5</v>
      </c>
      <c r="D26" s="671">
        <v>3</v>
      </c>
      <c r="E26" s="107" t="s">
        <v>573</v>
      </c>
    </row>
    <row r="27" spans="2:16" ht="15.75" x14ac:dyDescent="0.25">
      <c r="B27" s="615" t="s">
        <v>544</v>
      </c>
      <c r="C27" s="1988">
        <v>7</v>
      </c>
      <c r="D27" s="693">
        <v>3</v>
      </c>
      <c r="E27" s="107" t="s">
        <v>574</v>
      </c>
      <c r="L27" s="56" t="s">
        <v>285</v>
      </c>
    </row>
    <row r="28" spans="2:16" ht="15.75" x14ac:dyDescent="0.25">
      <c r="B28" s="615" t="s">
        <v>1229</v>
      </c>
      <c r="C28" s="1988">
        <v>2</v>
      </c>
      <c r="D28" s="693">
        <v>1</v>
      </c>
      <c r="E28" s="107" t="s">
        <v>1230</v>
      </c>
      <c r="L28" t="s">
        <v>541</v>
      </c>
    </row>
    <row r="29" spans="2:16" x14ac:dyDescent="0.25">
      <c r="E29" s="107"/>
      <c r="L29" t="s">
        <v>177</v>
      </c>
    </row>
    <row r="30" spans="2:16" ht="15.75" thickBot="1" x14ac:dyDescent="0.3">
      <c r="B30" s="1660" t="s">
        <v>575</v>
      </c>
      <c r="D30" s="623"/>
    </row>
    <row r="31" spans="2:16" x14ac:dyDescent="0.25">
      <c r="L31" s="696" t="s">
        <v>545</v>
      </c>
      <c r="M31" s="697"/>
      <c r="N31" s="698" t="s">
        <v>576</v>
      </c>
      <c r="O31" s="697"/>
      <c r="P31" s="699"/>
    </row>
    <row r="32" spans="2:16" x14ac:dyDescent="0.25">
      <c r="L32" s="700" t="s">
        <v>577</v>
      </c>
      <c r="M32" s="463"/>
      <c r="N32" s="701" t="s">
        <v>578</v>
      </c>
      <c r="O32" s="463"/>
      <c r="P32" s="494"/>
    </row>
    <row r="33" spans="12:16" x14ac:dyDescent="0.25">
      <c r="L33" s="492"/>
      <c r="M33" s="463"/>
      <c r="N33" s="701" t="s">
        <v>579</v>
      </c>
      <c r="O33" s="463"/>
      <c r="P33" s="494"/>
    </row>
    <row r="34" spans="12:16" x14ac:dyDescent="0.25">
      <c r="L34" s="492"/>
      <c r="M34" s="463"/>
      <c r="N34" s="701" t="s">
        <v>580</v>
      </c>
      <c r="O34" s="463"/>
      <c r="P34" s="494"/>
    </row>
    <row r="35" spans="12:16" x14ac:dyDescent="0.25">
      <c r="L35" s="492"/>
      <c r="M35" s="463"/>
      <c r="N35" s="493"/>
      <c r="O35" s="463"/>
      <c r="P35" s="494"/>
    </row>
    <row r="36" spans="12:16" x14ac:dyDescent="0.25">
      <c r="L36" s="492"/>
      <c r="M36" s="463"/>
      <c r="N36" s="493"/>
      <c r="O36" s="463"/>
      <c r="P36" s="494"/>
    </row>
    <row r="37" spans="12:16" x14ac:dyDescent="0.25">
      <c r="L37" s="492"/>
      <c r="M37" s="463"/>
      <c r="N37" s="493"/>
      <c r="O37" s="463"/>
      <c r="P37" s="494"/>
    </row>
    <row r="38" spans="12:16" x14ac:dyDescent="0.25">
      <c r="L38" s="492"/>
      <c r="M38" s="463"/>
      <c r="N38" s="493"/>
      <c r="O38" s="463"/>
      <c r="P38" s="494"/>
    </row>
    <row r="39" spans="12:16" x14ac:dyDescent="0.25">
      <c r="L39" s="492"/>
      <c r="M39" s="463"/>
      <c r="N39" s="493"/>
      <c r="O39" s="463"/>
      <c r="P39" s="494"/>
    </row>
    <row r="40" spans="12:16" x14ac:dyDescent="0.25">
      <c r="L40" s="492"/>
      <c r="M40" s="463"/>
      <c r="N40" s="493"/>
      <c r="O40" s="463"/>
      <c r="P40" s="494"/>
    </row>
    <row r="41" spans="12:16" x14ac:dyDescent="0.25">
      <c r="L41" s="492"/>
      <c r="M41" s="463"/>
      <c r="N41" s="493"/>
      <c r="O41" s="463"/>
      <c r="P41" s="494"/>
    </row>
    <row r="42" spans="12:16" ht="15.75" thickBot="1" x14ac:dyDescent="0.3">
      <c r="L42" s="495"/>
      <c r="M42" s="496"/>
      <c r="N42" s="497"/>
      <c r="O42" s="496"/>
      <c r="P42" s="498"/>
    </row>
    <row r="44" spans="12:16" x14ac:dyDescent="0.25">
      <c r="L44" t="s">
        <v>181</v>
      </c>
    </row>
    <row r="45" spans="12:16" x14ac:dyDescent="0.25">
      <c r="L45" t="s">
        <v>233</v>
      </c>
    </row>
    <row r="51" spans="2:6" ht="18" x14ac:dyDescent="0.25">
      <c r="F51" s="703"/>
    </row>
    <row r="53" spans="2:6" x14ac:dyDescent="0.25">
      <c r="B53" s="107" t="s">
        <v>581</v>
      </c>
    </row>
    <row r="55" spans="2:6" ht="19.5" customHeight="1"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89"/>
  <sheetViews>
    <sheetView topLeftCell="A19" zoomScale="78" zoomScaleNormal="78" workbookViewId="0">
      <selection activeCell="I40" sqref="I40"/>
    </sheetView>
  </sheetViews>
  <sheetFormatPr defaultColWidth="9.140625" defaultRowHeight="15" x14ac:dyDescent="0.25"/>
  <cols>
    <col min="1" max="1" width="9.140625" customWidth="1"/>
    <col min="2" max="2" width="28.85546875" customWidth="1"/>
    <col min="3" max="3" width="13.7109375" customWidth="1"/>
    <col min="4" max="4" width="18" customWidth="1"/>
    <col min="5" max="5" width="24.28515625" customWidth="1"/>
    <col min="6" max="6" width="13.42578125" customWidth="1"/>
    <col min="7" max="7" width="9.140625" customWidth="1"/>
    <col min="8" max="8" width="12.5703125" customWidth="1"/>
    <col min="9" max="9" width="20.42578125" customWidth="1"/>
    <col min="10" max="10" width="19.140625" customWidth="1"/>
    <col min="11" max="11" width="14" customWidth="1"/>
    <col min="20" max="20" width="12.28515625" customWidth="1"/>
    <col min="28" max="28" width="14.5703125" customWidth="1"/>
    <col min="32" max="32" width="10.7109375" customWidth="1"/>
    <col min="33" max="33" width="11.42578125" customWidth="1"/>
    <col min="36" max="36" width="12" customWidth="1"/>
    <col min="68" max="68" width="13" customWidth="1"/>
    <col min="73" max="73" width="9.5703125" customWidth="1"/>
    <col min="74" max="74" width="9.42578125" customWidth="1"/>
    <col min="75" max="75" width="9" customWidth="1"/>
    <col min="76" max="76" width="12.85546875" customWidth="1"/>
    <col min="257" max="257" width="9.140625" customWidth="1"/>
    <col min="258" max="258" width="28.85546875" customWidth="1"/>
    <col min="259" max="259" width="13.7109375" customWidth="1"/>
    <col min="260" max="260" width="18" customWidth="1"/>
    <col min="261" max="261" width="24.28515625" customWidth="1"/>
    <col min="262" max="262" width="13.42578125" customWidth="1"/>
    <col min="263" max="263" width="9.140625" customWidth="1"/>
    <col min="264" max="264" width="12.5703125" customWidth="1"/>
    <col min="265" max="265" width="20.42578125" customWidth="1"/>
    <col min="266" max="266" width="19.140625" customWidth="1"/>
    <col min="267" max="267" width="14" customWidth="1"/>
    <col min="284" max="284" width="14.5703125" customWidth="1"/>
    <col min="288" max="288" width="10.7109375" customWidth="1"/>
    <col min="289" max="289" width="11.42578125" customWidth="1"/>
    <col min="292" max="292" width="12" customWidth="1"/>
    <col min="324" max="324" width="13" customWidth="1"/>
    <col min="329" max="329" width="9.5703125" customWidth="1"/>
    <col min="330" max="330" width="9.42578125" customWidth="1"/>
    <col min="331" max="331" width="9" customWidth="1"/>
    <col min="332" max="332" width="12.85546875" customWidth="1"/>
    <col min="513" max="513" width="9.140625" customWidth="1"/>
    <col min="514" max="514" width="28.85546875" customWidth="1"/>
    <col min="515" max="515" width="13.7109375" customWidth="1"/>
    <col min="516" max="516" width="18" customWidth="1"/>
    <col min="517" max="517" width="24.28515625" customWidth="1"/>
    <col min="518" max="518" width="13.42578125" customWidth="1"/>
    <col min="519" max="519" width="9.140625" customWidth="1"/>
    <col min="520" max="520" width="12.5703125" customWidth="1"/>
    <col min="521" max="521" width="20.42578125" customWidth="1"/>
    <col min="522" max="522" width="19.140625" customWidth="1"/>
    <col min="523" max="523" width="14" customWidth="1"/>
    <col min="540" max="540" width="14.5703125" customWidth="1"/>
    <col min="544" max="544" width="10.7109375" customWidth="1"/>
    <col min="545" max="545" width="11.42578125" customWidth="1"/>
    <col min="548" max="548" width="12" customWidth="1"/>
    <col min="580" max="580" width="13" customWidth="1"/>
    <col min="585" max="585" width="9.5703125" customWidth="1"/>
    <col min="586" max="586" width="9.42578125" customWidth="1"/>
    <col min="587" max="587" width="9" customWidth="1"/>
    <col min="588" max="588" width="12.85546875" customWidth="1"/>
    <col min="769" max="769" width="9.140625" customWidth="1"/>
    <col min="770" max="770" width="28.85546875" customWidth="1"/>
    <col min="771" max="771" width="13.7109375" customWidth="1"/>
    <col min="772" max="772" width="18" customWidth="1"/>
    <col min="773" max="773" width="24.28515625" customWidth="1"/>
    <col min="774" max="774" width="13.42578125" customWidth="1"/>
    <col min="775" max="775" width="9.140625" customWidth="1"/>
    <col min="776" max="776" width="12.5703125" customWidth="1"/>
    <col min="777" max="777" width="20.42578125" customWidth="1"/>
    <col min="778" max="778" width="19.140625" customWidth="1"/>
    <col min="779" max="779" width="14" customWidth="1"/>
    <col min="796" max="796" width="14.5703125" customWidth="1"/>
    <col min="800" max="800" width="10.7109375" customWidth="1"/>
    <col min="801" max="801" width="11.42578125" customWidth="1"/>
    <col min="804" max="804" width="12" customWidth="1"/>
    <col min="836" max="836" width="13" customWidth="1"/>
    <col min="841" max="841" width="9.5703125" customWidth="1"/>
    <col min="842" max="842" width="9.42578125" customWidth="1"/>
    <col min="843" max="843" width="9" customWidth="1"/>
    <col min="844" max="844" width="12.85546875" customWidth="1"/>
    <col min="1025" max="1025" width="9.140625" customWidth="1"/>
    <col min="1026" max="1026" width="28.85546875" customWidth="1"/>
    <col min="1027" max="1027" width="13.7109375" customWidth="1"/>
    <col min="1028" max="1028" width="18" customWidth="1"/>
    <col min="1029" max="1029" width="24.28515625" customWidth="1"/>
    <col min="1030" max="1030" width="13.42578125" customWidth="1"/>
    <col min="1031" max="1031" width="9.140625" customWidth="1"/>
    <col min="1032" max="1032" width="12.5703125" customWidth="1"/>
    <col min="1033" max="1033" width="20.42578125" customWidth="1"/>
    <col min="1034" max="1034" width="19.140625" customWidth="1"/>
    <col min="1035" max="1035" width="14" customWidth="1"/>
    <col min="1052" max="1052" width="14.5703125" customWidth="1"/>
    <col min="1056" max="1056" width="10.7109375" customWidth="1"/>
    <col min="1057" max="1057" width="11.42578125" customWidth="1"/>
    <col min="1060" max="1060" width="12" customWidth="1"/>
    <col min="1092" max="1092" width="13" customWidth="1"/>
    <col min="1097" max="1097" width="9.5703125" customWidth="1"/>
    <col min="1098" max="1098" width="9.42578125" customWidth="1"/>
    <col min="1099" max="1099" width="9" customWidth="1"/>
    <col min="1100" max="1100" width="12.85546875" customWidth="1"/>
    <col min="1281" max="1281" width="9.140625" customWidth="1"/>
    <col min="1282" max="1282" width="28.85546875" customWidth="1"/>
    <col min="1283" max="1283" width="13.7109375" customWidth="1"/>
    <col min="1284" max="1284" width="18" customWidth="1"/>
    <col min="1285" max="1285" width="24.28515625" customWidth="1"/>
    <col min="1286" max="1286" width="13.42578125" customWidth="1"/>
    <col min="1287" max="1287" width="9.140625" customWidth="1"/>
    <col min="1288" max="1288" width="12.5703125" customWidth="1"/>
    <col min="1289" max="1289" width="20.42578125" customWidth="1"/>
    <col min="1290" max="1290" width="19.140625" customWidth="1"/>
    <col min="1291" max="1291" width="14" customWidth="1"/>
    <col min="1308" max="1308" width="14.5703125" customWidth="1"/>
    <col min="1312" max="1312" width="10.7109375" customWidth="1"/>
    <col min="1313" max="1313" width="11.42578125" customWidth="1"/>
    <col min="1316" max="1316" width="12" customWidth="1"/>
    <col min="1348" max="1348" width="13" customWidth="1"/>
    <col min="1353" max="1353" width="9.5703125" customWidth="1"/>
    <col min="1354" max="1354" width="9.42578125" customWidth="1"/>
    <col min="1355" max="1355" width="9" customWidth="1"/>
    <col min="1356" max="1356" width="12.85546875" customWidth="1"/>
    <col min="1537" max="1537" width="9.140625" customWidth="1"/>
    <col min="1538" max="1538" width="28.85546875" customWidth="1"/>
    <col min="1539" max="1539" width="13.7109375" customWidth="1"/>
    <col min="1540" max="1540" width="18" customWidth="1"/>
    <col min="1541" max="1541" width="24.28515625" customWidth="1"/>
    <col min="1542" max="1542" width="13.42578125" customWidth="1"/>
    <col min="1543" max="1543" width="9.140625" customWidth="1"/>
    <col min="1544" max="1544" width="12.5703125" customWidth="1"/>
    <col min="1545" max="1545" width="20.42578125" customWidth="1"/>
    <col min="1546" max="1546" width="19.140625" customWidth="1"/>
    <col min="1547" max="1547" width="14" customWidth="1"/>
    <col min="1564" max="1564" width="14.5703125" customWidth="1"/>
    <col min="1568" max="1568" width="10.7109375" customWidth="1"/>
    <col min="1569" max="1569" width="11.42578125" customWidth="1"/>
    <col min="1572" max="1572" width="12" customWidth="1"/>
    <col min="1604" max="1604" width="13" customWidth="1"/>
    <col min="1609" max="1609" width="9.5703125" customWidth="1"/>
    <col min="1610" max="1610" width="9.42578125" customWidth="1"/>
    <col min="1611" max="1611" width="9" customWidth="1"/>
    <col min="1612" max="1612" width="12.85546875" customWidth="1"/>
    <col min="1793" max="1793" width="9.140625" customWidth="1"/>
    <col min="1794" max="1794" width="28.85546875" customWidth="1"/>
    <col min="1795" max="1795" width="13.7109375" customWidth="1"/>
    <col min="1796" max="1796" width="18" customWidth="1"/>
    <col min="1797" max="1797" width="24.28515625" customWidth="1"/>
    <col min="1798" max="1798" width="13.42578125" customWidth="1"/>
    <col min="1799" max="1799" width="9.140625" customWidth="1"/>
    <col min="1800" max="1800" width="12.5703125" customWidth="1"/>
    <col min="1801" max="1801" width="20.42578125" customWidth="1"/>
    <col min="1802" max="1802" width="19.140625" customWidth="1"/>
    <col min="1803" max="1803" width="14" customWidth="1"/>
    <col min="1820" max="1820" width="14.5703125" customWidth="1"/>
    <col min="1824" max="1824" width="10.7109375" customWidth="1"/>
    <col min="1825" max="1825" width="11.42578125" customWidth="1"/>
    <col min="1828" max="1828" width="12" customWidth="1"/>
    <col min="1860" max="1860" width="13" customWidth="1"/>
    <col min="1865" max="1865" width="9.5703125" customWidth="1"/>
    <col min="1866" max="1866" width="9.42578125" customWidth="1"/>
    <col min="1867" max="1867" width="9" customWidth="1"/>
    <col min="1868" max="1868" width="12.85546875" customWidth="1"/>
    <col min="2049" max="2049" width="9.140625" customWidth="1"/>
    <col min="2050" max="2050" width="28.85546875" customWidth="1"/>
    <col min="2051" max="2051" width="13.7109375" customWidth="1"/>
    <col min="2052" max="2052" width="18" customWidth="1"/>
    <col min="2053" max="2053" width="24.28515625" customWidth="1"/>
    <col min="2054" max="2054" width="13.42578125" customWidth="1"/>
    <col min="2055" max="2055" width="9.140625" customWidth="1"/>
    <col min="2056" max="2056" width="12.5703125" customWidth="1"/>
    <col min="2057" max="2057" width="20.42578125" customWidth="1"/>
    <col min="2058" max="2058" width="19.140625" customWidth="1"/>
    <col min="2059" max="2059" width="14" customWidth="1"/>
    <col min="2076" max="2076" width="14.5703125" customWidth="1"/>
    <col min="2080" max="2080" width="10.7109375" customWidth="1"/>
    <col min="2081" max="2081" width="11.42578125" customWidth="1"/>
    <col min="2084" max="2084" width="12" customWidth="1"/>
    <col min="2116" max="2116" width="13" customWidth="1"/>
    <col min="2121" max="2121" width="9.5703125" customWidth="1"/>
    <col min="2122" max="2122" width="9.42578125" customWidth="1"/>
    <col min="2123" max="2123" width="9" customWidth="1"/>
    <col min="2124" max="2124" width="12.85546875" customWidth="1"/>
    <col min="2305" max="2305" width="9.140625" customWidth="1"/>
    <col min="2306" max="2306" width="28.85546875" customWidth="1"/>
    <col min="2307" max="2307" width="13.7109375" customWidth="1"/>
    <col min="2308" max="2308" width="18" customWidth="1"/>
    <col min="2309" max="2309" width="24.28515625" customWidth="1"/>
    <col min="2310" max="2310" width="13.42578125" customWidth="1"/>
    <col min="2311" max="2311" width="9.140625" customWidth="1"/>
    <col min="2312" max="2312" width="12.5703125" customWidth="1"/>
    <col min="2313" max="2313" width="20.42578125" customWidth="1"/>
    <col min="2314" max="2314" width="19.140625" customWidth="1"/>
    <col min="2315" max="2315" width="14" customWidth="1"/>
    <col min="2332" max="2332" width="14.5703125" customWidth="1"/>
    <col min="2336" max="2336" width="10.7109375" customWidth="1"/>
    <col min="2337" max="2337" width="11.42578125" customWidth="1"/>
    <col min="2340" max="2340" width="12" customWidth="1"/>
    <col min="2372" max="2372" width="13" customWidth="1"/>
    <col min="2377" max="2377" width="9.5703125" customWidth="1"/>
    <col min="2378" max="2378" width="9.42578125" customWidth="1"/>
    <col min="2379" max="2379" width="9" customWidth="1"/>
    <col min="2380" max="2380" width="12.85546875" customWidth="1"/>
    <col min="2561" max="2561" width="9.140625" customWidth="1"/>
    <col min="2562" max="2562" width="28.85546875" customWidth="1"/>
    <col min="2563" max="2563" width="13.7109375" customWidth="1"/>
    <col min="2564" max="2564" width="18" customWidth="1"/>
    <col min="2565" max="2565" width="24.28515625" customWidth="1"/>
    <col min="2566" max="2566" width="13.42578125" customWidth="1"/>
    <col min="2567" max="2567" width="9.140625" customWidth="1"/>
    <col min="2568" max="2568" width="12.5703125" customWidth="1"/>
    <col min="2569" max="2569" width="20.42578125" customWidth="1"/>
    <col min="2570" max="2570" width="19.140625" customWidth="1"/>
    <col min="2571" max="2571" width="14" customWidth="1"/>
    <col min="2588" max="2588" width="14.5703125" customWidth="1"/>
    <col min="2592" max="2592" width="10.7109375" customWidth="1"/>
    <col min="2593" max="2593" width="11.42578125" customWidth="1"/>
    <col min="2596" max="2596" width="12" customWidth="1"/>
    <col min="2628" max="2628" width="13" customWidth="1"/>
    <col min="2633" max="2633" width="9.5703125" customWidth="1"/>
    <col min="2634" max="2634" width="9.42578125" customWidth="1"/>
    <col min="2635" max="2635" width="9" customWidth="1"/>
    <col min="2636" max="2636" width="12.85546875" customWidth="1"/>
    <col min="2817" max="2817" width="9.140625" customWidth="1"/>
    <col min="2818" max="2818" width="28.85546875" customWidth="1"/>
    <col min="2819" max="2819" width="13.7109375" customWidth="1"/>
    <col min="2820" max="2820" width="18" customWidth="1"/>
    <col min="2821" max="2821" width="24.28515625" customWidth="1"/>
    <col min="2822" max="2822" width="13.42578125" customWidth="1"/>
    <col min="2823" max="2823" width="9.140625" customWidth="1"/>
    <col min="2824" max="2824" width="12.5703125" customWidth="1"/>
    <col min="2825" max="2825" width="20.42578125" customWidth="1"/>
    <col min="2826" max="2826" width="19.140625" customWidth="1"/>
    <col min="2827" max="2827" width="14" customWidth="1"/>
    <col min="2844" max="2844" width="14.5703125" customWidth="1"/>
    <col min="2848" max="2848" width="10.7109375" customWidth="1"/>
    <col min="2849" max="2849" width="11.42578125" customWidth="1"/>
    <col min="2852" max="2852" width="12" customWidth="1"/>
    <col min="2884" max="2884" width="13" customWidth="1"/>
    <col min="2889" max="2889" width="9.5703125" customWidth="1"/>
    <col min="2890" max="2890" width="9.42578125" customWidth="1"/>
    <col min="2891" max="2891" width="9" customWidth="1"/>
    <col min="2892" max="2892" width="12.85546875" customWidth="1"/>
    <col min="3073" max="3073" width="9.140625" customWidth="1"/>
    <col min="3074" max="3074" width="28.85546875" customWidth="1"/>
    <col min="3075" max="3075" width="13.7109375" customWidth="1"/>
    <col min="3076" max="3076" width="18" customWidth="1"/>
    <col min="3077" max="3077" width="24.28515625" customWidth="1"/>
    <col min="3078" max="3078" width="13.42578125" customWidth="1"/>
    <col min="3079" max="3079" width="9.140625" customWidth="1"/>
    <col min="3080" max="3080" width="12.5703125" customWidth="1"/>
    <col min="3081" max="3081" width="20.42578125" customWidth="1"/>
    <col min="3082" max="3082" width="19.140625" customWidth="1"/>
    <col min="3083" max="3083" width="14" customWidth="1"/>
    <col min="3100" max="3100" width="14.5703125" customWidth="1"/>
    <col min="3104" max="3104" width="10.7109375" customWidth="1"/>
    <col min="3105" max="3105" width="11.42578125" customWidth="1"/>
    <col min="3108" max="3108" width="12" customWidth="1"/>
    <col min="3140" max="3140" width="13" customWidth="1"/>
    <col min="3145" max="3145" width="9.5703125" customWidth="1"/>
    <col min="3146" max="3146" width="9.42578125" customWidth="1"/>
    <col min="3147" max="3147" width="9" customWidth="1"/>
    <col min="3148" max="3148" width="12.85546875" customWidth="1"/>
    <col min="3329" max="3329" width="9.140625" customWidth="1"/>
    <col min="3330" max="3330" width="28.85546875" customWidth="1"/>
    <col min="3331" max="3331" width="13.7109375" customWidth="1"/>
    <col min="3332" max="3332" width="18" customWidth="1"/>
    <col min="3333" max="3333" width="24.28515625" customWidth="1"/>
    <col min="3334" max="3334" width="13.42578125" customWidth="1"/>
    <col min="3335" max="3335" width="9.140625" customWidth="1"/>
    <col min="3336" max="3336" width="12.5703125" customWidth="1"/>
    <col min="3337" max="3337" width="20.42578125" customWidth="1"/>
    <col min="3338" max="3338" width="19.140625" customWidth="1"/>
    <col min="3339" max="3339" width="14" customWidth="1"/>
    <col min="3356" max="3356" width="14.5703125" customWidth="1"/>
    <col min="3360" max="3360" width="10.7109375" customWidth="1"/>
    <col min="3361" max="3361" width="11.42578125" customWidth="1"/>
    <col min="3364" max="3364" width="12" customWidth="1"/>
    <col min="3396" max="3396" width="13" customWidth="1"/>
    <col min="3401" max="3401" width="9.5703125" customWidth="1"/>
    <col min="3402" max="3402" width="9.42578125" customWidth="1"/>
    <col min="3403" max="3403" width="9" customWidth="1"/>
    <col min="3404" max="3404" width="12.85546875" customWidth="1"/>
    <col min="3585" max="3585" width="9.140625" customWidth="1"/>
    <col min="3586" max="3586" width="28.85546875" customWidth="1"/>
    <col min="3587" max="3587" width="13.7109375" customWidth="1"/>
    <col min="3588" max="3588" width="18" customWidth="1"/>
    <col min="3589" max="3589" width="24.28515625" customWidth="1"/>
    <col min="3590" max="3590" width="13.42578125" customWidth="1"/>
    <col min="3591" max="3591" width="9.140625" customWidth="1"/>
    <col min="3592" max="3592" width="12.5703125" customWidth="1"/>
    <col min="3593" max="3593" width="20.42578125" customWidth="1"/>
    <col min="3594" max="3594" width="19.140625" customWidth="1"/>
    <col min="3595" max="3595" width="14" customWidth="1"/>
    <col min="3612" max="3612" width="14.5703125" customWidth="1"/>
    <col min="3616" max="3616" width="10.7109375" customWidth="1"/>
    <col min="3617" max="3617" width="11.42578125" customWidth="1"/>
    <col min="3620" max="3620" width="12" customWidth="1"/>
    <col min="3652" max="3652" width="13" customWidth="1"/>
    <col min="3657" max="3657" width="9.5703125" customWidth="1"/>
    <col min="3658" max="3658" width="9.42578125" customWidth="1"/>
    <col min="3659" max="3659" width="9" customWidth="1"/>
    <col min="3660" max="3660" width="12.85546875" customWidth="1"/>
    <col min="3841" max="3841" width="9.140625" customWidth="1"/>
    <col min="3842" max="3842" width="28.85546875" customWidth="1"/>
    <col min="3843" max="3843" width="13.7109375" customWidth="1"/>
    <col min="3844" max="3844" width="18" customWidth="1"/>
    <col min="3845" max="3845" width="24.28515625" customWidth="1"/>
    <col min="3846" max="3846" width="13.42578125" customWidth="1"/>
    <col min="3847" max="3847" width="9.140625" customWidth="1"/>
    <col min="3848" max="3848" width="12.5703125" customWidth="1"/>
    <col min="3849" max="3849" width="20.42578125" customWidth="1"/>
    <col min="3850" max="3850" width="19.140625" customWidth="1"/>
    <col min="3851" max="3851" width="14" customWidth="1"/>
    <col min="3868" max="3868" width="14.5703125" customWidth="1"/>
    <col min="3872" max="3872" width="10.7109375" customWidth="1"/>
    <col min="3873" max="3873" width="11.42578125" customWidth="1"/>
    <col min="3876" max="3876" width="12" customWidth="1"/>
    <col min="3908" max="3908" width="13" customWidth="1"/>
    <col min="3913" max="3913" width="9.5703125" customWidth="1"/>
    <col min="3914" max="3914" width="9.42578125" customWidth="1"/>
    <col min="3915" max="3915" width="9" customWidth="1"/>
    <col min="3916" max="3916" width="12.85546875" customWidth="1"/>
    <col min="4097" max="4097" width="9.140625" customWidth="1"/>
    <col min="4098" max="4098" width="28.85546875" customWidth="1"/>
    <col min="4099" max="4099" width="13.7109375" customWidth="1"/>
    <col min="4100" max="4100" width="18" customWidth="1"/>
    <col min="4101" max="4101" width="24.28515625" customWidth="1"/>
    <col min="4102" max="4102" width="13.42578125" customWidth="1"/>
    <col min="4103" max="4103" width="9.140625" customWidth="1"/>
    <col min="4104" max="4104" width="12.5703125" customWidth="1"/>
    <col min="4105" max="4105" width="20.42578125" customWidth="1"/>
    <col min="4106" max="4106" width="19.140625" customWidth="1"/>
    <col min="4107" max="4107" width="14" customWidth="1"/>
    <col min="4124" max="4124" width="14.5703125" customWidth="1"/>
    <col min="4128" max="4128" width="10.7109375" customWidth="1"/>
    <col min="4129" max="4129" width="11.42578125" customWidth="1"/>
    <col min="4132" max="4132" width="12" customWidth="1"/>
    <col min="4164" max="4164" width="13" customWidth="1"/>
    <col min="4169" max="4169" width="9.5703125" customWidth="1"/>
    <col min="4170" max="4170" width="9.42578125" customWidth="1"/>
    <col min="4171" max="4171" width="9" customWidth="1"/>
    <col min="4172" max="4172" width="12.85546875" customWidth="1"/>
    <col min="4353" max="4353" width="9.140625" customWidth="1"/>
    <col min="4354" max="4354" width="28.85546875" customWidth="1"/>
    <col min="4355" max="4355" width="13.7109375" customWidth="1"/>
    <col min="4356" max="4356" width="18" customWidth="1"/>
    <col min="4357" max="4357" width="24.28515625" customWidth="1"/>
    <col min="4358" max="4358" width="13.42578125" customWidth="1"/>
    <col min="4359" max="4359" width="9.140625" customWidth="1"/>
    <col min="4360" max="4360" width="12.5703125" customWidth="1"/>
    <col min="4361" max="4361" width="20.42578125" customWidth="1"/>
    <col min="4362" max="4362" width="19.140625" customWidth="1"/>
    <col min="4363" max="4363" width="14" customWidth="1"/>
    <col min="4380" max="4380" width="14.5703125" customWidth="1"/>
    <col min="4384" max="4384" width="10.7109375" customWidth="1"/>
    <col min="4385" max="4385" width="11.42578125" customWidth="1"/>
    <col min="4388" max="4388" width="12" customWidth="1"/>
    <col min="4420" max="4420" width="13" customWidth="1"/>
    <col min="4425" max="4425" width="9.5703125" customWidth="1"/>
    <col min="4426" max="4426" width="9.42578125" customWidth="1"/>
    <col min="4427" max="4427" width="9" customWidth="1"/>
    <col min="4428" max="4428" width="12.85546875" customWidth="1"/>
    <col min="4609" max="4609" width="9.140625" customWidth="1"/>
    <col min="4610" max="4610" width="28.85546875" customWidth="1"/>
    <col min="4611" max="4611" width="13.7109375" customWidth="1"/>
    <col min="4612" max="4612" width="18" customWidth="1"/>
    <col min="4613" max="4613" width="24.28515625" customWidth="1"/>
    <col min="4614" max="4614" width="13.42578125" customWidth="1"/>
    <col min="4615" max="4615" width="9.140625" customWidth="1"/>
    <col min="4616" max="4616" width="12.5703125" customWidth="1"/>
    <col min="4617" max="4617" width="20.42578125" customWidth="1"/>
    <col min="4618" max="4618" width="19.140625" customWidth="1"/>
    <col min="4619" max="4619" width="14" customWidth="1"/>
    <col min="4636" max="4636" width="14.5703125" customWidth="1"/>
    <col min="4640" max="4640" width="10.7109375" customWidth="1"/>
    <col min="4641" max="4641" width="11.42578125" customWidth="1"/>
    <col min="4644" max="4644" width="12" customWidth="1"/>
    <col min="4676" max="4676" width="13" customWidth="1"/>
    <col min="4681" max="4681" width="9.5703125" customWidth="1"/>
    <col min="4682" max="4682" width="9.42578125" customWidth="1"/>
    <col min="4683" max="4683" width="9" customWidth="1"/>
    <col min="4684" max="4684" width="12.85546875" customWidth="1"/>
    <col min="4865" max="4865" width="9.140625" customWidth="1"/>
    <col min="4866" max="4866" width="28.85546875" customWidth="1"/>
    <col min="4867" max="4867" width="13.7109375" customWidth="1"/>
    <col min="4868" max="4868" width="18" customWidth="1"/>
    <col min="4869" max="4869" width="24.28515625" customWidth="1"/>
    <col min="4870" max="4870" width="13.42578125" customWidth="1"/>
    <col min="4871" max="4871" width="9.140625" customWidth="1"/>
    <col min="4872" max="4872" width="12.5703125" customWidth="1"/>
    <col min="4873" max="4873" width="20.42578125" customWidth="1"/>
    <col min="4874" max="4874" width="19.140625" customWidth="1"/>
    <col min="4875" max="4875" width="14" customWidth="1"/>
    <col min="4892" max="4892" width="14.5703125" customWidth="1"/>
    <col min="4896" max="4896" width="10.7109375" customWidth="1"/>
    <col min="4897" max="4897" width="11.42578125" customWidth="1"/>
    <col min="4900" max="4900" width="12" customWidth="1"/>
    <col min="4932" max="4932" width="13" customWidth="1"/>
    <col min="4937" max="4937" width="9.5703125" customWidth="1"/>
    <col min="4938" max="4938" width="9.42578125" customWidth="1"/>
    <col min="4939" max="4939" width="9" customWidth="1"/>
    <col min="4940" max="4940" width="12.85546875" customWidth="1"/>
    <col min="5121" max="5121" width="9.140625" customWidth="1"/>
    <col min="5122" max="5122" width="28.85546875" customWidth="1"/>
    <col min="5123" max="5123" width="13.7109375" customWidth="1"/>
    <col min="5124" max="5124" width="18" customWidth="1"/>
    <col min="5125" max="5125" width="24.28515625" customWidth="1"/>
    <col min="5126" max="5126" width="13.42578125" customWidth="1"/>
    <col min="5127" max="5127" width="9.140625" customWidth="1"/>
    <col min="5128" max="5128" width="12.5703125" customWidth="1"/>
    <col min="5129" max="5129" width="20.42578125" customWidth="1"/>
    <col min="5130" max="5130" width="19.140625" customWidth="1"/>
    <col min="5131" max="5131" width="14" customWidth="1"/>
    <col min="5148" max="5148" width="14.5703125" customWidth="1"/>
    <col min="5152" max="5152" width="10.7109375" customWidth="1"/>
    <col min="5153" max="5153" width="11.42578125" customWidth="1"/>
    <col min="5156" max="5156" width="12" customWidth="1"/>
    <col min="5188" max="5188" width="13" customWidth="1"/>
    <col min="5193" max="5193" width="9.5703125" customWidth="1"/>
    <col min="5194" max="5194" width="9.42578125" customWidth="1"/>
    <col min="5195" max="5195" width="9" customWidth="1"/>
    <col min="5196" max="5196" width="12.85546875" customWidth="1"/>
    <col min="5377" max="5377" width="9.140625" customWidth="1"/>
    <col min="5378" max="5378" width="28.85546875" customWidth="1"/>
    <col min="5379" max="5379" width="13.7109375" customWidth="1"/>
    <col min="5380" max="5380" width="18" customWidth="1"/>
    <col min="5381" max="5381" width="24.28515625" customWidth="1"/>
    <col min="5382" max="5382" width="13.42578125" customWidth="1"/>
    <col min="5383" max="5383" width="9.140625" customWidth="1"/>
    <col min="5384" max="5384" width="12.5703125" customWidth="1"/>
    <col min="5385" max="5385" width="20.42578125" customWidth="1"/>
    <col min="5386" max="5386" width="19.140625" customWidth="1"/>
    <col min="5387" max="5387" width="14" customWidth="1"/>
    <col min="5404" max="5404" width="14.5703125" customWidth="1"/>
    <col min="5408" max="5408" width="10.7109375" customWidth="1"/>
    <col min="5409" max="5409" width="11.42578125" customWidth="1"/>
    <col min="5412" max="5412" width="12" customWidth="1"/>
    <col min="5444" max="5444" width="13" customWidth="1"/>
    <col min="5449" max="5449" width="9.5703125" customWidth="1"/>
    <col min="5450" max="5450" width="9.42578125" customWidth="1"/>
    <col min="5451" max="5451" width="9" customWidth="1"/>
    <col min="5452" max="5452" width="12.85546875" customWidth="1"/>
    <col min="5633" max="5633" width="9.140625" customWidth="1"/>
    <col min="5634" max="5634" width="28.85546875" customWidth="1"/>
    <col min="5635" max="5635" width="13.7109375" customWidth="1"/>
    <col min="5636" max="5636" width="18" customWidth="1"/>
    <col min="5637" max="5637" width="24.28515625" customWidth="1"/>
    <col min="5638" max="5638" width="13.42578125" customWidth="1"/>
    <col min="5639" max="5639" width="9.140625" customWidth="1"/>
    <col min="5640" max="5640" width="12.5703125" customWidth="1"/>
    <col min="5641" max="5641" width="20.42578125" customWidth="1"/>
    <col min="5642" max="5642" width="19.140625" customWidth="1"/>
    <col min="5643" max="5643" width="14" customWidth="1"/>
    <col min="5660" max="5660" width="14.5703125" customWidth="1"/>
    <col min="5664" max="5664" width="10.7109375" customWidth="1"/>
    <col min="5665" max="5665" width="11.42578125" customWidth="1"/>
    <col min="5668" max="5668" width="12" customWidth="1"/>
    <col min="5700" max="5700" width="13" customWidth="1"/>
    <col min="5705" max="5705" width="9.5703125" customWidth="1"/>
    <col min="5706" max="5706" width="9.42578125" customWidth="1"/>
    <col min="5707" max="5707" width="9" customWidth="1"/>
    <col min="5708" max="5708" width="12.85546875" customWidth="1"/>
    <col min="5889" max="5889" width="9.140625" customWidth="1"/>
    <col min="5890" max="5890" width="28.85546875" customWidth="1"/>
    <col min="5891" max="5891" width="13.7109375" customWidth="1"/>
    <col min="5892" max="5892" width="18" customWidth="1"/>
    <col min="5893" max="5893" width="24.28515625" customWidth="1"/>
    <col min="5894" max="5894" width="13.42578125" customWidth="1"/>
    <col min="5895" max="5895" width="9.140625" customWidth="1"/>
    <col min="5896" max="5896" width="12.5703125" customWidth="1"/>
    <col min="5897" max="5897" width="20.42578125" customWidth="1"/>
    <col min="5898" max="5898" width="19.140625" customWidth="1"/>
    <col min="5899" max="5899" width="14" customWidth="1"/>
    <col min="5916" max="5916" width="14.5703125" customWidth="1"/>
    <col min="5920" max="5920" width="10.7109375" customWidth="1"/>
    <col min="5921" max="5921" width="11.42578125" customWidth="1"/>
    <col min="5924" max="5924" width="12" customWidth="1"/>
    <col min="5956" max="5956" width="13" customWidth="1"/>
    <col min="5961" max="5961" width="9.5703125" customWidth="1"/>
    <col min="5962" max="5962" width="9.42578125" customWidth="1"/>
    <col min="5963" max="5963" width="9" customWidth="1"/>
    <col min="5964" max="5964" width="12.85546875" customWidth="1"/>
    <col min="6145" max="6145" width="9.140625" customWidth="1"/>
    <col min="6146" max="6146" width="28.85546875" customWidth="1"/>
    <col min="6147" max="6147" width="13.7109375" customWidth="1"/>
    <col min="6148" max="6148" width="18" customWidth="1"/>
    <col min="6149" max="6149" width="24.28515625" customWidth="1"/>
    <col min="6150" max="6150" width="13.42578125" customWidth="1"/>
    <col min="6151" max="6151" width="9.140625" customWidth="1"/>
    <col min="6152" max="6152" width="12.5703125" customWidth="1"/>
    <col min="6153" max="6153" width="20.42578125" customWidth="1"/>
    <col min="6154" max="6154" width="19.140625" customWidth="1"/>
    <col min="6155" max="6155" width="14" customWidth="1"/>
    <col min="6172" max="6172" width="14.5703125" customWidth="1"/>
    <col min="6176" max="6176" width="10.7109375" customWidth="1"/>
    <col min="6177" max="6177" width="11.42578125" customWidth="1"/>
    <col min="6180" max="6180" width="12" customWidth="1"/>
    <col min="6212" max="6212" width="13" customWidth="1"/>
    <col min="6217" max="6217" width="9.5703125" customWidth="1"/>
    <col min="6218" max="6218" width="9.42578125" customWidth="1"/>
    <col min="6219" max="6219" width="9" customWidth="1"/>
    <col min="6220" max="6220" width="12.85546875" customWidth="1"/>
    <col min="6401" max="6401" width="9.140625" customWidth="1"/>
    <col min="6402" max="6402" width="28.85546875" customWidth="1"/>
    <col min="6403" max="6403" width="13.7109375" customWidth="1"/>
    <col min="6404" max="6404" width="18" customWidth="1"/>
    <col min="6405" max="6405" width="24.28515625" customWidth="1"/>
    <col min="6406" max="6406" width="13.42578125" customWidth="1"/>
    <col min="6407" max="6407" width="9.140625" customWidth="1"/>
    <col min="6408" max="6408" width="12.5703125" customWidth="1"/>
    <col min="6409" max="6409" width="20.42578125" customWidth="1"/>
    <col min="6410" max="6410" width="19.140625" customWidth="1"/>
    <col min="6411" max="6411" width="14" customWidth="1"/>
    <col min="6428" max="6428" width="14.5703125" customWidth="1"/>
    <col min="6432" max="6432" width="10.7109375" customWidth="1"/>
    <col min="6433" max="6433" width="11.42578125" customWidth="1"/>
    <col min="6436" max="6436" width="12" customWidth="1"/>
    <col min="6468" max="6468" width="13" customWidth="1"/>
    <col min="6473" max="6473" width="9.5703125" customWidth="1"/>
    <col min="6474" max="6474" width="9.42578125" customWidth="1"/>
    <col min="6475" max="6475" width="9" customWidth="1"/>
    <col min="6476" max="6476" width="12.85546875" customWidth="1"/>
    <col min="6657" max="6657" width="9.140625" customWidth="1"/>
    <col min="6658" max="6658" width="28.85546875" customWidth="1"/>
    <col min="6659" max="6659" width="13.7109375" customWidth="1"/>
    <col min="6660" max="6660" width="18" customWidth="1"/>
    <col min="6661" max="6661" width="24.28515625" customWidth="1"/>
    <col min="6662" max="6662" width="13.42578125" customWidth="1"/>
    <col min="6663" max="6663" width="9.140625" customWidth="1"/>
    <col min="6664" max="6664" width="12.5703125" customWidth="1"/>
    <col min="6665" max="6665" width="20.42578125" customWidth="1"/>
    <col min="6666" max="6666" width="19.140625" customWidth="1"/>
    <col min="6667" max="6667" width="14" customWidth="1"/>
    <col min="6684" max="6684" width="14.5703125" customWidth="1"/>
    <col min="6688" max="6688" width="10.7109375" customWidth="1"/>
    <col min="6689" max="6689" width="11.42578125" customWidth="1"/>
    <col min="6692" max="6692" width="12" customWidth="1"/>
    <col min="6724" max="6724" width="13" customWidth="1"/>
    <col min="6729" max="6729" width="9.5703125" customWidth="1"/>
    <col min="6730" max="6730" width="9.42578125" customWidth="1"/>
    <col min="6731" max="6731" width="9" customWidth="1"/>
    <col min="6732" max="6732" width="12.85546875" customWidth="1"/>
    <col min="6913" max="6913" width="9.140625" customWidth="1"/>
    <col min="6914" max="6914" width="28.85546875" customWidth="1"/>
    <col min="6915" max="6915" width="13.7109375" customWidth="1"/>
    <col min="6916" max="6916" width="18" customWidth="1"/>
    <col min="6917" max="6917" width="24.28515625" customWidth="1"/>
    <col min="6918" max="6918" width="13.42578125" customWidth="1"/>
    <col min="6919" max="6919" width="9.140625" customWidth="1"/>
    <col min="6920" max="6920" width="12.5703125" customWidth="1"/>
    <col min="6921" max="6921" width="20.42578125" customWidth="1"/>
    <col min="6922" max="6922" width="19.140625" customWidth="1"/>
    <col min="6923" max="6923" width="14" customWidth="1"/>
    <col min="6940" max="6940" width="14.5703125" customWidth="1"/>
    <col min="6944" max="6944" width="10.7109375" customWidth="1"/>
    <col min="6945" max="6945" width="11.42578125" customWidth="1"/>
    <col min="6948" max="6948" width="12" customWidth="1"/>
    <col min="6980" max="6980" width="13" customWidth="1"/>
    <col min="6985" max="6985" width="9.5703125" customWidth="1"/>
    <col min="6986" max="6986" width="9.42578125" customWidth="1"/>
    <col min="6987" max="6987" width="9" customWidth="1"/>
    <col min="6988" max="6988" width="12.85546875" customWidth="1"/>
    <col min="7169" max="7169" width="9.140625" customWidth="1"/>
    <col min="7170" max="7170" width="28.85546875" customWidth="1"/>
    <col min="7171" max="7171" width="13.7109375" customWidth="1"/>
    <col min="7172" max="7172" width="18" customWidth="1"/>
    <col min="7173" max="7173" width="24.28515625" customWidth="1"/>
    <col min="7174" max="7174" width="13.42578125" customWidth="1"/>
    <col min="7175" max="7175" width="9.140625" customWidth="1"/>
    <col min="7176" max="7176" width="12.5703125" customWidth="1"/>
    <col min="7177" max="7177" width="20.42578125" customWidth="1"/>
    <col min="7178" max="7178" width="19.140625" customWidth="1"/>
    <col min="7179" max="7179" width="14" customWidth="1"/>
    <col min="7196" max="7196" width="14.5703125" customWidth="1"/>
    <col min="7200" max="7200" width="10.7109375" customWidth="1"/>
    <col min="7201" max="7201" width="11.42578125" customWidth="1"/>
    <col min="7204" max="7204" width="12" customWidth="1"/>
    <col min="7236" max="7236" width="13" customWidth="1"/>
    <col min="7241" max="7241" width="9.5703125" customWidth="1"/>
    <col min="7242" max="7242" width="9.42578125" customWidth="1"/>
    <col min="7243" max="7243" width="9" customWidth="1"/>
    <col min="7244" max="7244" width="12.85546875" customWidth="1"/>
    <col min="7425" max="7425" width="9.140625" customWidth="1"/>
    <col min="7426" max="7426" width="28.85546875" customWidth="1"/>
    <col min="7427" max="7427" width="13.7109375" customWidth="1"/>
    <col min="7428" max="7428" width="18" customWidth="1"/>
    <col min="7429" max="7429" width="24.28515625" customWidth="1"/>
    <col min="7430" max="7430" width="13.42578125" customWidth="1"/>
    <col min="7431" max="7431" width="9.140625" customWidth="1"/>
    <col min="7432" max="7432" width="12.5703125" customWidth="1"/>
    <col min="7433" max="7433" width="20.42578125" customWidth="1"/>
    <col min="7434" max="7434" width="19.140625" customWidth="1"/>
    <col min="7435" max="7435" width="14" customWidth="1"/>
    <col min="7452" max="7452" width="14.5703125" customWidth="1"/>
    <col min="7456" max="7456" width="10.7109375" customWidth="1"/>
    <col min="7457" max="7457" width="11.42578125" customWidth="1"/>
    <col min="7460" max="7460" width="12" customWidth="1"/>
    <col min="7492" max="7492" width="13" customWidth="1"/>
    <col min="7497" max="7497" width="9.5703125" customWidth="1"/>
    <col min="7498" max="7498" width="9.42578125" customWidth="1"/>
    <col min="7499" max="7499" width="9" customWidth="1"/>
    <col min="7500" max="7500" width="12.85546875" customWidth="1"/>
    <col min="7681" max="7681" width="9.140625" customWidth="1"/>
    <col min="7682" max="7682" width="28.85546875" customWidth="1"/>
    <col min="7683" max="7683" width="13.7109375" customWidth="1"/>
    <col min="7684" max="7684" width="18" customWidth="1"/>
    <col min="7685" max="7685" width="24.28515625" customWidth="1"/>
    <col min="7686" max="7686" width="13.42578125" customWidth="1"/>
    <col min="7687" max="7687" width="9.140625" customWidth="1"/>
    <col min="7688" max="7688" width="12.5703125" customWidth="1"/>
    <col min="7689" max="7689" width="20.42578125" customWidth="1"/>
    <col min="7690" max="7690" width="19.140625" customWidth="1"/>
    <col min="7691" max="7691" width="14" customWidth="1"/>
    <col min="7708" max="7708" width="14.5703125" customWidth="1"/>
    <col min="7712" max="7712" width="10.7109375" customWidth="1"/>
    <col min="7713" max="7713" width="11.42578125" customWidth="1"/>
    <col min="7716" max="7716" width="12" customWidth="1"/>
    <col min="7748" max="7748" width="13" customWidth="1"/>
    <col min="7753" max="7753" width="9.5703125" customWidth="1"/>
    <col min="7754" max="7754" width="9.42578125" customWidth="1"/>
    <col min="7755" max="7755" width="9" customWidth="1"/>
    <col min="7756" max="7756" width="12.85546875" customWidth="1"/>
    <col min="7937" max="7937" width="9.140625" customWidth="1"/>
    <col min="7938" max="7938" width="28.85546875" customWidth="1"/>
    <col min="7939" max="7939" width="13.7109375" customWidth="1"/>
    <col min="7940" max="7940" width="18" customWidth="1"/>
    <col min="7941" max="7941" width="24.28515625" customWidth="1"/>
    <col min="7942" max="7942" width="13.42578125" customWidth="1"/>
    <col min="7943" max="7943" width="9.140625" customWidth="1"/>
    <col min="7944" max="7944" width="12.5703125" customWidth="1"/>
    <col min="7945" max="7945" width="20.42578125" customWidth="1"/>
    <col min="7946" max="7946" width="19.140625" customWidth="1"/>
    <col min="7947" max="7947" width="14" customWidth="1"/>
    <col min="7964" max="7964" width="14.5703125" customWidth="1"/>
    <col min="7968" max="7968" width="10.7109375" customWidth="1"/>
    <col min="7969" max="7969" width="11.42578125" customWidth="1"/>
    <col min="7972" max="7972" width="12" customWidth="1"/>
    <col min="8004" max="8004" width="13" customWidth="1"/>
    <col min="8009" max="8009" width="9.5703125" customWidth="1"/>
    <col min="8010" max="8010" width="9.42578125" customWidth="1"/>
    <col min="8011" max="8011" width="9" customWidth="1"/>
    <col min="8012" max="8012" width="12.85546875" customWidth="1"/>
    <col min="8193" max="8193" width="9.140625" customWidth="1"/>
    <col min="8194" max="8194" width="28.85546875" customWidth="1"/>
    <col min="8195" max="8195" width="13.7109375" customWidth="1"/>
    <col min="8196" max="8196" width="18" customWidth="1"/>
    <col min="8197" max="8197" width="24.28515625" customWidth="1"/>
    <col min="8198" max="8198" width="13.42578125" customWidth="1"/>
    <col min="8199" max="8199" width="9.140625" customWidth="1"/>
    <col min="8200" max="8200" width="12.5703125" customWidth="1"/>
    <col min="8201" max="8201" width="20.42578125" customWidth="1"/>
    <col min="8202" max="8202" width="19.140625" customWidth="1"/>
    <col min="8203" max="8203" width="14" customWidth="1"/>
    <col min="8220" max="8220" width="14.5703125" customWidth="1"/>
    <col min="8224" max="8224" width="10.7109375" customWidth="1"/>
    <col min="8225" max="8225" width="11.42578125" customWidth="1"/>
    <col min="8228" max="8228" width="12" customWidth="1"/>
    <col min="8260" max="8260" width="13" customWidth="1"/>
    <col min="8265" max="8265" width="9.5703125" customWidth="1"/>
    <col min="8266" max="8266" width="9.42578125" customWidth="1"/>
    <col min="8267" max="8267" width="9" customWidth="1"/>
    <col min="8268" max="8268" width="12.85546875" customWidth="1"/>
    <col min="8449" max="8449" width="9.140625" customWidth="1"/>
    <col min="8450" max="8450" width="28.85546875" customWidth="1"/>
    <col min="8451" max="8451" width="13.7109375" customWidth="1"/>
    <col min="8452" max="8452" width="18" customWidth="1"/>
    <col min="8453" max="8453" width="24.28515625" customWidth="1"/>
    <col min="8454" max="8454" width="13.42578125" customWidth="1"/>
    <col min="8455" max="8455" width="9.140625" customWidth="1"/>
    <col min="8456" max="8456" width="12.5703125" customWidth="1"/>
    <col min="8457" max="8457" width="20.42578125" customWidth="1"/>
    <col min="8458" max="8458" width="19.140625" customWidth="1"/>
    <col min="8459" max="8459" width="14" customWidth="1"/>
    <col min="8476" max="8476" width="14.5703125" customWidth="1"/>
    <col min="8480" max="8480" width="10.7109375" customWidth="1"/>
    <col min="8481" max="8481" width="11.42578125" customWidth="1"/>
    <col min="8484" max="8484" width="12" customWidth="1"/>
    <col min="8516" max="8516" width="13" customWidth="1"/>
    <col min="8521" max="8521" width="9.5703125" customWidth="1"/>
    <col min="8522" max="8522" width="9.42578125" customWidth="1"/>
    <col min="8523" max="8523" width="9" customWidth="1"/>
    <col min="8524" max="8524" width="12.85546875" customWidth="1"/>
    <col min="8705" max="8705" width="9.140625" customWidth="1"/>
    <col min="8706" max="8706" width="28.85546875" customWidth="1"/>
    <col min="8707" max="8707" width="13.7109375" customWidth="1"/>
    <col min="8708" max="8708" width="18" customWidth="1"/>
    <col min="8709" max="8709" width="24.28515625" customWidth="1"/>
    <col min="8710" max="8710" width="13.42578125" customWidth="1"/>
    <col min="8711" max="8711" width="9.140625" customWidth="1"/>
    <col min="8712" max="8712" width="12.5703125" customWidth="1"/>
    <col min="8713" max="8713" width="20.42578125" customWidth="1"/>
    <col min="8714" max="8714" width="19.140625" customWidth="1"/>
    <col min="8715" max="8715" width="14" customWidth="1"/>
    <col min="8732" max="8732" width="14.5703125" customWidth="1"/>
    <col min="8736" max="8736" width="10.7109375" customWidth="1"/>
    <col min="8737" max="8737" width="11.42578125" customWidth="1"/>
    <col min="8740" max="8740" width="12" customWidth="1"/>
    <col min="8772" max="8772" width="13" customWidth="1"/>
    <col min="8777" max="8777" width="9.5703125" customWidth="1"/>
    <col min="8778" max="8778" width="9.42578125" customWidth="1"/>
    <col min="8779" max="8779" width="9" customWidth="1"/>
    <col min="8780" max="8780" width="12.85546875" customWidth="1"/>
    <col min="8961" max="8961" width="9.140625" customWidth="1"/>
    <col min="8962" max="8962" width="28.85546875" customWidth="1"/>
    <col min="8963" max="8963" width="13.7109375" customWidth="1"/>
    <col min="8964" max="8964" width="18" customWidth="1"/>
    <col min="8965" max="8965" width="24.28515625" customWidth="1"/>
    <col min="8966" max="8966" width="13.42578125" customWidth="1"/>
    <col min="8967" max="8967" width="9.140625" customWidth="1"/>
    <col min="8968" max="8968" width="12.5703125" customWidth="1"/>
    <col min="8969" max="8969" width="20.42578125" customWidth="1"/>
    <col min="8970" max="8970" width="19.140625" customWidth="1"/>
    <col min="8971" max="8971" width="14" customWidth="1"/>
    <col min="8988" max="8988" width="14.5703125" customWidth="1"/>
    <col min="8992" max="8992" width="10.7109375" customWidth="1"/>
    <col min="8993" max="8993" width="11.42578125" customWidth="1"/>
    <col min="8996" max="8996" width="12" customWidth="1"/>
    <col min="9028" max="9028" width="13" customWidth="1"/>
    <col min="9033" max="9033" width="9.5703125" customWidth="1"/>
    <col min="9034" max="9034" width="9.42578125" customWidth="1"/>
    <col min="9035" max="9035" width="9" customWidth="1"/>
    <col min="9036" max="9036" width="12.85546875" customWidth="1"/>
    <col min="9217" max="9217" width="9.140625" customWidth="1"/>
    <col min="9218" max="9218" width="28.85546875" customWidth="1"/>
    <col min="9219" max="9219" width="13.7109375" customWidth="1"/>
    <col min="9220" max="9220" width="18" customWidth="1"/>
    <col min="9221" max="9221" width="24.28515625" customWidth="1"/>
    <col min="9222" max="9222" width="13.42578125" customWidth="1"/>
    <col min="9223" max="9223" width="9.140625" customWidth="1"/>
    <col min="9224" max="9224" width="12.5703125" customWidth="1"/>
    <col min="9225" max="9225" width="20.42578125" customWidth="1"/>
    <col min="9226" max="9226" width="19.140625" customWidth="1"/>
    <col min="9227" max="9227" width="14" customWidth="1"/>
    <col min="9244" max="9244" width="14.5703125" customWidth="1"/>
    <col min="9248" max="9248" width="10.7109375" customWidth="1"/>
    <col min="9249" max="9249" width="11.42578125" customWidth="1"/>
    <col min="9252" max="9252" width="12" customWidth="1"/>
    <col min="9284" max="9284" width="13" customWidth="1"/>
    <col min="9289" max="9289" width="9.5703125" customWidth="1"/>
    <col min="9290" max="9290" width="9.42578125" customWidth="1"/>
    <col min="9291" max="9291" width="9" customWidth="1"/>
    <col min="9292" max="9292" width="12.85546875" customWidth="1"/>
    <col min="9473" max="9473" width="9.140625" customWidth="1"/>
    <col min="9474" max="9474" width="28.85546875" customWidth="1"/>
    <col min="9475" max="9475" width="13.7109375" customWidth="1"/>
    <col min="9476" max="9476" width="18" customWidth="1"/>
    <col min="9477" max="9477" width="24.28515625" customWidth="1"/>
    <col min="9478" max="9478" width="13.42578125" customWidth="1"/>
    <col min="9479" max="9479" width="9.140625" customWidth="1"/>
    <col min="9480" max="9480" width="12.5703125" customWidth="1"/>
    <col min="9481" max="9481" width="20.42578125" customWidth="1"/>
    <col min="9482" max="9482" width="19.140625" customWidth="1"/>
    <col min="9483" max="9483" width="14" customWidth="1"/>
    <col min="9500" max="9500" width="14.5703125" customWidth="1"/>
    <col min="9504" max="9504" width="10.7109375" customWidth="1"/>
    <col min="9505" max="9505" width="11.42578125" customWidth="1"/>
    <col min="9508" max="9508" width="12" customWidth="1"/>
    <col min="9540" max="9540" width="13" customWidth="1"/>
    <col min="9545" max="9545" width="9.5703125" customWidth="1"/>
    <col min="9546" max="9546" width="9.42578125" customWidth="1"/>
    <col min="9547" max="9547" width="9" customWidth="1"/>
    <col min="9548" max="9548" width="12.85546875" customWidth="1"/>
    <col min="9729" max="9729" width="9.140625" customWidth="1"/>
    <col min="9730" max="9730" width="28.85546875" customWidth="1"/>
    <col min="9731" max="9731" width="13.7109375" customWidth="1"/>
    <col min="9732" max="9732" width="18" customWidth="1"/>
    <col min="9733" max="9733" width="24.28515625" customWidth="1"/>
    <col min="9734" max="9734" width="13.42578125" customWidth="1"/>
    <col min="9735" max="9735" width="9.140625" customWidth="1"/>
    <col min="9736" max="9736" width="12.5703125" customWidth="1"/>
    <col min="9737" max="9737" width="20.42578125" customWidth="1"/>
    <col min="9738" max="9738" width="19.140625" customWidth="1"/>
    <col min="9739" max="9739" width="14" customWidth="1"/>
    <col min="9756" max="9756" width="14.5703125" customWidth="1"/>
    <col min="9760" max="9760" width="10.7109375" customWidth="1"/>
    <col min="9761" max="9761" width="11.42578125" customWidth="1"/>
    <col min="9764" max="9764" width="12" customWidth="1"/>
    <col min="9796" max="9796" width="13" customWidth="1"/>
    <col min="9801" max="9801" width="9.5703125" customWidth="1"/>
    <col min="9802" max="9802" width="9.42578125" customWidth="1"/>
    <col min="9803" max="9803" width="9" customWidth="1"/>
    <col min="9804" max="9804" width="12.85546875" customWidth="1"/>
    <col min="9985" max="9985" width="9.140625" customWidth="1"/>
    <col min="9986" max="9986" width="28.85546875" customWidth="1"/>
    <col min="9987" max="9987" width="13.7109375" customWidth="1"/>
    <col min="9988" max="9988" width="18" customWidth="1"/>
    <col min="9989" max="9989" width="24.28515625" customWidth="1"/>
    <col min="9990" max="9990" width="13.42578125" customWidth="1"/>
    <col min="9991" max="9991" width="9.140625" customWidth="1"/>
    <col min="9992" max="9992" width="12.5703125" customWidth="1"/>
    <col min="9993" max="9993" width="20.42578125" customWidth="1"/>
    <col min="9994" max="9994" width="19.140625" customWidth="1"/>
    <col min="9995" max="9995" width="14" customWidth="1"/>
    <col min="10012" max="10012" width="14.5703125" customWidth="1"/>
    <col min="10016" max="10016" width="10.7109375" customWidth="1"/>
    <col min="10017" max="10017" width="11.42578125" customWidth="1"/>
    <col min="10020" max="10020" width="12" customWidth="1"/>
    <col min="10052" max="10052" width="13" customWidth="1"/>
    <col min="10057" max="10057" width="9.5703125" customWidth="1"/>
    <col min="10058" max="10058" width="9.42578125" customWidth="1"/>
    <col min="10059" max="10059" width="9" customWidth="1"/>
    <col min="10060" max="10060" width="12.85546875" customWidth="1"/>
    <col min="10241" max="10241" width="9.140625" customWidth="1"/>
    <col min="10242" max="10242" width="28.85546875" customWidth="1"/>
    <col min="10243" max="10243" width="13.7109375" customWidth="1"/>
    <col min="10244" max="10244" width="18" customWidth="1"/>
    <col min="10245" max="10245" width="24.28515625" customWidth="1"/>
    <col min="10246" max="10246" width="13.42578125" customWidth="1"/>
    <col min="10247" max="10247" width="9.140625" customWidth="1"/>
    <col min="10248" max="10248" width="12.5703125" customWidth="1"/>
    <col min="10249" max="10249" width="20.42578125" customWidth="1"/>
    <col min="10250" max="10250" width="19.140625" customWidth="1"/>
    <col min="10251" max="10251" width="14" customWidth="1"/>
    <col min="10268" max="10268" width="14.5703125" customWidth="1"/>
    <col min="10272" max="10272" width="10.7109375" customWidth="1"/>
    <col min="10273" max="10273" width="11.42578125" customWidth="1"/>
    <col min="10276" max="10276" width="12" customWidth="1"/>
    <col min="10308" max="10308" width="13" customWidth="1"/>
    <col min="10313" max="10313" width="9.5703125" customWidth="1"/>
    <col min="10314" max="10314" width="9.42578125" customWidth="1"/>
    <col min="10315" max="10315" width="9" customWidth="1"/>
    <col min="10316" max="10316" width="12.85546875" customWidth="1"/>
    <col min="10497" max="10497" width="9.140625" customWidth="1"/>
    <col min="10498" max="10498" width="28.85546875" customWidth="1"/>
    <col min="10499" max="10499" width="13.7109375" customWidth="1"/>
    <col min="10500" max="10500" width="18" customWidth="1"/>
    <col min="10501" max="10501" width="24.28515625" customWidth="1"/>
    <col min="10502" max="10502" width="13.42578125" customWidth="1"/>
    <col min="10503" max="10503" width="9.140625" customWidth="1"/>
    <col min="10504" max="10504" width="12.5703125" customWidth="1"/>
    <col min="10505" max="10505" width="20.42578125" customWidth="1"/>
    <col min="10506" max="10506" width="19.140625" customWidth="1"/>
    <col min="10507" max="10507" width="14" customWidth="1"/>
    <col min="10524" max="10524" width="14.5703125" customWidth="1"/>
    <col min="10528" max="10528" width="10.7109375" customWidth="1"/>
    <col min="10529" max="10529" width="11.42578125" customWidth="1"/>
    <col min="10532" max="10532" width="12" customWidth="1"/>
    <col min="10564" max="10564" width="13" customWidth="1"/>
    <col min="10569" max="10569" width="9.5703125" customWidth="1"/>
    <col min="10570" max="10570" width="9.42578125" customWidth="1"/>
    <col min="10571" max="10571" width="9" customWidth="1"/>
    <col min="10572" max="10572" width="12.85546875" customWidth="1"/>
    <col min="10753" max="10753" width="9.140625" customWidth="1"/>
    <col min="10754" max="10754" width="28.85546875" customWidth="1"/>
    <col min="10755" max="10755" width="13.7109375" customWidth="1"/>
    <col min="10756" max="10756" width="18" customWidth="1"/>
    <col min="10757" max="10757" width="24.28515625" customWidth="1"/>
    <col min="10758" max="10758" width="13.42578125" customWidth="1"/>
    <col min="10759" max="10759" width="9.140625" customWidth="1"/>
    <col min="10760" max="10760" width="12.5703125" customWidth="1"/>
    <col min="10761" max="10761" width="20.42578125" customWidth="1"/>
    <col min="10762" max="10762" width="19.140625" customWidth="1"/>
    <col min="10763" max="10763" width="14" customWidth="1"/>
    <col min="10780" max="10780" width="14.5703125" customWidth="1"/>
    <col min="10784" max="10784" width="10.7109375" customWidth="1"/>
    <col min="10785" max="10785" width="11.42578125" customWidth="1"/>
    <col min="10788" max="10788" width="12" customWidth="1"/>
    <col min="10820" max="10820" width="13" customWidth="1"/>
    <col min="10825" max="10825" width="9.5703125" customWidth="1"/>
    <col min="10826" max="10826" width="9.42578125" customWidth="1"/>
    <col min="10827" max="10827" width="9" customWidth="1"/>
    <col min="10828" max="10828" width="12.85546875" customWidth="1"/>
    <col min="11009" max="11009" width="9.140625" customWidth="1"/>
    <col min="11010" max="11010" width="28.85546875" customWidth="1"/>
    <col min="11011" max="11011" width="13.7109375" customWidth="1"/>
    <col min="11012" max="11012" width="18" customWidth="1"/>
    <col min="11013" max="11013" width="24.28515625" customWidth="1"/>
    <col min="11014" max="11014" width="13.42578125" customWidth="1"/>
    <col min="11015" max="11015" width="9.140625" customWidth="1"/>
    <col min="11016" max="11016" width="12.5703125" customWidth="1"/>
    <col min="11017" max="11017" width="20.42578125" customWidth="1"/>
    <col min="11018" max="11018" width="19.140625" customWidth="1"/>
    <col min="11019" max="11019" width="14" customWidth="1"/>
    <col min="11036" max="11036" width="14.5703125" customWidth="1"/>
    <col min="11040" max="11040" width="10.7109375" customWidth="1"/>
    <col min="11041" max="11041" width="11.42578125" customWidth="1"/>
    <col min="11044" max="11044" width="12" customWidth="1"/>
    <col min="11076" max="11076" width="13" customWidth="1"/>
    <col min="11081" max="11081" width="9.5703125" customWidth="1"/>
    <col min="11082" max="11082" width="9.42578125" customWidth="1"/>
    <col min="11083" max="11083" width="9" customWidth="1"/>
    <col min="11084" max="11084" width="12.85546875" customWidth="1"/>
    <col min="11265" max="11265" width="9.140625" customWidth="1"/>
    <col min="11266" max="11266" width="28.85546875" customWidth="1"/>
    <col min="11267" max="11267" width="13.7109375" customWidth="1"/>
    <col min="11268" max="11268" width="18" customWidth="1"/>
    <col min="11269" max="11269" width="24.28515625" customWidth="1"/>
    <col min="11270" max="11270" width="13.42578125" customWidth="1"/>
    <col min="11271" max="11271" width="9.140625" customWidth="1"/>
    <col min="11272" max="11272" width="12.5703125" customWidth="1"/>
    <col min="11273" max="11273" width="20.42578125" customWidth="1"/>
    <col min="11274" max="11274" width="19.140625" customWidth="1"/>
    <col min="11275" max="11275" width="14" customWidth="1"/>
    <col min="11292" max="11292" width="14.5703125" customWidth="1"/>
    <col min="11296" max="11296" width="10.7109375" customWidth="1"/>
    <col min="11297" max="11297" width="11.42578125" customWidth="1"/>
    <col min="11300" max="11300" width="12" customWidth="1"/>
    <col min="11332" max="11332" width="13" customWidth="1"/>
    <col min="11337" max="11337" width="9.5703125" customWidth="1"/>
    <col min="11338" max="11338" width="9.42578125" customWidth="1"/>
    <col min="11339" max="11339" width="9" customWidth="1"/>
    <col min="11340" max="11340" width="12.85546875" customWidth="1"/>
    <col min="11521" max="11521" width="9.140625" customWidth="1"/>
    <col min="11522" max="11522" width="28.85546875" customWidth="1"/>
    <col min="11523" max="11523" width="13.7109375" customWidth="1"/>
    <col min="11524" max="11524" width="18" customWidth="1"/>
    <col min="11525" max="11525" width="24.28515625" customWidth="1"/>
    <col min="11526" max="11526" width="13.42578125" customWidth="1"/>
    <col min="11527" max="11527" width="9.140625" customWidth="1"/>
    <col min="11528" max="11528" width="12.5703125" customWidth="1"/>
    <col min="11529" max="11529" width="20.42578125" customWidth="1"/>
    <col min="11530" max="11530" width="19.140625" customWidth="1"/>
    <col min="11531" max="11531" width="14" customWidth="1"/>
    <col min="11548" max="11548" width="14.5703125" customWidth="1"/>
    <col min="11552" max="11552" width="10.7109375" customWidth="1"/>
    <col min="11553" max="11553" width="11.42578125" customWidth="1"/>
    <col min="11556" max="11556" width="12" customWidth="1"/>
    <col min="11588" max="11588" width="13" customWidth="1"/>
    <col min="11593" max="11593" width="9.5703125" customWidth="1"/>
    <col min="11594" max="11594" width="9.42578125" customWidth="1"/>
    <col min="11595" max="11595" width="9" customWidth="1"/>
    <col min="11596" max="11596" width="12.85546875" customWidth="1"/>
    <col min="11777" max="11777" width="9.140625" customWidth="1"/>
    <col min="11778" max="11778" width="28.85546875" customWidth="1"/>
    <col min="11779" max="11779" width="13.7109375" customWidth="1"/>
    <col min="11780" max="11780" width="18" customWidth="1"/>
    <col min="11781" max="11781" width="24.28515625" customWidth="1"/>
    <col min="11782" max="11782" width="13.42578125" customWidth="1"/>
    <col min="11783" max="11783" width="9.140625" customWidth="1"/>
    <col min="11784" max="11784" width="12.5703125" customWidth="1"/>
    <col min="11785" max="11785" width="20.42578125" customWidth="1"/>
    <col min="11786" max="11786" width="19.140625" customWidth="1"/>
    <col min="11787" max="11787" width="14" customWidth="1"/>
    <col min="11804" max="11804" width="14.5703125" customWidth="1"/>
    <col min="11808" max="11808" width="10.7109375" customWidth="1"/>
    <col min="11809" max="11809" width="11.42578125" customWidth="1"/>
    <col min="11812" max="11812" width="12" customWidth="1"/>
    <col min="11844" max="11844" width="13" customWidth="1"/>
    <col min="11849" max="11849" width="9.5703125" customWidth="1"/>
    <col min="11850" max="11850" width="9.42578125" customWidth="1"/>
    <col min="11851" max="11851" width="9" customWidth="1"/>
    <col min="11852" max="11852" width="12.85546875" customWidth="1"/>
    <col min="12033" max="12033" width="9.140625" customWidth="1"/>
    <col min="12034" max="12034" width="28.85546875" customWidth="1"/>
    <col min="12035" max="12035" width="13.7109375" customWidth="1"/>
    <col min="12036" max="12036" width="18" customWidth="1"/>
    <col min="12037" max="12037" width="24.28515625" customWidth="1"/>
    <col min="12038" max="12038" width="13.42578125" customWidth="1"/>
    <col min="12039" max="12039" width="9.140625" customWidth="1"/>
    <col min="12040" max="12040" width="12.5703125" customWidth="1"/>
    <col min="12041" max="12041" width="20.42578125" customWidth="1"/>
    <col min="12042" max="12042" width="19.140625" customWidth="1"/>
    <col min="12043" max="12043" width="14" customWidth="1"/>
    <col min="12060" max="12060" width="14.5703125" customWidth="1"/>
    <col min="12064" max="12064" width="10.7109375" customWidth="1"/>
    <col min="12065" max="12065" width="11.42578125" customWidth="1"/>
    <col min="12068" max="12068" width="12" customWidth="1"/>
    <col min="12100" max="12100" width="13" customWidth="1"/>
    <col min="12105" max="12105" width="9.5703125" customWidth="1"/>
    <col min="12106" max="12106" width="9.42578125" customWidth="1"/>
    <col min="12107" max="12107" width="9" customWidth="1"/>
    <col min="12108" max="12108" width="12.85546875" customWidth="1"/>
    <col min="12289" max="12289" width="9.140625" customWidth="1"/>
    <col min="12290" max="12290" width="28.85546875" customWidth="1"/>
    <col min="12291" max="12291" width="13.7109375" customWidth="1"/>
    <col min="12292" max="12292" width="18" customWidth="1"/>
    <col min="12293" max="12293" width="24.28515625" customWidth="1"/>
    <col min="12294" max="12294" width="13.42578125" customWidth="1"/>
    <col min="12295" max="12295" width="9.140625" customWidth="1"/>
    <col min="12296" max="12296" width="12.5703125" customWidth="1"/>
    <col min="12297" max="12297" width="20.42578125" customWidth="1"/>
    <col min="12298" max="12298" width="19.140625" customWidth="1"/>
    <col min="12299" max="12299" width="14" customWidth="1"/>
    <col min="12316" max="12316" width="14.5703125" customWidth="1"/>
    <col min="12320" max="12320" width="10.7109375" customWidth="1"/>
    <col min="12321" max="12321" width="11.42578125" customWidth="1"/>
    <col min="12324" max="12324" width="12" customWidth="1"/>
    <col min="12356" max="12356" width="13" customWidth="1"/>
    <col min="12361" max="12361" width="9.5703125" customWidth="1"/>
    <col min="12362" max="12362" width="9.42578125" customWidth="1"/>
    <col min="12363" max="12363" width="9" customWidth="1"/>
    <col min="12364" max="12364" width="12.85546875" customWidth="1"/>
    <col min="12545" max="12545" width="9.140625" customWidth="1"/>
    <col min="12546" max="12546" width="28.85546875" customWidth="1"/>
    <col min="12547" max="12547" width="13.7109375" customWidth="1"/>
    <col min="12548" max="12548" width="18" customWidth="1"/>
    <col min="12549" max="12549" width="24.28515625" customWidth="1"/>
    <col min="12550" max="12550" width="13.42578125" customWidth="1"/>
    <col min="12551" max="12551" width="9.140625" customWidth="1"/>
    <col min="12552" max="12552" width="12.5703125" customWidth="1"/>
    <col min="12553" max="12553" width="20.42578125" customWidth="1"/>
    <col min="12554" max="12554" width="19.140625" customWidth="1"/>
    <col min="12555" max="12555" width="14" customWidth="1"/>
    <col min="12572" max="12572" width="14.5703125" customWidth="1"/>
    <col min="12576" max="12576" width="10.7109375" customWidth="1"/>
    <col min="12577" max="12577" width="11.42578125" customWidth="1"/>
    <col min="12580" max="12580" width="12" customWidth="1"/>
    <col min="12612" max="12612" width="13" customWidth="1"/>
    <col min="12617" max="12617" width="9.5703125" customWidth="1"/>
    <col min="12618" max="12618" width="9.42578125" customWidth="1"/>
    <col min="12619" max="12619" width="9" customWidth="1"/>
    <col min="12620" max="12620" width="12.85546875" customWidth="1"/>
    <col min="12801" max="12801" width="9.140625" customWidth="1"/>
    <col min="12802" max="12802" width="28.85546875" customWidth="1"/>
    <col min="12803" max="12803" width="13.7109375" customWidth="1"/>
    <col min="12804" max="12804" width="18" customWidth="1"/>
    <col min="12805" max="12805" width="24.28515625" customWidth="1"/>
    <col min="12806" max="12806" width="13.42578125" customWidth="1"/>
    <col min="12807" max="12807" width="9.140625" customWidth="1"/>
    <col min="12808" max="12808" width="12.5703125" customWidth="1"/>
    <col min="12809" max="12809" width="20.42578125" customWidth="1"/>
    <col min="12810" max="12810" width="19.140625" customWidth="1"/>
    <col min="12811" max="12811" width="14" customWidth="1"/>
    <col min="12828" max="12828" width="14.5703125" customWidth="1"/>
    <col min="12832" max="12832" width="10.7109375" customWidth="1"/>
    <col min="12833" max="12833" width="11.42578125" customWidth="1"/>
    <col min="12836" max="12836" width="12" customWidth="1"/>
    <col min="12868" max="12868" width="13" customWidth="1"/>
    <col min="12873" max="12873" width="9.5703125" customWidth="1"/>
    <col min="12874" max="12874" width="9.42578125" customWidth="1"/>
    <col min="12875" max="12875" width="9" customWidth="1"/>
    <col min="12876" max="12876" width="12.85546875" customWidth="1"/>
    <col min="13057" max="13057" width="9.140625" customWidth="1"/>
    <col min="13058" max="13058" width="28.85546875" customWidth="1"/>
    <col min="13059" max="13059" width="13.7109375" customWidth="1"/>
    <col min="13060" max="13060" width="18" customWidth="1"/>
    <col min="13061" max="13061" width="24.28515625" customWidth="1"/>
    <col min="13062" max="13062" width="13.42578125" customWidth="1"/>
    <col min="13063" max="13063" width="9.140625" customWidth="1"/>
    <col min="13064" max="13064" width="12.5703125" customWidth="1"/>
    <col min="13065" max="13065" width="20.42578125" customWidth="1"/>
    <col min="13066" max="13066" width="19.140625" customWidth="1"/>
    <col min="13067" max="13067" width="14" customWidth="1"/>
    <col min="13084" max="13084" width="14.5703125" customWidth="1"/>
    <col min="13088" max="13088" width="10.7109375" customWidth="1"/>
    <col min="13089" max="13089" width="11.42578125" customWidth="1"/>
    <col min="13092" max="13092" width="12" customWidth="1"/>
    <col min="13124" max="13124" width="13" customWidth="1"/>
    <col min="13129" max="13129" width="9.5703125" customWidth="1"/>
    <col min="13130" max="13130" width="9.42578125" customWidth="1"/>
    <col min="13131" max="13131" width="9" customWidth="1"/>
    <col min="13132" max="13132" width="12.85546875" customWidth="1"/>
    <col min="13313" max="13313" width="9.140625" customWidth="1"/>
    <col min="13314" max="13314" width="28.85546875" customWidth="1"/>
    <col min="13315" max="13315" width="13.7109375" customWidth="1"/>
    <col min="13316" max="13316" width="18" customWidth="1"/>
    <col min="13317" max="13317" width="24.28515625" customWidth="1"/>
    <col min="13318" max="13318" width="13.42578125" customWidth="1"/>
    <col min="13319" max="13319" width="9.140625" customWidth="1"/>
    <col min="13320" max="13320" width="12.5703125" customWidth="1"/>
    <col min="13321" max="13321" width="20.42578125" customWidth="1"/>
    <col min="13322" max="13322" width="19.140625" customWidth="1"/>
    <col min="13323" max="13323" width="14" customWidth="1"/>
    <col min="13340" max="13340" width="14.5703125" customWidth="1"/>
    <col min="13344" max="13344" width="10.7109375" customWidth="1"/>
    <col min="13345" max="13345" width="11.42578125" customWidth="1"/>
    <col min="13348" max="13348" width="12" customWidth="1"/>
    <col min="13380" max="13380" width="13" customWidth="1"/>
    <col min="13385" max="13385" width="9.5703125" customWidth="1"/>
    <col min="13386" max="13386" width="9.42578125" customWidth="1"/>
    <col min="13387" max="13387" width="9" customWidth="1"/>
    <col min="13388" max="13388" width="12.85546875" customWidth="1"/>
    <col min="13569" max="13569" width="9.140625" customWidth="1"/>
    <col min="13570" max="13570" width="28.85546875" customWidth="1"/>
    <col min="13571" max="13571" width="13.7109375" customWidth="1"/>
    <col min="13572" max="13572" width="18" customWidth="1"/>
    <col min="13573" max="13573" width="24.28515625" customWidth="1"/>
    <col min="13574" max="13574" width="13.42578125" customWidth="1"/>
    <col min="13575" max="13575" width="9.140625" customWidth="1"/>
    <col min="13576" max="13576" width="12.5703125" customWidth="1"/>
    <col min="13577" max="13577" width="20.42578125" customWidth="1"/>
    <col min="13578" max="13578" width="19.140625" customWidth="1"/>
    <col min="13579" max="13579" width="14" customWidth="1"/>
    <col min="13596" max="13596" width="14.5703125" customWidth="1"/>
    <col min="13600" max="13600" width="10.7109375" customWidth="1"/>
    <col min="13601" max="13601" width="11.42578125" customWidth="1"/>
    <col min="13604" max="13604" width="12" customWidth="1"/>
    <col min="13636" max="13636" width="13" customWidth="1"/>
    <col min="13641" max="13641" width="9.5703125" customWidth="1"/>
    <col min="13642" max="13642" width="9.42578125" customWidth="1"/>
    <col min="13643" max="13643" width="9" customWidth="1"/>
    <col min="13644" max="13644" width="12.85546875" customWidth="1"/>
    <col min="13825" max="13825" width="9.140625" customWidth="1"/>
    <col min="13826" max="13826" width="28.85546875" customWidth="1"/>
    <col min="13827" max="13827" width="13.7109375" customWidth="1"/>
    <col min="13828" max="13828" width="18" customWidth="1"/>
    <col min="13829" max="13829" width="24.28515625" customWidth="1"/>
    <col min="13830" max="13830" width="13.42578125" customWidth="1"/>
    <col min="13831" max="13831" width="9.140625" customWidth="1"/>
    <col min="13832" max="13832" width="12.5703125" customWidth="1"/>
    <col min="13833" max="13833" width="20.42578125" customWidth="1"/>
    <col min="13834" max="13834" width="19.140625" customWidth="1"/>
    <col min="13835" max="13835" width="14" customWidth="1"/>
    <col min="13852" max="13852" width="14.5703125" customWidth="1"/>
    <col min="13856" max="13856" width="10.7109375" customWidth="1"/>
    <col min="13857" max="13857" width="11.42578125" customWidth="1"/>
    <col min="13860" max="13860" width="12" customWidth="1"/>
    <col min="13892" max="13892" width="13" customWidth="1"/>
    <col min="13897" max="13897" width="9.5703125" customWidth="1"/>
    <col min="13898" max="13898" width="9.42578125" customWidth="1"/>
    <col min="13899" max="13899" width="9" customWidth="1"/>
    <col min="13900" max="13900" width="12.85546875" customWidth="1"/>
    <col min="14081" max="14081" width="9.140625" customWidth="1"/>
    <col min="14082" max="14082" width="28.85546875" customWidth="1"/>
    <col min="14083" max="14083" width="13.7109375" customWidth="1"/>
    <col min="14084" max="14084" width="18" customWidth="1"/>
    <col min="14085" max="14085" width="24.28515625" customWidth="1"/>
    <col min="14086" max="14086" width="13.42578125" customWidth="1"/>
    <col min="14087" max="14087" width="9.140625" customWidth="1"/>
    <col min="14088" max="14088" width="12.5703125" customWidth="1"/>
    <col min="14089" max="14089" width="20.42578125" customWidth="1"/>
    <col min="14090" max="14090" width="19.140625" customWidth="1"/>
    <col min="14091" max="14091" width="14" customWidth="1"/>
    <col min="14108" max="14108" width="14.5703125" customWidth="1"/>
    <col min="14112" max="14112" width="10.7109375" customWidth="1"/>
    <col min="14113" max="14113" width="11.42578125" customWidth="1"/>
    <col min="14116" max="14116" width="12" customWidth="1"/>
    <col min="14148" max="14148" width="13" customWidth="1"/>
    <col min="14153" max="14153" width="9.5703125" customWidth="1"/>
    <col min="14154" max="14154" width="9.42578125" customWidth="1"/>
    <col min="14155" max="14155" width="9" customWidth="1"/>
    <col min="14156" max="14156" width="12.85546875" customWidth="1"/>
    <col min="14337" max="14337" width="9.140625" customWidth="1"/>
    <col min="14338" max="14338" width="28.85546875" customWidth="1"/>
    <col min="14339" max="14339" width="13.7109375" customWidth="1"/>
    <col min="14340" max="14340" width="18" customWidth="1"/>
    <col min="14341" max="14341" width="24.28515625" customWidth="1"/>
    <col min="14342" max="14342" width="13.42578125" customWidth="1"/>
    <col min="14343" max="14343" width="9.140625" customWidth="1"/>
    <col min="14344" max="14344" width="12.5703125" customWidth="1"/>
    <col min="14345" max="14345" width="20.42578125" customWidth="1"/>
    <col min="14346" max="14346" width="19.140625" customWidth="1"/>
    <col min="14347" max="14347" width="14" customWidth="1"/>
    <col min="14364" max="14364" width="14.5703125" customWidth="1"/>
    <col min="14368" max="14368" width="10.7109375" customWidth="1"/>
    <col min="14369" max="14369" width="11.42578125" customWidth="1"/>
    <col min="14372" max="14372" width="12" customWidth="1"/>
    <col min="14404" max="14404" width="13" customWidth="1"/>
    <col min="14409" max="14409" width="9.5703125" customWidth="1"/>
    <col min="14410" max="14410" width="9.42578125" customWidth="1"/>
    <col min="14411" max="14411" width="9" customWidth="1"/>
    <col min="14412" max="14412" width="12.85546875" customWidth="1"/>
    <col min="14593" max="14593" width="9.140625" customWidth="1"/>
    <col min="14594" max="14594" width="28.85546875" customWidth="1"/>
    <col min="14595" max="14595" width="13.7109375" customWidth="1"/>
    <col min="14596" max="14596" width="18" customWidth="1"/>
    <col min="14597" max="14597" width="24.28515625" customWidth="1"/>
    <col min="14598" max="14598" width="13.42578125" customWidth="1"/>
    <col min="14599" max="14599" width="9.140625" customWidth="1"/>
    <col min="14600" max="14600" width="12.5703125" customWidth="1"/>
    <col min="14601" max="14601" width="20.42578125" customWidth="1"/>
    <col min="14602" max="14602" width="19.140625" customWidth="1"/>
    <col min="14603" max="14603" width="14" customWidth="1"/>
    <col min="14620" max="14620" width="14.5703125" customWidth="1"/>
    <col min="14624" max="14624" width="10.7109375" customWidth="1"/>
    <col min="14625" max="14625" width="11.42578125" customWidth="1"/>
    <col min="14628" max="14628" width="12" customWidth="1"/>
    <col min="14660" max="14660" width="13" customWidth="1"/>
    <col min="14665" max="14665" width="9.5703125" customWidth="1"/>
    <col min="14666" max="14666" width="9.42578125" customWidth="1"/>
    <col min="14667" max="14667" width="9" customWidth="1"/>
    <col min="14668" max="14668" width="12.85546875" customWidth="1"/>
    <col min="14849" max="14849" width="9.140625" customWidth="1"/>
    <col min="14850" max="14850" width="28.85546875" customWidth="1"/>
    <col min="14851" max="14851" width="13.7109375" customWidth="1"/>
    <col min="14852" max="14852" width="18" customWidth="1"/>
    <col min="14853" max="14853" width="24.28515625" customWidth="1"/>
    <col min="14854" max="14854" width="13.42578125" customWidth="1"/>
    <col min="14855" max="14855" width="9.140625" customWidth="1"/>
    <col min="14856" max="14856" width="12.5703125" customWidth="1"/>
    <col min="14857" max="14857" width="20.42578125" customWidth="1"/>
    <col min="14858" max="14858" width="19.140625" customWidth="1"/>
    <col min="14859" max="14859" width="14" customWidth="1"/>
    <col min="14876" max="14876" width="14.5703125" customWidth="1"/>
    <col min="14880" max="14880" width="10.7109375" customWidth="1"/>
    <col min="14881" max="14881" width="11.42578125" customWidth="1"/>
    <col min="14884" max="14884" width="12" customWidth="1"/>
    <col min="14916" max="14916" width="13" customWidth="1"/>
    <col min="14921" max="14921" width="9.5703125" customWidth="1"/>
    <col min="14922" max="14922" width="9.42578125" customWidth="1"/>
    <col min="14923" max="14923" width="9" customWidth="1"/>
    <col min="14924" max="14924" width="12.85546875" customWidth="1"/>
    <col min="15105" max="15105" width="9.140625" customWidth="1"/>
    <col min="15106" max="15106" width="28.85546875" customWidth="1"/>
    <col min="15107" max="15107" width="13.7109375" customWidth="1"/>
    <col min="15108" max="15108" width="18" customWidth="1"/>
    <col min="15109" max="15109" width="24.28515625" customWidth="1"/>
    <col min="15110" max="15110" width="13.42578125" customWidth="1"/>
    <col min="15111" max="15111" width="9.140625" customWidth="1"/>
    <col min="15112" max="15112" width="12.5703125" customWidth="1"/>
    <col min="15113" max="15113" width="20.42578125" customWidth="1"/>
    <col min="15114" max="15114" width="19.140625" customWidth="1"/>
    <col min="15115" max="15115" width="14" customWidth="1"/>
    <col min="15132" max="15132" width="14.5703125" customWidth="1"/>
    <col min="15136" max="15136" width="10.7109375" customWidth="1"/>
    <col min="15137" max="15137" width="11.42578125" customWidth="1"/>
    <col min="15140" max="15140" width="12" customWidth="1"/>
    <col min="15172" max="15172" width="13" customWidth="1"/>
    <col min="15177" max="15177" width="9.5703125" customWidth="1"/>
    <col min="15178" max="15178" width="9.42578125" customWidth="1"/>
    <col min="15179" max="15179" width="9" customWidth="1"/>
    <col min="15180" max="15180" width="12.85546875" customWidth="1"/>
    <col min="15361" max="15361" width="9.140625" customWidth="1"/>
    <col min="15362" max="15362" width="28.85546875" customWidth="1"/>
    <col min="15363" max="15363" width="13.7109375" customWidth="1"/>
    <col min="15364" max="15364" width="18" customWidth="1"/>
    <col min="15365" max="15365" width="24.28515625" customWidth="1"/>
    <col min="15366" max="15366" width="13.42578125" customWidth="1"/>
    <col min="15367" max="15367" width="9.140625" customWidth="1"/>
    <col min="15368" max="15368" width="12.5703125" customWidth="1"/>
    <col min="15369" max="15369" width="20.42578125" customWidth="1"/>
    <col min="15370" max="15370" width="19.140625" customWidth="1"/>
    <col min="15371" max="15371" width="14" customWidth="1"/>
    <col min="15388" max="15388" width="14.5703125" customWidth="1"/>
    <col min="15392" max="15392" width="10.7109375" customWidth="1"/>
    <col min="15393" max="15393" width="11.42578125" customWidth="1"/>
    <col min="15396" max="15396" width="12" customWidth="1"/>
    <col min="15428" max="15428" width="13" customWidth="1"/>
    <col min="15433" max="15433" width="9.5703125" customWidth="1"/>
    <col min="15434" max="15434" width="9.42578125" customWidth="1"/>
    <col min="15435" max="15435" width="9" customWidth="1"/>
    <col min="15436" max="15436" width="12.85546875" customWidth="1"/>
    <col min="15617" max="15617" width="9.140625" customWidth="1"/>
    <col min="15618" max="15618" width="28.85546875" customWidth="1"/>
    <col min="15619" max="15619" width="13.7109375" customWidth="1"/>
    <col min="15620" max="15620" width="18" customWidth="1"/>
    <col min="15621" max="15621" width="24.28515625" customWidth="1"/>
    <col min="15622" max="15622" width="13.42578125" customWidth="1"/>
    <col min="15623" max="15623" width="9.140625" customWidth="1"/>
    <col min="15624" max="15624" width="12.5703125" customWidth="1"/>
    <col min="15625" max="15625" width="20.42578125" customWidth="1"/>
    <col min="15626" max="15626" width="19.140625" customWidth="1"/>
    <col min="15627" max="15627" width="14" customWidth="1"/>
    <col min="15644" max="15644" width="14.5703125" customWidth="1"/>
    <col min="15648" max="15648" width="10.7109375" customWidth="1"/>
    <col min="15649" max="15649" width="11.42578125" customWidth="1"/>
    <col min="15652" max="15652" width="12" customWidth="1"/>
    <col min="15684" max="15684" width="13" customWidth="1"/>
    <col min="15689" max="15689" width="9.5703125" customWidth="1"/>
    <col min="15690" max="15690" width="9.42578125" customWidth="1"/>
    <col min="15691" max="15691" width="9" customWidth="1"/>
    <col min="15692" max="15692" width="12.85546875" customWidth="1"/>
    <col min="15873" max="15873" width="9.140625" customWidth="1"/>
    <col min="15874" max="15874" width="28.85546875" customWidth="1"/>
    <col min="15875" max="15875" width="13.7109375" customWidth="1"/>
    <col min="15876" max="15876" width="18" customWidth="1"/>
    <col min="15877" max="15877" width="24.28515625" customWidth="1"/>
    <col min="15878" max="15878" width="13.42578125" customWidth="1"/>
    <col min="15879" max="15879" width="9.140625" customWidth="1"/>
    <col min="15880" max="15880" width="12.5703125" customWidth="1"/>
    <col min="15881" max="15881" width="20.42578125" customWidth="1"/>
    <col min="15882" max="15882" width="19.140625" customWidth="1"/>
    <col min="15883" max="15883" width="14" customWidth="1"/>
    <col min="15900" max="15900" width="14.5703125" customWidth="1"/>
    <col min="15904" max="15904" width="10.7109375" customWidth="1"/>
    <col min="15905" max="15905" width="11.42578125" customWidth="1"/>
    <col min="15908" max="15908" width="12" customWidth="1"/>
    <col min="15940" max="15940" width="13" customWidth="1"/>
    <col min="15945" max="15945" width="9.5703125" customWidth="1"/>
    <col min="15946" max="15946" width="9.42578125" customWidth="1"/>
    <col min="15947" max="15947" width="9" customWidth="1"/>
    <col min="15948" max="15948" width="12.85546875" customWidth="1"/>
    <col min="16129" max="16129" width="9.140625" customWidth="1"/>
    <col min="16130" max="16130" width="28.85546875" customWidth="1"/>
    <col min="16131" max="16131" width="13.7109375" customWidth="1"/>
    <col min="16132" max="16132" width="18" customWidth="1"/>
    <col min="16133" max="16133" width="24.28515625" customWidth="1"/>
    <col min="16134" max="16134" width="13.42578125" customWidth="1"/>
    <col min="16135" max="16135" width="9.140625" customWidth="1"/>
    <col min="16136" max="16136" width="12.5703125" customWidth="1"/>
    <col min="16137" max="16137" width="20.42578125" customWidth="1"/>
    <col min="16138" max="16138" width="19.140625" customWidth="1"/>
    <col min="16139" max="16139" width="14" customWidth="1"/>
    <col min="16156" max="16156" width="14.5703125" customWidth="1"/>
    <col min="16160" max="16160" width="10.7109375" customWidth="1"/>
    <col min="16161" max="16161" width="11.42578125" customWidth="1"/>
    <col min="16164" max="16164" width="12" customWidth="1"/>
    <col min="16196" max="16196" width="13" customWidth="1"/>
    <col min="16201" max="16201" width="9.5703125" customWidth="1"/>
    <col min="16202" max="16202" width="9.42578125" customWidth="1"/>
    <col min="16203" max="16203" width="9" customWidth="1"/>
    <col min="16204" max="16204" width="12.85546875" customWidth="1"/>
  </cols>
  <sheetData>
    <row r="1" spans="2:10" x14ac:dyDescent="0.25">
      <c r="E1" s="47" t="s">
        <v>148</v>
      </c>
    </row>
    <row r="2" spans="2:10" x14ac:dyDescent="0.25">
      <c r="E2" s="48" t="s">
        <v>41</v>
      </c>
    </row>
    <row r="3" spans="2:10" x14ac:dyDescent="0.25">
      <c r="E3" s="688" t="s">
        <v>519</v>
      </c>
    </row>
    <row r="5" spans="2:10" x14ac:dyDescent="0.25">
      <c r="J5" s="49"/>
    </row>
    <row r="6" spans="2:10" x14ac:dyDescent="0.25">
      <c r="G6" t="s">
        <v>520</v>
      </c>
      <c r="H6" s="711">
        <v>43507</v>
      </c>
      <c r="I6" s="49"/>
      <c r="J6" s="49"/>
    </row>
    <row r="7" spans="2:10" x14ac:dyDescent="0.25">
      <c r="G7" s="15" t="s">
        <v>521</v>
      </c>
      <c r="H7" s="120" t="s">
        <v>582</v>
      </c>
      <c r="I7" s="49"/>
      <c r="J7" s="49"/>
    </row>
    <row r="8" spans="2:10" x14ac:dyDescent="0.25">
      <c r="H8" s="712"/>
      <c r="I8" s="49"/>
      <c r="J8" s="49"/>
    </row>
    <row r="9" spans="2:10" x14ac:dyDescent="0.25">
      <c r="G9" s="15"/>
      <c r="H9" s="464"/>
      <c r="I9" s="465"/>
      <c r="J9" s="49"/>
    </row>
    <row r="10" spans="2:10" x14ac:dyDescent="0.25">
      <c r="B10" s="2040" t="s">
        <v>39</v>
      </c>
      <c r="C10" s="522" t="s">
        <v>583</v>
      </c>
      <c r="D10" s="523"/>
      <c r="E10" s="523"/>
      <c r="F10" s="523"/>
      <c r="G10" s="523"/>
      <c r="H10" s="523"/>
      <c r="I10" s="524"/>
    </row>
    <row r="11" spans="2:10" x14ac:dyDescent="0.25">
      <c r="B11" s="2041" t="s">
        <v>157</v>
      </c>
      <c r="C11" s="571" t="s">
        <v>584</v>
      </c>
      <c r="D11" s="572"/>
      <c r="E11" s="572"/>
      <c r="F11" s="572"/>
      <c r="G11" s="572"/>
      <c r="H11" s="572"/>
      <c r="I11" s="573"/>
    </row>
    <row r="12" spans="2:10" x14ac:dyDescent="0.25">
      <c r="B12" s="527"/>
      <c r="C12" s="493" t="s">
        <v>585</v>
      </c>
      <c r="D12" s="463"/>
      <c r="E12" s="463"/>
      <c r="F12" s="463"/>
      <c r="G12" s="463"/>
      <c r="H12" s="463"/>
      <c r="I12" s="590"/>
    </row>
    <row r="13" spans="2:10" x14ac:dyDescent="0.25">
      <c r="B13" s="527"/>
      <c r="C13" s="493" t="s">
        <v>586</v>
      </c>
      <c r="D13" s="463"/>
      <c r="E13" s="463"/>
      <c r="F13" s="463"/>
      <c r="G13" s="463"/>
      <c r="H13" s="463"/>
      <c r="I13" s="590"/>
    </row>
    <row r="14" spans="2:10" x14ac:dyDescent="0.25">
      <c r="B14" s="527"/>
      <c r="C14" s="493" t="s">
        <v>587</v>
      </c>
      <c r="D14" s="463"/>
      <c r="E14" s="463"/>
      <c r="F14" s="463"/>
      <c r="G14" s="463"/>
      <c r="H14" s="463"/>
      <c r="I14" s="590"/>
    </row>
    <row r="15" spans="2:10" x14ac:dyDescent="0.25">
      <c r="B15" s="2042"/>
      <c r="C15" s="595" t="s">
        <v>588</v>
      </c>
      <c r="D15" s="596"/>
      <c r="E15" s="596"/>
      <c r="F15" s="596"/>
      <c r="G15" s="596"/>
      <c r="H15" s="596"/>
      <c r="I15" s="597"/>
    </row>
    <row r="16" spans="2:10" x14ac:dyDescent="0.25">
      <c r="B16" s="2043" t="s">
        <v>155</v>
      </c>
      <c r="C16" s="493" t="s">
        <v>589</v>
      </c>
      <c r="D16" s="463"/>
      <c r="E16" s="463"/>
      <c r="F16" s="463"/>
      <c r="G16" s="463"/>
      <c r="H16" s="463"/>
      <c r="I16" s="590"/>
    </row>
    <row r="17" spans="2:19" x14ac:dyDescent="0.25">
      <c r="B17" s="2041" t="s">
        <v>159</v>
      </c>
      <c r="C17" s="571" t="s">
        <v>590</v>
      </c>
      <c r="D17" s="572"/>
      <c r="E17" s="572"/>
      <c r="F17" s="572"/>
      <c r="G17" s="572"/>
      <c r="H17" s="572"/>
      <c r="I17" s="573"/>
    </row>
    <row r="18" spans="2:19" x14ac:dyDescent="0.25">
      <c r="B18" s="2043"/>
      <c r="C18" s="701" t="s">
        <v>591</v>
      </c>
      <c r="D18" s="463"/>
      <c r="E18" s="463"/>
      <c r="F18" s="463"/>
      <c r="G18" s="463"/>
      <c r="H18" s="463"/>
      <c r="I18" s="590"/>
    </row>
    <row r="19" spans="2:19" x14ac:dyDescent="0.25">
      <c r="B19" s="2042"/>
      <c r="C19" s="713" t="s">
        <v>1257</v>
      </c>
      <c r="D19" s="596"/>
      <c r="E19" s="596"/>
      <c r="F19" s="596"/>
      <c r="G19" s="596"/>
      <c r="H19" s="596"/>
      <c r="I19" s="597"/>
    </row>
    <row r="20" spans="2:19" x14ac:dyDescent="0.25">
      <c r="B20" s="2040" t="s">
        <v>161</v>
      </c>
      <c r="C20" s="574" t="s">
        <v>531</v>
      </c>
      <c r="D20" s="523"/>
      <c r="E20" s="523"/>
      <c r="F20" s="523"/>
      <c r="G20" s="523"/>
      <c r="H20" s="523"/>
      <c r="I20" s="524"/>
    </row>
    <row r="21" spans="2:19" ht="55.5" customHeight="1" x14ac:dyDescent="0.25">
      <c r="B21" s="2040" t="s">
        <v>592</v>
      </c>
    </row>
    <row r="23" spans="2:19" ht="18" x14ac:dyDescent="0.25">
      <c r="B23" s="1695"/>
      <c r="C23" s="1695"/>
      <c r="G23" s="70"/>
      <c r="J23" t="s">
        <v>593</v>
      </c>
      <c r="Q23" s="206"/>
      <c r="R23" s="714"/>
      <c r="S23" s="714"/>
    </row>
    <row r="24" spans="2:19" ht="27.75" x14ac:dyDescent="0.35">
      <c r="B24" s="2146"/>
      <c r="C24" s="1694" t="s">
        <v>594</v>
      </c>
      <c r="D24" s="1694" t="s">
        <v>1</v>
      </c>
      <c r="E24" s="1698" t="s">
        <v>595</v>
      </c>
      <c r="F24" s="1698" t="s">
        <v>596</v>
      </c>
      <c r="G24" s="1699" t="s">
        <v>597</v>
      </c>
      <c r="J24" s="715"/>
    </row>
    <row r="25" spans="2:19" ht="23.25" x14ac:dyDescent="0.35">
      <c r="B25" s="2208" t="s">
        <v>537</v>
      </c>
      <c r="C25" s="1700">
        <v>0.9850746268656716</v>
      </c>
      <c r="D25" s="716">
        <v>1</v>
      </c>
      <c r="E25" s="671">
        <v>134</v>
      </c>
      <c r="F25" s="671">
        <v>132</v>
      </c>
      <c r="G25" s="672">
        <v>2</v>
      </c>
      <c r="H25" s="107" t="s">
        <v>598</v>
      </c>
      <c r="J25" s="717"/>
      <c r="K25" s="107" t="s">
        <v>599</v>
      </c>
    </row>
    <row r="26" spans="2:19" ht="23.25" x14ac:dyDescent="0.35">
      <c r="B26" s="2208" t="s">
        <v>600</v>
      </c>
      <c r="C26" s="1700">
        <v>0.96240601503759393</v>
      </c>
      <c r="D26" s="716">
        <v>1</v>
      </c>
      <c r="E26" s="671">
        <v>133</v>
      </c>
      <c r="F26" s="671">
        <v>128</v>
      </c>
      <c r="G26" s="672">
        <v>5</v>
      </c>
      <c r="H26" s="607" t="s">
        <v>601</v>
      </c>
      <c r="J26" s="715"/>
    </row>
    <row r="27" spans="2:19" ht="23.25" x14ac:dyDescent="0.35">
      <c r="B27" s="2208" t="s">
        <v>602</v>
      </c>
      <c r="C27" s="1700">
        <v>0.93700787401574803</v>
      </c>
      <c r="D27" s="716">
        <v>1</v>
      </c>
      <c r="E27" s="671">
        <v>127</v>
      </c>
      <c r="F27" s="671">
        <v>119</v>
      </c>
      <c r="G27" s="672">
        <v>8</v>
      </c>
      <c r="H27" s="107" t="s">
        <v>1250</v>
      </c>
      <c r="J27" s="715"/>
    </row>
    <row r="28" spans="2:19" ht="23.25" x14ac:dyDescent="0.35">
      <c r="B28" s="2208" t="s">
        <v>1251</v>
      </c>
      <c r="C28" s="1700">
        <v>0.828125</v>
      </c>
      <c r="D28" s="716">
        <v>0.95</v>
      </c>
      <c r="E28" s="671">
        <v>128</v>
      </c>
      <c r="F28" s="671">
        <v>106</v>
      </c>
      <c r="G28" s="672">
        <v>22</v>
      </c>
      <c r="H28" s="107" t="s">
        <v>1250</v>
      </c>
      <c r="J28" s="715"/>
    </row>
    <row r="29" spans="2:19" ht="23.25" x14ac:dyDescent="0.35">
      <c r="B29" s="2208" t="s">
        <v>603</v>
      </c>
      <c r="C29" s="1990">
        <v>0.9925373134328358</v>
      </c>
      <c r="D29" s="716">
        <v>0.95</v>
      </c>
      <c r="E29" s="671">
        <v>134</v>
      </c>
      <c r="F29" s="671">
        <v>133</v>
      </c>
      <c r="G29" s="672">
        <v>1</v>
      </c>
      <c r="H29" s="718" t="s">
        <v>604</v>
      </c>
      <c r="J29" s="715"/>
    </row>
    <row r="30" spans="2:19" ht="23.25" x14ac:dyDescent="0.35">
      <c r="B30" s="2208" t="s">
        <v>1252</v>
      </c>
      <c r="C30" s="1990">
        <v>0.98</v>
      </c>
      <c r="D30" s="716">
        <v>0.95</v>
      </c>
      <c r="E30" s="671">
        <f>+T70</f>
        <v>131</v>
      </c>
      <c r="F30" s="671">
        <f>+R70</f>
        <v>129</v>
      </c>
      <c r="G30" s="1701">
        <f>+E30-F30</f>
        <v>2</v>
      </c>
      <c r="H30" s="718" t="s">
        <v>1466</v>
      </c>
      <c r="J30" s="715"/>
    </row>
    <row r="31" spans="2:19" ht="23.25" x14ac:dyDescent="0.35">
      <c r="B31" s="70"/>
      <c r="C31" s="719"/>
      <c r="D31" s="719"/>
      <c r="E31" s="70"/>
      <c r="F31" s="859"/>
      <c r="H31" s="107"/>
      <c r="J31" s="715"/>
    </row>
    <row r="32" spans="2:19" ht="23.25" x14ac:dyDescent="0.35">
      <c r="B32" s="1695"/>
      <c r="C32" s="1696"/>
      <c r="D32" s="1696"/>
      <c r="E32" s="70"/>
      <c r="F32" s="107"/>
      <c r="J32" s="715"/>
    </row>
    <row r="33" spans="2:42" x14ac:dyDescent="0.25">
      <c r="B33" s="1697"/>
      <c r="D33" s="623"/>
      <c r="H33" s="49"/>
    </row>
    <row r="34" spans="2:42" x14ac:dyDescent="0.25">
      <c r="L34" s="56" t="s">
        <v>285</v>
      </c>
    </row>
    <row r="35" spans="2:42" x14ac:dyDescent="0.25">
      <c r="L35" t="s">
        <v>541</v>
      </c>
    </row>
    <row r="36" spans="2:42" x14ac:dyDescent="0.25">
      <c r="L36" t="s">
        <v>177</v>
      </c>
    </row>
    <row r="37" spans="2:42" ht="15.75" thickBot="1" x14ac:dyDescent="0.3"/>
    <row r="38" spans="2:42" ht="15.75" thickBot="1" x14ac:dyDescent="0.3">
      <c r="K38" s="720" t="s">
        <v>605</v>
      </c>
      <c r="L38" s="721" t="s">
        <v>606</v>
      </c>
      <c r="M38" s="722"/>
      <c r="N38" s="722"/>
      <c r="O38" s="722"/>
      <c r="P38" s="723"/>
      <c r="R38" s="724"/>
      <c r="S38" s="725"/>
      <c r="T38" s="725"/>
      <c r="U38" s="725"/>
      <c r="V38" s="714"/>
      <c r="W38" s="714"/>
      <c r="X38" s="714"/>
    </row>
    <row r="39" spans="2:42" x14ac:dyDescent="0.25">
      <c r="K39" s="726" t="s">
        <v>607</v>
      </c>
      <c r="L39" s="727" t="s">
        <v>608</v>
      </c>
      <c r="M39" s="727"/>
      <c r="N39" s="727"/>
      <c r="O39" s="727"/>
      <c r="P39" s="727"/>
      <c r="Q39" s="727"/>
      <c r="R39" s="727"/>
      <c r="S39" s="727"/>
      <c r="T39" s="727"/>
      <c r="U39" s="727"/>
      <c r="V39" s="727"/>
      <c r="W39" s="727"/>
      <c r="X39" s="727"/>
      <c r="Y39" s="727"/>
      <c r="Z39" s="727"/>
      <c r="AA39" s="727"/>
      <c r="AB39" s="727"/>
      <c r="AC39" s="727"/>
      <c r="AD39" s="727"/>
      <c r="AE39" s="727"/>
      <c r="AF39" s="727"/>
      <c r="AG39" s="727"/>
      <c r="AH39" s="727"/>
      <c r="AI39" s="727"/>
      <c r="AJ39" s="727"/>
      <c r="AK39" s="727"/>
      <c r="AL39" s="727"/>
      <c r="AM39" s="727"/>
      <c r="AN39" s="727"/>
      <c r="AO39" s="727"/>
      <c r="AP39" s="728"/>
    </row>
    <row r="40" spans="2:42" x14ac:dyDescent="0.25">
      <c r="K40" s="729">
        <v>39375</v>
      </c>
      <c r="L40" s="70" t="s">
        <v>609</v>
      </c>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30"/>
    </row>
    <row r="41" spans="2:42" x14ac:dyDescent="0.25">
      <c r="K41" s="731"/>
      <c r="L41" s="70" t="s">
        <v>610</v>
      </c>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30"/>
    </row>
    <row r="42" spans="2:42" x14ac:dyDescent="0.25">
      <c r="K42" s="731"/>
      <c r="L42" s="70" t="s">
        <v>611</v>
      </c>
      <c r="M42" s="70"/>
      <c r="N42" s="70"/>
      <c r="O42" s="70"/>
      <c r="P42" s="70"/>
      <c r="Q42" s="70"/>
      <c r="R42" s="1696"/>
      <c r="S42" s="70"/>
      <c r="T42" s="70"/>
      <c r="U42" s="70"/>
      <c r="V42" s="70"/>
      <c r="W42" s="70"/>
      <c r="X42" s="70"/>
      <c r="Y42" s="70"/>
      <c r="Z42" s="70"/>
      <c r="AA42" s="70"/>
      <c r="AB42" s="70"/>
      <c r="AC42" s="70"/>
      <c r="AD42" s="70"/>
      <c r="AE42" s="70"/>
      <c r="AF42" s="70"/>
      <c r="AG42" s="70"/>
      <c r="AH42" s="70"/>
      <c r="AI42" s="70"/>
      <c r="AJ42" s="70"/>
      <c r="AK42" s="70"/>
      <c r="AL42" s="70"/>
      <c r="AM42" s="70"/>
      <c r="AN42" s="70"/>
      <c r="AO42" s="70"/>
      <c r="AP42" s="730"/>
    </row>
    <row r="43" spans="2:42" ht="15.75" thickBot="1" x14ac:dyDescent="0.3">
      <c r="K43" s="732"/>
      <c r="L43" s="733" t="s">
        <v>612</v>
      </c>
      <c r="M43" s="733"/>
      <c r="N43" s="733"/>
      <c r="O43" s="733"/>
      <c r="P43" s="733"/>
      <c r="Q43" s="733"/>
      <c r="R43" s="733"/>
      <c r="S43" s="733"/>
      <c r="T43" s="733"/>
      <c r="U43" s="733"/>
      <c r="V43" s="733"/>
      <c r="W43" s="733"/>
      <c r="X43" s="733"/>
      <c r="Y43" s="733"/>
      <c r="Z43" s="733"/>
      <c r="AA43" s="733"/>
      <c r="AB43" s="733"/>
      <c r="AC43" s="733"/>
      <c r="AD43" s="733"/>
      <c r="AE43" s="733"/>
      <c r="AF43" s="733"/>
      <c r="AG43" s="733"/>
      <c r="AH43" s="733"/>
      <c r="AI43" s="733"/>
      <c r="AJ43" s="733"/>
      <c r="AK43" s="733"/>
      <c r="AL43" s="733"/>
      <c r="AM43" s="733"/>
      <c r="AN43" s="733"/>
      <c r="AO43" s="733"/>
      <c r="AP43" s="734"/>
    </row>
    <row r="44" spans="2:42" x14ac:dyDescent="0.25">
      <c r="K44" s="735"/>
      <c r="L44" s="727"/>
      <c r="M44" s="727"/>
      <c r="N44" s="727"/>
      <c r="O44" s="727"/>
      <c r="P44" s="727"/>
      <c r="Q44" s="727"/>
      <c r="R44" s="727"/>
      <c r="S44" s="727"/>
      <c r="T44" s="727"/>
      <c r="U44" s="727"/>
      <c r="V44" s="727"/>
      <c r="W44" s="727"/>
      <c r="X44" s="727"/>
      <c r="Y44" s="727"/>
      <c r="Z44" s="727"/>
      <c r="AA44" s="727"/>
      <c r="AB44" s="727"/>
      <c r="AC44" s="727"/>
      <c r="AD44" s="727"/>
      <c r="AE44" s="727"/>
      <c r="AF44" s="727"/>
      <c r="AG44" s="727"/>
      <c r="AH44" s="727"/>
      <c r="AI44" s="727"/>
      <c r="AJ44" s="727"/>
      <c r="AK44" s="727"/>
      <c r="AL44" s="727"/>
      <c r="AM44" s="727"/>
      <c r="AN44" s="727"/>
      <c r="AO44" s="727"/>
      <c r="AP44" s="728"/>
    </row>
    <row r="45" spans="2:42" x14ac:dyDescent="0.25">
      <c r="K45" s="736" t="s">
        <v>613</v>
      </c>
      <c r="L45" s="151" t="s">
        <v>614</v>
      </c>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30"/>
    </row>
    <row r="46" spans="2:42" x14ac:dyDescent="0.25">
      <c r="K46" s="737">
        <v>39465</v>
      </c>
      <c r="L46" s="151" t="s">
        <v>615</v>
      </c>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30"/>
    </row>
    <row r="47" spans="2:42" x14ac:dyDescent="0.25">
      <c r="K47" s="731"/>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30"/>
    </row>
    <row r="48" spans="2:42" ht="15.75" thickBot="1" x14ac:dyDescent="0.3">
      <c r="K48" s="732"/>
      <c r="L48" s="733"/>
      <c r="M48" s="733"/>
      <c r="N48" s="733"/>
      <c r="O48" s="733"/>
      <c r="P48" s="733"/>
      <c r="Q48" s="733"/>
      <c r="R48" s="733"/>
      <c r="S48" s="733"/>
      <c r="T48" s="733"/>
      <c r="U48" s="733"/>
      <c r="V48" s="733"/>
      <c r="W48" s="733"/>
      <c r="X48" s="733"/>
      <c r="Y48" s="733"/>
      <c r="Z48" s="733"/>
      <c r="AA48" s="733"/>
      <c r="AB48" s="733"/>
      <c r="AC48" s="733"/>
      <c r="AD48" s="733"/>
      <c r="AE48" s="733"/>
      <c r="AF48" s="733"/>
      <c r="AG48" s="733"/>
      <c r="AH48" s="733"/>
      <c r="AI48" s="733"/>
      <c r="AJ48" s="733"/>
      <c r="AK48" s="733"/>
      <c r="AL48" s="733"/>
      <c r="AM48" s="733"/>
      <c r="AN48" s="733"/>
      <c r="AO48" s="733"/>
      <c r="AP48" s="734"/>
    </row>
    <row r="49" spans="2:42" ht="21" customHeight="1" thickBot="1" x14ac:dyDescent="0.3">
      <c r="K49" s="738" t="s">
        <v>616</v>
      </c>
      <c r="L49" s="727" t="s">
        <v>617</v>
      </c>
      <c r="M49" s="727"/>
      <c r="N49" s="727"/>
      <c r="O49" s="727"/>
      <c r="P49" s="727"/>
      <c r="Q49" s="727"/>
      <c r="R49" s="727"/>
      <c r="S49" s="739"/>
      <c r="T49" s="727"/>
      <c r="U49" s="727"/>
      <c r="V49" s="727"/>
      <c r="W49" s="727"/>
      <c r="X49" s="727"/>
      <c r="Y49" s="727"/>
      <c r="Z49" s="727"/>
      <c r="AA49" s="727"/>
      <c r="AB49" s="727"/>
      <c r="AC49" s="727"/>
      <c r="AD49" s="727"/>
      <c r="AE49" s="727"/>
      <c r="AF49" s="727"/>
      <c r="AG49" s="727"/>
      <c r="AH49" s="727"/>
      <c r="AI49" s="727"/>
      <c r="AJ49" s="727"/>
      <c r="AK49" s="727"/>
      <c r="AL49" s="727"/>
      <c r="AM49" s="727"/>
      <c r="AN49" s="727"/>
      <c r="AO49" s="727"/>
      <c r="AP49" s="728"/>
    </row>
    <row r="50" spans="2:42" ht="15.75" thickBot="1" x14ac:dyDescent="0.3">
      <c r="K50" s="740" t="s">
        <v>618</v>
      </c>
      <c r="L50" s="741" t="s">
        <v>619</v>
      </c>
      <c r="M50" s="733"/>
      <c r="N50" s="733"/>
      <c r="O50" s="733"/>
      <c r="P50" s="733"/>
      <c r="Q50" s="733"/>
      <c r="R50" s="733"/>
      <c r="S50" s="733"/>
      <c r="T50" s="733"/>
      <c r="U50" s="733"/>
      <c r="V50" s="733"/>
      <c r="W50" s="733"/>
      <c r="X50" s="733"/>
      <c r="Y50" s="733"/>
      <c r="Z50" s="733"/>
      <c r="AA50" s="733"/>
      <c r="AB50" s="733"/>
      <c r="AC50" s="733"/>
      <c r="AD50" s="733"/>
      <c r="AE50" s="733"/>
      <c r="AF50" s="733"/>
      <c r="AG50" s="733"/>
      <c r="AH50" s="733"/>
      <c r="AI50" s="733"/>
      <c r="AJ50" s="733"/>
      <c r="AK50" s="733"/>
      <c r="AL50" s="733"/>
      <c r="AM50" s="733"/>
      <c r="AN50" s="733"/>
      <c r="AO50" s="733"/>
      <c r="AP50" s="734"/>
    </row>
    <row r="54" spans="2:42" x14ac:dyDescent="0.25">
      <c r="J54" s="107" t="s">
        <v>620</v>
      </c>
      <c r="K54" s="623">
        <v>43100</v>
      </c>
      <c r="O54" s="742"/>
      <c r="R54" s="107" t="s">
        <v>620</v>
      </c>
      <c r="T54" s="1702">
        <v>43496</v>
      </c>
      <c r="W54" s="742"/>
    </row>
    <row r="55" spans="2:42" ht="18.75" thickBot="1" x14ac:dyDescent="0.3">
      <c r="C55" s="743">
        <v>2016</v>
      </c>
      <c r="D55" s="208"/>
      <c r="F55" s="252"/>
      <c r="K55" s="743">
        <v>2017</v>
      </c>
      <c r="L55" s="208"/>
      <c r="N55" s="252"/>
      <c r="S55" s="743">
        <v>2018</v>
      </c>
      <c r="T55" s="208"/>
      <c r="V55" s="252"/>
    </row>
    <row r="56" spans="2:42" ht="39" x14ac:dyDescent="0.25">
      <c r="B56" s="744" t="s">
        <v>621</v>
      </c>
      <c r="C56" s="747" t="s">
        <v>622</v>
      </c>
      <c r="D56" s="748" t="s">
        <v>623</v>
      </c>
      <c r="E56" s="749" t="s">
        <v>624</v>
      </c>
      <c r="H56" s="744" t="s">
        <v>621</v>
      </c>
      <c r="I56" s="745"/>
      <c r="J56" s="747" t="s">
        <v>622</v>
      </c>
      <c r="K56" s="748" t="s">
        <v>623</v>
      </c>
      <c r="L56" s="749" t="s">
        <v>624</v>
      </c>
      <c r="O56" s="744" t="s">
        <v>621</v>
      </c>
      <c r="P56" s="745"/>
      <c r="Q56" s="746"/>
      <c r="R56" s="747" t="s">
        <v>622</v>
      </c>
      <c r="S56" s="748" t="s">
        <v>623</v>
      </c>
      <c r="T56" s="749" t="s">
        <v>624</v>
      </c>
    </row>
    <row r="57" spans="2:42" x14ac:dyDescent="0.25">
      <c r="B57" s="750" t="s">
        <v>625</v>
      </c>
      <c r="C57" s="752">
        <v>11</v>
      </c>
      <c r="D57" s="755">
        <f>+E57-C57</f>
        <v>8</v>
      </c>
      <c r="E57" s="754">
        <v>19</v>
      </c>
      <c r="H57" s="750" t="s">
        <v>625</v>
      </c>
      <c r="I57" s="220"/>
      <c r="J57" s="752">
        <v>19</v>
      </c>
      <c r="K57" s="753">
        <v>0</v>
      </c>
      <c r="L57" s="754">
        <v>19</v>
      </c>
      <c r="O57" s="756" t="s">
        <v>629</v>
      </c>
      <c r="P57" s="220"/>
      <c r="Q57" s="751"/>
      <c r="R57" s="760">
        <v>3</v>
      </c>
      <c r="S57" s="753">
        <f t="shared" ref="S57:S69" si="0">+T57-R57</f>
        <v>0</v>
      </c>
      <c r="T57" s="754">
        <v>3</v>
      </c>
    </row>
    <row r="58" spans="2:42" x14ac:dyDescent="0.25">
      <c r="B58" s="756" t="s">
        <v>626</v>
      </c>
      <c r="C58" s="752">
        <v>8</v>
      </c>
      <c r="D58" s="753">
        <f t="shared" ref="D58:D68" si="1">+E58-C58</f>
        <v>0</v>
      </c>
      <c r="E58" s="18">
        <v>8</v>
      </c>
      <c r="F58" s="107"/>
      <c r="H58" s="756" t="s">
        <v>626</v>
      </c>
      <c r="I58" s="220"/>
      <c r="J58" s="752">
        <v>9</v>
      </c>
      <c r="K58" s="753">
        <v>0</v>
      </c>
      <c r="L58" s="18">
        <v>9</v>
      </c>
      <c r="M58" s="107"/>
      <c r="O58" s="750" t="s">
        <v>625</v>
      </c>
      <c r="P58" s="220"/>
      <c r="Q58" s="751"/>
      <c r="R58" s="752">
        <v>17</v>
      </c>
      <c r="S58" s="753">
        <f t="shared" si="0"/>
        <v>0</v>
      </c>
      <c r="T58" s="754">
        <v>17</v>
      </c>
    </row>
    <row r="59" spans="2:42" x14ac:dyDescent="0.25">
      <c r="B59" s="757" t="s">
        <v>627</v>
      </c>
      <c r="C59" s="760">
        <v>4</v>
      </c>
      <c r="D59" s="755">
        <f t="shared" si="1"/>
        <v>11</v>
      </c>
      <c r="E59" s="754">
        <v>15</v>
      </c>
      <c r="H59" s="757" t="s">
        <v>627</v>
      </c>
      <c r="I59" s="758"/>
      <c r="J59" s="760">
        <v>16</v>
      </c>
      <c r="K59" s="753">
        <v>0</v>
      </c>
      <c r="L59" s="754">
        <v>16</v>
      </c>
      <c r="O59" s="757" t="s">
        <v>627</v>
      </c>
      <c r="P59" s="758"/>
      <c r="Q59" s="759"/>
      <c r="R59" s="760">
        <v>17</v>
      </c>
      <c r="S59" s="755">
        <f t="shared" si="0"/>
        <v>1</v>
      </c>
      <c r="T59" s="754">
        <v>18</v>
      </c>
    </row>
    <row r="60" spans="2:42" x14ac:dyDescent="0.25">
      <c r="B60" s="756" t="s">
        <v>628</v>
      </c>
      <c r="C60" s="752">
        <v>6</v>
      </c>
      <c r="D60" s="753">
        <f t="shared" si="1"/>
        <v>0</v>
      </c>
      <c r="E60" s="18">
        <v>6</v>
      </c>
      <c r="H60" s="756" t="s">
        <v>628</v>
      </c>
      <c r="I60" s="220"/>
      <c r="J60" s="752">
        <v>5</v>
      </c>
      <c r="K60" s="753">
        <v>0</v>
      </c>
      <c r="L60" s="18">
        <v>5</v>
      </c>
      <c r="O60" s="766" t="s">
        <v>1253</v>
      </c>
      <c r="P60" s="767"/>
      <c r="Q60" s="768"/>
      <c r="R60" s="760">
        <v>18</v>
      </c>
      <c r="S60" s="753">
        <f t="shared" si="0"/>
        <v>0</v>
      </c>
      <c r="T60" s="754">
        <v>18</v>
      </c>
    </row>
    <row r="61" spans="2:42" x14ac:dyDescent="0.25">
      <c r="B61" s="756" t="s">
        <v>629</v>
      </c>
      <c r="C61" s="760">
        <v>3</v>
      </c>
      <c r="D61" s="753">
        <f t="shared" si="1"/>
        <v>0</v>
      </c>
      <c r="E61" s="754">
        <v>3</v>
      </c>
      <c r="H61" s="756" t="s">
        <v>629</v>
      </c>
      <c r="I61" s="220"/>
      <c r="J61" s="760">
        <v>3</v>
      </c>
      <c r="K61" s="753">
        <v>0</v>
      </c>
      <c r="L61" s="754">
        <v>3</v>
      </c>
      <c r="O61" s="757" t="s">
        <v>633</v>
      </c>
      <c r="P61" s="758"/>
      <c r="Q61" s="759"/>
      <c r="R61" s="760">
        <v>3</v>
      </c>
      <c r="S61" s="753">
        <f t="shared" si="0"/>
        <v>0</v>
      </c>
      <c r="T61" s="754">
        <v>3</v>
      </c>
    </row>
    <row r="62" spans="2:42" x14ac:dyDescent="0.25">
      <c r="B62" s="756" t="s">
        <v>42</v>
      </c>
      <c r="C62" s="760">
        <v>12</v>
      </c>
      <c r="D62" s="753">
        <v>0</v>
      </c>
      <c r="E62" s="754">
        <v>12</v>
      </c>
      <c r="H62" s="756" t="s">
        <v>42</v>
      </c>
      <c r="I62" s="220"/>
      <c r="J62" s="760">
        <v>13</v>
      </c>
      <c r="K62" s="753">
        <v>0</v>
      </c>
      <c r="L62" s="754">
        <v>13</v>
      </c>
      <c r="O62" s="756" t="s">
        <v>42</v>
      </c>
      <c r="P62" s="220"/>
      <c r="Q62" s="751"/>
      <c r="R62" s="760">
        <v>13</v>
      </c>
      <c r="S62" s="753">
        <f t="shared" si="0"/>
        <v>0</v>
      </c>
      <c r="T62" s="754">
        <v>13</v>
      </c>
    </row>
    <row r="63" spans="2:42" x14ac:dyDescent="0.25">
      <c r="B63" s="757" t="s">
        <v>558</v>
      </c>
      <c r="C63" s="760">
        <v>2</v>
      </c>
      <c r="D63" s="755">
        <f t="shared" si="1"/>
        <v>1</v>
      </c>
      <c r="E63" s="754">
        <v>3</v>
      </c>
      <c r="H63" s="757" t="s">
        <v>558</v>
      </c>
      <c r="I63" s="758"/>
      <c r="J63" s="760">
        <v>3</v>
      </c>
      <c r="K63" s="753">
        <v>0</v>
      </c>
      <c r="L63" s="754">
        <v>3</v>
      </c>
      <c r="O63" s="757" t="s">
        <v>3</v>
      </c>
      <c r="P63" s="758"/>
      <c r="Q63" s="759"/>
      <c r="R63" s="760">
        <v>3</v>
      </c>
      <c r="S63" s="753">
        <f t="shared" si="0"/>
        <v>0</v>
      </c>
      <c r="T63" s="754">
        <v>3</v>
      </c>
    </row>
    <row r="64" spans="2:42" x14ac:dyDescent="0.25">
      <c r="B64" s="761" t="s">
        <v>560</v>
      </c>
      <c r="C64" s="764">
        <v>3</v>
      </c>
      <c r="D64" s="755">
        <f t="shared" si="1"/>
        <v>2</v>
      </c>
      <c r="E64" s="765">
        <v>5</v>
      </c>
      <c r="H64" s="761" t="s">
        <v>560</v>
      </c>
      <c r="I64" s="762"/>
      <c r="J64" s="760">
        <v>5</v>
      </c>
      <c r="K64" s="753">
        <v>0</v>
      </c>
      <c r="L64" s="754">
        <v>5</v>
      </c>
      <c r="O64" s="761" t="s">
        <v>18</v>
      </c>
      <c r="P64" s="762"/>
      <c r="Q64" s="763"/>
      <c r="R64" s="760">
        <v>5</v>
      </c>
      <c r="S64" s="753">
        <f t="shared" si="0"/>
        <v>0</v>
      </c>
      <c r="T64" s="754">
        <v>5</v>
      </c>
    </row>
    <row r="65" spans="2:21" x14ac:dyDescent="0.25">
      <c r="B65" s="757" t="s">
        <v>630</v>
      </c>
      <c r="C65" s="760">
        <v>21</v>
      </c>
      <c r="D65" s="753">
        <f t="shared" si="1"/>
        <v>0</v>
      </c>
      <c r="E65" s="754">
        <v>21</v>
      </c>
      <c r="H65" s="757" t="s">
        <v>630</v>
      </c>
      <c r="I65" s="758"/>
      <c r="J65" s="760">
        <v>21</v>
      </c>
      <c r="K65" s="753">
        <v>0</v>
      </c>
      <c r="L65" s="754">
        <v>21</v>
      </c>
      <c r="O65" s="766" t="s">
        <v>1254</v>
      </c>
      <c r="P65" s="767"/>
      <c r="Q65" s="768"/>
      <c r="R65" s="760">
        <v>10</v>
      </c>
      <c r="S65" s="755">
        <f t="shared" si="0"/>
        <v>1</v>
      </c>
      <c r="T65" s="754">
        <v>11</v>
      </c>
    </row>
    <row r="66" spans="2:21" x14ac:dyDescent="0.25">
      <c r="B66" s="761" t="s">
        <v>68</v>
      </c>
      <c r="C66" s="764">
        <v>7</v>
      </c>
      <c r="D66" s="753">
        <f t="shared" si="1"/>
        <v>0</v>
      </c>
      <c r="E66" s="765">
        <v>7</v>
      </c>
      <c r="H66" s="761" t="s">
        <v>68</v>
      </c>
      <c r="I66" s="762"/>
      <c r="J66" s="760">
        <v>8</v>
      </c>
      <c r="K66" s="753">
        <v>0</v>
      </c>
      <c r="L66" s="754">
        <v>8</v>
      </c>
      <c r="O66" s="761" t="s">
        <v>20</v>
      </c>
      <c r="P66" s="762"/>
      <c r="Q66" s="763"/>
      <c r="R66" s="760">
        <v>8</v>
      </c>
      <c r="S66" s="753">
        <f t="shared" si="0"/>
        <v>0</v>
      </c>
      <c r="T66" s="754">
        <v>8</v>
      </c>
    </row>
    <row r="67" spans="2:21" x14ac:dyDescent="0.25">
      <c r="B67" s="766" t="s">
        <v>631</v>
      </c>
      <c r="C67" s="760">
        <v>10</v>
      </c>
      <c r="D67" s="753">
        <f t="shared" si="1"/>
        <v>0</v>
      </c>
      <c r="E67" s="754">
        <v>10</v>
      </c>
      <c r="H67" s="766" t="s">
        <v>631</v>
      </c>
      <c r="I67" s="767"/>
      <c r="J67" s="760">
        <v>11</v>
      </c>
      <c r="K67" s="753">
        <v>0</v>
      </c>
      <c r="L67" s="754">
        <v>11</v>
      </c>
      <c r="O67" s="757" t="s">
        <v>630</v>
      </c>
      <c r="P67" s="758"/>
      <c r="Q67" s="759"/>
      <c r="R67" s="760">
        <v>19</v>
      </c>
      <c r="S67" s="753">
        <f t="shared" si="0"/>
        <v>0</v>
      </c>
      <c r="T67" s="754">
        <v>19</v>
      </c>
    </row>
    <row r="68" spans="2:21" x14ac:dyDescent="0.25">
      <c r="B68" s="766" t="s">
        <v>632</v>
      </c>
      <c r="C68" s="760">
        <v>16</v>
      </c>
      <c r="D68" s="753">
        <f t="shared" si="1"/>
        <v>0</v>
      </c>
      <c r="E68" s="754">
        <v>16</v>
      </c>
      <c r="H68" s="766" t="s">
        <v>632</v>
      </c>
      <c r="I68" s="767"/>
      <c r="J68" s="760">
        <v>18</v>
      </c>
      <c r="K68" s="753">
        <v>0</v>
      </c>
      <c r="L68" s="754">
        <v>18</v>
      </c>
      <c r="O68" s="756" t="s">
        <v>1255</v>
      </c>
      <c r="P68" s="220"/>
      <c r="Q68" s="751"/>
      <c r="R68" s="752">
        <v>5</v>
      </c>
      <c r="S68" s="753">
        <f t="shared" si="0"/>
        <v>0</v>
      </c>
      <c r="T68" s="18">
        <v>5</v>
      </c>
    </row>
    <row r="69" spans="2:21" x14ac:dyDescent="0.25">
      <c r="B69" s="757" t="s">
        <v>633</v>
      </c>
      <c r="C69" s="760">
        <v>3</v>
      </c>
      <c r="D69" s="753">
        <v>0</v>
      </c>
      <c r="E69" s="754">
        <v>3</v>
      </c>
      <c r="H69" s="757" t="s">
        <v>633</v>
      </c>
      <c r="I69" s="758"/>
      <c r="J69" s="760">
        <v>2</v>
      </c>
      <c r="K69" s="753">
        <v>1</v>
      </c>
      <c r="L69" s="754">
        <v>3</v>
      </c>
      <c r="M69" t="s">
        <v>634</v>
      </c>
      <c r="O69" s="756" t="s">
        <v>1256</v>
      </c>
      <c r="P69" s="220"/>
      <c r="Q69" s="751"/>
      <c r="R69" s="752">
        <v>8</v>
      </c>
      <c r="S69" s="753">
        <f t="shared" si="0"/>
        <v>0</v>
      </c>
      <c r="T69" s="18">
        <v>8</v>
      </c>
    </row>
    <row r="70" spans="2:21" x14ac:dyDescent="0.25">
      <c r="B70" s="769" t="s">
        <v>635</v>
      </c>
      <c r="C70" s="137">
        <f>SUM(C57:C69)</f>
        <v>106</v>
      </c>
      <c r="D70" s="753">
        <f>SUM(D57:D69)</f>
        <v>22</v>
      </c>
      <c r="E70" s="615">
        <f>SUM(E57:E69)</f>
        <v>128</v>
      </c>
      <c r="H70" s="769" t="s">
        <v>635</v>
      </c>
      <c r="I70" s="220"/>
      <c r="J70" s="137">
        <f>SUM(J57:J69)</f>
        <v>133</v>
      </c>
      <c r="K70" s="753">
        <f>SUM(K57:K69)</f>
        <v>1</v>
      </c>
      <c r="L70" s="615">
        <f>SUM(L57:L69)</f>
        <v>134</v>
      </c>
      <c r="O70" s="769" t="s">
        <v>635</v>
      </c>
      <c r="P70" s="220"/>
      <c r="Q70" s="751"/>
      <c r="R70" s="137">
        <f>SUM(R57:R69)</f>
        <v>129</v>
      </c>
      <c r="S70" s="2776">
        <f>SUM(S57:S69)</f>
        <v>2</v>
      </c>
      <c r="T70" s="615">
        <f>SUM(T57:T69)</f>
        <v>131</v>
      </c>
      <c r="U70" s="2112">
        <f>+R70/T70</f>
        <v>0.98473282442748089</v>
      </c>
    </row>
    <row r="72" spans="2:21" ht="15.75" x14ac:dyDescent="0.25">
      <c r="C72" s="107" t="s">
        <v>636</v>
      </c>
      <c r="E72" s="771"/>
      <c r="G72" s="772">
        <f>+C70/E70</f>
        <v>0.828125</v>
      </c>
      <c r="J72" s="107" t="s">
        <v>636</v>
      </c>
      <c r="M72" s="772">
        <f>+J70/L70</f>
        <v>0.9925373134328358</v>
      </c>
    </row>
    <row r="74" spans="2:21" x14ac:dyDescent="0.25">
      <c r="B74" s="107" t="s">
        <v>637</v>
      </c>
    </row>
    <row r="75" spans="2:21" x14ac:dyDescent="0.25">
      <c r="B75" s="107" t="s">
        <v>638</v>
      </c>
      <c r="I75" s="107" t="s">
        <v>639</v>
      </c>
    </row>
    <row r="76" spans="2:21" ht="14.25" customHeight="1" x14ac:dyDescent="0.25">
      <c r="B76" s="107"/>
      <c r="I76" s="107" t="s">
        <v>640</v>
      </c>
    </row>
    <row r="78" spans="2:21" x14ac:dyDescent="0.25">
      <c r="I78" s="107" t="s">
        <v>641</v>
      </c>
    </row>
    <row r="79" spans="2:21" x14ac:dyDescent="0.25">
      <c r="I79" s="107" t="s">
        <v>642</v>
      </c>
    </row>
    <row r="84" spans="2:8" x14ac:dyDescent="0.25">
      <c r="B84" s="1">
        <v>7</v>
      </c>
      <c r="C84" s="1">
        <v>8457</v>
      </c>
      <c r="D84" s="1" t="s">
        <v>643</v>
      </c>
      <c r="E84" s="1" t="s">
        <v>559</v>
      </c>
      <c r="H84" s="56" t="s">
        <v>644</v>
      </c>
    </row>
    <row r="85" spans="2:8" x14ac:dyDescent="0.25">
      <c r="B85" s="1">
        <v>8</v>
      </c>
      <c r="C85" s="1">
        <v>20399</v>
      </c>
      <c r="D85" s="1" t="s">
        <v>645</v>
      </c>
      <c r="E85" s="1" t="s">
        <v>559</v>
      </c>
      <c r="G85">
        <v>5</v>
      </c>
      <c r="H85" t="s">
        <v>646</v>
      </c>
    </row>
    <row r="86" spans="2:8" x14ac:dyDescent="0.25">
      <c r="G86">
        <v>6</v>
      </c>
      <c r="H86" t="s">
        <v>647</v>
      </c>
    </row>
    <row r="87" spans="2:8" x14ac:dyDescent="0.25">
      <c r="G87">
        <v>7</v>
      </c>
      <c r="H87" t="s">
        <v>648</v>
      </c>
    </row>
    <row r="88" spans="2:8" x14ac:dyDescent="0.25">
      <c r="G88">
        <v>8</v>
      </c>
      <c r="H88" t="s">
        <v>649</v>
      </c>
    </row>
    <row r="89" spans="2:8" x14ac:dyDescent="0.25">
      <c r="G89">
        <v>9</v>
      </c>
      <c r="H89" t="s">
        <v>650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topLeftCell="A58" zoomScale="60" zoomScaleNormal="60" workbookViewId="0">
      <selection activeCell="B75" sqref="B75"/>
    </sheetView>
  </sheetViews>
  <sheetFormatPr defaultColWidth="9.140625" defaultRowHeight="15" x14ac:dyDescent="0.25"/>
  <cols>
    <col min="1" max="1" width="12.28515625" customWidth="1"/>
    <col min="2" max="2" width="19.7109375" customWidth="1"/>
    <col min="3" max="3" width="13.7109375" customWidth="1"/>
    <col min="4" max="4" width="10.85546875" customWidth="1"/>
    <col min="5" max="5" width="16.28515625" customWidth="1"/>
    <col min="6" max="7" width="9.140625" customWidth="1"/>
    <col min="8" max="8" width="11.85546875" customWidth="1"/>
    <col min="9" max="11" width="9.140625" customWidth="1"/>
    <col min="12" max="12" width="13.42578125" customWidth="1"/>
    <col min="13" max="13" width="10.5703125" customWidth="1"/>
    <col min="257" max="257" width="12.28515625" customWidth="1"/>
    <col min="258" max="258" width="14.42578125" customWidth="1"/>
    <col min="259" max="259" width="13.7109375" customWidth="1"/>
    <col min="260" max="260" width="10.85546875" customWidth="1"/>
    <col min="261" max="263" width="9.140625" customWidth="1"/>
    <col min="264" max="264" width="11.85546875" customWidth="1"/>
    <col min="265" max="267" width="9.140625" customWidth="1"/>
    <col min="268" max="268" width="13.42578125" customWidth="1"/>
    <col min="513" max="513" width="12.28515625" customWidth="1"/>
    <col min="514" max="514" width="14.42578125" customWidth="1"/>
    <col min="515" max="515" width="13.7109375" customWidth="1"/>
    <col min="516" max="516" width="10.85546875" customWidth="1"/>
    <col min="517" max="519" width="9.140625" customWidth="1"/>
    <col min="520" max="520" width="11.85546875" customWidth="1"/>
    <col min="521" max="523" width="9.140625" customWidth="1"/>
    <col min="524" max="524" width="13.42578125" customWidth="1"/>
    <col min="769" max="769" width="12.28515625" customWidth="1"/>
    <col min="770" max="770" width="14.42578125" customWidth="1"/>
    <col min="771" max="771" width="13.7109375" customWidth="1"/>
    <col min="772" max="772" width="10.85546875" customWidth="1"/>
    <col min="773" max="775" width="9.140625" customWidth="1"/>
    <col min="776" max="776" width="11.85546875" customWidth="1"/>
    <col min="777" max="779" width="9.140625" customWidth="1"/>
    <col min="780" max="780" width="13.42578125" customWidth="1"/>
    <col min="1025" max="1025" width="12.28515625" customWidth="1"/>
    <col min="1026" max="1026" width="14.42578125" customWidth="1"/>
    <col min="1027" max="1027" width="13.7109375" customWidth="1"/>
    <col min="1028" max="1028" width="10.85546875" customWidth="1"/>
    <col min="1029" max="1031" width="9.140625" customWidth="1"/>
    <col min="1032" max="1032" width="11.85546875" customWidth="1"/>
    <col min="1033" max="1035" width="9.140625" customWidth="1"/>
    <col min="1036" max="1036" width="13.42578125" customWidth="1"/>
    <col min="1281" max="1281" width="12.28515625" customWidth="1"/>
    <col min="1282" max="1282" width="14.42578125" customWidth="1"/>
    <col min="1283" max="1283" width="13.7109375" customWidth="1"/>
    <col min="1284" max="1284" width="10.85546875" customWidth="1"/>
    <col min="1285" max="1287" width="9.140625" customWidth="1"/>
    <col min="1288" max="1288" width="11.85546875" customWidth="1"/>
    <col min="1289" max="1291" width="9.140625" customWidth="1"/>
    <col min="1292" max="1292" width="13.42578125" customWidth="1"/>
    <col min="1537" max="1537" width="12.28515625" customWidth="1"/>
    <col min="1538" max="1538" width="14.42578125" customWidth="1"/>
    <col min="1539" max="1539" width="13.7109375" customWidth="1"/>
    <col min="1540" max="1540" width="10.85546875" customWidth="1"/>
    <col min="1541" max="1543" width="9.140625" customWidth="1"/>
    <col min="1544" max="1544" width="11.85546875" customWidth="1"/>
    <col min="1545" max="1547" width="9.140625" customWidth="1"/>
    <col min="1548" max="1548" width="13.42578125" customWidth="1"/>
    <col min="1793" max="1793" width="12.28515625" customWidth="1"/>
    <col min="1794" max="1794" width="14.42578125" customWidth="1"/>
    <col min="1795" max="1795" width="13.7109375" customWidth="1"/>
    <col min="1796" max="1796" width="10.85546875" customWidth="1"/>
    <col min="1797" max="1799" width="9.140625" customWidth="1"/>
    <col min="1800" max="1800" width="11.85546875" customWidth="1"/>
    <col min="1801" max="1803" width="9.140625" customWidth="1"/>
    <col min="1804" max="1804" width="13.42578125" customWidth="1"/>
    <col min="2049" max="2049" width="12.28515625" customWidth="1"/>
    <col min="2050" max="2050" width="14.42578125" customWidth="1"/>
    <col min="2051" max="2051" width="13.7109375" customWidth="1"/>
    <col min="2052" max="2052" width="10.85546875" customWidth="1"/>
    <col min="2053" max="2055" width="9.140625" customWidth="1"/>
    <col min="2056" max="2056" width="11.85546875" customWidth="1"/>
    <col min="2057" max="2059" width="9.140625" customWidth="1"/>
    <col min="2060" max="2060" width="13.42578125" customWidth="1"/>
    <col min="2305" max="2305" width="12.28515625" customWidth="1"/>
    <col min="2306" max="2306" width="14.42578125" customWidth="1"/>
    <col min="2307" max="2307" width="13.7109375" customWidth="1"/>
    <col min="2308" max="2308" width="10.85546875" customWidth="1"/>
    <col min="2309" max="2311" width="9.140625" customWidth="1"/>
    <col min="2312" max="2312" width="11.85546875" customWidth="1"/>
    <col min="2313" max="2315" width="9.140625" customWidth="1"/>
    <col min="2316" max="2316" width="13.42578125" customWidth="1"/>
    <col min="2561" max="2561" width="12.28515625" customWidth="1"/>
    <col min="2562" max="2562" width="14.42578125" customWidth="1"/>
    <col min="2563" max="2563" width="13.7109375" customWidth="1"/>
    <col min="2564" max="2564" width="10.85546875" customWidth="1"/>
    <col min="2565" max="2567" width="9.140625" customWidth="1"/>
    <col min="2568" max="2568" width="11.85546875" customWidth="1"/>
    <col min="2569" max="2571" width="9.140625" customWidth="1"/>
    <col min="2572" max="2572" width="13.42578125" customWidth="1"/>
    <col min="2817" max="2817" width="12.28515625" customWidth="1"/>
    <col min="2818" max="2818" width="14.42578125" customWidth="1"/>
    <col min="2819" max="2819" width="13.7109375" customWidth="1"/>
    <col min="2820" max="2820" width="10.85546875" customWidth="1"/>
    <col min="2821" max="2823" width="9.140625" customWidth="1"/>
    <col min="2824" max="2824" width="11.85546875" customWidth="1"/>
    <col min="2825" max="2827" width="9.140625" customWidth="1"/>
    <col min="2828" max="2828" width="13.42578125" customWidth="1"/>
    <col min="3073" max="3073" width="12.28515625" customWidth="1"/>
    <col min="3074" max="3074" width="14.42578125" customWidth="1"/>
    <col min="3075" max="3075" width="13.7109375" customWidth="1"/>
    <col min="3076" max="3076" width="10.85546875" customWidth="1"/>
    <col min="3077" max="3079" width="9.140625" customWidth="1"/>
    <col min="3080" max="3080" width="11.85546875" customWidth="1"/>
    <col min="3081" max="3083" width="9.140625" customWidth="1"/>
    <col min="3084" max="3084" width="13.42578125" customWidth="1"/>
    <col min="3329" max="3329" width="12.28515625" customWidth="1"/>
    <col min="3330" max="3330" width="14.42578125" customWidth="1"/>
    <col min="3331" max="3331" width="13.7109375" customWidth="1"/>
    <col min="3332" max="3332" width="10.85546875" customWidth="1"/>
    <col min="3333" max="3335" width="9.140625" customWidth="1"/>
    <col min="3336" max="3336" width="11.85546875" customWidth="1"/>
    <col min="3337" max="3339" width="9.140625" customWidth="1"/>
    <col min="3340" max="3340" width="13.42578125" customWidth="1"/>
    <col min="3585" max="3585" width="12.28515625" customWidth="1"/>
    <col min="3586" max="3586" width="14.42578125" customWidth="1"/>
    <col min="3587" max="3587" width="13.7109375" customWidth="1"/>
    <col min="3588" max="3588" width="10.85546875" customWidth="1"/>
    <col min="3589" max="3591" width="9.140625" customWidth="1"/>
    <col min="3592" max="3592" width="11.85546875" customWidth="1"/>
    <col min="3593" max="3595" width="9.140625" customWidth="1"/>
    <col min="3596" max="3596" width="13.42578125" customWidth="1"/>
    <col min="3841" max="3841" width="12.28515625" customWidth="1"/>
    <col min="3842" max="3842" width="14.42578125" customWidth="1"/>
    <col min="3843" max="3843" width="13.7109375" customWidth="1"/>
    <col min="3844" max="3844" width="10.85546875" customWidth="1"/>
    <col min="3845" max="3847" width="9.140625" customWidth="1"/>
    <col min="3848" max="3848" width="11.85546875" customWidth="1"/>
    <col min="3849" max="3851" width="9.140625" customWidth="1"/>
    <col min="3852" max="3852" width="13.42578125" customWidth="1"/>
    <col min="4097" max="4097" width="12.28515625" customWidth="1"/>
    <col min="4098" max="4098" width="14.42578125" customWidth="1"/>
    <col min="4099" max="4099" width="13.7109375" customWidth="1"/>
    <col min="4100" max="4100" width="10.85546875" customWidth="1"/>
    <col min="4101" max="4103" width="9.140625" customWidth="1"/>
    <col min="4104" max="4104" width="11.85546875" customWidth="1"/>
    <col min="4105" max="4107" width="9.140625" customWidth="1"/>
    <col min="4108" max="4108" width="13.42578125" customWidth="1"/>
    <col min="4353" max="4353" width="12.28515625" customWidth="1"/>
    <col min="4354" max="4354" width="14.42578125" customWidth="1"/>
    <col min="4355" max="4355" width="13.7109375" customWidth="1"/>
    <col min="4356" max="4356" width="10.85546875" customWidth="1"/>
    <col min="4357" max="4359" width="9.140625" customWidth="1"/>
    <col min="4360" max="4360" width="11.85546875" customWidth="1"/>
    <col min="4361" max="4363" width="9.140625" customWidth="1"/>
    <col min="4364" max="4364" width="13.42578125" customWidth="1"/>
    <col min="4609" max="4609" width="12.28515625" customWidth="1"/>
    <col min="4610" max="4610" width="14.42578125" customWidth="1"/>
    <col min="4611" max="4611" width="13.7109375" customWidth="1"/>
    <col min="4612" max="4612" width="10.85546875" customWidth="1"/>
    <col min="4613" max="4615" width="9.140625" customWidth="1"/>
    <col min="4616" max="4616" width="11.85546875" customWidth="1"/>
    <col min="4617" max="4619" width="9.140625" customWidth="1"/>
    <col min="4620" max="4620" width="13.42578125" customWidth="1"/>
    <col min="4865" max="4865" width="12.28515625" customWidth="1"/>
    <col min="4866" max="4866" width="14.42578125" customWidth="1"/>
    <col min="4867" max="4867" width="13.7109375" customWidth="1"/>
    <col min="4868" max="4868" width="10.85546875" customWidth="1"/>
    <col min="4869" max="4871" width="9.140625" customWidth="1"/>
    <col min="4872" max="4872" width="11.85546875" customWidth="1"/>
    <col min="4873" max="4875" width="9.140625" customWidth="1"/>
    <col min="4876" max="4876" width="13.42578125" customWidth="1"/>
    <col min="5121" max="5121" width="12.28515625" customWidth="1"/>
    <col min="5122" max="5122" width="14.42578125" customWidth="1"/>
    <col min="5123" max="5123" width="13.7109375" customWidth="1"/>
    <col min="5124" max="5124" width="10.85546875" customWidth="1"/>
    <col min="5125" max="5127" width="9.140625" customWidth="1"/>
    <col min="5128" max="5128" width="11.85546875" customWidth="1"/>
    <col min="5129" max="5131" width="9.140625" customWidth="1"/>
    <col min="5132" max="5132" width="13.42578125" customWidth="1"/>
    <col min="5377" max="5377" width="12.28515625" customWidth="1"/>
    <col min="5378" max="5378" width="14.42578125" customWidth="1"/>
    <col min="5379" max="5379" width="13.7109375" customWidth="1"/>
    <col min="5380" max="5380" width="10.85546875" customWidth="1"/>
    <col min="5381" max="5383" width="9.140625" customWidth="1"/>
    <col min="5384" max="5384" width="11.85546875" customWidth="1"/>
    <col min="5385" max="5387" width="9.140625" customWidth="1"/>
    <col min="5388" max="5388" width="13.42578125" customWidth="1"/>
    <col min="5633" max="5633" width="12.28515625" customWidth="1"/>
    <col min="5634" max="5634" width="14.42578125" customWidth="1"/>
    <col min="5635" max="5635" width="13.7109375" customWidth="1"/>
    <col min="5636" max="5636" width="10.85546875" customWidth="1"/>
    <col min="5637" max="5639" width="9.140625" customWidth="1"/>
    <col min="5640" max="5640" width="11.85546875" customWidth="1"/>
    <col min="5641" max="5643" width="9.140625" customWidth="1"/>
    <col min="5644" max="5644" width="13.42578125" customWidth="1"/>
    <col min="5889" max="5889" width="12.28515625" customWidth="1"/>
    <col min="5890" max="5890" width="14.42578125" customWidth="1"/>
    <col min="5891" max="5891" width="13.7109375" customWidth="1"/>
    <col min="5892" max="5892" width="10.85546875" customWidth="1"/>
    <col min="5893" max="5895" width="9.140625" customWidth="1"/>
    <col min="5896" max="5896" width="11.85546875" customWidth="1"/>
    <col min="5897" max="5899" width="9.140625" customWidth="1"/>
    <col min="5900" max="5900" width="13.42578125" customWidth="1"/>
    <col min="6145" max="6145" width="12.28515625" customWidth="1"/>
    <col min="6146" max="6146" width="14.42578125" customWidth="1"/>
    <col min="6147" max="6147" width="13.7109375" customWidth="1"/>
    <col min="6148" max="6148" width="10.85546875" customWidth="1"/>
    <col min="6149" max="6151" width="9.140625" customWidth="1"/>
    <col min="6152" max="6152" width="11.85546875" customWidth="1"/>
    <col min="6153" max="6155" width="9.140625" customWidth="1"/>
    <col min="6156" max="6156" width="13.42578125" customWidth="1"/>
    <col min="6401" max="6401" width="12.28515625" customWidth="1"/>
    <col min="6402" max="6402" width="14.42578125" customWidth="1"/>
    <col min="6403" max="6403" width="13.7109375" customWidth="1"/>
    <col min="6404" max="6404" width="10.85546875" customWidth="1"/>
    <col min="6405" max="6407" width="9.140625" customWidth="1"/>
    <col min="6408" max="6408" width="11.85546875" customWidth="1"/>
    <col min="6409" max="6411" width="9.140625" customWidth="1"/>
    <col min="6412" max="6412" width="13.42578125" customWidth="1"/>
    <col min="6657" max="6657" width="12.28515625" customWidth="1"/>
    <col min="6658" max="6658" width="14.42578125" customWidth="1"/>
    <col min="6659" max="6659" width="13.7109375" customWidth="1"/>
    <col min="6660" max="6660" width="10.85546875" customWidth="1"/>
    <col min="6661" max="6663" width="9.140625" customWidth="1"/>
    <col min="6664" max="6664" width="11.85546875" customWidth="1"/>
    <col min="6665" max="6667" width="9.140625" customWidth="1"/>
    <col min="6668" max="6668" width="13.42578125" customWidth="1"/>
    <col min="6913" max="6913" width="12.28515625" customWidth="1"/>
    <col min="6914" max="6914" width="14.42578125" customWidth="1"/>
    <col min="6915" max="6915" width="13.7109375" customWidth="1"/>
    <col min="6916" max="6916" width="10.85546875" customWidth="1"/>
    <col min="6917" max="6919" width="9.140625" customWidth="1"/>
    <col min="6920" max="6920" width="11.85546875" customWidth="1"/>
    <col min="6921" max="6923" width="9.140625" customWidth="1"/>
    <col min="6924" max="6924" width="13.42578125" customWidth="1"/>
    <col min="7169" max="7169" width="12.28515625" customWidth="1"/>
    <col min="7170" max="7170" width="14.42578125" customWidth="1"/>
    <col min="7171" max="7171" width="13.7109375" customWidth="1"/>
    <col min="7172" max="7172" width="10.85546875" customWidth="1"/>
    <col min="7173" max="7175" width="9.140625" customWidth="1"/>
    <col min="7176" max="7176" width="11.85546875" customWidth="1"/>
    <col min="7177" max="7179" width="9.140625" customWidth="1"/>
    <col min="7180" max="7180" width="13.42578125" customWidth="1"/>
    <col min="7425" max="7425" width="12.28515625" customWidth="1"/>
    <col min="7426" max="7426" width="14.42578125" customWidth="1"/>
    <col min="7427" max="7427" width="13.7109375" customWidth="1"/>
    <col min="7428" max="7428" width="10.85546875" customWidth="1"/>
    <col min="7429" max="7431" width="9.140625" customWidth="1"/>
    <col min="7432" max="7432" width="11.85546875" customWidth="1"/>
    <col min="7433" max="7435" width="9.140625" customWidth="1"/>
    <col min="7436" max="7436" width="13.42578125" customWidth="1"/>
    <col min="7681" max="7681" width="12.28515625" customWidth="1"/>
    <col min="7682" max="7682" width="14.42578125" customWidth="1"/>
    <col min="7683" max="7683" width="13.7109375" customWidth="1"/>
    <col min="7684" max="7684" width="10.85546875" customWidth="1"/>
    <col min="7685" max="7687" width="9.140625" customWidth="1"/>
    <col min="7688" max="7688" width="11.85546875" customWidth="1"/>
    <col min="7689" max="7691" width="9.140625" customWidth="1"/>
    <col min="7692" max="7692" width="13.42578125" customWidth="1"/>
    <col min="7937" max="7937" width="12.28515625" customWidth="1"/>
    <col min="7938" max="7938" width="14.42578125" customWidth="1"/>
    <col min="7939" max="7939" width="13.7109375" customWidth="1"/>
    <col min="7940" max="7940" width="10.85546875" customWidth="1"/>
    <col min="7941" max="7943" width="9.140625" customWidth="1"/>
    <col min="7944" max="7944" width="11.85546875" customWidth="1"/>
    <col min="7945" max="7947" width="9.140625" customWidth="1"/>
    <col min="7948" max="7948" width="13.42578125" customWidth="1"/>
    <col min="8193" max="8193" width="12.28515625" customWidth="1"/>
    <col min="8194" max="8194" width="14.42578125" customWidth="1"/>
    <col min="8195" max="8195" width="13.7109375" customWidth="1"/>
    <col min="8196" max="8196" width="10.85546875" customWidth="1"/>
    <col min="8197" max="8199" width="9.140625" customWidth="1"/>
    <col min="8200" max="8200" width="11.85546875" customWidth="1"/>
    <col min="8201" max="8203" width="9.140625" customWidth="1"/>
    <col min="8204" max="8204" width="13.42578125" customWidth="1"/>
    <col min="8449" max="8449" width="12.28515625" customWidth="1"/>
    <col min="8450" max="8450" width="14.42578125" customWidth="1"/>
    <col min="8451" max="8451" width="13.7109375" customWidth="1"/>
    <col min="8452" max="8452" width="10.85546875" customWidth="1"/>
    <col min="8453" max="8455" width="9.140625" customWidth="1"/>
    <col min="8456" max="8456" width="11.85546875" customWidth="1"/>
    <col min="8457" max="8459" width="9.140625" customWidth="1"/>
    <col min="8460" max="8460" width="13.42578125" customWidth="1"/>
    <col min="8705" max="8705" width="12.28515625" customWidth="1"/>
    <col min="8706" max="8706" width="14.42578125" customWidth="1"/>
    <col min="8707" max="8707" width="13.7109375" customWidth="1"/>
    <col min="8708" max="8708" width="10.85546875" customWidth="1"/>
    <col min="8709" max="8711" width="9.140625" customWidth="1"/>
    <col min="8712" max="8712" width="11.85546875" customWidth="1"/>
    <col min="8713" max="8715" width="9.140625" customWidth="1"/>
    <col min="8716" max="8716" width="13.42578125" customWidth="1"/>
    <col min="8961" max="8961" width="12.28515625" customWidth="1"/>
    <col min="8962" max="8962" width="14.42578125" customWidth="1"/>
    <col min="8963" max="8963" width="13.7109375" customWidth="1"/>
    <col min="8964" max="8964" width="10.85546875" customWidth="1"/>
    <col min="8965" max="8967" width="9.140625" customWidth="1"/>
    <col min="8968" max="8968" width="11.85546875" customWidth="1"/>
    <col min="8969" max="8971" width="9.140625" customWidth="1"/>
    <col min="8972" max="8972" width="13.42578125" customWidth="1"/>
    <col min="9217" max="9217" width="12.28515625" customWidth="1"/>
    <col min="9218" max="9218" width="14.42578125" customWidth="1"/>
    <col min="9219" max="9219" width="13.7109375" customWidth="1"/>
    <col min="9220" max="9220" width="10.85546875" customWidth="1"/>
    <col min="9221" max="9223" width="9.140625" customWidth="1"/>
    <col min="9224" max="9224" width="11.85546875" customWidth="1"/>
    <col min="9225" max="9227" width="9.140625" customWidth="1"/>
    <col min="9228" max="9228" width="13.42578125" customWidth="1"/>
    <col min="9473" max="9473" width="12.28515625" customWidth="1"/>
    <col min="9474" max="9474" width="14.42578125" customWidth="1"/>
    <col min="9475" max="9475" width="13.7109375" customWidth="1"/>
    <col min="9476" max="9476" width="10.85546875" customWidth="1"/>
    <col min="9477" max="9479" width="9.140625" customWidth="1"/>
    <col min="9480" max="9480" width="11.85546875" customWidth="1"/>
    <col min="9481" max="9483" width="9.140625" customWidth="1"/>
    <col min="9484" max="9484" width="13.42578125" customWidth="1"/>
    <col min="9729" max="9729" width="12.28515625" customWidth="1"/>
    <col min="9730" max="9730" width="14.42578125" customWidth="1"/>
    <col min="9731" max="9731" width="13.7109375" customWidth="1"/>
    <col min="9732" max="9732" width="10.85546875" customWidth="1"/>
    <col min="9733" max="9735" width="9.140625" customWidth="1"/>
    <col min="9736" max="9736" width="11.85546875" customWidth="1"/>
    <col min="9737" max="9739" width="9.140625" customWidth="1"/>
    <col min="9740" max="9740" width="13.42578125" customWidth="1"/>
    <col min="9985" max="9985" width="12.28515625" customWidth="1"/>
    <col min="9986" max="9986" width="14.42578125" customWidth="1"/>
    <col min="9987" max="9987" width="13.7109375" customWidth="1"/>
    <col min="9988" max="9988" width="10.85546875" customWidth="1"/>
    <col min="9989" max="9991" width="9.140625" customWidth="1"/>
    <col min="9992" max="9992" width="11.85546875" customWidth="1"/>
    <col min="9993" max="9995" width="9.140625" customWidth="1"/>
    <col min="9996" max="9996" width="13.42578125" customWidth="1"/>
    <col min="10241" max="10241" width="12.28515625" customWidth="1"/>
    <col min="10242" max="10242" width="14.42578125" customWidth="1"/>
    <col min="10243" max="10243" width="13.7109375" customWidth="1"/>
    <col min="10244" max="10244" width="10.85546875" customWidth="1"/>
    <col min="10245" max="10247" width="9.140625" customWidth="1"/>
    <col min="10248" max="10248" width="11.85546875" customWidth="1"/>
    <col min="10249" max="10251" width="9.140625" customWidth="1"/>
    <col min="10252" max="10252" width="13.42578125" customWidth="1"/>
    <col min="10497" max="10497" width="12.28515625" customWidth="1"/>
    <col min="10498" max="10498" width="14.42578125" customWidth="1"/>
    <col min="10499" max="10499" width="13.7109375" customWidth="1"/>
    <col min="10500" max="10500" width="10.85546875" customWidth="1"/>
    <col min="10501" max="10503" width="9.140625" customWidth="1"/>
    <col min="10504" max="10504" width="11.85546875" customWidth="1"/>
    <col min="10505" max="10507" width="9.140625" customWidth="1"/>
    <col min="10508" max="10508" width="13.42578125" customWidth="1"/>
    <col min="10753" max="10753" width="12.28515625" customWidth="1"/>
    <col min="10754" max="10754" width="14.42578125" customWidth="1"/>
    <col min="10755" max="10755" width="13.7109375" customWidth="1"/>
    <col min="10756" max="10756" width="10.85546875" customWidth="1"/>
    <col min="10757" max="10759" width="9.140625" customWidth="1"/>
    <col min="10760" max="10760" width="11.85546875" customWidth="1"/>
    <col min="10761" max="10763" width="9.140625" customWidth="1"/>
    <col min="10764" max="10764" width="13.42578125" customWidth="1"/>
    <col min="11009" max="11009" width="12.28515625" customWidth="1"/>
    <col min="11010" max="11010" width="14.42578125" customWidth="1"/>
    <col min="11011" max="11011" width="13.7109375" customWidth="1"/>
    <col min="11012" max="11012" width="10.85546875" customWidth="1"/>
    <col min="11013" max="11015" width="9.140625" customWidth="1"/>
    <col min="11016" max="11016" width="11.85546875" customWidth="1"/>
    <col min="11017" max="11019" width="9.140625" customWidth="1"/>
    <col min="11020" max="11020" width="13.42578125" customWidth="1"/>
    <col min="11265" max="11265" width="12.28515625" customWidth="1"/>
    <col min="11266" max="11266" width="14.42578125" customWidth="1"/>
    <col min="11267" max="11267" width="13.7109375" customWidth="1"/>
    <col min="11268" max="11268" width="10.85546875" customWidth="1"/>
    <col min="11269" max="11271" width="9.140625" customWidth="1"/>
    <col min="11272" max="11272" width="11.85546875" customWidth="1"/>
    <col min="11273" max="11275" width="9.140625" customWidth="1"/>
    <col min="11276" max="11276" width="13.42578125" customWidth="1"/>
    <col min="11521" max="11521" width="12.28515625" customWidth="1"/>
    <col min="11522" max="11522" width="14.42578125" customWidth="1"/>
    <col min="11523" max="11523" width="13.7109375" customWidth="1"/>
    <col min="11524" max="11524" width="10.85546875" customWidth="1"/>
    <col min="11525" max="11527" width="9.140625" customWidth="1"/>
    <col min="11528" max="11528" width="11.85546875" customWidth="1"/>
    <col min="11529" max="11531" width="9.140625" customWidth="1"/>
    <col min="11532" max="11532" width="13.42578125" customWidth="1"/>
    <col min="11777" max="11777" width="12.28515625" customWidth="1"/>
    <col min="11778" max="11778" width="14.42578125" customWidth="1"/>
    <col min="11779" max="11779" width="13.7109375" customWidth="1"/>
    <col min="11780" max="11780" width="10.85546875" customWidth="1"/>
    <col min="11781" max="11783" width="9.140625" customWidth="1"/>
    <col min="11784" max="11784" width="11.85546875" customWidth="1"/>
    <col min="11785" max="11787" width="9.140625" customWidth="1"/>
    <col min="11788" max="11788" width="13.42578125" customWidth="1"/>
    <col min="12033" max="12033" width="12.28515625" customWidth="1"/>
    <col min="12034" max="12034" width="14.42578125" customWidth="1"/>
    <col min="12035" max="12035" width="13.7109375" customWidth="1"/>
    <col min="12036" max="12036" width="10.85546875" customWidth="1"/>
    <col min="12037" max="12039" width="9.140625" customWidth="1"/>
    <col min="12040" max="12040" width="11.85546875" customWidth="1"/>
    <col min="12041" max="12043" width="9.140625" customWidth="1"/>
    <col min="12044" max="12044" width="13.42578125" customWidth="1"/>
    <col min="12289" max="12289" width="12.28515625" customWidth="1"/>
    <col min="12290" max="12290" width="14.42578125" customWidth="1"/>
    <col min="12291" max="12291" width="13.7109375" customWidth="1"/>
    <col min="12292" max="12292" width="10.85546875" customWidth="1"/>
    <col min="12293" max="12295" width="9.140625" customWidth="1"/>
    <col min="12296" max="12296" width="11.85546875" customWidth="1"/>
    <col min="12297" max="12299" width="9.140625" customWidth="1"/>
    <col min="12300" max="12300" width="13.42578125" customWidth="1"/>
    <col min="12545" max="12545" width="12.28515625" customWidth="1"/>
    <col min="12546" max="12546" width="14.42578125" customWidth="1"/>
    <col min="12547" max="12547" width="13.7109375" customWidth="1"/>
    <col min="12548" max="12548" width="10.85546875" customWidth="1"/>
    <col min="12549" max="12551" width="9.140625" customWidth="1"/>
    <col min="12552" max="12552" width="11.85546875" customWidth="1"/>
    <col min="12553" max="12555" width="9.140625" customWidth="1"/>
    <col min="12556" max="12556" width="13.42578125" customWidth="1"/>
    <col min="12801" max="12801" width="12.28515625" customWidth="1"/>
    <col min="12802" max="12802" width="14.42578125" customWidth="1"/>
    <col min="12803" max="12803" width="13.7109375" customWidth="1"/>
    <col min="12804" max="12804" width="10.85546875" customWidth="1"/>
    <col min="12805" max="12807" width="9.140625" customWidth="1"/>
    <col min="12808" max="12808" width="11.85546875" customWidth="1"/>
    <col min="12809" max="12811" width="9.140625" customWidth="1"/>
    <col min="12812" max="12812" width="13.42578125" customWidth="1"/>
    <col min="13057" max="13057" width="12.28515625" customWidth="1"/>
    <col min="13058" max="13058" width="14.42578125" customWidth="1"/>
    <col min="13059" max="13059" width="13.7109375" customWidth="1"/>
    <col min="13060" max="13060" width="10.85546875" customWidth="1"/>
    <col min="13061" max="13063" width="9.140625" customWidth="1"/>
    <col min="13064" max="13064" width="11.85546875" customWidth="1"/>
    <col min="13065" max="13067" width="9.140625" customWidth="1"/>
    <col min="13068" max="13068" width="13.42578125" customWidth="1"/>
    <col min="13313" max="13313" width="12.28515625" customWidth="1"/>
    <col min="13314" max="13314" width="14.42578125" customWidth="1"/>
    <col min="13315" max="13315" width="13.7109375" customWidth="1"/>
    <col min="13316" max="13316" width="10.85546875" customWidth="1"/>
    <col min="13317" max="13319" width="9.140625" customWidth="1"/>
    <col min="13320" max="13320" width="11.85546875" customWidth="1"/>
    <col min="13321" max="13323" width="9.140625" customWidth="1"/>
    <col min="13324" max="13324" width="13.42578125" customWidth="1"/>
    <col min="13569" max="13569" width="12.28515625" customWidth="1"/>
    <col min="13570" max="13570" width="14.42578125" customWidth="1"/>
    <col min="13571" max="13571" width="13.7109375" customWidth="1"/>
    <col min="13572" max="13572" width="10.85546875" customWidth="1"/>
    <col min="13573" max="13575" width="9.140625" customWidth="1"/>
    <col min="13576" max="13576" width="11.85546875" customWidth="1"/>
    <col min="13577" max="13579" width="9.140625" customWidth="1"/>
    <col min="13580" max="13580" width="13.42578125" customWidth="1"/>
    <col min="13825" max="13825" width="12.28515625" customWidth="1"/>
    <col min="13826" max="13826" width="14.42578125" customWidth="1"/>
    <col min="13827" max="13827" width="13.7109375" customWidth="1"/>
    <col min="13828" max="13828" width="10.85546875" customWidth="1"/>
    <col min="13829" max="13831" width="9.140625" customWidth="1"/>
    <col min="13832" max="13832" width="11.85546875" customWidth="1"/>
    <col min="13833" max="13835" width="9.140625" customWidth="1"/>
    <col min="13836" max="13836" width="13.42578125" customWidth="1"/>
    <col min="14081" max="14081" width="12.28515625" customWidth="1"/>
    <col min="14082" max="14082" width="14.42578125" customWidth="1"/>
    <col min="14083" max="14083" width="13.7109375" customWidth="1"/>
    <col min="14084" max="14084" width="10.85546875" customWidth="1"/>
    <col min="14085" max="14087" width="9.140625" customWidth="1"/>
    <col min="14088" max="14088" width="11.85546875" customWidth="1"/>
    <col min="14089" max="14091" width="9.140625" customWidth="1"/>
    <col min="14092" max="14092" width="13.42578125" customWidth="1"/>
    <col min="14337" max="14337" width="12.28515625" customWidth="1"/>
    <col min="14338" max="14338" width="14.42578125" customWidth="1"/>
    <col min="14339" max="14339" width="13.7109375" customWidth="1"/>
    <col min="14340" max="14340" width="10.85546875" customWidth="1"/>
    <col min="14341" max="14343" width="9.140625" customWidth="1"/>
    <col min="14344" max="14344" width="11.85546875" customWidth="1"/>
    <col min="14345" max="14347" width="9.140625" customWidth="1"/>
    <col min="14348" max="14348" width="13.42578125" customWidth="1"/>
    <col min="14593" max="14593" width="12.28515625" customWidth="1"/>
    <col min="14594" max="14594" width="14.42578125" customWidth="1"/>
    <col min="14595" max="14595" width="13.7109375" customWidth="1"/>
    <col min="14596" max="14596" width="10.85546875" customWidth="1"/>
    <col min="14597" max="14599" width="9.140625" customWidth="1"/>
    <col min="14600" max="14600" width="11.85546875" customWidth="1"/>
    <col min="14601" max="14603" width="9.140625" customWidth="1"/>
    <col min="14604" max="14604" width="13.42578125" customWidth="1"/>
    <col min="14849" max="14849" width="12.28515625" customWidth="1"/>
    <col min="14850" max="14850" width="14.42578125" customWidth="1"/>
    <col min="14851" max="14851" width="13.7109375" customWidth="1"/>
    <col min="14852" max="14852" width="10.85546875" customWidth="1"/>
    <col min="14853" max="14855" width="9.140625" customWidth="1"/>
    <col min="14856" max="14856" width="11.85546875" customWidth="1"/>
    <col min="14857" max="14859" width="9.140625" customWidth="1"/>
    <col min="14860" max="14860" width="13.42578125" customWidth="1"/>
    <col min="15105" max="15105" width="12.28515625" customWidth="1"/>
    <col min="15106" max="15106" width="14.42578125" customWidth="1"/>
    <col min="15107" max="15107" width="13.7109375" customWidth="1"/>
    <col min="15108" max="15108" width="10.85546875" customWidth="1"/>
    <col min="15109" max="15111" width="9.140625" customWidth="1"/>
    <col min="15112" max="15112" width="11.85546875" customWidth="1"/>
    <col min="15113" max="15115" width="9.140625" customWidth="1"/>
    <col min="15116" max="15116" width="13.42578125" customWidth="1"/>
    <col min="15361" max="15361" width="12.28515625" customWidth="1"/>
    <col min="15362" max="15362" width="14.42578125" customWidth="1"/>
    <col min="15363" max="15363" width="13.7109375" customWidth="1"/>
    <col min="15364" max="15364" width="10.85546875" customWidth="1"/>
    <col min="15365" max="15367" width="9.140625" customWidth="1"/>
    <col min="15368" max="15368" width="11.85546875" customWidth="1"/>
    <col min="15369" max="15371" width="9.140625" customWidth="1"/>
    <col min="15372" max="15372" width="13.42578125" customWidth="1"/>
    <col min="15617" max="15617" width="12.28515625" customWidth="1"/>
    <col min="15618" max="15618" width="14.42578125" customWidth="1"/>
    <col min="15619" max="15619" width="13.7109375" customWidth="1"/>
    <col min="15620" max="15620" width="10.85546875" customWidth="1"/>
    <col min="15621" max="15623" width="9.140625" customWidth="1"/>
    <col min="15624" max="15624" width="11.85546875" customWidth="1"/>
    <col min="15625" max="15627" width="9.140625" customWidth="1"/>
    <col min="15628" max="15628" width="13.42578125" customWidth="1"/>
    <col min="15873" max="15873" width="12.28515625" customWidth="1"/>
    <col min="15874" max="15874" width="14.42578125" customWidth="1"/>
    <col min="15875" max="15875" width="13.7109375" customWidth="1"/>
    <col min="15876" max="15876" width="10.85546875" customWidth="1"/>
    <col min="15877" max="15879" width="9.140625" customWidth="1"/>
    <col min="15880" max="15880" width="11.85546875" customWidth="1"/>
    <col min="15881" max="15883" width="9.140625" customWidth="1"/>
    <col min="15884" max="15884" width="13.42578125" customWidth="1"/>
    <col min="16129" max="16129" width="12.28515625" customWidth="1"/>
    <col min="16130" max="16130" width="14.42578125" customWidth="1"/>
    <col min="16131" max="16131" width="13.7109375" customWidth="1"/>
    <col min="16132" max="16132" width="10.85546875" customWidth="1"/>
    <col min="16133" max="16135" width="9.140625" customWidth="1"/>
    <col min="16136" max="16136" width="11.85546875" customWidth="1"/>
    <col min="16137" max="16139" width="9.140625" customWidth="1"/>
    <col min="16140" max="16140" width="13.42578125" customWidth="1"/>
  </cols>
  <sheetData>
    <row r="1" spans="2:11" x14ac:dyDescent="0.25">
      <c r="E1" s="47" t="s">
        <v>148</v>
      </c>
    </row>
    <row r="2" spans="2:11" x14ac:dyDescent="0.25">
      <c r="E2" s="48" t="s">
        <v>41</v>
      </c>
    </row>
    <row r="3" spans="2:11" x14ac:dyDescent="0.25">
      <c r="E3" s="688" t="s">
        <v>519</v>
      </c>
    </row>
    <row r="5" spans="2:11" x14ac:dyDescent="0.25">
      <c r="K5" s="49"/>
    </row>
    <row r="6" spans="2:11" x14ac:dyDescent="0.25">
      <c r="G6" t="s">
        <v>520</v>
      </c>
      <c r="H6" s="690">
        <v>43507</v>
      </c>
      <c r="I6" s="49"/>
      <c r="K6" s="49"/>
    </row>
    <row r="7" spans="2:11" x14ac:dyDescent="0.25">
      <c r="G7" s="15" t="s">
        <v>521</v>
      </c>
      <c r="H7" s="464" t="s">
        <v>522</v>
      </c>
      <c r="I7" s="465"/>
      <c r="K7" s="49"/>
    </row>
    <row r="8" spans="2:11" x14ac:dyDescent="0.25">
      <c r="H8" s="15"/>
      <c r="I8" s="49"/>
      <c r="J8" s="49"/>
      <c r="K8" s="49"/>
    </row>
    <row r="9" spans="2:11" x14ac:dyDescent="0.25">
      <c r="B9" s="2040" t="s">
        <v>39</v>
      </c>
      <c r="C9" s="522" t="s">
        <v>651</v>
      </c>
      <c r="D9" s="523"/>
      <c r="E9" s="523"/>
      <c r="F9" s="523"/>
      <c r="G9" s="523"/>
      <c r="H9" s="523"/>
      <c r="I9" s="524"/>
      <c r="J9" s="49"/>
    </row>
    <row r="10" spans="2:11" x14ac:dyDescent="0.25">
      <c r="B10" s="2041" t="s">
        <v>157</v>
      </c>
      <c r="C10" s="773" t="s">
        <v>652</v>
      </c>
      <c r="D10" s="774"/>
      <c r="E10" s="774"/>
      <c r="F10" s="774"/>
      <c r="G10" s="774"/>
      <c r="H10" s="774"/>
      <c r="I10" s="775"/>
    </row>
    <row r="11" spans="2:11" x14ac:dyDescent="0.25">
      <c r="B11" s="527"/>
      <c r="C11" s="776" t="s">
        <v>653</v>
      </c>
      <c r="D11" s="777"/>
      <c r="E11" s="777"/>
      <c r="F11" s="777"/>
      <c r="G11" s="777"/>
      <c r="H11" s="777"/>
      <c r="I11" s="778"/>
    </row>
    <row r="12" spans="2:11" x14ac:dyDescent="0.25">
      <c r="B12" s="2042"/>
      <c r="C12" s="779" t="s">
        <v>654</v>
      </c>
      <c r="D12" s="780"/>
      <c r="E12" s="780"/>
      <c r="F12" s="780"/>
      <c r="G12" s="780"/>
      <c r="H12" s="780"/>
      <c r="I12" s="781"/>
    </row>
    <row r="13" spans="2:11" x14ac:dyDescent="0.25">
      <c r="B13" s="2043" t="s">
        <v>155</v>
      </c>
      <c r="C13" s="776" t="s">
        <v>655</v>
      </c>
      <c r="D13" s="777"/>
      <c r="E13" s="777"/>
      <c r="F13" s="777"/>
      <c r="G13" s="777"/>
      <c r="H13" s="777"/>
      <c r="I13" s="778"/>
    </row>
    <row r="14" spans="2:11" x14ac:dyDescent="0.25">
      <c r="B14" s="2041" t="s">
        <v>159</v>
      </c>
      <c r="C14" s="782">
        <v>0.9</v>
      </c>
      <c r="D14" s="572"/>
      <c r="E14" s="783" t="s">
        <v>167</v>
      </c>
      <c r="F14" s="572"/>
      <c r="G14" s="572"/>
      <c r="H14" s="572"/>
      <c r="I14" s="573"/>
      <c r="J14" s="49"/>
    </row>
    <row r="15" spans="2:11" x14ac:dyDescent="0.25">
      <c r="B15" s="2041" t="s">
        <v>161</v>
      </c>
      <c r="C15" s="571" t="s">
        <v>531</v>
      </c>
      <c r="D15" s="572"/>
      <c r="E15" s="572"/>
      <c r="F15" s="572"/>
      <c r="G15" s="572"/>
      <c r="H15" s="572"/>
      <c r="I15" s="573"/>
      <c r="J15" s="49"/>
    </row>
    <row r="16" spans="2:11" x14ac:dyDescent="0.25">
      <c r="B16" s="2209" t="s">
        <v>656</v>
      </c>
      <c r="C16" s="784" t="s">
        <v>657</v>
      </c>
      <c r="D16" s="572"/>
      <c r="E16" s="572"/>
      <c r="F16" s="572"/>
      <c r="G16" s="572"/>
      <c r="H16" s="572"/>
      <c r="I16" s="573"/>
      <c r="J16" s="49"/>
      <c r="K16" s="107" t="s">
        <v>167</v>
      </c>
    </row>
    <row r="17" spans="2:22" x14ac:dyDescent="0.25">
      <c r="B17" s="2210"/>
      <c r="C17" s="713" t="s">
        <v>658</v>
      </c>
      <c r="D17" s="596"/>
      <c r="E17" s="596"/>
      <c r="F17" s="596"/>
      <c r="G17" s="596"/>
      <c r="H17" s="596"/>
      <c r="I17" s="597"/>
    </row>
    <row r="18" spans="2:22" x14ac:dyDescent="0.25">
      <c r="B18" s="55"/>
    </row>
    <row r="19" spans="2:22" x14ac:dyDescent="0.25">
      <c r="B19" s="55"/>
    </row>
    <row r="21" spans="2:22" ht="51.75" x14ac:dyDescent="0.25">
      <c r="B21" s="1479" t="s">
        <v>1380</v>
      </c>
      <c r="C21" s="2211" t="s">
        <v>659</v>
      </c>
      <c r="D21" s="2116" t="s">
        <v>159</v>
      </c>
      <c r="G21" s="70"/>
    </row>
    <row r="22" spans="2:22" x14ac:dyDescent="0.25">
      <c r="B22" s="616" t="s">
        <v>533</v>
      </c>
      <c r="C22" s="1946">
        <v>1</v>
      </c>
      <c r="D22" s="786">
        <v>0.9</v>
      </c>
      <c r="E22" s="55"/>
      <c r="R22" s="56" t="s">
        <v>285</v>
      </c>
    </row>
    <row r="23" spans="2:22" x14ac:dyDescent="0.25">
      <c r="B23" s="616" t="s">
        <v>534</v>
      </c>
      <c r="C23" s="1946">
        <v>1</v>
      </c>
      <c r="D23" s="786">
        <v>0.9</v>
      </c>
      <c r="E23" s="119"/>
      <c r="G23" s="787"/>
      <c r="R23" t="s">
        <v>541</v>
      </c>
    </row>
    <row r="24" spans="2:22" x14ac:dyDescent="0.25">
      <c r="B24" s="616" t="s">
        <v>535</v>
      </c>
      <c r="C24" s="1946">
        <v>1</v>
      </c>
      <c r="D24" s="786">
        <v>0.9</v>
      </c>
      <c r="E24" s="623"/>
      <c r="R24" t="s">
        <v>177</v>
      </c>
    </row>
    <row r="25" spans="2:22" ht="15.75" thickBot="1" x14ac:dyDescent="0.3">
      <c r="B25" s="616" t="s">
        <v>537</v>
      </c>
      <c r="C25" s="1946">
        <f>+G65</f>
        <v>1</v>
      </c>
      <c r="D25" s="786">
        <v>0.9</v>
      </c>
      <c r="E25" s="107"/>
    </row>
    <row r="26" spans="2:22" x14ac:dyDescent="0.25">
      <c r="B26" s="616" t="s">
        <v>539</v>
      </c>
      <c r="C26" s="1946">
        <f>+G66</f>
        <v>1</v>
      </c>
      <c r="D26" s="786">
        <v>0.9</v>
      </c>
      <c r="R26" s="696" t="s">
        <v>545</v>
      </c>
      <c r="S26" s="697"/>
      <c r="T26" s="698" t="s">
        <v>576</v>
      </c>
      <c r="U26" s="697"/>
      <c r="V26" s="699"/>
    </row>
    <row r="27" spans="2:22" x14ac:dyDescent="0.25">
      <c r="B27" s="615" t="s">
        <v>540</v>
      </c>
      <c r="C27" s="1946">
        <v>1</v>
      </c>
      <c r="D27" s="786">
        <v>0.9</v>
      </c>
      <c r="F27" s="788" t="s">
        <v>660</v>
      </c>
      <c r="G27" s="788"/>
      <c r="R27" s="598"/>
      <c r="S27" s="600"/>
      <c r="T27" s="676"/>
      <c r="U27" s="600"/>
      <c r="V27" s="599"/>
    </row>
    <row r="28" spans="2:22" x14ac:dyDescent="0.25">
      <c r="B28" s="615" t="s">
        <v>542</v>
      </c>
      <c r="C28" s="1946">
        <v>1</v>
      </c>
      <c r="D28" s="786">
        <v>0.9</v>
      </c>
      <c r="E28" s="788" t="s">
        <v>661</v>
      </c>
      <c r="G28" s="107"/>
      <c r="R28" s="598"/>
      <c r="S28" s="600"/>
      <c r="T28" s="676"/>
      <c r="U28" s="600"/>
      <c r="V28" s="599"/>
    </row>
    <row r="29" spans="2:22" x14ac:dyDescent="0.25">
      <c r="B29" s="615" t="s">
        <v>544</v>
      </c>
      <c r="C29" s="1946">
        <v>0.94</v>
      </c>
      <c r="D29" s="785">
        <v>0.9</v>
      </c>
      <c r="G29" s="107" t="s">
        <v>1342</v>
      </c>
      <c r="R29" s="598"/>
      <c r="S29" s="600"/>
      <c r="T29" s="676"/>
      <c r="U29" s="600"/>
      <c r="V29" s="599"/>
    </row>
    <row r="30" spans="2:22" x14ac:dyDescent="0.25">
      <c r="B30" s="615" t="s">
        <v>1229</v>
      </c>
      <c r="C30" s="1946">
        <v>0.94</v>
      </c>
      <c r="D30" s="785">
        <v>0.9</v>
      </c>
      <c r="E30" s="73"/>
      <c r="G30" t="s">
        <v>1343</v>
      </c>
      <c r="R30" s="598"/>
      <c r="S30" s="600"/>
      <c r="T30" s="676"/>
      <c r="U30" s="600"/>
      <c r="V30" s="599"/>
    </row>
    <row r="31" spans="2:22" x14ac:dyDescent="0.25">
      <c r="R31" s="492"/>
      <c r="S31" s="463" t="s">
        <v>662</v>
      </c>
      <c r="T31" s="493"/>
      <c r="U31" s="463" t="s">
        <v>78</v>
      </c>
      <c r="V31" s="494"/>
    </row>
    <row r="32" spans="2:22" x14ac:dyDescent="0.25">
      <c r="R32" s="492"/>
      <c r="S32" s="463"/>
      <c r="T32" s="493"/>
      <c r="U32" s="463"/>
      <c r="V32" s="494"/>
    </row>
    <row r="33" spans="18:22" x14ac:dyDescent="0.25">
      <c r="R33" s="492"/>
      <c r="S33" s="463"/>
      <c r="T33" s="493"/>
      <c r="U33" s="463"/>
      <c r="V33" s="494"/>
    </row>
    <row r="34" spans="18:22" x14ac:dyDescent="0.25">
      <c r="R34" s="492"/>
      <c r="S34" s="463"/>
      <c r="T34" s="493"/>
      <c r="U34" s="463"/>
      <c r="V34" s="494"/>
    </row>
    <row r="35" spans="18:22" x14ac:dyDescent="0.25">
      <c r="R35" s="492"/>
      <c r="S35" s="463"/>
      <c r="T35" s="493"/>
      <c r="U35" s="463"/>
      <c r="V35" s="494"/>
    </row>
    <row r="36" spans="18:22" x14ac:dyDescent="0.25">
      <c r="R36" s="492"/>
      <c r="S36" s="463"/>
      <c r="T36" s="493"/>
      <c r="U36" s="463"/>
      <c r="V36" s="494"/>
    </row>
    <row r="37" spans="18:22" x14ac:dyDescent="0.25">
      <c r="R37" s="492"/>
      <c r="S37" s="463"/>
      <c r="T37" s="493"/>
      <c r="U37" s="463"/>
      <c r="V37" s="494"/>
    </row>
    <row r="38" spans="18:22" x14ac:dyDescent="0.25">
      <c r="R38" s="492"/>
      <c r="S38" s="463"/>
      <c r="T38" s="493"/>
      <c r="U38" s="463"/>
      <c r="V38" s="494"/>
    </row>
    <row r="39" spans="18:22" x14ac:dyDescent="0.25">
      <c r="R39" s="492"/>
      <c r="S39" s="463"/>
      <c r="T39" s="493"/>
      <c r="U39" s="463"/>
      <c r="V39" s="494"/>
    </row>
    <row r="40" spans="18:22" x14ac:dyDescent="0.25">
      <c r="R40" s="492"/>
      <c r="S40" s="463"/>
      <c r="T40" s="493"/>
      <c r="U40" s="463"/>
      <c r="V40" s="494"/>
    </row>
    <row r="41" spans="18:22" ht="15.75" thickBot="1" x14ac:dyDescent="0.3">
      <c r="R41" s="495"/>
      <c r="S41" s="496"/>
      <c r="T41" s="497"/>
      <c r="U41" s="496"/>
      <c r="V41" s="498"/>
    </row>
    <row r="43" spans="18:22" x14ac:dyDescent="0.25">
      <c r="R43" t="s">
        <v>181</v>
      </c>
    </row>
    <row r="44" spans="18:22" x14ac:dyDescent="0.25">
      <c r="R44" t="s">
        <v>233</v>
      </c>
    </row>
    <row r="50" spans="2:19" ht="18" x14ac:dyDescent="0.25">
      <c r="F50" s="703"/>
    </row>
    <row r="52" spans="2:19" x14ac:dyDescent="0.25">
      <c r="B52" s="107" t="s">
        <v>663</v>
      </c>
    </row>
    <row r="53" spans="2:19" x14ac:dyDescent="0.25">
      <c r="B53" s="107" t="s">
        <v>664</v>
      </c>
    </row>
    <row r="54" spans="2:19" ht="19.5" customHeight="1" x14ac:dyDescent="0.25"/>
    <row r="55" spans="2:19" x14ac:dyDescent="0.25">
      <c r="B55" t="s">
        <v>665</v>
      </c>
    </row>
    <row r="56" spans="2:19" x14ac:dyDescent="0.25">
      <c r="B56" s="1479" t="s">
        <v>666</v>
      </c>
      <c r="C56" s="2116" t="s">
        <v>667</v>
      </c>
      <c r="D56" s="2116"/>
      <c r="E56" s="2116" t="s">
        <v>668</v>
      </c>
      <c r="F56" s="2212"/>
      <c r="G56" s="2116"/>
      <c r="H56" s="12"/>
      <c r="I56" s="12"/>
      <c r="J56" s="12"/>
      <c r="K56" s="1479" t="s">
        <v>666</v>
      </c>
      <c r="L56" s="2116" t="s">
        <v>669</v>
      </c>
      <c r="M56" s="137" t="s">
        <v>670</v>
      </c>
      <c r="N56" s="12"/>
      <c r="O56" s="12"/>
      <c r="P56" s="2116" t="s">
        <v>671</v>
      </c>
      <c r="Q56" s="2116" t="s">
        <v>74</v>
      </c>
      <c r="R56" s="2116"/>
      <c r="S56" s="2116" t="s">
        <v>672</v>
      </c>
    </row>
    <row r="57" spans="2:19" x14ac:dyDescent="0.25">
      <c r="B57" s="1">
        <v>2005</v>
      </c>
      <c r="C57" s="1">
        <f>+M57</f>
        <v>87</v>
      </c>
      <c r="D57" s="1"/>
      <c r="E57" s="1">
        <f>+C57</f>
        <v>87</v>
      </c>
      <c r="F57" s="1"/>
      <c r="G57" s="1537">
        <f t="shared" ref="G57:G70" si="0">+E57/C57</f>
        <v>1</v>
      </c>
      <c r="K57" s="1">
        <v>2005</v>
      </c>
      <c r="L57" s="1">
        <v>87</v>
      </c>
      <c r="M57" s="1">
        <f>+L57</f>
        <v>87</v>
      </c>
      <c r="P57" s="1">
        <v>1</v>
      </c>
      <c r="Q57" s="1">
        <v>88</v>
      </c>
      <c r="R57" s="1"/>
      <c r="S57" s="1">
        <f>+Q57-P57+1</f>
        <v>88</v>
      </c>
    </row>
    <row r="58" spans="2:19" x14ac:dyDescent="0.25">
      <c r="B58" s="1">
        <v>2006</v>
      </c>
      <c r="C58" s="1">
        <f t="shared" ref="C58:C63" si="1">+L58</f>
        <v>56</v>
      </c>
      <c r="D58" s="1"/>
      <c r="E58" s="1">
        <f>+C58</f>
        <v>56</v>
      </c>
      <c r="F58" s="1"/>
      <c r="G58" s="1537">
        <f t="shared" si="0"/>
        <v>1</v>
      </c>
      <c r="K58" s="1">
        <v>2006</v>
      </c>
      <c r="L58" s="1">
        <v>56</v>
      </c>
      <c r="M58" s="1">
        <f>+M57+L58</f>
        <v>143</v>
      </c>
      <c r="P58" s="1">
        <v>89</v>
      </c>
      <c r="Q58" s="1">
        <f t="shared" ref="Q58:Q66" si="2">+P58+L58</f>
        <v>145</v>
      </c>
      <c r="R58" s="1"/>
      <c r="S58" s="1">
        <f>+P58+L58</f>
        <v>145</v>
      </c>
    </row>
    <row r="59" spans="2:19" x14ac:dyDescent="0.25">
      <c r="B59" s="1">
        <v>2007</v>
      </c>
      <c r="C59" s="1">
        <f t="shared" si="1"/>
        <v>112</v>
      </c>
      <c r="D59" s="1"/>
      <c r="E59" s="1">
        <f>+C59</f>
        <v>112</v>
      </c>
      <c r="F59" s="1"/>
      <c r="G59" s="1537">
        <f t="shared" si="0"/>
        <v>1</v>
      </c>
      <c r="K59" s="1">
        <v>2007</v>
      </c>
      <c r="L59" s="1">
        <v>112</v>
      </c>
      <c r="M59" s="1">
        <f t="shared" ref="M59:M67" si="3">+M58+L59</f>
        <v>255</v>
      </c>
      <c r="P59" s="1">
        <v>146</v>
      </c>
      <c r="Q59" s="1">
        <f t="shared" si="2"/>
        <v>258</v>
      </c>
      <c r="R59" s="1"/>
      <c r="S59" s="1">
        <f t="shared" ref="S59:S68" si="4">+Q59-P59+1</f>
        <v>113</v>
      </c>
    </row>
    <row r="60" spans="2:19" x14ac:dyDescent="0.25">
      <c r="B60" s="1">
        <v>2008</v>
      </c>
      <c r="C60" s="1">
        <f t="shared" si="1"/>
        <v>83</v>
      </c>
      <c r="D60" s="1"/>
      <c r="E60" s="1">
        <f>+C60</f>
        <v>83</v>
      </c>
      <c r="F60" s="1"/>
      <c r="G60" s="1537">
        <f t="shared" si="0"/>
        <v>1</v>
      </c>
      <c r="K60" s="1">
        <v>2008</v>
      </c>
      <c r="L60" s="1">
        <v>83</v>
      </c>
      <c r="M60" s="1">
        <f t="shared" si="3"/>
        <v>338</v>
      </c>
      <c r="P60" s="1">
        <v>259</v>
      </c>
      <c r="Q60" s="1">
        <f t="shared" si="2"/>
        <v>342</v>
      </c>
      <c r="R60" s="1"/>
      <c r="S60" s="1">
        <f t="shared" si="4"/>
        <v>84</v>
      </c>
    </row>
    <row r="61" spans="2:19" x14ac:dyDescent="0.25">
      <c r="B61" s="1">
        <v>2009</v>
      </c>
      <c r="C61" s="1">
        <f t="shared" si="1"/>
        <v>49</v>
      </c>
      <c r="D61" s="1"/>
      <c r="E61" s="1">
        <f>+C61</f>
        <v>49</v>
      </c>
      <c r="F61" s="1"/>
      <c r="G61" s="1537">
        <f t="shared" si="0"/>
        <v>1</v>
      </c>
      <c r="K61" s="1">
        <v>2009</v>
      </c>
      <c r="L61" s="1">
        <v>49</v>
      </c>
      <c r="M61" s="1">
        <f t="shared" si="3"/>
        <v>387</v>
      </c>
      <c r="P61" s="1">
        <v>343</v>
      </c>
      <c r="Q61" s="1">
        <f t="shared" si="2"/>
        <v>392</v>
      </c>
      <c r="R61" s="1"/>
      <c r="S61" s="1">
        <f t="shared" si="4"/>
        <v>50</v>
      </c>
    </row>
    <row r="62" spans="2:19" x14ac:dyDescent="0.25">
      <c r="B62" s="1">
        <v>2010</v>
      </c>
      <c r="C62" s="1">
        <f t="shared" si="1"/>
        <v>54</v>
      </c>
      <c r="D62" s="1"/>
      <c r="E62" s="1">
        <v>54</v>
      </c>
      <c r="F62" s="1"/>
      <c r="G62" s="1537">
        <f t="shared" si="0"/>
        <v>1</v>
      </c>
      <c r="K62" s="1">
        <v>2010</v>
      </c>
      <c r="L62" s="1">
        <v>54</v>
      </c>
      <c r="M62" s="1">
        <f t="shared" si="3"/>
        <v>441</v>
      </c>
      <c r="P62" s="1">
        <v>393</v>
      </c>
      <c r="Q62" s="1">
        <f t="shared" si="2"/>
        <v>447</v>
      </c>
      <c r="R62" s="1"/>
      <c r="S62" s="1">
        <f t="shared" si="4"/>
        <v>55</v>
      </c>
    </row>
    <row r="63" spans="2:19" x14ac:dyDescent="0.25">
      <c r="B63" s="1">
        <v>2011</v>
      </c>
      <c r="C63" s="1">
        <f t="shared" si="1"/>
        <v>73</v>
      </c>
      <c r="D63" s="1"/>
      <c r="E63" s="1">
        <v>73</v>
      </c>
      <c r="F63" s="1"/>
      <c r="G63" s="1537">
        <f t="shared" si="0"/>
        <v>1</v>
      </c>
      <c r="K63" s="1">
        <v>2011</v>
      </c>
      <c r="L63" s="1">
        <v>73</v>
      </c>
      <c r="M63" s="1">
        <f t="shared" si="3"/>
        <v>514</v>
      </c>
      <c r="P63" s="1">
        <v>448</v>
      </c>
      <c r="Q63" s="1">
        <f t="shared" si="2"/>
        <v>521</v>
      </c>
      <c r="R63" s="1"/>
      <c r="S63" s="1">
        <f t="shared" si="4"/>
        <v>74</v>
      </c>
    </row>
    <row r="64" spans="2:19" x14ac:dyDescent="0.25">
      <c r="B64" s="1">
        <v>2012</v>
      </c>
      <c r="C64" s="1">
        <v>55</v>
      </c>
      <c r="D64" s="1"/>
      <c r="E64" s="1">
        <v>55</v>
      </c>
      <c r="F64" s="1"/>
      <c r="G64" s="1537">
        <f t="shared" si="0"/>
        <v>1</v>
      </c>
      <c r="K64" s="1">
        <v>2012</v>
      </c>
      <c r="L64" s="1">
        <v>55</v>
      </c>
      <c r="M64" s="1">
        <f t="shared" si="3"/>
        <v>569</v>
      </c>
      <c r="P64" s="1">
        <v>522</v>
      </c>
      <c r="Q64" s="1">
        <f t="shared" si="2"/>
        <v>577</v>
      </c>
      <c r="R64" s="1"/>
      <c r="S64" s="1">
        <f t="shared" si="4"/>
        <v>56</v>
      </c>
    </row>
    <row r="65" spans="1:19" x14ac:dyDescent="0.25">
      <c r="B65" s="1">
        <v>2013</v>
      </c>
      <c r="C65" s="1">
        <v>64</v>
      </c>
      <c r="D65" s="1"/>
      <c r="E65" s="1">
        <v>64</v>
      </c>
      <c r="F65" s="1"/>
      <c r="G65" s="1537">
        <f t="shared" si="0"/>
        <v>1</v>
      </c>
      <c r="K65" s="1">
        <v>2013</v>
      </c>
      <c r="L65" s="1">
        <v>65</v>
      </c>
      <c r="M65" s="1">
        <f t="shared" si="3"/>
        <v>634</v>
      </c>
      <c r="P65" s="1">
        <v>578</v>
      </c>
      <c r="Q65" s="1">
        <f t="shared" si="2"/>
        <v>643</v>
      </c>
      <c r="R65" s="1"/>
      <c r="S65" s="1">
        <f t="shared" si="4"/>
        <v>66</v>
      </c>
    </row>
    <row r="66" spans="1:19" x14ac:dyDescent="0.25">
      <c r="B66" s="1">
        <v>2014</v>
      </c>
      <c r="C66" s="1">
        <v>63</v>
      </c>
      <c r="D66" s="1"/>
      <c r="E66" s="1">
        <v>63</v>
      </c>
      <c r="F66" s="1"/>
      <c r="G66" s="1537">
        <f t="shared" si="0"/>
        <v>1</v>
      </c>
      <c r="K66" s="1">
        <v>2014</v>
      </c>
      <c r="L66" s="1">
        <v>62</v>
      </c>
      <c r="M66" s="1">
        <f t="shared" si="3"/>
        <v>696</v>
      </c>
      <c r="P66" s="1">
        <v>644</v>
      </c>
      <c r="Q66" s="1">
        <f t="shared" si="2"/>
        <v>706</v>
      </c>
      <c r="R66" s="1"/>
      <c r="S66" s="1">
        <f t="shared" si="4"/>
        <v>63</v>
      </c>
    </row>
    <row r="67" spans="1:19" x14ac:dyDescent="0.25">
      <c r="B67" s="1">
        <v>2015</v>
      </c>
      <c r="C67" s="137">
        <f>+S67</f>
        <v>55</v>
      </c>
      <c r="D67" s="1"/>
      <c r="E67" s="1">
        <v>55</v>
      </c>
      <c r="F67" s="1"/>
      <c r="G67" s="1537">
        <f t="shared" si="0"/>
        <v>1</v>
      </c>
      <c r="K67" s="1">
        <v>2015</v>
      </c>
      <c r="L67" s="1">
        <v>41</v>
      </c>
      <c r="M67" s="1">
        <f t="shared" si="3"/>
        <v>737</v>
      </c>
      <c r="P67" s="1">
        <v>707</v>
      </c>
      <c r="Q67" s="1">
        <v>761</v>
      </c>
      <c r="R67" s="1"/>
      <c r="S67" s="1">
        <f t="shared" si="4"/>
        <v>55</v>
      </c>
    </row>
    <row r="68" spans="1:19" x14ac:dyDescent="0.25">
      <c r="B68" s="802" t="s">
        <v>673</v>
      </c>
      <c r="C68" s="1">
        <v>16</v>
      </c>
      <c r="D68" s="1"/>
      <c r="E68" s="1">
        <v>16</v>
      </c>
      <c r="F68" s="1"/>
      <c r="G68" s="1537">
        <f t="shared" si="0"/>
        <v>1</v>
      </c>
      <c r="K68" s="1" t="s">
        <v>251</v>
      </c>
      <c r="L68" s="1"/>
      <c r="M68" s="1"/>
      <c r="P68" s="1">
        <v>762</v>
      </c>
      <c r="Q68" s="1">
        <v>780</v>
      </c>
      <c r="R68" s="1"/>
      <c r="S68" s="1">
        <f t="shared" si="4"/>
        <v>19</v>
      </c>
    </row>
    <row r="69" spans="1:19" x14ac:dyDescent="0.25">
      <c r="B69" s="802" t="s">
        <v>674</v>
      </c>
      <c r="C69" s="1">
        <v>20</v>
      </c>
      <c r="D69" s="1"/>
      <c r="E69" s="1">
        <v>15</v>
      </c>
      <c r="F69" s="1"/>
      <c r="G69" s="1537">
        <f t="shared" si="0"/>
        <v>0.75</v>
      </c>
      <c r="I69">
        <f>24/39%</f>
        <v>61.538461538461533</v>
      </c>
      <c r="K69" s="1"/>
      <c r="L69" s="1"/>
      <c r="M69" s="1"/>
    </row>
    <row r="70" spans="1:19" x14ac:dyDescent="0.25">
      <c r="B70" s="802" t="s">
        <v>675</v>
      </c>
      <c r="C70" s="1">
        <v>4</v>
      </c>
      <c r="D70" s="1"/>
      <c r="E70" s="1">
        <v>1</v>
      </c>
      <c r="F70" s="1"/>
      <c r="G70" s="1537">
        <f t="shared" si="0"/>
        <v>0.25</v>
      </c>
      <c r="K70" s="1"/>
      <c r="L70" s="1"/>
      <c r="M70" s="1"/>
    </row>
    <row r="71" spans="1:19" ht="15.75" x14ac:dyDescent="0.25">
      <c r="A71" s="623">
        <v>43249</v>
      </c>
      <c r="B71" s="137">
        <v>2017</v>
      </c>
      <c r="C71" s="137">
        <f>+M71-L71</f>
        <v>53</v>
      </c>
      <c r="D71" s="137"/>
      <c r="E71" s="137">
        <f>53-7</f>
        <v>46</v>
      </c>
      <c r="F71" s="137"/>
      <c r="G71" s="1894">
        <f>+E71/C71</f>
        <v>0.86792452830188682</v>
      </c>
      <c r="K71" s="801">
        <v>2017</v>
      </c>
      <c r="L71" s="801">
        <v>805</v>
      </c>
      <c r="M71" s="801">
        <v>858</v>
      </c>
    </row>
    <row r="75" spans="1:19" ht="18.75" x14ac:dyDescent="0.3">
      <c r="B75" s="2485" t="s">
        <v>1395</v>
      </c>
      <c r="C75" s="2485"/>
      <c r="D75" s="2485"/>
      <c r="E75" s="2485"/>
      <c r="F75" s="208"/>
      <c r="G75" s="14"/>
      <c r="H75" s="14"/>
      <c r="I75" s="14"/>
    </row>
    <row r="76" spans="1:19" ht="18.75" x14ac:dyDescent="0.3">
      <c r="B76" s="14"/>
      <c r="C76" s="14"/>
      <c r="D76" s="14"/>
      <c r="E76" s="14"/>
      <c r="F76" s="14"/>
      <c r="G76" s="14"/>
      <c r="H76" s="14"/>
      <c r="I76" s="14"/>
    </row>
    <row r="77" spans="1:19" ht="18.75" x14ac:dyDescent="0.3">
      <c r="B77" s="2486" t="s">
        <v>1396</v>
      </c>
      <c r="C77" s="2487">
        <v>867</v>
      </c>
      <c r="D77" s="208" t="s">
        <v>1397</v>
      </c>
      <c r="E77" s="2487">
        <v>903</v>
      </c>
      <c r="F77" s="14"/>
      <c r="G77" s="14"/>
      <c r="H77" s="14"/>
      <c r="I77" s="14"/>
    </row>
    <row r="78" spans="1:19" ht="18.75" x14ac:dyDescent="0.3">
      <c r="B78" s="208"/>
      <c r="C78" s="208"/>
      <c r="D78" s="208"/>
      <c r="E78" s="14"/>
      <c r="F78" s="14"/>
      <c r="G78" s="14"/>
      <c r="H78" s="14"/>
      <c r="I78" s="14"/>
    </row>
    <row r="79" spans="1:19" ht="18.75" x14ac:dyDescent="0.3">
      <c r="B79" s="208" t="s">
        <v>1398</v>
      </c>
      <c r="C79" s="208"/>
      <c r="D79" s="2487">
        <v>39</v>
      </c>
      <c r="E79" s="2488">
        <f>+D79/D79</f>
        <v>1</v>
      </c>
      <c r="F79" s="2489"/>
      <c r="G79" s="14"/>
      <c r="H79" s="14"/>
      <c r="I79" s="14"/>
    </row>
    <row r="80" spans="1:19" ht="18.75" x14ac:dyDescent="0.3">
      <c r="B80" s="208" t="s">
        <v>1399</v>
      </c>
      <c r="C80" s="208"/>
      <c r="D80" s="2487">
        <v>36</v>
      </c>
      <c r="E80" s="2488">
        <f>+D80/D79</f>
        <v>0.92307692307692313</v>
      </c>
      <c r="F80" s="2489"/>
      <c r="G80" s="14" t="s">
        <v>1400</v>
      </c>
      <c r="H80" s="14"/>
      <c r="I80" s="14"/>
    </row>
    <row r="81" spans="2:9" ht="18.75" x14ac:dyDescent="0.3">
      <c r="B81" s="208" t="s">
        <v>1401</v>
      </c>
      <c r="C81" s="208"/>
      <c r="D81" s="2487">
        <v>6</v>
      </c>
      <c r="E81" s="2490">
        <f>+D81/D79</f>
        <v>0.15384615384615385</v>
      </c>
      <c r="F81" s="2490" t="s">
        <v>1402</v>
      </c>
      <c r="G81" s="14"/>
      <c r="H81" s="14"/>
      <c r="I81" s="14"/>
    </row>
    <row r="82" spans="2:9" ht="30" x14ac:dyDescent="0.4">
      <c r="B82" s="2484"/>
      <c r="C82" s="2484"/>
      <c r="D82" s="2484"/>
      <c r="E82" s="248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0:J40"/>
  <sheetViews>
    <sheetView zoomScale="50" zoomScaleNormal="50" workbookViewId="0"/>
  </sheetViews>
  <sheetFormatPr defaultColWidth="9.140625" defaultRowHeight="15" x14ac:dyDescent="0.25"/>
  <cols>
    <col min="2" max="2" width="89" customWidth="1"/>
  </cols>
  <sheetData>
    <row r="20" spans="10:10" x14ac:dyDescent="0.25">
      <c r="J20" t="s">
        <v>749</v>
      </c>
    </row>
    <row r="27" spans="10:10" s="14" customFormat="1" ht="39" customHeight="1" x14ac:dyDescent="0.3"/>
    <row r="28" spans="10:10" s="14" customFormat="1" ht="30" customHeight="1" x14ac:dyDescent="0.3"/>
    <row r="29" spans="10:10" s="14" customFormat="1" ht="30" customHeight="1" x14ac:dyDescent="0.3"/>
    <row r="30" spans="10:10" s="14" customFormat="1" ht="30" customHeight="1" x14ac:dyDescent="0.3"/>
    <row r="31" spans="10:10" s="14" customFormat="1" ht="30" customHeight="1" x14ac:dyDescent="0.3"/>
    <row r="32" spans="10:10" s="14" customFormat="1" ht="30" customHeight="1" x14ac:dyDescent="0.3"/>
    <row r="33" s="14" customFormat="1" ht="30" customHeight="1" x14ac:dyDescent="0.3"/>
    <row r="34" ht="30" customHeight="1" x14ac:dyDescent="0.25"/>
    <row r="35" ht="30" customHeight="1" x14ac:dyDescent="0.25"/>
    <row r="36" ht="30" customHeight="1" x14ac:dyDescent="0.25"/>
    <row r="37" ht="30" customHeight="1" x14ac:dyDescent="0.25"/>
    <row r="38" ht="30" customHeight="1" x14ac:dyDescent="0.25"/>
    <row r="39" ht="30" customHeight="1" x14ac:dyDescent="0.25"/>
    <row r="40" ht="30" customHeight="1" x14ac:dyDescent="0.25"/>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0"/>
  <sheetViews>
    <sheetView zoomScale="80" zoomScaleNormal="80" workbookViewId="0">
      <selection activeCell="I4" sqref="I4"/>
    </sheetView>
  </sheetViews>
  <sheetFormatPr defaultColWidth="9.140625" defaultRowHeight="15" x14ac:dyDescent="0.25"/>
  <cols>
    <col min="1" max="1" width="9.140625" customWidth="1"/>
    <col min="2" max="2" width="14.42578125" customWidth="1"/>
    <col min="3" max="3" width="13.7109375" customWidth="1"/>
    <col min="4" max="4" width="24.7109375" customWidth="1"/>
    <col min="5" max="5" width="25.7109375" customWidth="1"/>
    <col min="6" max="6" width="20.28515625" customWidth="1"/>
    <col min="7" max="7" width="23.7109375" customWidth="1"/>
    <col min="8" max="8" width="21.5703125" customWidth="1"/>
    <col min="9" max="9" width="19.85546875" customWidth="1"/>
    <col min="10" max="10" width="17" customWidth="1"/>
    <col min="11" max="11" width="20" customWidth="1"/>
    <col min="12" max="12" width="13.42578125" hidden="1" customWidth="1"/>
    <col min="13" max="17" width="0" hidden="1" customWidth="1"/>
    <col min="18" max="18" width="17.7109375" customWidth="1"/>
    <col min="19" max="19" width="18.140625" customWidth="1"/>
    <col min="257" max="257" width="9.140625" customWidth="1"/>
    <col min="258" max="258" width="14.42578125" customWidth="1"/>
    <col min="259" max="259" width="13.7109375" customWidth="1"/>
    <col min="260" max="260" width="37.5703125" customWidth="1"/>
    <col min="261" max="261" width="28.7109375" customWidth="1"/>
    <col min="262" max="262" width="20.28515625" customWidth="1"/>
    <col min="263" max="263" width="21.28515625" customWidth="1"/>
    <col min="264" max="264" width="21.5703125" customWidth="1"/>
    <col min="265" max="265" width="19.85546875" customWidth="1"/>
    <col min="266" max="267" width="9.140625" customWidth="1"/>
    <col min="268" max="273" width="0" hidden="1" customWidth="1"/>
    <col min="513" max="513" width="9.140625" customWidth="1"/>
    <col min="514" max="514" width="14.42578125" customWidth="1"/>
    <col min="515" max="515" width="13.7109375" customWidth="1"/>
    <col min="516" max="516" width="37.5703125" customWidth="1"/>
    <col min="517" max="517" width="28.7109375" customWidth="1"/>
    <col min="518" max="518" width="20.28515625" customWidth="1"/>
    <col min="519" max="519" width="21.28515625" customWidth="1"/>
    <col min="520" max="520" width="21.5703125" customWidth="1"/>
    <col min="521" max="521" width="19.85546875" customWidth="1"/>
    <col min="522" max="523" width="9.140625" customWidth="1"/>
    <col min="524" max="529" width="0" hidden="1" customWidth="1"/>
    <col min="769" max="769" width="9.140625" customWidth="1"/>
    <col min="770" max="770" width="14.42578125" customWidth="1"/>
    <col min="771" max="771" width="13.7109375" customWidth="1"/>
    <col min="772" max="772" width="37.5703125" customWidth="1"/>
    <col min="773" max="773" width="28.7109375" customWidth="1"/>
    <col min="774" max="774" width="20.28515625" customWidth="1"/>
    <col min="775" max="775" width="21.28515625" customWidth="1"/>
    <col min="776" max="776" width="21.5703125" customWidth="1"/>
    <col min="777" max="777" width="19.85546875" customWidth="1"/>
    <col min="778" max="779" width="9.140625" customWidth="1"/>
    <col min="780" max="785" width="0" hidden="1" customWidth="1"/>
    <col min="1025" max="1025" width="9.140625" customWidth="1"/>
    <col min="1026" max="1026" width="14.42578125" customWidth="1"/>
    <col min="1027" max="1027" width="13.7109375" customWidth="1"/>
    <col min="1028" max="1028" width="37.5703125" customWidth="1"/>
    <col min="1029" max="1029" width="28.7109375" customWidth="1"/>
    <col min="1030" max="1030" width="20.28515625" customWidth="1"/>
    <col min="1031" max="1031" width="21.28515625" customWidth="1"/>
    <col min="1032" max="1032" width="21.5703125" customWidth="1"/>
    <col min="1033" max="1033" width="19.85546875" customWidth="1"/>
    <col min="1034" max="1035" width="9.140625" customWidth="1"/>
    <col min="1036" max="1041" width="0" hidden="1" customWidth="1"/>
    <col min="1281" max="1281" width="9.140625" customWidth="1"/>
    <col min="1282" max="1282" width="14.42578125" customWidth="1"/>
    <col min="1283" max="1283" width="13.7109375" customWidth="1"/>
    <col min="1284" max="1284" width="37.5703125" customWidth="1"/>
    <col min="1285" max="1285" width="28.7109375" customWidth="1"/>
    <col min="1286" max="1286" width="20.28515625" customWidth="1"/>
    <col min="1287" max="1287" width="21.28515625" customWidth="1"/>
    <col min="1288" max="1288" width="21.5703125" customWidth="1"/>
    <col min="1289" max="1289" width="19.85546875" customWidth="1"/>
    <col min="1290" max="1291" width="9.140625" customWidth="1"/>
    <col min="1292" max="1297" width="0" hidden="1" customWidth="1"/>
    <col min="1537" max="1537" width="9.140625" customWidth="1"/>
    <col min="1538" max="1538" width="14.42578125" customWidth="1"/>
    <col min="1539" max="1539" width="13.7109375" customWidth="1"/>
    <col min="1540" max="1540" width="37.5703125" customWidth="1"/>
    <col min="1541" max="1541" width="28.7109375" customWidth="1"/>
    <col min="1542" max="1542" width="20.28515625" customWidth="1"/>
    <col min="1543" max="1543" width="21.28515625" customWidth="1"/>
    <col min="1544" max="1544" width="21.5703125" customWidth="1"/>
    <col min="1545" max="1545" width="19.85546875" customWidth="1"/>
    <col min="1546" max="1547" width="9.140625" customWidth="1"/>
    <col min="1548" max="1553" width="0" hidden="1" customWidth="1"/>
    <col min="1793" max="1793" width="9.140625" customWidth="1"/>
    <col min="1794" max="1794" width="14.42578125" customWidth="1"/>
    <col min="1795" max="1795" width="13.7109375" customWidth="1"/>
    <col min="1796" max="1796" width="37.5703125" customWidth="1"/>
    <col min="1797" max="1797" width="28.7109375" customWidth="1"/>
    <col min="1798" max="1798" width="20.28515625" customWidth="1"/>
    <col min="1799" max="1799" width="21.28515625" customWidth="1"/>
    <col min="1800" max="1800" width="21.5703125" customWidth="1"/>
    <col min="1801" max="1801" width="19.85546875" customWidth="1"/>
    <col min="1802" max="1803" width="9.140625" customWidth="1"/>
    <col min="1804" max="1809" width="0" hidden="1" customWidth="1"/>
    <col min="2049" max="2049" width="9.140625" customWidth="1"/>
    <col min="2050" max="2050" width="14.42578125" customWidth="1"/>
    <col min="2051" max="2051" width="13.7109375" customWidth="1"/>
    <col min="2052" max="2052" width="37.5703125" customWidth="1"/>
    <col min="2053" max="2053" width="28.7109375" customWidth="1"/>
    <col min="2054" max="2054" width="20.28515625" customWidth="1"/>
    <col min="2055" max="2055" width="21.28515625" customWidth="1"/>
    <col min="2056" max="2056" width="21.5703125" customWidth="1"/>
    <col min="2057" max="2057" width="19.85546875" customWidth="1"/>
    <col min="2058" max="2059" width="9.140625" customWidth="1"/>
    <col min="2060" max="2065" width="0" hidden="1" customWidth="1"/>
    <col min="2305" max="2305" width="9.140625" customWidth="1"/>
    <col min="2306" max="2306" width="14.42578125" customWidth="1"/>
    <col min="2307" max="2307" width="13.7109375" customWidth="1"/>
    <col min="2308" max="2308" width="37.5703125" customWidth="1"/>
    <col min="2309" max="2309" width="28.7109375" customWidth="1"/>
    <col min="2310" max="2310" width="20.28515625" customWidth="1"/>
    <col min="2311" max="2311" width="21.28515625" customWidth="1"/>
    <col min="2312" max="2312" width="21.5703125" customWidth="1"/>
    <col min="2313" max="2313" width="19.85546875" customWidth="1"/>
    <col min="2314" max="2315" width="9.140625" customWidth="1"/>
    <col min="2316" max="2321" width="0" hidden="1" customWidth="1"/>
    <col min="2561" max="2561" width="9.140625" customWidth="1"/>
    <col min="2562" max="2562" width="14.42578125" customWidth="1"/>
    <col min="2563" max="2563" width="13.7109375" customWidth="1"/>
    <col min="2564" max="2564" width="37.5703125" customWidth="1"/>
    <col min="2565" max="2565" width="28.7109375" customWidth="1"/>
    <col min="2566" max="2566" width="20.28515625" customWidth="1"/>
    <col min="2567" max="2567" width="21.28515625" customWidth="1"/>
    <col min="2568" max="2568" width="21.5703125" customWidth="1"/>
    <col min="2569" max="2569" width="19.85546875" customWidth="1"/>
    <col min="2570" max="2571" width="9.140625" customWidth="1"/>
    <col min="2572" max="2577" width="0" hidden="1" customWidth="1"/>
    <col min="2817" max="2817" width="9.140625" customWidth="1"/>
    <col min="2818" max="2818" width="14.42578125" customWidth="1"/>
    <col min="2819" max="2819" width="13.7109375" customWidth="1"/>
    <col min="2820" max="2820" width="37.5703125" customWidth="1"/>
    <col min="2821" max="2821" width="28.7109375" customWidth="1"/>
    <col min="2822" max="2822" width="20.28515625" customWidth="1"/>
    <col min="2823" max="2823" width="21.28515625" customWidth="1"/>
    <col min="2824" max="2824" width="21.5703125" customWidth="1"/>
    <col min="2825" max="2825" width="19.85546875" customWidth="1"/>
    <col min="2826" max="2827" width="9.140625" customWidth="1"/>
    <col min="2828" max="2833" width="0" hidden="1" customWidth="1"/>
    <col min="3073" max="3073" width="9.140625" customWidth="1"/>
    <col min="3074" max="3074" width="14.42578125" customWidth="1"/>
    <col min="3075" max="3075" width="13.7109375" customWidth="1"/>
    <col min="3076" max="3076" width="37.5703125" customWidth="1"/>
    <col min="3077" max="3077" width="28.7109375" customWidth="1"/>
    <col min="3078" max="3078" width="20.28515625" customWidth="1"/>
    <col min="3079" max="3079" width="21.28515625" customWidth="1"/>
    <col min="3080" max="3080" width="21.5703125" customWidth="1"/>
    <col min="3081" max="3081" width="19.85546875" customWidth="1"/>
    <col min="3082" max="3083" width="9.140625" customWidth="1"/>
    <col min="3084" max="3089" width="0" hidden="1" customWidth="1"/>
    <col min="3329" max="3329" width="9.140625" customWidth="1"/>
    <col min="3330" max="3330" width="14.42578125" customWidth="1"/>
    <col min="3331" max="3331" width="13.7109375" customWidth="1"/>
    <col min="3332" max="3332" width="37.5703125" customWidth="1"/>
    <col min="3333" max="3333" width="28.7109375" customWidth="1"/>
    <col min="3334" max="3334" width="20.28515625" customWidth="1"/>
    <col min="3335" max="3335" width="21.28515625" customWidth="1"/>
    <col min="3336" max="3336" width="21.5703125" customWidth="1"/>
    <col min="3337" max="3337" width="19.85546875" customWidth="1"/>
    <col min="3338" max="3339" width="9.140625" customWidth="1"/>
    <col min="3340" max="3345" width="0" hidden="1" customWidth="1"/>
    <col min="3585" max="3585" width="9.140625" customWidth="1"/>
    <col min="3586" max="3586" width="14.42578125" customWidth="1"/>
    <col min="3587" max="3587" width="13.7109375" customWidth="1"/>
    <col min="3588" max="3588" width="37.5703125" customWidth="1"/>
    <col min="3589" max="3589" width="28.7109375" customWidth="1"/>
    <col min="3590" max="3590" width="20.28515625" customWidth="1"/>
    <col min="3591" max="3591" width="21.28515625" customWidth="1"/>
    <col min="3592" max="3592" width="21.5703125" customWidth="1"/>
    <col min="3593" max="3593" width="19.85546875" customWidth="1"/>
    <col min="3594" max="3595" width="9.140625" customWidth="1"/>
    <col min="3596" max="3601" width="0" hidden="1" customWidth="1"/>
    <col min="3841" max="3841" width="9.140625" customWidth="1"/>
    <col min="3842" max="3842" width="14.42578125" customWidth="1"/>
    <col min="3843" max="3843" width="13.7109375" customWidth="1"/>
    <col min="3844" max="3844" width="37.5703125" customWidth="1"/>
    <col min="3845" max="3845" width="28.7109375" customWidth="1"/>
    <col min="3846" max="3846" width="20.28515625" customWidth="1"/>
    <col min="3847" max="3847" width="21.28515625" customWidth="1"/>
    <col min="3848" max="3848" width="21.5703125" customWidth="1"/>
    <col min="3849" max="3849" width="19.85546875" customWidth="1"/>
    <col min="3850" max="3851" width="9.140625" customWidth="1"/>
    <col min="3852" max="3857" width="0" hidden="1" customWidth="1"/>
    <col min="4097" max="4097" width="9.140625" customWidth="1"/>
    <col min="4098" max="4098" width="14.42578125" customWidth="1"/>
    <col min="4099" max="4099" width="13.7109375" customWidth="1"/>
    <col min="4100" max="4100" width="37.5703125" customWidth="1"/>
    <col min="4101" max="4101" width="28.7109375" customWidth="1"/>
    <col min="4102" max="4102" width="20.28515625" customWidth="1"/>
    <col min="4103" max="4103" width="21.28515625" customWidth="1"/>
    <col min="4104" max="4104" width="21.5703125" customWidth="1"/>
    <col min="4105" max="4105" width="19.85546875" customWidth="1"/>
    <col min="4106" max="4107" width="9.140625" customWidth="1"/>
    <col min="4108" max="4113" width="0" hidden="1" customWidth="1"/>
    <col min="4353" max="4353" width="9.140625" customWidth="1"/>
    <col min="4354" max="4354" width="14.42578125" customWidth="1"/>
    <col min="4355" max="4355" width="13.7109375" customWidth="1"/>
    <col min="4356" max="4356" width="37.5703125" customWidth="1"/>
    <col min="4357" max="4357" width="28.7109375" customWidth="1"/>
    <col min="4358" max="4358" width="20.28515625" customWidth="1"/>
    <col min="4359" max="4359" width="21.28515625" customWidth="1"/>
    <col min="4360" max="4360" width="21.5703125" customWidth="1"/>
    <col min="4361" max="4361" width="19.85546875" customWidth="1"/>
    <col min="4362" max="4363" width="9.140625" customWidth="1"/>
    <col min="4364" max="4369" width="0" hidden="1" customWidth="1"/>
    <col min="4609" max="4609" width="9.140625" customWidth="1"/>
    <col min="4610" max="4610" width="14.42578125" customWidth="1"/>
    <col min="4611" max="4611" width="13.7109375" customWidth="1"/>
    <col min="4612" max="4612" width="37.5703125" customWidth="1"/>
    <col min="4613" max="4613" width="28.7109375" customWidth="1"/>
    <col min="4614" max="4614" width="20.28515625" customWidth="1"/>
    <col min="4615" max="4615" width="21.28515625" customWidth="1"/>
    <col min="4616" max="4616" width="21.5703125" customWidth="1"/>
    <col min="4617" max="4617" width="19.85546875" customWidth="1"/>
    <col min="4618" max="4619" width="9.140625" customWidth="1"/>
    <col min="4620" max="4625" width="0" hidden="1" customWidth="1"/>
    <col min="4865" max="4865" width="9.140625" customWidth="1"/>
    <col min="4866" max="4866" width="14.42578125" customWidth="1"/>
    <col min="4867" max="4867" width="13.7109375" customWidth="1"/>
    <col min="4868" max="4868" width="37.5703125" customWidth="1"/>
    <col min="4869" max="4869" width="28.7109375" customWidth="1"/>
    <col min="4870" max="4870" width="20.28515625" customWidth="1"/>
    <col min="4871" max="4871" width="21.28515625" customWidth="1"/>
    <col min="4872" max="4872" width="21.5703125" customWidth="1"/>
    <col min="4873" max="4873" width="19.85546875" customWidth="1"/>
    <col min="4874" max="4875" width="9.140625" customWidth="1"/>
    <col min="4876" max="4881" width="0" hidden="1" customWidth="1"/>
    <col min="5121" max="5121" width="9.140625" customWidth="1"/>
    <col min="5122" max="5122" width="14.42578125" customWidth="1"/>
    <col min="5123" max="5123" width="13.7109375" customWidth="1"/>
    <col min="5124" max="5124" width="37.5703125" customWidth="1"/>
    <col min="5125" max="5125" width="28.7109375" customWidth="1"/>
    <col min="5126" max="5126" width="20.28515625" customWidth="1"/>
    <col min="5127" max="5127" width="21.28515625" customWidth="1"/>
    <col min="5128" max="5128" width="21.5703125" customWidth="1"/>
    <col min="5129" max="5129" width="19.85546875" customWidth="1"/>
    <col min="5130" max="5131" width="9.140625" customWidth="1"/>
    <col min="5132" max="5137" width="0" hidden="1" customWidth="1"/>
    <col min="5377" max="5377" width="9.140625" customWidth="1"/>
    <col min="5378" max="5378" width="14.42578125" customWidth="1"/>
    <col min="5379" max="5379" width="13.7109375" customWidth="1"/>
    <col min="5380" max="5380" width="37.5703125" customWidth="1"/>
    <col min="5381" max="5381" width="28.7109375" customWidth="1"/>
    <col min="5382" max="5382" width="20.28515625" customWidth="1"/>
    <col min="5383" max="5383" width="21.28515625" customWidth="1"/>
    <col min="5384" max="5384" width="21.5703125" customWidth="1"/>
    <col min="5385" max="5385" width="19.85546875" customWidth="1"/>
    <col min="5386" max="5387" width="9.140625" customWidth="1"/>
    <col min="5388" max="5393" width="0" hidden="1" customWidth="1"/>
    <col min="5633" max="5633" width="9.140625" customWidth="1"/>
    <col min="5634" max="5634" width="14.42578125" customWidth="1"/>
    <col min="5635" max="5635" width="13.7109375" customWidth="1"/>
    <col min="5636" max="5636" width="37.5703125" customWidth="1"/>
    <col min="5637" max="5637" width="28.7109375" customWidth="1"/>
    <col min="5638" max="5638" width="20.28515625" customWidth="1"/>
    <col min="5639" max="5639" width="21.28515625" customWidth="1"/>
    <col min="5640" max="5640" width="21.5703125" customWidth="1"/>
    <col min="5641" max="5641" width="19.85546875" customWidth="1"/>
    <col min="5642" max="5643" width="9.140625" customWidth="1"/>
    <col min="5644" max="5649" width="0" hidden="1" customWidth="1"/>
    <col min="5889" max="5889" width="9.140625" customWidth="1"/>
    <col min="5890" max="5890" width="14.42578125" customWidth="1"/>
    <col min="5891" max="5891" width="13.7109375" customWidth="1"/>
    <col min="5892" max="5892" width="37.5703125" customWidth="1"/>
    <col min="5893" max="5893" width="28.7109375" customWidth="1"/>
    <col min="5894" max="5894" width="20.28515625" customWidth="1"/>
    <col min="5895" max="5895" width="21.28515625" customWidth="1"/>
    <col min="5896" max="5896" width="21.5703125" customWidth="1"/>
    <col min="5897" max="5897" width="19.85546875" customWidth="1"/>
    <col min="5898" max="5899" width="9.140625" customWidth="1"/>
    <col min="5900" max="5905" width="0" hidden="1" customWidth="1"/>
    <col min="6145" max="6145" width="9.140625" customWidth="1"/>
    <col min="6146" max="6146" width="14.42578125" customWidth="1"/>
    <col min="6147" max="6147" width="13.7109375" customWidth="1"/>
    <col min="6148" max="6148" width="37.5703125" customWidth="1"/>
    <col min="6149" max="6149" width="28.7109375" customWidth="1"/>
    <col min="6150" max="6150" width="20.28515625" customWidth="1"/>
    <col min="6151" max="6151" width="21.28515625" customWidth="1"/>
    <col min="6152" max="6152" width="21.5703125" customWidth="1"/>
    <col min="6153" max="6153" width="19.85546875" customWidth="1"/>
    <col min="6154" max="6155" width="9.140625" customWidth="1"/>
    <col min="6156" max="6161" width="0" hidden="1" customWidth="1"/>
    <col min="6401" max="6401" width="9.140625" customWidth="1"/>
    <col min="6402" max="6402" width="14.42578125" customWidth="1"/>
    <col min="6403" max="6403" width="13.7109375" customWidth="1"/>
    <col min="6404" max="6404" width="37.5703125" customWidth="1"/>
    <col min="6405" max="6405" width="28.7109375" customWidth="1"/>
    <col min="6406" max="6406" width="20.28515625" customWidth="1"/>
    <col min="6407" max="6407" width="21.28515625" customWidth="1"/>
    <col min="6408" max="6408" width="21.5703125" customWidth="1"/>
    <col min="6409" max="6409" width="19.85546875" customWidth="1"/>
    <col min="6410" max="6411" width="9.140625" customWidth="1"/>
    <col min="6412" max="6417" width="0" hidden="1" customWidth="1"/>
    <col min="6657" max="6657" width="9.140625" customWidth="1"/>
    <col min="6658" max="6658" width="14.42578125" customWidth="1"/>
    <col min="6659" max="6659" width="13.7109375" customWidth="1"/>
    <col min="6660" max="6660" width="37.5703125" customWidth="1"/>
    <col min="6661" max="6661" width="28.7109375" customWidth="1"/>
    <col min="6662" max="6662" width="20.28515625" customWidth="1"/>
    <col min="6663" max="6663" width="21.28515625" customWidth="1"/>
    <col min="6664" max="6664" width="21.5703125" customWidth="1"/>
    <col min="6665" max="6665" width="19.85546875" customWidth="1"/>
    <col min="6666" max="6667" width="9.140625" customWidth="1"/>
    <col min="6668" max="6673" width="0" hidden="1" customWidth="1"/>
    <col min="6913" max="6913" width="9.140625" customWidth="1"/>
    <col min="6914" max="6914" width="14.42578125" customWidth="1"/>
    <col min="6915" max="6915" width="13.7109375" customWidth="1"/>
    <col min="6916" max="6916" width="37.5703125" customWidth="1"/>
    <col min="6917" max="6917" width="28.7109375" customWidth="1"/>
    <col min="6918" max="6918" width="20.28515625" customWidth="1"/>
    <col min="6919" max="6919" width="21.28515625" customWidth="1"/>
    <col min="6920" max="6920" width="21.5703125" customWidth="1"/>
    <col min="6921" max="6921" width="19.85546875" customWidth="1"/>
    <col min="6922" max="6923" width="9.140625" customWidth="1"/>
    <col min="6924" max="6929" width="0" hidden="1" customWidth="1"/>
    <col min="7169" max="7169" width="9.140625" customWidth="1"/>
    <col min="7170" max="7170" width="14.42578125" customWidth="1"/>
    <col min="7171" max="7171" width="13.7109375" customWidth="1"/>
    <col min="7172" max="7172" width="37.5703125" customWidth="1"/>
    <col min="7173" max="7173" width="28.7109375" customWidth="1"/>
    <col min="7174" max="7174" width="20.28515625" customWidth="1"/>
    <col min="7175" max="7175" width="21.28515625" customWidth="1"/>
    <col min="7176" max="7176" width="21.5703125" customWidth="1"/>
    <col min="7177" max="7177" width="19.85546875" customWidth="1"/>
    <col min="7178" max="7179" width="9.140625" customWidth="1"/>
    <col min="7180" max="7185" width="0" hidden="1" customWidth="1"/>
    <col min="7425" max="7425" width="9.140625" customWidth="1"/>
    <col min="7426" max="7426" width="14.42578125" customWidth="1"/>
    <col min="7427" max="7427" width="13.7109375" customWidth="1"/>
    <col min="7428" max="7428" width="37.5703125" customWidth="1"/>
    <col min="7429" max="7429" width="28.7109375" customWidth="1"/>
    <col min="7430" max="7430" width="20.28515625" customWidth="1"/>
    <col min="7431" max="7431" width="21.28515625" customWidth="1"/>
    <col min="7432" max="7432" width="21.5703125" customWidth="1"/>
    <col min="7433" max="7433" width="19.85546875" customWidth="1"/>
    <col min="7434" max="7435" width="9.140625" customWidth="1"/>
    <col min="7436" max="7441" width="0" hidden="1" customWidth="1"/>
    <col min="7681" max="7681" width="9.140625" customWidth="1"/>
    <col min="7682" max="7682" width="14.42578125" customWidth="1"/>
    <col min="7683" max="7683" width="13.7109375" customWidth="1"/>
    <col min="7684" max="7684" width="37.5703125" customWidth="1"/>
    <col min="7685" max="7685" width="28.7109375" customWidth="1"/>
    <col min="7686" max="7686" width="20.28515625" customWidth="1"/>
    <col min="7687" max="7687" width="21.28515625" customWidth="1"/>
    <col min="7688" max="7688" width="21.5703125" customWidth="1"/>
    <col min="7689" max="7689" width="19.85546875" customWidth="1"/>
    <col min="7690" max="7691" width="9.140625" customWidth="1"/>
    <col min="7692" max="7697" width="0" hidden="1" customWidth="1"/>
    <col min="7937" max="7937" width="9.140625" customWidth="1"/>
    <col min="7938" max="7938" width="14.42578125" customWidth="1"/>
    <col min="7939" max="7939" width="13.7109375" customWidth="1"/>
    <col min="7940" max="7940" width="37.5703125" customWidth="1"/>
    <col min="7941" max="7941" width="28.7109375" customWidth="1"/>
    <col min="7942" max="7942" width="20.28515625" customWidth="1"/>
    <col min="7943" max="7943" width="21.28515625" customWidth="1"/>
    <col min="7944" max="7944" width="21.5703125" customWidth="1"/>
    <col min="7945" max="7945" width="19.85546875" customWidth="1"/>
    <col min="7946" max="7947" width="9.140625" customWidth="1"/>
    <col min="7948" max="7953" width="0" hidden="1" customWidth="1"/>
    <col min="8193" max="8193" width="9.140625" customWidth="1"/>
    <col min="8194" max="8194" width="14.42578125" customWidth="1"/>
    <col min="8195" max="8195" width="13.7109375" customWidth="1"/>
    <col min="8196" max="8196" width="37.5703125" customWidth="1"/>
    <col min="8197" max="8197" width="28.7109375" customWidth="1"/>
    <col min="8198" max="8198" width="20.28515625" customWidth="1"/>
    <col min="8199" max="8199" width="21.28515625" customWidth="1"/>
    <col min="8200" max="8200" width="21.5703125" customWidth="1"/>
    <col min="8201" max="8201" width="19.85546875" customWidth="1"/>
    <col min="8202" max="8203" width="9.140625" customWidth="1"/>
    <col min="8204" max="8209" width="0" hidden="1" customWidth="1"/>
    <col min="8449" max="8449" width="9.140625" customWidth="1"/>
    <col min="8450" max="8450" width="14.42578125" customWidth="1"/>
    <col min="8451" max="8451" width="13.7109375" customWidth="1"/>
    <col min="8452" max="8452" width="37.5703125" customWidth="1"/>
    <col min="8453" max="8453" width="28.7109375" customWidth="1"/>
    <col min="8454" max="8454" width="20.28515625" customWidth="1"/>
    <col min="8455" max="8455" width="21.28515625" customWidth="1"/>
    <col min="8456" max="8456" width="21.5703125" customWidth="1"/>
    <col min="8457" max="8457" width="19.85546875" customWidth="1"/>
    <col min="8458" max="8459" width="9.140625" customWidth="1"/>
    <col min="8460" max="8465" width="0" hidden="1" customWidth="1"/>
    <col min="8705" max="8705" width="9.140625" customWidth="1"/>
    <col min="8706" max="8706" width="14.42578125" customWidth="1"/>
    <col min="8707" max="8707" width="13.7109375" customWidth="1"/>
    <col min="8708" max="8708" width="37.5703125" customWidth="1"/>
    <col min="8709" max="8709" width="28.7109375" customWidth="1"/>
    <col min="8710" max="8710" width="20.28515625" customWidth="1"/>
    <col min="8711" max="8711" width="21.28515625" customWidth="1"/>
    <col min="8712" max="8712" width="21.5703125" customWidth="1"/>
    <col min="8713" max="8713" width="19.85546875" customWidth="1"/>
    <col min="8714" max="8715" width="9.140625" customWidth="1"/>
    <col min="8716" max="8721" width="0" hidden="1" customWidth="1"/>
    <col min="8961" max="8961" width="9.140625" customWidth="1"/>
    <col min="8962" max="8962" width="14.42578125" customWidth="1"/>
    <col min="8963" max="8963" width="13.7109375" customWidth="1"/>
    <col min="8964" max="8964" width="37.5703125" customWidth="1"/>
    <col min="8965" max="8965" width="28.7109375" customWidth="1"/>
    <col min="8966" max="8966" width="20.28515625" customWidth="1"/>
    <col min="8967" max="8967" width="21.28515625" customWidth="1"/>
    <col min="8968" max="8968" width="21.5703125" customWidth="1"/>
    <col min="8969" max="8969" width="19.85546875" customWidth="1"/>
    <col min="8970" max="8971" width="9.140625" customWidth="1"/>
    <col min="8972" max="8977" width="0" hidden="1" customWidth="1"/>
    <col min="9217" max="9217" width="9.140625" customWidth="1"/>
    <col min="9218" max="9218" width="14.42578125" customWidth="1"/>
    <col min="9219" max="9219" width="13.7109375" customWidth="1"/>
    <col min="9220" max="9220" width="37.5703125" customWidth="1"/>
    <col min="9221" max="9221" width="28.7109375" customWidth="1"/>
    <col min="9222" max="9222" width="20.28515625" customWidth="1"/>
    <col min="9223" max="9223" width="21.28515625" customWidth="1"/>
    <col min="9224" max="9224" width="21.5703125" customWidth="1"/>
    <col min="9225" max="9225" width="19.85546875" customWidth="1"/>
    <col min="9226" max="9227" width="9.140625" customWidth="1"/>
    <col min="9228" max="9233" width="0" hidden="1" customWidth="1"/>
    <col min="9473" max="9473" width="9.140625" customWidth="1"/>
    <col min="9474" max="9474" width="14.42578125" customWidth="1"/>
    <col min="9475" max="9475" width="13.7109375" customWidth="1"/>
    <col min="9476" max="9476" width="37.5703125" customWidth="1"/>
    <col min="9477" max="9477" width="28.7109375" customWidth="1"/>
    <col min="9478" max="9478" width="20.28515625" customWidth="1"/>
    <col min="9479" max="9479" width="21.28515625" customWidth="1"/>
    <col min="9480" max="9480" width="21.5703125" customWidth="1"/>
    <col min="9481" max="9481" width="19.85546875" customWidth="1"/>
    <col min="9482" max="9483" width="9.140625" customWidth="1"/>
    <col min="9484" max="9489" width="0" hidden="1" customWidth="1"/>
    <col min="9729" max="9729" width="9.140625" customWidth="1"/>
    <col min="9730" max="9730" width="14.42578125" customWidth="1"/>
    <col min="9731" max="9731" width="13.7109375" customWidth="1"/>
    <col min="9732" max="9732" width="37.5703125" customWidth="1"/>
    <col min="9733" max="9733" width="28.7109375" customWidth="1"/>
    <col min="9734" max="9734" width="20.28515625" customWidth="1"/>
    <col min="9735" max="9735" width="21.28515625" customWidth="1"/>
    <col min="9736" max="9736" width="21.5703125" customWidth="1"/>
    <col min="9737" max="9737" width="19.85546875" customWidth="1"/>
    <col min="9738" max="9739" width="9.140625" customWidth="1"/>
    <col min="9740" max="9745" width="0" hidden="1" customWidth="1"/>
    <col min="9985" max="9985" width="9.140625" customWidth="1"/>
    <col min="9986" max="9986" width="14.42578125" customWidth="1"/>
    <col min="9987" max="9987" width="13.7109375" customWidth="1"/>
    <col min="9988" max="9988" width="37.5703125" customWidth="1"/>
    <col min="9989" max="9989" width="28.7109375" customWidth="1"/>
    <col min="9990" max="9990" width="20.28515625" customWidth="1"/>
    <col min="9991" max="9991" width="21.28515625" customWidth="1"/>
    <col min="9992" max="9992" width="21.5703125" customWidth="1"/>
    <col min="9993" max="9993" width="19.85546875" customWidth="1"/>
    <col min="9994" max="9995" width="9.140625" customWidth="1"/>
    <col min="9996" max="10001" width="0" hidden="1" customWidth="1"/>
    <col min="10241" max="10241" width="9.140625" customWidth="1"/>
    <col min="10242" max="10242" width="14.42578125" customWidth="1"/>
    <col min="10243" max="10243" width="13.7109375" customWidth="1"/>
    <col min="10244" max="10244" width="37.5703125" customWidth="1"/>
    <col min="10245" max="10245" width="28.7109375" customWidth="1"/>
    <col min="10246" max="10246" width="20.28515625" customWidth="1"/>
    <col min="10247" max="10247" width="21.28515625" customWidth="1"/>
    <col min="10248" max="10248" width="21.5703125" customWidth="1"/>
    <col min="10249" max="10249" width="19.85546875" customWidth="1"/>
    <col min="10250" max="10251" width="9.140625" customWidth="1"/>
    <col min="10252" max="10257" width="0" hidden="1" customWidth="1"/>
    <col min="10497" max="10497" width="9.140625" customWidth="1"/>
    <col min="10498" max="10498" width="14.42578125" customWidth="1"/>
    <col min="10499" max="10499" width="13.7109375" customWidth="1"/>
    <col min="10500" max="10500" width="37.5703125" customWidth="1"/>
    <col min="10501" max="10501" width="28.7109375" customWidth="1"/>
    <col min="10502" max="10502" width="20.28515625" customWidth="1"/>
    <col min="10503" max="10503" width="21.28515625" customWidth="1"/>
    <col min="10504" max="10504" width="21.5703125" customWidth="1"/>
    <col min="10505" max="10505" width="19.85546875" customWidth="1"/>
    <col min="10506" max="10507" width="9.140625" customWidth="1"/>
    <col min="10508" max="10513" width="0" hidden="1" customWidth="1"/>
    <col min="10753" max="10753" width="9.140625" customWidth="1"/>
    <col min="10754" max="10754" width="14.42578125" customWidth="1"/>
    <col min="10755" max="10755" width="13.7109375" customWidth="1"/>
    <col min="10756" max="10756" width="37.5703125" customWidth="1"/>
    <col min="10757" max="10757" width="28.7109375" customWidth="1"/>
    <col min="10758" max="10758" width="20.28515625" customWidth="1"/>
    <col min="10759" max="10759" width="21.28515625" customWidth="1"/>
    <col min="10760" max="10760" width="21.5703125" customWidth="1"/>
    <col min="10761" max="10761" width="19.85546875" customWidth="1"/>
    <col min="10762" max="10763" width="9.140625" customWidth="1"/>
    <col min="10764" max="10769" width="0" hidden="1" customWidth="1"/>
    <col min="11009" max="11009" width="9.140625" customWidth="1"/>
    <col min="11010" max="11010" width="14.42578125" customWidth="1"/>
    <col min="11011" max="11011" width="13.7109375" customWidth="1"/>
    <col min="11012" max="11012" width="37.5703125" customWidth="1"/>
    <col min="11013" max="11013" width="28.7109375" customWidth="1"/>
    <col min="11014" max="11014" width="20.28515625" customWidth="1"/>
    <col min="11015" max="11015" width="21.28515625" customWidth="1"/>
    <col min="11016" max="11016" width="21.5703125" customWidth="1"/>
    <col min="11017" max="11017" width="19.85546875" customWidth="1"/>
    <col min="11018" max="11019" width="9.140625" customWidth="1"/>
    <col min="11020" max="11025" width="0" hidden="1" customWidth="1"/>
    <col min="11265" max="11265" width="9.140625" customWidth="1"/>
    <col min="11266" max="11266" width="14.42578125" customWidth="1"/>
    <col min="11267" max="11267" width="13.7109375" customWidth="1"/>
    <col min="11268" max="11268" width="37.5703125" customWidth="1"/>
    <col min="11269" max="11269" width="28.7109375" customWidth="1"/>
    <col min="11270" max="11270" width="20.28515625" customWidth="1"/>
    <col min="11271" max="11271" width="21.28515625" customWidth="1"/>
    <col min="11272" max="11272" width="21.5703125" customWidth="1"/>
    <col min="11273" max="11273" width="19.85546875" customWidth="1"/>
    <col min="11274" max="11275" width="9.140625" customWidth="1"/>
    <col min="11276" max="11281" width="0" hidden="1" customWidth="1"/>
    <col min="11521" max="11521" width="9.140625" customWidth="1"/>
    <col min="11522" max="11522" width="14.42578125" customWidth="1"/>
    <col min="11523" max="11523" width="13.7109375" customWidth="1"/>
    <col min="11524" max="11524" width="37.5703125" customWidth="1"/>
    <col min="11525" max="11525" width="28.7109375" customWidth="1"/>
    <col min="11526" max="11526" width="20.28515625" customWidth="1"/>
    <col min="11527" max="11527" width="21.28515625" customWidth="1"/>
    <col min="11528" max="11528" width="21.5703125" customWidth="1"/>
    <col min="11529" max="11529" width="19.85546875" customWidth="1"/>
    <col min="11530" max="11531" width="9.140625" customWidth="1"/>
    <col min="11532" max="11537" width="0" hidden="1" customWidth="1"/>
    <col min="11777" max="11777" width="9.140625" customWidth="1"/>
    <col min="11778" max="11778" width="14.42578125" customWidth="1"/>
    <col min="11779" max="11779" width="13.7109375" customWidth="1"/>
    <col min="11780" max="11780" width="37.5703125" customWidth="1"/>
    <col min="11781" max="11781" width="28.7109375" customWidth="1"/>
    <col min="11782" max="11782" width="20.28515625" customWidth="1"/>
    <col min="11783" max="11783" width="21.28515625" customWidth="1"/>
    <col min="11784" max="11784" width="21.5703125" customWidth="1"/>
    <col min="11785" max="11785" width="19.85546875" customWidth="1"/>
    <col min="11786" max="11787" width="9.140625" customWidth="1"/>
    <col min="11788" max="11793" width="0" hidden="1" customWidth="1"/>
    <col min="12033" max="12033" width="9.140625" customWidth="1"/>
    <col min="12034" max="12034" width="14.42578125" customWidth="1"/>
    <col min="12035" max="12035" width="13.7109375" customWidth="1"/>
    <col min="12036" max="12036" width="37.5703125" customWidth="1"/>
    <col min="12037" max="12037" width="28.7109375" customWidth="1"/>
    <col min="12038" max="12038" width="20.28515625" customWidth="1"/>
    <col min="12039" max="12039" width="21.28515625" customWidth="1"/>
    <col min="12040" max="12040" width="21.5703125" customWidth="1"/>
    <col min="12041" max="12041" width="19.85546875" customWidth="1"/>
    <col min="12042" max="12043" width="9.140625" customWidth="1"/>
    <col min="12044" max="12049" width="0" hidden="1" customWidth="1"/>
    <col min="12289" max="12289" width="9.140625" customWidth="1"/>
    <col min="12290" max="12290" width="14.42578125" customWidth="1"/>
    <col min="12291" max="12291" width="13.7109375" customWidth="1"/>
    <col min="12292" max="12292" width="37.5703125" customWidth="1"/>
    <col min="12293" max="12293" width="28.7109375" customWidth="1"/>
    <col min="12294" max="12294" width="20.28515625" customWidth="1"/>
    <col min="12295" max="12295" width="21.28515625" customWidth="1"/>
    <col min="12296" max="12296" width="21.5703125" customWidth="1"/>
    <col min="12297" max="12297" width="19.85546875" customWidth="1"/>
    <col min="12298" max="12299" width="9.140625" customWidth="1"/>
    <col min="12300" max="12305" width="0" hidden="1" customWidth="1"/>
    <col min="12545" max="12545" width="9.140625" customWidth="1"/>
    <col min="12546" max="12546" width="14.42578125" customWidth="1"/>
    <col min="12547" max="12547" width="13.7109375" customWidth="1"/>
    <col min="12548" max="12548" width="37.5703125" customWidth="1"/>
    <col min="12549" max="12549" width="28.7109375" customWidth="1"/>
    <col min="12550" max="12550" width="20.28515625" customWidth="1"/>
    <col min="12551" max="12551" width="21.28515625" customWidth="1"/>
    <col min="12552" max="12552" width="21.5703125" customWidth="1"/>
    <col min="12553" max="12553" width="19.85546875" customWidth="1"/>
    <col min="12554" max="12555" width="9.140625" customWidth="1"/>
    <col min="12556" max="12561" width="0" hidden="1" customWidth="1"/>
    <col min="12801" max="12801" width="9.140625" customWidth="1"/>
    <col min="12802" max="12802" width="14.42578125" customWidth="1"/>
    <col min="12803" max="12803" width="13.7109375" customWidth="1"/>
    <col min="12804" max="12804" width="37.5703125" customWidth="1"/>
    <col min="12805" max="12805" width="28.7109375" customWidth="1"/>
    <col min="12806" max="12806" width="20.28515625" customWidth="1"/>
    <col min="12807" max="12807" width="21.28515625" customWidth="1"/>
    <col min="12808" max="12808" width="21.5703125" customWidth="1"/>
    <col min="12809" max="12809" width="19.85546875" customWidth="1"/>
    <col min="12810" max="12811" width="9.140625" customWidth="1"/>
    <col min="12812" max="12817" width="0" hidden="1" customWidth="1"/>
    <col min="13057" max="13057" width="9.140625" customWidth="1"/>
    <col min="13058" max="13058" width="14.42578125" customWidth="1"/>
    <col min="13059" max="13059" width="13.7109375" customWidth="1"/>
    <col min="13060" max="13060" width="37.5703125" customWidth="1"/>
    <col min="13061" max="13061" width="28.7109375" customWidth="1"/>
    <col min="13062" max="13062" width="20.28515625" customWidth="1"/>
    <col min="13063" max="13063" width="21.28515625" customWidth="1"/>
    <col min="13064" max="13064" width="21.5703125" customWidth="1"/>
    <col min="13065" max="13065" width="19.85546875" customWidth="1"/>
    <col min="13066" max="13067" width="9.140625" customWidth="1"/>
    <col min="13068" max="13073" width="0" hidden="1" customWidth="1"/>
    <col min="13313" max="13313" width="9.140625" customWidth="1"/>
    <col min="13314" max="13314" width="14.42578125" customWidth="1"/>
    <col min="13315" max="13315" width="13.7109375" customWidth="1"/>
    <col min="13316" max="13316" width="37.5703125" customWidth="1"/>
    <col min="13317" max="13317" width="28.7109375" customWidth="1"/>
    <col min="13318" max="13318" width="20.28515625" customWidth="1"/>
    <col min="13319" max="13319" width="21.28515625" customWidth="1"/>
    <col min="13320" max="13320" width="21.5703125" customWidth="1"/>
    <col min="13321" max="13321" width="19.85546875" customWidth="1"/>
    <col min="13322" max="13323" width="9.140625" customWidth="1"/>
    <col min="13324" max="13329" width="0" hidden="1" customWidth="1"/>
    <col min="13569" max="13569" width="9.140625" customWidth="1"/>
    <col min="13570" max="13570" width="14.42578125" customWidth="1"/>
    <col min="13571" max="13571" width="13.7109375" customWidth="1"/>
    <col min="13572" max="13572" width="37.5703125" customWidth="1"/>
    <col min="13573" max="13573" width="28.7109375" customWidth="1"/>
    <col min="13574" max="13574" width="20.28515625" customWidth="1"/>
    <col min="13575" max="13575" width="21.28515625" customWidth="1"/>
    <col min="13576" max="13576" width="21.5703125" customWidth="1"/>
    <col min="13577" max="13577" width="19.85546875" customWidth="1"/>
    <col min="13578" max="13579" width="9.140625" customWidth="1"/>
    <col min="13580" max="13585" width="0" hidden="1" customWidth="1"/>
    <col min="13825" max="13825" width="9.140625" customWidth="1"/>
    <col min="13826" max="13826" width="14.42578125" customWidth="1"/>
    <col min="13827" max="13827" width="13.7109375" customWidth="1"/>
    <col min="13828" max="13828" width="37.5703125" customWidth="1"/>
    <col min="13829" max="13829" width="28.7109375" customWidth="1"/>
    <col min="13830" max="13830" width="20.28515625" customWidth="1"/>
    <col min="13831" max="13831" width="21.28515625" customWidth="1"/>
    <col min="13832" max="13832" width="21.5703125" customWidth="1"/>
    <col min="13833" max="13833" width="19.85546875" customWidth="1"/>
    <col min="13834" max="13835" width="9.140625" customWidth="1"/>
    <col min="13836" max="13841" width="0" hidden="1" customWidth="1"/>
    <col min="14081" max="14081" width="9.140625" customWidth="1"/>
    <col min="14082" max="14082" width="14.42578125" customWidth="1"/>
    <col min="14083" max="14083" width="13.7109375" customWidth="1"/>
    <col min="14084" max="14084" width="37.5703125" customWidth="1"/>
    <col min="14085" max="14085" width="28.7109375" customWidth="1"/>
    <col min="14086" max="14086" width="20.28515625" customWidth="1"/>
    <col min="14087" max="14087" width="21.28515625" customWidth="1"/>
    <col min="14088" max="14088" width="21.5703125" customWidth="1"/>
    <col min="14089" max="14089" width="19.85546875" customWidth="1"/>
    <col min="14090" max="14091" width="9.140625" customWidth="1"/>
    <col min="14092" max="14097" width="0" hidden="1" customWidth="1"/>
    <col min="14337" max="14337" width="9.140625" customWidth="1"/>
    <col min="14338" max="14338" width="14.42578125" customWidth="1"/>
    <col min="14339" max="14339" width="13.7109375" customWidth="1"/>
    <col min="14340" max="14340" width="37.5703125" customWidth="1"/>
    <col min="14341" max="14341" width="28.7109375" customWidth="1"/>
    <col min="14342" max="14342" width="20.28515625" customWidth="1"/>
    <col min="14343" max="14343" width="21.28515625" customWidth="1"/>
    <col min="14344" max="14344" width="21.5703125" customWidth="1"/>
    <col min="14345" max="14345" width="19.85546875" customWidth="1"/>
    <col min="14346" max="14347" width="9.140625" customWidth="1"/>
    <col min="14348" max="14353" width="0" hidden="1" customWidth="1"/>
    <col min="14593" max="14593" width="9.140625" customWidth="1"/>
    <col min="14594" max="14594" width="14.42578125" customWidth="1"/>
    <col min="14595" max="14595" width="13.7109375" customWidth="1"/>
    <col min="14596" max="14596" width="37.5703125" customWidth="1"/>
    <col min="14597" max="14597" width="28.7109375" customWidth="1"/>
    <col min="14598" max="14598" width="20.28515625" customWidth="1"/>
    <col min="14599" max="14599" width="21.28515625" customWidth="1"/>
    <col min="14600" max="14600" width="21.5703125" customWidth="1"/>
    <col min="14601" max="14601" width="19.85546875" customWidth="1"/>
    <col min="14602" max="14603" width="9.140625" customWidth="1"/>
    <col min="14604" max="14609" width="0" hidden="1" customWidth="1"/>
    <col min="14849" max="14849" width="9.140625" customWidth="1"/>
    <col min="14850" max="14850" width="14.42578125" customWidth="1"/>
    <col min="14851" max="14851" width="13.7109375" customWidth="1"/>
    <col min="14852" max="14852" width="37.5703125" customWidth="1"/>
    <col min="14853" max="14853" width="28.7109375" customWidth="1"/>
    <col min="14854" max="14854" width="20.28515625" customWidth="1"/>
    <col min="14855" max="14855" width="21.28515625" customWidth="1"/>
    <col min="14856" max="14856" width="21.5703125" customWidth="1"/>
    <col min="14857" max="14857" width="19.85546875" customWidth="1"/>
    <col min="14858" max="14859" width="9.140625" customWidth="1"/>
    <col min="14860" max="14865" width="0" hidden="1" customWidth="1"/>
    <col min="15105" max="15105" width="9.140625" customWidth="1"/>
    <col min="15106" max="15106" width="14.42578125" customWidth="1"/>
    <col min="15107" max="15107" width="13.7109375" customWidth="1"/>
    <col min="15108" max="15108" width="37.5703125" customWidth="1"/>
    <col min="15109" max="15109" width="28.7109375" customWidth="1"/>
    <col min="15110" max="15110" width="20.28515625" customWidth="1"/>
    <col min="15111" max="15111" width="21.28515625" customWidth="1"/>
    <col min="15112" max="15112" width="21.5703125" customWidth="1"/>
    <col min="15113" max="15113" width="19.85546875" customWidth="1"/>
    <col min="15114" max="15115" width="9.140625" customWidth="1"/>
    <col min="15116" max="15121" width="0" hidden="1" customWidth="1"/>
    <col min="15361" max="15361" width="9.140625" customWidth="1"/>
    <col min="15362" max="15362" width="14.42578125" customWidth="1"/>
    <col min="15363" max="15363" width="13.7109375" customWidth="1"/>
    <col min="15364" max="15364" width="37.5703125" customWidth="1"/>
    <col min="15365" max="15365" width="28.7109375" customWidth="1"/>
    <col min="15366" max="15366" width="20.28515625" customWidth="1"/>
    <col min="15367" max="15367" width="21.28515625" customWidth="1"/>
    <col min="15368" max="15368" width="21.5703125" customWidth="1"/>
    <col min="15369" max="15369" width="19.85546875" customWidth="1"/>
    <col min="15370" max="15371" width="9.140625" customWidth="1"/>
    <col min="15372" max="15377" width="0" hidden="1" customWidth="1"/>
    <col min="15617" max="15617" width="9.140625" customWidth="1"/>
    <col min="15618" max="15618" width="14.42578125" customWidth="1"/>
    <col min="15619" max="15619" width="13.7109375" customWidth="1"/>
    <col min="15620" max="15620" width="37.5703125" customWidth="1"/>
    <col min="15621" max="15621" width="28.7109375" customWidth="1"/>
    <col min="15622" max="15622" width="20.28515625" customWidth="1"/>
    <col min="15623" max="15623" width="21.28515625" customWidth="1"/>
    <col min="15624" max="15624" width="21.5703125" customWidth="1"/>
    <col min="15625" max="15625" width="19.85546875" customWidth="1"/>
    <col min="15626" max="15627" width="9.140625" customWidth="1"/>
    <col min="15628" max="15633" width="0" hidden="1" customWidth="1"/>
    <col min="15873" max="15873" width="9.140625" customWidth="1"/>
    <col min="15874" max="15874" width="14.42578125" customWidth="1"/>
    <col min="15875" max="15875" width="13.7109375" customWidth="1"/>
    <col min="15876" max="15876" width="37.5703125" customWidth="1"/>
    <col min="15877" max="15877" width="28.7109375" customWidth="1"/>
    <col min="15878" max="15878" width="20.28515625" customWidth="1"/>
    <col min="15879" max="15879" width="21.28515625" customWidth="1"/>
    <col min="15880" max="15880" width="21.5703125" customWidth="1"/>
    <col min="15881" max="15881" width="19.85546875" customWidth="1"/>
    <col min="15882" max="15883" width="9.140625" customWidth="1"/>
    <col min="15884" max="15889" width="0" hidden="1" customWidth="1"/>
    <col min="16129" max="16129" width="9.140625" customWidth="1"/>
    <col min="16130" max="16130" width="14.42578125" customWidth="1"/>
    <col min="16131" max="16131" width="13.7109375" customWidth="1"/>
    <col min="16132" max="16132" width="37.5703125" customWidth="1"/>
    <col min="16133" max="16133" width="28.7109375" customWidth="1"/>
    <col min="16134" max="16134" width="20.28515625" customWidth="1"/>
    <col min="16135" max="16135" width="21.28515625" customWidth="1"/>
    <col min="16136" max="16136" width="21.5703125" customWidth="1"/>
    <col min="16137" max="16137" width="19.85546875" customWidth="1"/>
    <col min="16138" max="16139" width="9.140625" customWidth="1"/>
    <col min="16140" max="16145" width="0" hidden="1" customWidth="1"/>
  </cols>
  <sheetData>
    <row r="1" spans="2:11" x14ac:dyDescent="0.25">
      <c r="E1" s="47" t="s">
        <v>148</v>
      </c>
    </row>
    <row r="2" spans="2:11" x14ac:dyDescent="0.25">
      <c r="E2" s="48" t="s">
        <v>41</v>
      </c>
    </row>
    <row r="3" spans="2:11" x14ac:dyDescent="0.25">
      <c r="E3" s="688" t="s">
        <v>519</v>
      </c>
    </row>
    <row r="5" spans="2:11" x14ac:dyDescent="0.25">
      <c r="K5" s="49"/>
    </row>
    <row r="6" spans="2:11" x14ac:dyDescent="0.25">
      <c r="G6" t="s">
        <v>520</v>
      </c>
      <c r="H6" s="690">
        <v>43507</v>
      </c>
      <c r="I6" s="49"/>
      <c r="K6" s="49"/>
    </row>
    <row r="7" spans="2:11" x14ac:dyDescent="0.25">
      <c r="G7" s="15" t="s">
        <v>521</v>
      </c>
      <c r="H7" s="464" t="s">
        <v>522</v>
      </c>
      <c r="I7" s="465"/>
      <c r="K7" s="49"/>
    </row>
    <row r="8" spans="2:11" x14ac:dyDescent="0.25">
      <c r="H8" s="15"/>
      <c r="I8" s="49"/>
      <c r="J8" s="49"/>
      <c r="K8" s="49"/>
    </row>
    <row r="9" spans="2:11" x14ac:dyDescent="0.25">
      <c r="B9" s="2040" t="s">
        <v>39</v>
      </c>
      <c r="C9" s="522" t="s">
        <v>676</v>
      </c>
      <c r="D9" s="523"/>
      <c r="E9" s="523"/>
      <c r="F9" s="523"/>
      <c r="G9" s="523"/>
      <c r="H9" s="523"/>
      <c r="I9" s="524"/>
      <c r="J9" s="49"/>
    </row>
    <row r="10" spans="2:11" ht="38.25" x14ac:dyDescent="0.25">
      <c r="B10" s="2041" t="s">
        <v>157</v>
      </c>
      <c r="C10" s="791" t="s">
        <v>677</v>
      </c>
      <c r="D10" s="792"/>
      <c r="E10" s="792"/>
      <c r="F10" s="792"/>
      <c r="G10" s="792"/>
      <c r="H10" s="792"/>
      <c r="I10" s="793"/>
    </row>
    <row r="11" spans="2:11" ht="25.5" x14ac:dyDescent="0.25">
      <c r="B11" s="527"/>
      <c r="C11" s="794" t="s">
        <v>678</v>
      </c>
      <c r="D11" s="795"/>
      <c r="E11" s="795"/>
      <c r="F11" s="795"/>
      <c r="G11" s="795"/>
      <c r="H11" s="795"/>
      <c r="I11" s="796"/>
    </row>
    <row r="12" spans="2:11" x14ac:dyDescent="0.25">
      <c r="B12" s="2042"/>
      <c r="C12" s="797"/>
      <c r="D12" s="798"/>
      <c r="E12" s="798"/>
      <c r="F12" s="798"/>
      <c r="G12" s="798"/>
      <c r="H12" s="798"/>
      <c r="I12" s="799"/>
    </row>
    <row r="13" spans="2:11" x14ac:dyDescent="0.25">
      <c r="B13" s="2043" t="s">
        <v>155</v>
      </c>
      <c r="C13" s="794" t="s">
        <v>679</v>
      </c>
      <c r="D13" s="795"/>
      <c r="E13" s="795"/>
      <c r="F13" s="795"/>
      <c r="G13" s="795"/>
      <c r="H13" s="795"/>
      <c r="I13" s="796"/>
    </row>
    <row r="14" spans="2:11" ht="27.6" customHeight="1" x14ac:dyDescent="0.25">
      <c r="B14" s="2041" t="s">
        <v>159</v>
      </c>
      <c r="C14" s="791" t="s">
        <v>680</v>
      </c>
      <c r="D14" s="792"/>
      <c r="E14" s="792"/>
      <c r="F14" s="792"/>
      <c r="G14" s="792"/>
      <c r="H14" s="792"/>
      <c r="I14" s="793"/>
      <c r="J14" s="49"/>
    </row>
    <row r="15" spans="2:11" ht="27.6" customHeight="1" x14ac:dyDescent="0.25">
      <c r="B15" s="2041"/>
      <c r="C15" s="791" t="s">
        <v>681</v>
      </c>
      <c r="D15" s="792"/>
      <c r="E15" s="792"/>
      <c r="F15" s="792"/>
      <c r="G15" s="792"/>
      <c r="H15" s="792"/>
      <c r="I15" s="793"/>
      <c r="J15" s="49"/>
    </row>
    <row r="16" spans="2:11" x14ac:dyDescent="0.25">
      <c r="B16" s="2041" t="s">
        <v>161</v>
      </c>
      <c r="C16" s="784" t="s">
        <v>59</v>
      </c>
      <c r="D16" s="572"/>
      <c r="E16" s="572"/>
      <c r="F16" s="572"/>
      <c r="G16" s="572"/>
      <c r="H16" s="572"/>
      <c r="I16" s="573"/>
      <c r="J16" s="49"/>
    </row>
    <row r="17" spans="2:16" x14ac:dyDescent="0.25">
      <c r="B17" s="3629" t="s">
        <v>656</v>
      </c>
      <c r="C17" s="2213" t="s">
        <v>682</v>
      </c>
      <c r="D17" s="2214"/>
      <c r="E17" s="2214"/>
      <c r="F17" s="2214"/>
      <c r="G17" s="2214"/>
      <c r="H17" s="2214"/>
      <c r="I17" s="2214"/>
      <c r="J17" s="49"/>
      <c r="K17" s="107" t="s">
        <v>167</v>
      </c>
    </row>
    <row r="18" spans="2:16" x14ac:dyDescent="0.25">
      <c r="B18" s="3629"/>
      <c r="C18" s="2213" t="s">
        <v>683</v>
      </c>
      <c r="D18" s="2214"/>
      <c r="E18" s="2214"/>
      <c r="F18" s="2214"/>
      <c r="G18" s="2214"/>
      <c r="H18" s="2214"/>
      <c r="I18" s="2214"/>
    </row>
    <row r="19" spans="2:16" x14ac:dyDescent="0.25">
      <c r="B19" s="55"/>
    </row>
    <row r="20" spans="2:16" ht="15.75" thickBot="1" x14ac:dyDescent="0.3"/>
    <row r="21" spans="2:16" x14ac:dyDescent="0.25">
      <c r="B21" s="2215" t="s">
        <v>1380</v>
      </c>
      <c r="C21" s="2216" t="s">
        <v>229</v>
      </c>
      <c r="D21" s="2217" t="s">
        <v>159</v>
      </c>
      <c r="E21" s="107"/>
      <c r="G21" s="70"/>
    </row>
    <row r="22" spans="2:16" x14ac:dyDescent="0.25">
      <c r="B22" s="1679" t="s">
        <v>1237</v>
      </c>
      <c r="C22" s="800" t="s">
        <v>12</v>
      </c>
      <c r="D22" s="1680" t="s">
        <v>12</v>
      </c>
      <c r="L22" t="s">
        <v>177</v>
      </c>
    </row>
    <row r="23" spans="2:16" ht="15.75" thickBot="1" x14ac:dyDescent="0.3">
      <c r="B23" s="1679" t="s">
        <v>1238</v>
      </c>
      <c r="C23" s="800" t="s">
        <v>12</v>
      </c>
      <c r="D23" s="1680" t="s">
        <v>12</v>
      </c>
      <c r="I23" s="55"/>
    </row>
    <row r="24" spans="2:16" x14ac:dyDescent="0.25">
      <c r="B24" s="1679" t="s">
        <v>1239</v>
      </c>
      <c r="C24" s="800" t="s">
        <v>12</v>
      </c>
      <c r="D24" s="1680" t="s">
        <v>12</v>
      </c>
      <c r="L24" s="696" t="s">
        <v>545</v>
      </c>
      <c r="M24" s="697"/>
      <c r="N24" s="698" t="s">
        <v>576</v>
      </c>
      <c r="O24" s="697"/>
      <c r="P24" s="699"/>
    </row>
    <row r="25" spans="2:16" x14ac:dyDescent="0.25">
      <c r="B25" s="1679" t="s">
        <v>1240</v>
      </c>
      <c r="C25" s="800" t="s">
        <v>12</v>
      </c>
      <c r="D25" s="1680" t="s">
        <v>12</v>
      </c>
      <c r="I25" s="55"/>
      <c r="L25" s="492" t="s">
        <v>685</v>
      </c>
      <c r="M25" s="463" t="s">
        <v>662</v>
      </c>
      <c r="N25" s="493" t="s">
        <v>686</v>
      </c>
      <c r="O25" s="463"/>
      <c r="P25" s="494"/>
    </row>
    <row r="26" spans="2:16" x14ac:dyDescent="0.25">
      <c r="B26" s="1679" t="s">
        <v>1241</v>
      </c>
      <c r="C26" s="800" t="s">
        <v>12</v>
      </c>
      <c r="D26" s="1680" t="s">
        <v>12</v>
      </c>
      <c r="I26" s="55"/>
      <c r="L26" s="492"/>
      <c r="M26" s="463"/>
      <c r="N26" s="493"/>
      <c r="O26" s="463"/>
      <c r="P26" s="494"/>
    </row>
    <row r="27" spans="2:16" x14ac:dyDescent="0.25">
      <c r="B27" s="1679" t="s">
        <v>1242</v>
      </c>
      <c r="C27" s="800" t="s">
        <v>12</v>
      </c>
      <c r="D27" s="1680" t="s">
        <v>12</v>
      </c>
      <c r="I27" s="55"/>
      <c r="L27" s="492"/>
      <c r="M27" s="463"/>
      <c r="N27" s="493"/>
      <c r="O27" s="463"/>
      <c r="P27" s="494"/>
    </row>
    <row r="28" spans="2:16" x14ac:dyDescent="0.25">
      <c r="B28" s="1679" t="s">
        <v>1243</v>
      </c>
      <c r="C28" s="800" t="s">
        <v>12</v>
      </c>
      <c r="D28" s="1680" t="s">
        <v>12</v>
      </c>
      <c r="I28" s="55"/>
      <c r="L28" s="492"/>
      <c r="M28" s="463"/>
      <c r="N28" s="493"/>
      <c r="O28" s="463"/>
      <c r="P28" s="494"/>
    </row>
    <row r="29" spans="2:16" ht="15.75" thickBot="1" x14ac:dyDescent="0.3">
      <c r="B29" s="1681" t="s">
        <v>1244</v>
      </c>
      <c r="C29" s="800" t="s">
        <v>12</v>
      </c>
      <c r="D29" s="1682" t="s">
        <v>12</v>
      </c>
      <c r="I29" s="55"/>
      <c r="L29" s="492"/>
      <c r="M29" s="463"/>
      <c r="N29" s="493"/>
      <c r="O29" s="463"/>
      <c r="P29" s="494"/>
    </row>
    <row r="30" spans="2:16" x14ac:dyDescent="0.25">
      <c r="L30" s="492"/>
      <c r="M30" s="463"/>
      <c r="N30" s="493"/>
      <c r="O30" s="463"/>
      <c r="P30" s="494"/>
    </row>
    <row r="31" spans="2:16" x14ac:dyDescent="0.25">
      <c r="L31" s="492"/>
      <c r="M31" s="463"/>
      <c r="N31" s="493"/>
      <c r="O31" s="463"/>
      <c r="P31" s="494"/>
    </row>
    <row r="32" spans="2:16" x14ac:dyDescent="0.25">
      <c r="B32" s="949" t="s">
        <v>277</v>
      </c>
      <c r="C32" s="2218" t="s">
        <v>278</v>
      </c>
      <c r="L32" s="492"/>
      <c r="M32" s="463"/>
      <c r="N32" s="493"/>
      <c r="O32" s="463"/>
      <c r="P32" s="494"/>
    </row>
    <row r="33" spans="2:16" x14ac:dyDescent="0.25">
      <c r="B33" s="949" t="s">
        <v>279</v>
      </c>
      <c r="C33" s="2219" t="s">
        <v>280</v>
      </c>
      <c r="L33" s="492"/>
      <c r="M33" s="463"/>
      <c r="N33" s="493"/>
      <c r="O33" s="463"/>
      <c r="P33" s="494"/>
    </row>
    <row r="34" spans="2:16" x14ac:dyDescent="0.25">
      <c r="L34" s="492"/>
      <c r="M34" s="463"/>
      <c r="N34" s="493"/>
      <c r="O34" s="463"/>
      <c r="P34" s="494"/>
    </row>
    <row r="35" spans="2:16" x14ac:dyDescent="0.25">
      <c r="L35" s="492"/>
      <c r="M35" s="463"/>
      <c r="N35" s="493"/>
      <c r="O35" s="463"/>
      <c r="P35" s="494"/>
    </row>
    <row r="36" spans="2:16" ht="15.75" x14ac:dyDescent="0.25">
      <c r="B36" s="801" t="s">
        <v>687</v>
      </c>
      <c r="C36" s="1"/>
      <c r="D36" s="1"/>
      <c r="E36" s="1"/>
      <c r="L36" s="463"/>
      <c r="M36" s="493"/>
      <c r="N36" s="463"/>
      <c r="O36" s="494"/>
    </row>
    <row r="37" spans="2:16" ht="15.75" thickBot="1" x14ac:dyDescent="0.3">
      <c r="B37" s="615" t="s">
        <v>688</v>
      </c>
      <c r="C37" s="9" t="s">
        <v>274</v>
      </c>
      <c r="D37" s="707" t="s">
        <v>689</v>
      </c>
      <c r="E37" s="707" t="s">
        <v>690</v>
      </c>
      <c r="L37" s="496"/>
      <c r="M37" s="497"/>
      <c r="N37" s="496"/>
      <c r="O37" s="498"/>
    </row>
    <row r="38" spans="2:16" x14ac:dyDescent="0.25">
      <c r="B38" s="615" t="s">
        <v>253</v>
      </c>
      <c r="C38" s="17" t="s">
        <v>12</v>
      </c>
      <c r="D38" s="2777">
        <v>42851</v>
      </c>
      <c r="E38" s="2777">
        <v>42847</v>
      </c>
    </row>
    <row r="39" spans="2:16" x14ac:dyDescent="0.25">
      <c r="B39" s="615" t="s">
        <v>254</v>
      </c>
      <c r="C39" s="17" t="s">
        <v>12</v>
      </c>
      <c r="D39" s="2777">
        <v>42941</v>
      </c>
      <c r="E39" s="2777">
        <v>42941</v>
      </c>
    </row>
    <row r="40" spans="2:16" x14ac:dyDescent="0.25">
      <c r="B40" s="615" t="s">
        <v>1468</v>
      </c>
      <c r="C40" s="17" t="s">
        <v>12</v>
      </c>
      <c r="D40" s="2777">
        <v>43021</v>
      </c>
      <c r="E40" s="2777">
        <v>43019</v>
      </c>
    </row>
    <row r="41" spans="2:16" x14ac:dyDescent="0.25">
      <c r="B41" s="615" t="s">
        <v>1469</v>
      </c>
      <c r="C41" s="17" t="s">
        <v>12</v>
      </c>
      <c r="D41" s="2777">
        <v>43123</v>
      </c>
      <c r="E41" s="2777">
        <v>42753</v>
      </c>
      <c r="F41" s="107" t="s">
        <v>1245</v>
      </c>
    </row>
    <row r="42" spans="2:16" x14ac:dyDescent="0.25">
      <c r="B42" s="615" t="s">
        <v>1205</v>
      </c>
      <c r="C42" s="17" t="s">
        <v>12</v>
      </c>
      <c r="D42" s="2777">
        <v>43208</v>
      </c>
      <c r="E42" s="2777">
        <v>43208</v>
      </c>
    </row>
    <row r="43" spans="2:16" x14ac:dyDescent="0.25">
      <c r="B43" s="616" t="s">
        <v>1392</v>
      </c>
      <c r="C43" s="17" t="s">
        <v>12</v>
      </c>
      <c r="D43" s="2778">
        <v>43328</v>
      </c>
      <c r="E43" s="2778">
        <v>42592</v>
      </c>
    </row>
    <row r="44" spans="2:16" x14ac:dyDescent="0.25">
      <c r="B44" s="616" t="s">
        <v>1470</v>
      </c>
      <c r="C44" s="17" t="s">
        <v>1386</v>
      </c>
      <c r="D44" s="2778">
        <v>43388</v>
      </c>
      <c r="E44" s="2778">
        <v>43385</v>
      </c>
    </row>
    <row r="45" spans="2:16" x14ac:dyDescent="0.25">
      <c r="B45" s="616" t="s">
        <v>1471</v>
      </c>
      <c r="C45" s="17" t="s">
        <v>12</v>
      </c>
      <c r="D45" s="2778">
        <v>43486</v>
      </c>
      <c r="E45" s="2778">
        <v>43486</v>
      </c>
      <c r="F45" t="s">
        <v>1467</v>
      </c>
    </row>
    <row r="46" spans="2:16" ht="23.25" x14ac:dyDescent="0.35">
      <c r="B46" s="803"/>
      <c r="C46" s="803"/>
      <c r="E46" s="804"/>
    </row>
    <row r="47" spans="2:16" ht="18.75" x14ac:dyDescent="0.3">
      <c r="B47" s="14"/>
      <c r="C47" s="14"/>
      <c r="D47" s="3636" t="s">
        <v>148</v>
      </c>
      <c r="E47" s="3636"/>
      <c r="F47" s="3636"/>
      <c r="G47" s="3636"/>
      <c r="H47" s="14"/>
      <c r="I47" s="14"/>
    </row>
    <row r="48" spans="2:16" ht="18.75" x14ac:dyDescent="0.3">
      <c r="B48" s="14"/>
      <c r="C48" s="14"/>
      <c r="D48" s="3637" t="s">
        <v>691</v>
      </c>
      <c r="E48" s="3637"/>
      <c r="F48" s="3637"/>
      <c r="G48" s="3637"/>
      <c r="H48" s="14"/>
      <c r="I48" s="14"/>
    </row>
    <row r="49" spans="2:19" ht="18.75" x14ac:dyDescent="0.3">
      <c r="B49" s="14"/>
      <c r="C49" s="14"/>
      <c r="D49" s="14"/>
      <c r="E49" s="804"/>
      <c r="F49" s="14"/>
      <c r="G49" s="14"/>
      <c r="H49" s="14"/>
      <c r="I49" s="14"/>
    </row>
    <row r="50" spans="2:19" ht="18.75" x14ac:dyDescent="0.3">
      <c r="B50" s="14"/>
      <c r="C50" s="14"/>
      <c r="D50" s="3637" t="s">
        <v>692</v>
      </c>
      <c r="E50" s="3637"/>
      <c r="F50" s="3637"/>
      <c r="G50" s="3637"/>
      <c r="H50" s="14"/>
      <c r="I50" s="14"/>
    </row>
    <row r="51" spans="2:19" ht="19.5" thickBot="1" x14ac:dyDescent="0.35">
      <c r="B51" s="14"/>
      <c r="C51" s="14"/>
      <c r="D51" s="805"/>
      <c r="E51" s="806"/>
      <c r="F51" s="14"/>
      <c r="G51" s="14"/>
      <c r="H51" s="14"/>
      <c r="I51" s="14"/>
    </row>
    <row r="52" spans="2:19" ht="19.5" thickBot="1" x14ac:dyDescent="0.35">
      <c r="B52" s="14"/>
      <c r="C52" s="14"/>
      <c r="D52" s="805"/>
      <c r="E52" s="806"/>
      <c r="F52" s="3630" t="s">
        <v>693</v>
      </c>
      <c r="G52" s="3631"/>
      <c r="H52" s="3631"/>
      <c r="I52" s="3632"/>
      <c r="J52" s="3630" t="s">
        <v>693</v>
      </c>
      <c r="K52" s="3631"/>
      <c r="L52" s="3631"/>
      <c r="M52" s="3632"/>
    </row>
    <row r="53" spans="2:19" ht="32.25" thickBot="1" x14ac:dyDescent="0.55000000000000004">
      <c r="B53" s="803"/>
      <c r="C53" s="803"/>
      <c r="E53" s="1677"/>
      <c r="F53" s="3633" t="s">
        <v>694</v>
      </c>
      <c r="G53" s="3634"/>
      <c r="H53" s="3634"/>
      <c r="I53" s="3635"/>
      <c r="J53" s="3633" t="s">
        <v>1246</v>
      </c>
      <c r="K53" s="3634"/>
      <c r="L53" s="3634"/>
      <c r="M53" s="3635"/>
    </row>
    <row r="54" spans="2:19" s="674" customFormat="1" ht="86.25" thickBot="1" x14ac:dyDescent="0.25">
      <c r="B54" s="807" t="s">
        <v>695</v>
      </c>
      <c r="C54" s="808" t="s">
        <v>696</v>
      </c>
      <c r="D54" s="808" t="s">
        <v>235</v>
      </c>
      <c r="E54" s="809" t="s">
        <v>697</v>
      </c>
      <c r="F54" s="810" t="s">
        <v>698</v>
      </c>
      <c r="G54" s="810" t="s">
        <v>699</v>
      </c>
      <c r="H54" s="810" t="s">
        <v>700</v>
      </c>
      <c r="I54" s="810" t="s">
        <v>701</v>
      </c>
      <c r="J54" s="810" t="s">
        <v>698</v>
      </c>
      <c r="K54" s="810" t="s">
        <v>699</v>
      </c>
      <c r="L54" s="810" t="s">
        <v>700</v>
      </c>
      <c r="M54" s="810" t="s">
        <v>701</v>
      </c>
      <c r="R54" s="810" t="s">
        <v>700</v>
      </c>
      <c r="S54" s="810" t="s">
        <v>701</v>
      </c>
    </row>
    <row r="55" spans="2:19" s="618" customFormat="1" ht="56.25" x14ac:dyDescent="0.2">
      <c r="B55" s="811"/>
      <c r="C55" s="812"/>
      <c r="D55" s="812"/>
      <c r="E55" s="813" t="s">
        <v>702</v>
      </c>
      <c r="F55" s="814">
        <v>42851</v>
      </c>
      <c r="G55" s="814">
        <v>42944</v>
      </c>
      <c r="H55" s="814">
        <v>43021</v>
      </c>
      <c r="I55" s="814">
        <v>42758</v>
      </c>
      <c r="J55" s="814">
        <v>43208</v>
      </c>
      <c r="K55" s="814">
        <v>43328</v>
      </c>
      <c r="L55" s="814"/>
      <c r="M55" s="814"/>
      <c r="R55" s="814">
        <v>43388</v>
      </c>
      <c r="S55" s="814">
        <v>43487</v>
      </c>
    </row>
    <row r="56" spans="2:19" s="618" customFormat="1" ht="37.5" x14ac:dyDescent="0.2">
      <c r="B56" s="815"/>
      <c r="C56" s="816"/>
      <c r="D56" s="816"/>
      <c r="E56" s="817" t="s">
        <v>703</v>
      </c>
      <c r="F56" s="818">
        <v>42941</v>
      </c>
      <c r="G56" s="818">
        <v>42941</v>
      </c>
      <c r="H56" s="818">
        <v>43019</v>
      </c>
      <c r="I56" s="818">
        <v>42753</v>
      </c>
      <c r="J56" s="818">
        <v>43206</v>
      </c>
      <c r="K56" s="818">
        <v>43322</v>
      </c>
      <c r="L56" s="818"/>
      <c r="M56" s="818"/>
      <c r="R56" s="818">
        <v>43385</v>
      </c>
      <c r="S56" s="818" t="s">
        <v>1393</v>
      </c>
    </row>
    <row r="57" spans="2:19" ht="15.75" x14ac:dyDescent="0.25">
      <c r="B57" s="819" t="s">
        <v>704</v>
      </c>
      <c r="C57" s="819" t="s">
        <v>59</v>
      </c>
      <c r="D57" s="820" t="s">
        <v>705</v>
      </c>
      <c r="E57" s="821" t="s">
        <v>706</v>
      </c>
      <c r="F57" s="822">
        <v>42850</v>
      </c>
      <c r="G57" s="823">
        <v>42941</v>
      </c>
      <c r="H57" s="823">
        <v>43019</v>
      </c>
      <c r="I57" s="824" t="s">
        <v>707</v>
      </c>
      <c r="J57" s="822">
        <v>43206</v>
      </c>
      <c r="K57" s="823">
        <v>43315</v>
      </c>
      <c r="L57" s="823"/>
      <c r="M57" s="824"/>
      <c r="R57" s="823" t="s">
        <v>707</v>
      </c>
      <c r="S57" s="2483" t="s">
        <v>707</v>
      </c>
    </row>
    <row r="58" spans="2:19" ht="31.5" x14ac:dyDescent="0.25">
      <c r="B58" s="825" t="s">
        <v>708</v>
      </c>
      <c r="C58" s="825" t="s">
        <v>59</v>
      </c>
      <c r="D58" s="826" t="s">
        <v>709</v>
      </c>
      <c r="E58" s="827" t="s">
        <v>706</v>
      </c>
      <c r="F58" s="828">
        <v>42850</v>
      </c>
      <c r="G58" s="828">
        <v>42941</v>
      </c>
      <c r="H58" s="828">
        <v>43019</v>
      </c>
      <c r="I58" s="829">
        <v>42751</v>
      </c>
      <c r="J58" s="828">
        <v>43206</v>
      </c>
      <c r="K58" s="828">
        <v>43315</v>
      </c>
      <c r="L58" s="828"/>
      <c r="M58" s="829"/>
      <c r="R58" s="828">
        <v>43376</v>
      </c>
      <c r="S58" s="2483">
        <v>43480</v>
      </c>
    </row>
    <row r="59" spans="2:19" ht="15.75" x14ac:dyDescent="0.25">
      <c r="B59" s="825" t="s">
        <v>710</v>
      </c>
      <c r="C59" s="825" t="s">
        <v>59</v>
      </c>
      <c r="D59" s="826" t="s">
        <v>711</v>
      </c>
      <c r="E59" s="827" t="s">
        <v>706</v>
      </c>
      <c r="F59" s="828">
        <v>42850</v>
      </c>
      <c r="G59" s="828">
        <v>42941</v>
      </c>
      <c r="H59" s="828">
        <v>43019</v>
      </c>
      <c r="I59" s="829">
        <v>42751</v>
      </c>
      <c r="J59" s="828">
        <v>43206</v>
      </c>
      <c r="K59" s="828">
        <v>43315</v>
      </c>
      <c r="L59" s="828"/>
      <c r="M59" s="829"/>
      <c r="R59" s="828">
        <v>43376</v>
      </c>
      <c r="S59" s="2483">
        <v>43480</v>
      </c>
    </row>
    <row r="60" spans="2:19" ht="31.5" x14ac:dyDescent="0.25">
      <c r="B60" s="825" t="s">
        <v>712</v>
      </c>
      <c r="C60" s="825" t="s">
        <v>59</v>
      </c>
      <c r="D60" s="826" t="s">
        <v>713</v>
      </c>
      <c r="E60" s="827" t="s">
        <v>714</v>
      </c>
      <c r="F60" s="828">
        <v>42850</v>
      </c>
      <c r="G60" s="828">
        <v>42941</v>
      </c>
      <c r="H60" s="828">
        <v>43019</v>
      </c>
      <c r="I60" s="829">
        <v>42753</v>
      </c>
      <c r="J60" s="828">
        <v>43206</v>
      </c>
      <c r="K60" s="828">
        <v>43315</v>
      </c>
      <c r="L60" s="828"/>
      <c r="M60" s="829"/>
      <c r="R60" s="828">
        <v>43376</v>
      </c>
      <c r="S60" s="2483">
        <v>43486</v>
      </c>
    </row>
    <row r="61" spans="2:19" ht="31.5" x14ac:dyDescent="0.25">
      <c r="B61" s="830" t="s">
        <v>715</v>
      </c>
      <c r="C61" s="830" t="s">
        <v>59</v>
      </c>
      <c r="D61" s="826" t="s">
        <v>716</v>
      </c>
      <c r="E61" s="827" t="s">
        <v>717</v>
      </c>
      <c r="F61" s="828">
        <v>42850</v>
      </c>
      <c r="G61" s="828">
        <v>42941</v>
      </c>
      <c r="H61" s="828">
        <v>43019</v>
      </c>
      <c r="I61" s="831">
        <v>42753</v>
      </c>
      <c r="J61" s="828">
        <v>43208</v>
      </c>
      <c r="K61" s="828"/>
      <c r="L61" s="828"/>
      <c r="M61" s="831"/>
      <c r="R61" s="828">
        <v>43385</v>
      </c>
      <c r="S61" s="2483">
        <v>43482</v>
      </c>
    </row>
    <row r="62" spans="2:19" ht="31.5" x14ac:dyDescent="0.25">
      <c r="B62" s="825" t="s">
        <v>718</v>
      </c>
      <c r="C62" s="825" t="s">
        <v>59</v>
      </c>
      <c r="D62" s="826" t="s">
        <v>719</v>
      </c>
      <c r="E62" s="827" t="s">
        <v>706</v>
      </c>
      <c r="F62" s="828">
        <v>42850</v>
      </c>
      <c r="G62" s="828">
        <v>42941</v>
      </c>
      <c r="H62" s="828">
        <v>43019</v>
      </c>
      <c r="I62" s="829">
        <v>42751</v>
      </c>
      <c r="J62" s="828">
        <v>43206</v>
      </c>
      <c r="K62" s="828">
        <v>43315</v>
      </c>
      <c r="L62" s="828"/>
      <c r="M62" s="829"/>
      <c r="R62" s="828">
        <v>43376</v>
      </c>
      <c r="S62" s="2483">
        <v>43480</v>
      </c>
    </row>
    <row r="63" spans="2:19" ht="31.5" x14ac:dyDescent="0.25">
      <c r="B63" s="830" t="s">
        <v>720</v>
      </c>
      <c r="C63" s="830" t="s">
        <v>59</v>
      </c>
      <c r="D63" s="826" t="s">
        <v>721</v>
      </c>
      <c r="E63" s="827" t="s">
        <v>202</v>
      </c>
      <c r="F63" s="828">
        <v>42850</v>
      </c>
      <c r="G63" s="828">
        <v>42941</v>
      </c>
      <c r="H63" s="828">
        <v>43019</v>
      </c>
      <c r="I63" s="831">
        <v>42753</v>
      </c>
      <c r="J63" s="828">
        <v>43208</v>
      </c>
      <c r="K63" s="828">
        <v>43315</v>
      </c>
      <c r="L63" s="828"/>
      <c r="M63" s="831"/>
      <c r="R63" s="828">
        <v>43385</v>
      </c>
      <c r="S63" s="2483">
        <v>43482</v>
      </c>
    </row>
    <row r="64" spans="2:19" ht="31.5" x14ac:dyDescent="0.25">
      <c r="B64" s="832" t="s">
        <v>722</v>
      </c>
      <c r="C64" s="832" t="s">
        <v>59</v>
      </c>
      <c r="D64" s="833" t="s">
        <v>723</v>
      </c>
      <c r="E64" s="834" t="s">
        <v>202</v>
      </c>
      <c r="F64" s="828">
        <v>42850</v>
      </c>
      <c r="G64" s="828">
        <v>42941</v>
      </c>
      <c r="H64" s="828">
        <v>43019</v>
      </c>
      <c r="I64" s="835">
        <v>42753</v>
      </c>
      <c r="J64" s="828">
        <v>43208</v>
      </c>
      <c r="K64" s="828">
        <v>43321</v>
      </c>
      <c r="L64" s="828"/>
      <c r="M64" s="835"/>
      <c r="R64" s="828">
        <v>43385</v>
      </c>
      <c r="S64" s="2483">
        <v>43482</v>
      </c>
    </row>
    <row r="65" spans="2:19" ht="47.25" x14ac:dyDescent="0.25">
      <c r="B65" s="825" t="s">
        <v>724</v>
      </c>
      <c r="C65" s="825" t="s">
        <v>59</v>
      </c>
      <c r="D65" s="826" t="s">
        <v>725</v>
      </c>
      <c r="E65" s="827" t="s">
        <v>726</v>
      </c>
      <c r="F65" s="828">
        <v>42850</v>
      </c>
      <c r="G65" s="828">
        <v>42941</v>
      </c>
      <c r="H65" s="828">
        <v>43019</v>
      </c>
      <c r="I65" s="829">
        <v>42753</v>
      </c>
      <c r="J65" s="828">
        <v>43207</v>
      </c>
      <c r="K65" s="828">
        <v>43315</v>
      </c>
      <c r="L65" s="828"/>
      <c r="M65" s="829"/>
      <c r="R65" s="828">
        <v>43383</v>
      </c>
      <c r="S65" s="2483">
        <v>43482</v>
      </c>
    </row>
    <row r="66" spans="2:19" ht="15.75" x14ac:dyDescent="0.25">
      <c r="B66" s="825" t="s">
        <v>727</v>
      </c>
      <c r="C66" s="825" t="s">
        <v>59</v>
      </c>
      <c r="D66" s="826" t="s">
        <v>728</v>
      </c>
      <c r="E66" s="827" t="s">
        <v>706</v>
      </c>
      <c r="F66" s="828">
        <v>42850</v>
      </c>
      <c r="G66" s="828">
        <v>42941</v>
      </c>
      <c r="H66" s="828">
        <v>43019</v>
      </c>
      <c r="I66" s="829">
        <v>42753</v>
      </c>
      <c r="J66" s="828">
        <v>43208</v>
      </c>
      <c r="K66" s="828">
        <v>43315</v>
      </c>
      <c r="L66" s="828"/>
      <c r="M66" s="829"/>
      <c r="R66" s="828">
        <v>43376</v>
      </c>
      <c r="S66" s="2483">
        <v>43480</v>
      </c>
    </row>
    <row r="67" spans="2:19" ht="31.5" x14ac:dyDescent="0.25">
      <c r="B67" s="825" t="s">
        <v>729</v>
      </c>
      <c r="C67" s="825" t="s">
        <v>52</v>
      </c>
      <c r="D67" s="826" t="s">
        <v>730</v>
      </c>
      <c r="E67" s="827" t="s">
        <v>731</v>
      </c>
      <c r="F67" s="828">
        <v>42850</v>
      </c>
      <c r="G67" s="836"/>
      <c r="H67" s="837"/>
      <c r="I67" s="837"/>
      <c r="J67" s="828">
        <v>43165</v>
      </c>
      <c r="K67" s="836"/>
      <c r="L67" s="837"/>
      <c r="M67" s="837"/>
      <c r="R67" s="837"/>
      <c r="S67" s="837"/>
    </row>
    <row r="68" spans="2:19" ht="47.25" x14ac:dyDescent="0.25">
      <c r="B68" s="825" t="s">
        <v>732</v>
      </c>
      <c r="C68" s="825" t="s">
        <v>59</v>
      </c>
      <c r="D68" s="826" t="s">
        <v>733</v>
      </c>
      <c r="E68" s="827" t="s">
        <v>20</v>
      </c>
      <c r="F68" s="828">
        <v>42850</v>
      </c>
      <c r="G68" s="828">
        <v>42941</v>
      </c>
      <c r="H68" s="828">
        <v>43019</v>
      </c>
      <c r="I68" s="829">
        <v>42753</v>
      </c>
      <c r="J68" s="828">
        <v>43208</v>
      </c>
      <c r="K68" s="828">
        <v>43315</v>
      </c>
      <c r="L68" s="828"/>
      <c r="M68" s="829"/>
      <c r="R68" s="828">
        <v>43376</v>
      </c>
      <c r="S68" s="2483">
        <v>43486</v>
      </c>
    </row>
    <row r="69" spans="2:19" ht="47.25" x14ac:dyDescent="0.25">
      <c r="B69" s="825" t="s">
        <v>734</v>
      </c>
      <c r="C69" s="838" t="s">
        <v>59</v>
      </c>
      <c r="D69" s="839" t="s">
        <v>735</v>
      </c>
      <c r="E69" s="827" t="s">
        <v>706</v>
      </c>
      <c r="F69" s="828">
        <v>42850</v>
      </c>
      <c r="G69" s="828">
        <v>42941</v>
      </c>
      <c r="H69" s="828">
        <v>43019</v>
      </c>
      <c r="I69" s="829">
        <v>43116</v>
      </c>
      <c r="J69" s="828">
        <v>43206</v>
      </c>
      <c r="K69" s="828">
        <v>43315</v>
      </c>
      <c r="L69" s="828"/>
      <c r="M69" s="829"/>
      <c r="R69" s="828">
        <v>43376</v>
      </c>
      <c r="S69" s="2483">
        <v>43480</v>
      </c>
    </row>
    <row r="70" spans="2:19" ht="47.25" x14ac:dyDescent="0.25">
      <c r="B70" s="825" t="s">
        <v>736</v>
      </c>
      <c r="C70" s="825" t="s">
        <v>59</v>
      </c>
      <c r="D70" s="826" t="s">
        <v>737</v>
      </c>
      <c r="E70" s="827" t="s">
        <v>726</v>
      </c>
      <c r="F70" s="828">
        <v>42850</v>
      </c>
      <c r="G70" s="828">
        <v>42941</v>
      </c>
      <c r="H70" s="828">
        <v>43019</v>
      </c>
      <c r="I70" s="829">
        <v>42753</v>
      </c>
      <c r="J70" s="828">
        <v>43207</v>
      </c>
      <c r="K70" s="828">
        <v>43315</v>
      </c>
      <c r="L70" s="828"/>
      <c r="M70" s="829"/>
      <c r="R70" s="828">
        <v>43383</v>
      </c>
      <c r="S70" s="2483">
        <v>43482</v>
      </c>
    </row>
    <row r="71" spans="2:19" ht="31.5" x14ac:dyDescent="0.25">
      <c r="B71" s="825" t="s">
        <v>738</v>
      </c>
      <c r="C71" s="825" t="s">
        <v>51</v>
      </c>
      <c r="D71" s="826" t="s">
        <v>739</v>
      </c>
      <c r="E71" s="840" t="s">
        <v>18</v>
      </c>
      <c r="F71" s="837"/>
      <c r="G71" s="828">
        <v>42941</v>
      </c>
      <c r="H71" s="837"/>
      <c r="I71" s="829">
        <v>42754</v>
      </c>
      <c r="J71" s="837"/>
      <c r="K71" s="828">
        <v>43322</v>
      </c>
      <c r="L71" s="837"/>
      <c r="M71" s="829"/>
      <c r="R71" s="837"/>
      <c r="S71" s="2483">
        <v>43486</v>
      </c>
    </row>
    <row r="72" spans="2:19" ht="47.25" x14ac:dyDescent="0.25">
      <c r="B72" s="825" t="s">
        <v>740</v>
      </c>
      <c r="C72" s="825" t="s">
        <v>59</v>
      </c>
      <c r="D72" s="826" t="s">
        <v>741</v>
      </c>
      <c r="E72" s="827" t="s">
        <v>742</v>
      </c>
      <c r="F72" s="828">
        <v>42850</v>
      </c>
      <c r="G72" s="828">
        <v>42941</v>
      </c>
      <c r="H72" s="829">
        <v>43019</v>
      </c>
      <c r="I72" s="829">
        <v>42753</v>
      </c>
      <c r="J72" s="828">
        <v>43207</v>
      </c>
      <c r="K72" s="828">
        <v>43319</v>
      </c>
      <c r="L72" s="829"/>
      <c r="M72" s="829"/>
      <c r="R72" s="829">
        <v>43383</v>
      </c>
      <c r="S72" s="2483">
        <v>43486</v>
      </c>
    </row>
    <row r="73" spans="2:19" ht="47.25" x14ac:dyDescent="0.25">
      <c r="B73" s="825" t="s">
        <v>743</v>
      </c>
      <c r="C73" s="825" t="s">
        <v>51</v>
      </c>
      <c r="D73" s="826" t="s">
        <v>744</v>
      </c>
      <c r="E73" s="840" t="s">
        <v>18</v>
      </c>
      <c r="F73" s="837"/>
      <c r="G73" s="828">
        <v>42941</v>
      </c>
      <c r="H73" s="837"/>
      <c r="I73" s="829">
        <v>42754</v>
      </c>
      <c r="J73" s="837"/>
      <c r="K73" s="828">
        <v>43322</v>
      </c>
      <c r="L73" s="837"/>
      <c r="M73" s="829"/>
      <c r="R73" s="837"/>
      <c r="S73" s="2483">
        <v>43486</v>
      </c>
    </row>
    <row r="74" spans="2:19" x14ac:dyDescent="0.25">
      <c r="B74" s="72"/>
      <c r="C74" s="72"/>
      <c r="D74" s="72"/>
      <c r="E74" s="841"/>
      <c r="F74" s="72"/>
      <c r="G74" s="72"/>
      <c r="H74" s="72"/>
      <c r="I74" s="72"/>
    </row>
    <row r="75" spans="2:19" ht="23.25" x14ac:dyDescent="0.35">
      <c r="B75" s="803"/>
      <c r="C75" s="803"/>
      <c r="E75" s="1677"/>
      <c r="S75" t="s">
        <v>1394</v>
      </c>
    </row>
    <row r="76" spans="2:19" ht="26.25" x14ac:dyDescent="0.4">
      <c r="B76" s="803"/>
      <c r="C76" s="803"/>
      <c r="D76" s="842" t="s">
        <v>745</v>
      </c>
      <c r="E76" s="1677"/>
    </row>
    <row r="77" spans="2:19" ht="28.5" x14ac:dyDescent="0.45">
      <c r="B77" s="803"/>
      <c r="C77" s="803"/>
      <c r="D77" s="843" t="s">
        <v>746</v>
      </c>
      <c r="E77" s="1677"/>
    </row>
    <row r="78" spans="2:19" ht="28.5" x14ac:dyDescent="0.45">
      <c r="B78" s="803"/>
      <c r="C78" s="803"/>
      <c r="D78" s="844" t="s">
        <v>747</v>
      </c>
      <c r="E78" s="1677"/>
    </row>
    <row r="79" spans="2:19" ht="28.5" x14ac:dyDescent="0.45">
      <c r="B79" s="803"/>
      <c r="C79" s="803"/>
      <c r="D79" s="803" t="s">
        <v>748</v>
      </c>
      <c r="E79" s="1677"/>
    </row>
    <row r="80" spans="2:19" ht="23.25" x14ac:dyDescent="0.35">
      <c r="B80" s="803"/>
      <c r="C80" s="803"/>
      <c r="D80" s="803"/>
      <c r="E80" s="1677"/>
    </row>
  </sheetData>
  <mergeCells count="8">
    <mergeCell ref="B17:B18"/>
    <mergeCell ref="F52:I52"/>
    <mergeCell ref="J52:M52"/>
    <mergeCell ref="F53:I53"/>
    <mergeCell ref="J53:M53"/>
    <mergeCell ref="D47:G47"/>
    <mergeCell ref="D48:G48"/>
    <mergeCell ref="D50:G50"/>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216"/>
  <sheetViews>
    <sheetView zoomScale="80" zoomScaleNormal="80" workbookViewId="0"/>
  </sheetViews>
  <sheetFormatPr defaultRowHeight="15" x14ac:dyDescent="0.25"/>
  <cols>
    <col min="1" max="1" width="2.7109375" customWidth="1"/>
    <col min="2" max="2" width="17.140625" customWidth="1"/>
    <col min="3" max="7" width="12.7109375" customWidth="1"/>
    <col min="8" max="8" width="23.85546875" customWidth="1"/>
    <col min="9" max="9" width="12.7109375" customWidth="1"/>
    <col min="10" max="10" width="7.7109375" customWidth="1"/>
    <col min="11" max="17" width="9.7109375" customWidth="1"/>
    <col min="18" max="18" width="7.28515625" customWidth="1"/>
    <col min="19" max="21" width="11.42578125" customWidth="1"/>
    <col min="22" max="22" width="17" customWidth="1"/>
    <col min="23" max="23" width="9" customWidth="1"/>
    <col min="24" max="256" width="8.85546875"/>
    <col min="257" max="257" width="2.7109375" customWidth="1"/>
    <col min="258" max="258" width="14" customWidth="1"/>
    <col min="259" max="263" width="12.7109375" customWidth="1"/>
    <col min="264" max="264" width="23.85546875" customWidth="1"/>
    <col min="265" max="265" width="12.7109375" customWidth="1"/>
    <col min="266" max="266" width="7.7109375" customWidth="1"/>
    <col min="267" max="273" width="9.7109375" customWidth="1"/>
    <col min="274" max="274" width="7.28515625" customWidth="1"/>
    <col min="275" max="277" width="11.42578125" customWidth="1"/>
    <col min="278" max="278" width="17" customWidth="1"/>
    <col min="279" max="279" width="9" customWidth="1"/>
    <col min="280" max="512" width="8.85546875"/>
    <col min="513" max="513" width="2.7109375" customWidth="1"/>
    <col min="514" max="514" width="14" customWidth="1"/>
    <col min="515" max="519" width="12.7109375" customWidth="1"/>
    <col min="520" max="520" width="23.85546875" customWidth="1"/>
    <col min="521" max="521" width="12.7109375" customWidth="1"/>
    <col min="522" max="522" width="7.7109375" customWidth="1"/>
    <col min="523" max="529" width="9.7109375" customWidth="1"/>
    <col min="530" max="530" width="7.28515625" customWidth="1"/>
    <col min="531" max="533" width="11.42578125" customWidth="1"/>
    <col min="534" max="534" width="17" customWidth="1"/>
    <col min="535" max="535" width="9" customWidth="1"/>
    <col min="536" max="768" width="8.85546875"/>
    <col min="769" max="769" width="2.7109375" customWidth="1"/>
    <col min="770" max="770" width="14" customWidth="1"/>
    <col min="771" max="775" width="12.7109375" customWidth="1"/>
    <col min="776" max="776" width="23.85546875" customWidth="1"/>
    <col min="777" max="777" width="12.7109375" customWidth="1"/>
    <col min="778" max="778" width="7.7109375" customWidth="1"/>
    <col min="779" max="785" width="9.7109375" customWidth="1"/>
    <col min="786" max="786" width="7.28515625" customWidth="1"/>
    <col min="787" max="789" width="11.42578125" customWidth="1"/>
    <col min="790" max="790" width="17" customWidth="1"/>
    <col min="791" max="791" width="9" customWidth="1"/>
    <col min="1025" max="1025" width="2.7109375" customWidth="1"/>
    <col min="1026" max="1026" width="14" customWidth="1"/>
    <col min="1027" max="1031" width="12.7109375" customWidth="1"/>
    <col min="1032" max="1032" width="23.85546875" customWidth="1"/>
    <col min="1033" max="1033" width="12.7109375" customWidth="1"/>
    <col min="1034" max="1034" width="7.7109375" customWidth="1"/>
    <col min="1035" max="1041" width="9.7109375" customWidth="1"/>
    <col min="1042" max="1042" width="7.28515625" customWidth="1"/>
    <col min="1043" max="1045" width="11.42578125" customWidth="1"/>
    <col min="1046" max="1046" width="17" customWidth="1"/>
    <col min="1047" max="1047" width="9" customWidth="1"/>
    <col min="1048" max="1280" width="8.85546875"/>
    <col min="1281" max="1281" width="2.7109375" customWidth="1"/>
    <col min="1282" max="1282" width="14" customWidth="1"/>
    <col min="1283" max="1287" width="12.7109375" customWidth="1"/>
    <col min="1288" max="1288" width="23.85546875" customWidth="1"/>
    <col min="1289" max="1289" width="12.7109375" customWidth="1"/>
    <col min="1290" max="1290" width="7.7109375" customWidth="1"/>
    <col min="1291" max="1297" width="9.7109375" customWidth="1"/>
    <col min="1298" max="1298" width="7.28515625" customWidth="1"/>
    <col min="1299" max="1301" width="11.42578125" customWidth="1"/>
    <col min="1302" max="1302" width="17" customWidth="1"/>
    <col min="1303" max="1303" width="9" customWidth="1"/>
    <col min="1304" max="1536" width="8.85546875"/>
    <col min="1537" max="1537" width="2.7109375" customWidth="1"/>
    <col min="1538" max="1538" width="14" customWidth="1"/>
    <col min="1539" max="1543" width="12.7109375" customWidth="1"/>
    <col min="1544" max="1544" width="23.85546875" customWidth="1"/>
    <col min="1545" max="1545" width="12.7109375" customWidth="1"/>
    <col min="1546" max="1546" width="7.7109375" customWidth="1"/>
    <col min="1547" max="1553" width="9.7109375" customWidth="1"/>
    <col min="1554" max="1554" width="7.28515625" customWidth="1"/>
    <col min="1555" max="1557" width="11.42578125" customWidth="1"/>
    <col min="1558" max="1558" width="17" customWidth="1"/>
    <col min="1559" max="1559" width="9" customWidth="1"/>
    <col min="1560" max="1792" width="8.85546875"/>
    <col min="1793" max="1793" width="2.7109375" customWidth="1"/>
    <col min="1794" max="1794" width="14" customWidth="1"/>
    <col min="1795" max="1799" width="12.7109375" customWidth="1"/>
    <col min="1800" max="1800" width="23.85546875" customWidth="1"/>
    <col min="1801" max="1801" width="12.7109375" customWidth="1"/>
    <col min="1802" max="1802" width="7.7109375" customWidth="1"/>
    <col min="1803" max="1809" width="9.7109375" customWidth="1"/>
    <col min="1810" max="1810" width="7.28515625" customWidth="1"/>
    <col min="1811" max="1813" width="11.42578125" customWidth="1"/>
    <col min="1814" max="1814" width="17" customWidth="1"/>
    <col min="1815" max="1815" width="9" customWidth="1"/>
    <col min="2049" max="2049" width="2.7109375" customWidth="1"/>
    <col min="2050" max="2050" width="14" customWidth="1"/>
    <col min="2051" max="2055" width="12.7109375" customWidth="1"/>
    <col min="2056" max="2056" width="23.85546875" customWidth="1"/>
    <col min="2057" max="2057" width="12.7109375" customWidth="1"/>
    <col min="2058" max="2058" width="7.7109375" customWidth="1"/>
    <col min="2059" max="2065" width="9.7109375" customWidth="1"/>
    <col min="2066" max="2066" width="7.28515625" customWidth="1"/>
    <col min="2067" max="2069" width="11.42578125" customWidth="1"/>
    <col min="2070" max="2070" width="17" customWidth="1"/>
    <col min="2071" max="2071" width="9" customWidth="1"/>
    <col min="2072" max="2304" width="8.85546875"/>
    <col min="2305" max="2305" width="2.7109375" customWidth="1"/>
    <col min="2306" max="2306" width="14" customWidth="1"/>
    <col min="2307" max="2311" width="12.7109375" customWidth="1"/>
    <col min="2312" max="2312" width="23.85546875" customWidth="1"/>
    <col min="2313" max="2313" width="12.7109375" customWidth="1"/>
    <col min="2314" max="2314" width="7.7109375" customWidth="1"/>
    <col min="2315" max="2321" width="9.7109375" customWidth="1"/>
    <col min="2322" max="2322" width="7.28515625" customWidth="1"/>
    <col min="2323" max="2325" width="11.42578125" customWidth="1"/>
    <col min="2326" max="2326" width="17" customWidth="1"/>
    <col min="2327" max="2327" width="9" customWidth="1"/>
    <col min="2328" max="2560" width="8.85546875"/>
    <col min="2561" max="2561" width="2.7109375" customWidth="1"/>
    <col min="2562" max="2562" width="14" customWidth="1"/>
    <col min="2563" max="2567" width="12.7109375" customWidth="1"/>
    <col min="2568" max="2568" width="23.85546875" customWidth="1"/>
    <col min="2569" max="2569" width="12.7109375" customWidth="1"/>
    <col min="2570" max="2570" width="7.7109375" customWidth="1"/>
    <col min="2571" max="2577" width="9.7109375" customWidth="1"/>
    <col min="2578" max="2578" width="7.28515625" customWidth="1"/>
    <col min="2579" max="2581" width="11.42578125" customWidth="1"/>
    <col min="2582" max="2582" width="17" customWidth="1"/>
    <col min="2583" max="2583" width="9" customWidth="1"/>
    <col min="2584" max="2816" width="8.85546875"/>
    <col min="2817" max="2817" width="2.7109375" customWidth="1"/>
    <col min="2818" max="2818" width="14" customWidth="1"/>
    <col min="2819" max="2823" width="12.7109375" customWidth="1"/>
    <col min="2824" max="2824" width="23.85546875" customWidth="1"/>
    <col min="2825" max="2825" width="12.7109375" customWidth="1"/>
    <col min="2826" max="2826" width="7.7109375" customWidth="1"/>
    <col min="2827" max="2833" width="9.7109375" customWidth="1"/>
    <col min="2834" max="2834" width="7.28515625" customWidth="1"/>
    <col min="2835" max="2837" width="11.42578125" customWidth="1"/>
    <col min="2838" max="2838" width="17" customWidth="1"/>
    <col min="2839" max="2839" width="9" customWidth="1"/>
    <col min="3073" max="3073" width="2.7109375" customWidth="1"/>
    <col min="3074" max="3074" width="14" customWidth="1"/>
    <col min="3075" max="3079" width="12.7109375" customWidth="1"/>
    <col min="3080" max="3080" width="23.85546875" customWidth="1"/>
    <col min="3081" max="3081" width="12.7109375" customWidth="1"/>
    <col min="3082" max="3082" width="7.7109375" customWidth="1"/>
    <col min="3083" max="3089" width="9.7109375" customWidth="1"/>
    <col min="3090" max="3090" width="7.28515625" customWidth="1"/>
    <col min="3091" max="3093" width="11.42578125" customWidth="1"/>
    <col min="3094" max="3094" width="17" customWidth="1"/>
    <col min="3095" max="3095" width="9" customWidth="1"/>
    <col min="3096" max="3328" width="8.85546875"/>
    <col min="3329" max="3329" width="2.7109375" customWidth="1"/>
    <col min="3330" max="3330" width="14" customWidth="1"/>
    <col min="3331" max="3335" width="12.7109375" customWidth="1"/>
    <col min="3336" max="3336" width="23.85546875" customWidth="1"/>
    <col min="3337" max="3337" width="12.7109375" customWidth="1"/>
    <col min="3338" max="3338" width="7.7109375" customWidth="1"/>
    <col min="3339" max="3345" width="9.7109375" customWidth="1"/>
    <col min="3346" max="3346" width="7.28515625" customWidth="1"/>
    <col min="3347" max="3349" width="11.42578125" customWidth="1"/>
    <col min="3350" max="3350" width="17" customWidth="1"/>
    <col min="3351" max="3351" width="9" customWidth="1"/>
    <col min="3352" max="3584" width="8.85546875"/>
    <col min="3585" max="3585" width="2.7109375" customWidth="1"/>
    <col min="3586" max="3586" width="14" customWidth="1"/>
    <col min="3587" max="3591" width="12.7109375" customWidth="1"/>
    <col min="3592" max="3592" width="23.85546875" customWidth="1"/>
    <col min="3593" max="3593" width="12.7109375" customWidth="1"/>
    <col min="3594" max="3594" width="7.7109375" customWidth="1"/>
    <col min="3595" max="3601" width="9.7109375" customWidth="1"/>
    <col min="3602" max="3602" width="7.28515625" customWidth="1"/>
    <col min="3603" max="3605" width="11.42578125" customWidth="1"/>
    <col min="3606" max="3606" width="17" customWidth="1"/>
    <col min="3607" max="3607" width="9" customWidth="1"/>
    <col min="3608" max="3840" width="8.85546875"/>
    <col min="3841" max="3841" width="2.7109375" customWidth="1"/>
    <col min="3842" max="3842" width="14" customWidth="1"/>
    <col min="3843" max="3847" width="12.7109375" customWidth="1"/>
    <col min="3848" max="3848" width="23.85546875" customWidth="1"/>
    <col min="3849" max="3849" width="12.7109375" customWidth="1"/>
    <col min="3850" max="3850" width="7.7109375" customWidth="1"/>
    <col min="3851" max="3857" width="9.7109375" customWidth="1"/>
    <col min="3858" max="3858" width="7.28515625" customWidth="1"/>
    <col min="3859" max="3861" width="11.42578125" customWidth="1"/>
    <col min="3862" max="3862" width="17" customWidth="1"/>
    <col min="3863" max="3863" width="9" customWidth="1"/>
    <col min="4097" max="4097" width="2.7109375" customWidth="1"/>
    <col min="4098" max="4098" width="14" customWidth="1"/>
    <col min="4099" max="4103" width="12.7109375" customWidth="1"/>
    <col min="4104" max="4104" width="23.85546875" customWidth="1"/>
    <col min="4105" max="4105" width="12.7109375" customWidth="1"/>
    <col min="4106" max="4106" width="7.7109375" customWidth="1"/>
    <col min="4107" max="4113" width="9.7109375" customWidth="1"/>
    <col min="4114" max="4114" width="7.28515625" customWidth="1"/>
    <col min="4115" max="4117" width="11.42578125" customWidth="1"/>
    <col min="4118" max="4118" width="17" customWidth="1"/>
    <col min="4119" max="4119" width="9" customWidth="1"/>
    <col min="4120" max="4352" width="8.85546875"/>
    <col min="4353" max="4353" width="2.7109375" customWidth="1"/>
    <col min="4354" max="4354" width="14" customWidth="1"/>
    <col min="4355" max="4359" width="12.7109375" customWidth="1"/>
    <col min="4360" max="4360" width="23.85546875" customWidth="1"/>
    <col min="4361" max="4361" width="12.7109375" customWidth="1"/>
    <col min="4362" max="4362" width="7.7109375" customWidth="1"/>
    <col min="4363" max="4369" width="9.7109375" customWidth="1"/>
    <col min="4370" max="4370" width="7.28515625" customWidth="1"/>
    <col min="4371" max="4373" width="11.42578125" customWidth="1"/>
    <col min="4374" max="4374" width="17" customWidth="1"/>
    <col min="4375" max="4375" width="9" customWidth="1"/>
    <col min="4376" max="4608" width="8.85546875"/>
    <col min="4609" max="4609" width="2.7109375" customWidth="1"/>
    <col min="4610" max="4610" width="14" customWidth="1"/>
    <col min="4611" max="4615" width="12.7109375" customWidth="1"/>
    <col min="4616" max="4616" width="23.85546875" customWidth="1"/>
    <col min="4617" max="4617" width="12.7109375" customWidth="1"/>
    <col min="4618" max="4618" width="7.7109375" customWidth="1"/>
    <col min="4619" max="4625" width="9.7109375" customWidth="1"/>
    <col min="4626" max="4626" width="7.28515625" customWidth="1"/>
    <col min="4627" max="4629" width="11.42578125" customWidth="1"/>
    <col min="4630" max="4630" width="17" customWidth="1"/>
    <col min="4631" max="4631" width="9" customWidth="1"/>
    <col min="4632" max="4864" width="8.85546875"/>
    <col min="4865" max="4865" width="2.7109375" customWidth="1"/>
    <col min="4866" max="4866" width="14" customWidth="1"/>
    <col min="4867" max="4871" width="12.7109375" customWidth="1"/>
    <col min="4872" max="4872" width="23.85546875" customWidth="1"/>
    <col min="4873" max="4873" width="12.7109375" customWidth="1"/>
    <col min="4874" max="4874" width="7.7109375" customWidth="1"/>
    <col min="4875" max="4881" width="9.7109375" customWidth="1"/>
    <col min="4882" max="4882" width="7.28515625" customWidth="1"/>
    <col min="4883" max="4885" width="11.42578125" customWidth="1"/>
    <col min="4886" max="4886" width="17" customWidth="1"/>
    <col min="4887" max="4887" width="9" customWidth="1"/>
    <col min="5121" max="5121" width="2.7109375" customWidth="1"/>
    <col min="5122" max="5122" width="14" customWidth="1"/>
    <col min="5123" max="5127" width="12.7109375" customWidth="1"/>
    <col min="5128" max="5128" width="23.85546875" customWidth="1"/>
    <col min="5129" max="5129" width="12.7109375" customWidth="1"/>
    <col min="5130" max="5130" width="7.7109375" customWidth="1"/>
    <col min="5131" max="5137" width="9.7109375" customWidth="1"/>
    <col min="5138" max="5138" width="7.28515625" customWidth="1"/>
    <col min="5139" max="5141" width="11.42578125" customWidth="1"/>
    <col min="5142" max="5142" width="17" customWidth="1"/>
    <col min="5143" max="5143" width="9" customWidth="1"/>
    <col min="5144" max="5376" width="8.85546875"/>
    <col min="5377" max="5377" width="2.7109375" customWidth="1"/>
    <col min="5378" max="5378" width="14" customWidth="1"/>
    <col min="5379" max="5383" width="12.7109375" customWidth="1"/>
    <col min="5384" max="5384" width="23.85546875" customWidth="1"/>
    <col min="5385" max="5385" width="12.7109375" customWidth="1"/>
    <col min="5386" max="5386" width="7.7109375" customWidth="1"/>
    <col min="5387" max="5393" width="9.7109375" customWidth="1"/>
    <col min="5394" max="5394" width="7.28515625" customWidth="1"/>
    <col min="5395" max="5397" width="11.42578125" customWidth="1"/>
    <col min="5398" max="5398" width="17" customWidth="1"/>
    <col min="5399" max="5399" width="9" customWidth="1"/>
    <col min="5400" max="5632" width="8.85546875"/>
    <col min="5633" max="5633" width="2.7109375" customWidth="1"/>
    <col min="5634" max="5634" width="14" customWidth="1"/>
    <col min="5635" max="5639" width="12.7109375" customWidth="1"/>
    <col min="5640" max="5640" width="23.85546875" customWidth="1"/>
    <col min="5641" max="5641" width="12.7109375" customWidth="1"/>
    <col min="5642" max="5642" width="7.7109375" customWidth="1"/>
    <col min="5643" max="5649" width="9.7109375" customWidth="1"/>
    <col min="5650" max="5650" width="7.28515625" customWidth="1"/>
    <col min="5651" max="5653" width="11.42578125" customWidth="1"/>
    <col min="5654" max="5654" width="17" customWidth="1"/>
    <col min="5655" max="5655" width="9" customWidth="1"/>
    <col min="5656" max="5888" width="8.85546875"/>
    <col min="5889" max="5889" width="2.7109375" customWidth="1"/>
    <col min="5890" max="5890" width="14" customWidth="1"/>
    <col min="5891" max="5895" width="12.7109375" customWidth="1"/>
    <col min="5896" max="5896" width="23.85546875" customWidth="1"/>
    <col min="5897" max="5897" width="12.7109375" customWidth="1"/>
    <col min="5898" max="5898" width="7.7109375" customWidth="1"/>
    <col min="5899" max="5905" width="9.7109375" customWidth="1"/>
    <col min="5906" max="5906" width="7.28515625" customWidth="1"/>
    <col min="5907" max="5909" width="11.42578125" customWidth="1"/>
    <col min="5910" max="5910" width="17" customWidth="1"/>
    <col min="5911" max="5911" width="9" customWidth="1"/>
    <col min="6145" max="6145" width="2.7109375" customWidth="1"/>
    <col min="6146" max="6146" width="14" customWidth="1"/>
    <col min="6147" max="6151" width="12.7109375" customWidth="1"/>
    <col min="6152" max="6152" width="23.85546875" customWidth="1"/>
    <col min="6153" max="6153" width="12.7109375" customWidth="1"/>
    <col min="6154" max="6154" width="7.7109375" customWidth="1"/>
    <col min="6155" max="6161" width="9.7109375" customWidth="1"/>
    <col min="6162" max="6162" width="7.28515625" customWidth="1"/>
    <col min="6163" max="6165" width="11.42578125" customWidth="1"/>
    <col min="6166" max="6166" width="17" customWidth="1"/>
    <col min="6167" max="6167" width="9" customWidth="1"/>
    <col min="6168" max="6400" width="8.85546875"/>
    <col min="6401" max="6401" width="2.7109375" customWidth="1"/>
    <col min="6402" max="6402" width="14" customWidth="1"/>
    <col min="6403" max="6407" width="12.7109375" customWidth="1"/>
    <col min="6408" max="6408" width="23.85546875" customWidth="1"/>
    <col min="6409" max="6409" width="12.7109375" customWidth="1"/>
    <col min="6410" max="6410" width="7.7109375" customWidth="1"/>
    <col min="6411" max="6417" width="9.7109375" customWidth="1"/>
    <col min="6418" max="6418" width="7.28515625" customWidth="1"/>
    <col min="6419" max="6421" width="11.42578125" customWidth="1"/>
    <col min="6422" max="6422" width="17" customWidth="1"/>
    <col min="6423" max="6423" width="9" customWidth="1"/>
    <col min="6424" max="6656" width="8.85546875"/>
    <col min="6657" max="6657" width="2.7109375" customWidth="1"/>
    <col min="6658" max="6658" width="14" customWidth="1"/>
    <col min="6659" max="6663" width="12.7109375" customWidth="1"/>
    <col min="6664" max="6664" width="23.85546875" customWidth="1"/>
    <col min="6665" max="6665" width="12.7109375" customWidth="1"/>
    <col min="6666" max="6666" width="7.7109375" customWidth="1"/>
    <col min="6667" max="6673" width="9.7109375" customWidth="1"/>
    <col min="6674" max="6674" width="7.28515625" customWidth="1"/>
    <col min="6675" max="6677" width="11.42578125" customWidth="1"/>
    <col min="6678" max="6678" width="17" customWidth="1"/>
    <col min="6679" max="6679" width="9" customWidth="1"/>
    <col min="6680" max="6912" width="8.85546875"/>
    <col min="6913" max="6913" width="2.7109375" customWidth="1"/>
    <col min="6914" max="6914" width="14" customWidth="1"/>
    <col min="6915" max="6919" width="12.7109375" customWidth="1"/>
    <col min="6920" max="6920" width="23.85546875" customWidth="1"/>
    <col min="6921" max="6921" width="12.7109375" customWidth="1"/>
    <col min="6922" max="6922" width="7.7109375" customWidth="1"/>
    <col min="6923" max="6929" width="9.7109375" customWidth="1"/>
    <col min="6930" max="6930" width="7.28515625" customWidth="1"/>
    <col min="6931" max="6933" width="11.42578125" customWidth="1"/>
    <col min="6934" max="6934" width="17" customWidth="1"/>
    <col min="6935" max="6935" width="9" customWidth="1"/>
    <col min="7169" max="7169" width="2.7109375" customWidth="1"/>
    <col min="7170" max="7170" width="14" customWidth="1"/>
    <col min="7171" max="7175" width="12.7109375" customWidth="1"/>
    <col min="7176" max="7176" width="23.85546875" customWidth="1"/>
    <col min="7177" max="7177" width="12.7109375" customWidth="1"/>
    <col min="7178" max="7178" width="7.7109375" customWidth="1"/>
    <col min="7179" max="7185" width="9.7109375" customWidth="1"/>
    <col min="7186" max="7186" width="7.28515625" customWidth="1"/>
    <col min="7187" max="7189" width="11.42578125" customWidth="1"/>
    <col min="7190" max="7190" width="17" customWidth="1"/>
    <col min="7191" max="7191" width="9" customWidth="1"/>
    <col min="7192" max="7424" width="8.85546875"/>
    <col min="7425" max="7425" width="2.7109375" customWidth="1"/>
    <col min="7426" max="7426" width="14" customWidth="1"/>
    <col min="7427" max="7431" width="12.7109375" customWidth="1"/>
    <col min="7432" max="7432" width="23.85546875" customWidth="1"/>
    <col min="7433" max="7433" width="12.7109375" customWidth="1"/>
    <col min="7434" max="7434" width="7.7109375" customWidth="1"/>
    <col min="7435" max="7441" width="9.7109375" customWidth="1"/>
    <col min="7442" max="7442" width="7.28515625" customWidth="1"/>
    <col min="7443" max="7445" width="11.42578125" customWidth="1"/>
    <col min="7446" max="7446" width="17" customWidth="1"/>
    <col min="7447" max="7447" width="9" customWidth="1"/>
    <col min="7448" max="7680" width="8.85546875"/>
    <col min="7681" max="7681" width="2.7109375" customWidth="1"/>
    <col min="7682" max="7682" width="14" customWidth="1"/>
    <col min="7683" max="7687" width="12.7109375" customWidth="1"/>
    <col min="7688" max="7688" width="23.85546875" customWidth="1"/>
    <col min="7689" max="7689" width="12.7109375" customWidth="1"/>
    <col min="7690" max="7690" width="7.7109375" customWidth="1"/>
    <col min="7691" max="7697" width="9.7109375" customWidth="1"/>
    <col min="7698" max="7698" width="7.28515625" customWidth="1"/>
    <col min="7699" max="7701" width="11.42578125" customWidth="1"/>
    <col min="7702" max="7702" width="17" customWidth="1"/>
    <col min="7703" max="7703" width="9" customWidth="1"/>
    <col min="7704" max="7936" width="8.85546875"/>
    <col min="7937" max="7937" width="2.7109375" customWidth="1"/>
    <col min="7938" max="7938" width="14" customWidth="1"/>
    <col min="7939" max="7943" width="12.7109375" customWidth="1"/>
    <col min="7944" max="7944" width="23.85546875" customWidth="1"/>
    <col min="7945" max="7945" width="12.7109375" customWidth="1"/>
    <col min="7946" max="7946" width="7.7109375" customWidth="1"/>
    <col min="7947" max="7953" width="9.7109375" customWidth="1"/>
    <col min="7954" max="7954" width="7.28515625" customWidth="1"/>
    <col min="7955" max="7957" width="11.42578125" customWidth="1"/>
    <col min="7958" max="7958" width="17" customWidth="1"/>
    <col min="7959" max="7959" width="9" customWidth="1"/>
    <col min="8193" max="8193" width="2.7109375" customWidth="1"/>
    <col min="8194" max="8194" width="14" customWidth="1"/>
    <col min="8195" max="8199" width="12.7109375" customWidth="1"/>
    <col min="8200" max="8200" width="23.85546875" customWidth="1"/>
    <col min="8201" max="8201" width="12.7109375" customWidth="1"/>
    <col min="8202" max="8202" width="7.7109375" customWidth="1"/>
    <col min="8203" max="8209" width="9.7109375" customWidth="1"/>
    <col min="8210" max="8210" width="7.28515625" customWidth="1"/>
    <col min="8211" max="8213" width="11.42578125" customWidth="1"/>
    <col min="8214" max="8214" width="17" customWidth="1"/>
    <col min="8215" max="8215" width="9" customWidth="1"/>
    <col min="8216" max="8448" width="8.85546875"/>
    <col min="8449" max="8449" width="2.7109375" customWidth="1"/>
    <col min="8450" max="8450" width="14" customWidth="1"/>
    <col min="8451" max="8455" width="12.7109375" customWidth="1"/>
    <col min="8456" max="8456" width="23.85546875" customWidth="1"/>
    <col min="8457" max="8457" width="12.7109375" customWidth="1"/>
    <col min="8458" max="8458" width="7.7109375" customWidth="1"/>
    <col min="8459" max="8465" width="9.7109375" customWidth="1"/>
    <col min="8466" max="8466" width="7.28515625" customWidth="1"/>
    <col min="8467" max="8469" width="11.42578125" customWidth="1"/>
    <col min="8470" max="8470" width="17" customWidth="1"/>
    <col min="8471" max="8471" width="9" customWidth="1"/>
    <col min="8472" max="8704" width="8.85546875"/>
    <col min="8705" max="8705" width="2.7109375" customWidth="1"/>
    <col min="8706" max="8706" width="14" customWidth="1"/>
    <col min="8707" max="8711" width="12.7109375" customWidth="1"/>
    <col min="8712" max="8712" width="23.85546875" customWidth="1"/>
    <col min="8713" max="8713" width="12.7109375" customWidth="1"/>
    <col min="8714" max="8714" width="7.7109375" customWidth="1"/>
    <col min="8715" max="8721" width="9.7109375" customWidth="1"/>
    <col min="8722" max="8722" width="7.28515625" customWidth="1"/>
    <col min="8723" max="8725" width="11.42578125" customWidth="1"/>
    <col min="8726" max="8726" width="17" customWidth="1"/>
    <col min="8727" max="8727" width="9" customWidth="1"/>
    <col min="8728" max="8960" width="8.85546875"/>
    <col min="8961" max="8961" width="2.7109375" customWidth="1"/>
    <col min="8962" max="8962" width="14" customWidth="1"/>
    <col min="8963" max="8967" width="12.7109375" customWidth="1"/>
    <col min="8968" max="8968" width="23.85546875" customWidth="1"/>
    <col min="8969" max="8969" width="12.7109375" customWidth="1"/>
    <col min="8970" max="8970" width="7.7109375" customWidth="1"/>
    <col min="8971" max="8977" width="9.7109375" customWidth="1"/>
    <col min="8978" max="8978" width="7.28515625" customWidth="1"/>
    <col min="8979" max="8981" width="11.42578125" customWidth="1"/>
    <col min="8982" max="8982" width="17" customWidth="1"/>
    <col min="8983" max="8983" width="9" customWidth="1"/>
    <col min="9217" max="9217" width="2.7109375" customWidth="1"/>
    <col min="9218" max="9218" width="14" customWidth="1"/>
    <col min="9219" max="9223" width="12.7109375" customWidth="1"/>
    <col min="9224" max="9224" width="23.85546875" customWidth="1"/>
    <col min="9225" max="9225" width="12.7109375" customWidth="1"/>
    <col min="9226" max="9226" width="7.7109375" customWidth="1"/>
    <col min="9227" max="9233" width="9.7109375" customWidth="1"/>
    <col min="9234" max="9234" width="7.28515625" customWidth="1"/>
    <col min="9235" max="9237" width="11.42578125" customWidth="1"/>
    <col min="9238" max="9238" width="17" customWidth="1"/>
    <col min="9239" max="9239" width="9" customWidth="1"/>
    <col min="9240" max="9472" width="8.85546875"/>
    <col min="9473" max="9473" width="2.7109375" customWidth="1"/>
    <col min="9474" max="9474" width="14" customWidth="1"/>
    <col min="9475" max="9479" width="12.7109375" customWidth="1"/>
    <col min="9480" max="9480" width="23.85546875" customWidth="1"/>
    <col min="9481" max="9481" width="12.7109375" customWidth="1"/>
    <col min="9482" max="9482" width="7.7109375" customWidth="1"/>
    <col min="9483" max="9489" width="9.7109375" customWidth="1"/>
    <col min="9490" max="9490" width="7.28515625" customWidth="1"/>
    <col min="9491" max="9493" width="11.42578125" customWidth="1"/>
    <col min="9494" max="9494" width="17" customWidth="1"/>
    <col min="9495" max="9495" width="9" customWidth="1"/>
    <col min="9496" max="9728" width="8.85546875"/>
    <col min="9729" max="9729" width="2.7109375" customWidth="1"/>
    <col min="9730" max="9730" width="14" customWidth="1"/>
    <col min="9731" max="9735" width="12.7109375" customWidth="1"/>
    <col min="9736" max="9736" width="23.85546875" customWidth="1"/>
    <col min="9737" max="9737" width="12.7109375" customWidth="1"/>
    <col min="9738" max="9738" width="7.7109375" customWidth="1"/>
    <col min="9739" max="9745" width="9.7109375" customWidth="1"/>
    <col min="9746" max="9746" width="7.28515625" customWidth="1"/>
    <col min="9747" max="9749" width="11.42578125" customWidth="1"/>
    <col min="9750" max="9750" width="17" customWidth="1"/>
    <col min="9751" max="9751" width="9" customWidth="1"/>
    <col min="9752" max="9984" width="8.85546875"/>
    <col min="9985" max="9985" width="2.7109375" customWidth="1"/>
    <col min="9986" max="9986" width="14" customWidth="1"/>
    <col min="9987" max="9991" width="12.7109375" customWidth="1"/>
    <col min="9992" max="9992" width="23.85546875" customWidth="1"/>
    <col min="9993" max="9993" width="12.7109375" customWidth="1"/>
    <col min="9994" max="9994" width="7.7109375" customWidth="1"/>
    <col min="9995" max="10001" width="9.7109375" customWidth="1"/>
    <col min="10002" max="10002" width="7.28515625" customWidth="1"/>
    <col min="10003" max="10005" width="11.42578125" customWidth="1"/>
    <col min="10006" max="10006" width="17" customWidth="1"/>
    <col min="10007" max="10007" width="9" customWidth="1"/>
    <col min="10241" max="10241" width="2.7109375" customWidth="1"/>
    <col min="10242" max="10242" width="14" customWidth="1"/>
    <col min="10243" max="10247" width="12.7109375" customWidth="1"/>
    <col min="10248" max="10248" width="23.85546875" customWidth="1"/>
    <col min="10249" max="10249" width="12.7109375" customWidth="1"/>
    <col min="10250" max="10250" width="7.7109375" customWidth="1"/>
    <col min="10251" max="10257" width="9.7109375" customWidth="1"/>
    <col min="10258" max="10258" width="7.28515625" customWidth="1"/>
    <col min="10259" max="10261" width="11.42578125" customWidth="1"/>
    <col min="10262" max="10262" width="17" customWidth="1"/>
    <col min="10263" max="10263" width="9" customWidth="1"/>
    <col min="10264" max="10496" width="8.85546875"/>
    <col min="10497" max="10497" width="2.7109375" customWidth="1"/>
    <col min="10498" max="10498" width="14" customWidth="1"/>
    <col min="10499" max="10503" width="12.7109375" customWidth="1"/>
    <col min="10504" max="10504" width="23.85546875" customWidth="1"/>
    <col min="10505" max="10505" width="12.7109375" customWidth="1"/>
    <col min="10506" max="10506" width="7.7109375" customWidth="1"/>
    <col min="10507" max="10513" width="9.7109375" customWidth="1"/>
    <col min="10514" max="10514" width="7.28515625" customWidth="1"/>
    <col min="10515" max="10517" width="11.42578125" customWidth="1"/>
    <col min="10518" max="10518" width="17" customWidth="1"/>
    <col min="10519" max="10519" width="9" customWidth="1"/>
    <col min="10520" max="10752" width="8.85546875"/>
    <col min="10753" max="10753" width="2.7109375" customWidth="1"/>
    <col min="10754" max="10754" width="14" customWidth="1"/>
    <col min="10755" max="10759" width="12.7109375" customWidth="1"/>
    <col min="10760" max="10760" width="23.85546875" customWidth="1"/>
    <col min="10761" max="10761" width="12.7109375" customWidth="1"/>
    <col min="10762" max="10762" width="7.7109375" customWidth="1"/>
    <col min="10763" max="10769" width="9.7109375" customWidth="1"/>
    <col min="10770" max="10770" width="7.28515625" customWidth="1"/>
    <col min="10771" max="10773" width="11.42578125" customWidth="1"/>
    <col min="10774" max="10774" width="17" customWidth="1"/>
    <col min="10775" max="10775" width="9" customWidth="1"/>
    <col min="10776" max="11008" width="8.85546875"/>
    <col min="11009" max="11009" width="2.7109375" customWidth="1"/>
    <col min="11010" max="11010" width="14" customWidth="1"/>
    <col min="11011" max="11015" width="12.7109375" customWidth="1"/>
    <col min="11016" max="11016" width="23.85546875" customWidth="1"/>
    <col min="11017" max="11017" width="12.7109375" customWidth="1"/>
    <col min="11018" max="11018" width="7.7109375" customWidth="1"/>
    <col min="11019" max="11025" width="9.7109375" customWidth="1"/>
    <col min="11026" max="11026" width="7.28515625" customWidth="1"/>
    <col min="11027" max="11029" width="11.42578125" customWidth="1"/>
    <col min="11030" max="11030" width="17" customWidth="1"/>
    <col min="11031" max="11031" width="9" customWidth="1"/>
    <col min="11265" max="11265" width="2.7109375" customWidth="1"/>
    <col min="11266" max="11266" width="14" customWidth="1"/>
    <col min="11267" max="11271" width="12.7109375" customWidth="1"/>
    <col min="11272" max="11272" width="23.85546875" customWidth="1"/>
    <col min="11273" max="11273" width="12.7109375" customWidth="1"/>
    <col min="11274" max="11274" width="7.7109375" customWidth="1"/>
    <col min="11275" max="11281" width="9.7109375" customWidth="1"/>
    <col min="11282" max="11282" width="7.28515625" customWidth="1"/>
    <col min="11283" max="11285" width="11.42578125" customWidth="1"/>
    <col min="11286" max="11286" width="17" customWidth="1"/>
    <col min="11287" max="11287" width="9" customWidth="1"/>
    <col min="11288" max="11520" width="8.85546875"/>
    <col min="11521" max="11521" width="2.7109375" customWidth="1"/>
    <col min="11522" max="11522" width="14" customWidth="1"/>
    <col min="11523" max="11527" width="12.7109375" customWidth="1"/>
    <col min="11528" max="11528" width="23.85546875" customWidth="1"/>
    <col min="11529" max="11529" width="12.7109375" customWidth="1"/>
    <col min="11530" max="11530" width="7.7109375" customWidth="1"/>
    <col min="11531" max="11537" width="9.7109375" customWidth="1"/>
    <col min="11538" max="11538" width="7.28515625" customWidth="1"/>
    <col min="11539" max="11541" width="11.42578125" customWidth="1"/>
    <col min="11542" max="11542" width="17" customWidth="1"/>
    <col min="11543" max="11543" width="9" customWidth="1"/>
    <col min="11544" max="11776" width="8.85546875"/>
    <col min="11777" max="11777" width="2.7109375" customWidth="1"/>
    <col min="11778" max="11778" width="14" customWidth="1"/>
    <col min="11779" max="11783" width="12.7109375" customWidth="1"/>
    <col min="11784" max="11784" width="23.85546875" customWidth="1"/>
    <col min="11785" max="11785" width="12.7109375" customWidth="1"/>
    <col min="11786" max="11786" width="7.7109375" customWidth="1"/>
    <col min="11787" max="11793" width="9.7109375" customWidth="1"/>
    <col min="11794" max="11794" width="7.28515625" customWidth="1"/>
    <col min="11795" max="11797" width="11.42578125" customWidth="1"/>
    <col min="11798" max="11798" width="17" customWidth="1"/>
    <col min="11799" max="11799" width="9" customWidth="1"/>
    <col min="11800" max="12032" width="8.85546875"/>
    <col min="12033" max="12033" width="2.7109375" customWidth="1"/>
    <col min="12034" max="12034" width="14" customWidth="1"/>
    <col min="12035" max="12039" width="12.7109375" customWidth="1"/>
    <col min="12040" max="12040" width="23.85546875" customWidth="1"/>
    <col min="12041" max="12041" width="12.7109375" customWidth="1"/>
    <col min="12042" max="12042" width="7.7109375" customWidth="1"/>
    <col min="12043" max="12049" width="9.7109375" customWidth="1"/>
    <col min="12050" max="12050" width="7.28515625" customWidth="1"/>
    <col min="12051" max="12053" width="11.42578125" customWidth="1"/>
    <col min="12054" max="12054" width="17" customWidth="1"/>
    <col min="12055" max="12055" width="9" customWidth="1"/>
    <col min="12289" max="12289" width="2.7109375" customWidth="1"/>
    <col min="12290" max="12290" width="14" customWidth="1"/>
    <col min="12291" max="12295" width="12.7109375" customWidth="1"/>
    <col min="12296" max="12296" width="23.85546875" customWidth="1"/>
    <col min="12297" max="12297" width="12.7109375" customWidth="1"/>
    <col min="12298" max="12298" width="7.7109375" customWidth="1"/>
    <col min="12299" max="12305" width="9.7109375" customWidth="1"/>
    <col min="12306" max="12306" width="7.28515625" customWidth="1"/>
    <col min="12307" max="12309" width="11.42578125" customWidth="1"/>
    <col min="12310" max="12310" width="17" customWidth="1"/>
    <col min="12311" max="12311" width="9" customWidth="1"/>
    <col min="12312" max="12544" width="8.85546875"/>
    <col min="12545" max="12545" width="2.7109375" customWidth="1"/>
    <col min="12546" max="12546" width="14" customWidth="1"/>
    <col min="12547" max="12551" width="12.7109375" customWidth="1"/>
    <col min="12552" max="12552" width="23.85546875" customWidth="1"/>
    <col min="12553" max="12553" width="12.7109375" customWidth="1"/>
    <col min="12554" max="12554" width="7.7109375" customWidth="1"/>
    <col min="12555" max="12561" width="9.7109375" customWidth="1"/>
    <col min="12562" max="12562" width="7.28515625" customWidth="1"/>
    <col min="12563" max="12565" width="11.42578125" customWidth="1"/>
    <col min="12566" max="12566" width="17" customWidth="1"/>
    <col min="12567" max="12567" width="9" customWidth="1"/>
    <col min="12568" max="12800" width="8.85546875"/>
    <col min="12801" max="12801" width="2.7109375" customWidth="1"/>
    <col min="12802" max="12802" width="14" customWidth="1"/>
    <col min="12803" max="12807" width="12.7109375" customWidth="1"/>
    <col min="12808" max="12808" width="23.85546875" customWidth="1"/>
    <col min="12809" max="12809" width="12.7109375" customWidth="1"/>
    <col min="12810" max="12810" width="7.7109375" customWidth="1"/>
    <col min="12811" max="12817" width="9.7109375" customWidth="1"/>
    <col min="12818" max="12818" width="7.28515625" customWidth="1"/>
    <col min="12819" max="12821" width="11.42578125" customWidth="1"/>
    <col min="12822" max="12822" width="17" customWidth="1"/>
    <col min="12823" max="12823" width="9" customWidth="1"/>
    <col min="12824" max="13056" width="8.85546875"/>
    <col min="13057" max="13057" width="2.7109375" customWidth="1"/>
    <col min="13058" max="13058" width="14" customWidth="1"/>
    <col min="13059" max="13063" width="12.7109375" customWidth="1"/>
    <col min="13064" max="13064" width="23.85546875" customWidth="1"/>
    <col min="13065" max="13065" width="12.7109375" customWidth="1"/>
    <col min="13066" max="13066" width="7.7109375" customWidth="1"/>
    <col min="13067" max="13073" width="9.7109375" customWidth="1"/>
    <col min="13074" max="13074" width="7.28515625" customWidth="1"/>
    <col min="13075" max="13077" width="11.42578125" customWidth="1"/>
    <col min="13078" max="13078" width="17" customWidth="1"/>
    <col min="13079" max="13079" width="9" customWidth="1"/>
    <col min="13313" max="13313" width="2.7109375" customWidth="1"/>
    <col min="13314" max="13314" width="14" customWidth="1"/>
    <col min="13315" max="13319" width="12.7109375" customWidth="1"/>
    <col min="13320" max="13320" width="23.85546875" customWidth="1"/>
    <col min="13321" max="13321" width="12.7109375" customWidth="1"/>
    <col min="13322" max="13322" width="7.7109375" customWidth="1"/>
    <col min="13323" max="13329" width="9.7109375" customWidth="1"/>
    <col min="13330" max="13330" width="7.28515625" customWidth="1"/>
    <col min="13331" max="13333" width="11.42578125" customWidth="1"/>
    <col min="13334" max="13334" width="17" customWidth="1"/>
    <col min="13335" max="13335" width="9" customWidth="1"/>
    <col min="13336" max="13568" width="8.85546875"/>
    <col min="13569" max="13569" width="2.7109375" customWidth="1"/>
    <col min="13570" max="13570" width="14" customWidth="1"/>
    <col min="13571" max="13575" width="12.7109375" customWidth="1"/>
    <col min="13576" max="13576" width="23.85546875" customWidth="1"/>
    <col min="13577" max="13577" width="12.7109375" customWidth="1"/>
    <col min="13578" max="13578" width="7.7109375" customWidth="1"/>
    <col min="13579" max="13585" width="9.7109375" customWidth="1"/>
    <col min="13586" max="13586" width="7.28515625" customWidth="1"/>
    <col min="13587" max="13589" width="11.42578125" customWidth="1"/>
    <col min="13590" max="13590" width="17" customWidth="1"/>
    <col min="13591" max="13591" width="9" customWidth="1"/>
    <col min="13592" max="13824" width="8.85546875"/>
    <col min="13825" max="13825" width="2.7109375" customWidth="1"/>
    <col min="13826" max="13826" width="14" customWidth="1"/>
    <col min="13827" max="13831" width="12.7109375" customWidth="1"/>
    <col min="13832" max="13832" width="23.85546875" customWidth="1"/>
    <col min="13833" max="13833" width="12.7109375" customWidth="1"/>
    <col min="13834" max="13834" width="7.7109375" customWidth="1"/>
    <col min="13835" max="13841" width="9.7109375" customWidth="1"/>
    <col min="13842" max="13842" width="7.28515625" customWidth="1"/>
    <col min="13843" max="13845" width="11.42578125" customWidth="1"/>
    <col min="13846" max="13846" width="17" customWidth="1"/>
    <col min="13847" max="13847" width="9" customWidth="1"/>
    <col min="13848" max="14080" width="8.85546875"/>
    <col min="14081" max="14081" width="2.7109375" customWidth="1"/>
    <col min="14082" max="14082" width="14" customWidth="1"/>
    <col min="14083" max="14087" width="12.7109375" customWidth="1"/>
    <col min="14088" max="14088" width="23.85546875" customWidth="1"/>
    <col min="14089" max="14089" width="12.7109375" customWidth="1"/>
    <col min="14090" max="14090" width="7.7109375" customWidth="1"/>
    <col min="14091" max="14097" width="9.7109375" customWidth="1"/>
    <col min="14098" max="14098" width="7.28515625" customWidth="1"/>
    <col min="14099" max="14101" width="11.42578125" customWidth="1"/>
    <col min="14102" max="14102" width="17" customWidth="1"/>
    <col min="14103" max="14103" width="9" customWidth="1"/>
    <col min="14337" max="14337" width="2.7109375" customWidth="1"/>
    <col min="14338" max="14338" width="14" customWidth="1"/>
    <col min="14339" max="14343" width="12.7109375" customWidth="1"/>
    <col min="14344" max="14344" width="23.85546875" customWidth="1"/>
    <col min="14345" max="14345" width="12.7109375" customWidth="1"/>
    <col min="14346" max="14346" width="7.7109375" customWidth="1"/>
    <col min="14347" max="14353" width="9.7109375" customWidth="1"/>
    <col min="14354" max="14354" width="7.28515625" customWidth="1"/>
    <col min="14355" max="14357" width="11.42578125" customWidth="1"/>
    <col min="14358" max="14358" width="17" customWidth="1"/>
    <col min="14359" max="14359" width="9" customWidth="1"/>
    <col min="14360" max="14592" width="8.85546875"/>
    <col min="14593" max="14593" width="2.7109375" customWidth="1"/>
    <col min="14594" max="14594" width="14" customWidth="1"/>
    <col min="14595" max="14599" width="12.7109375" customWidth="1"/>
    <col min="14600" max="14600" width="23.85546875" customWidth="1"/>
    <col min="14601" max="14601" width="12.7109375" customWidth="1"/>
    <col min="14602" max="14602" width="7.7109375" customWidth="1"/>
    <col min="14603" max="14609" width="9.7109375" customWidth="1"/>
    <col min="14610" max="14610" width="7.28515625" customWidth="1"/>
    <col min="14611" max="14613" width="11.42578125" customWidth="1"/>
    <col min="14614" max="14614" width="17" customWidth="1"/>
    <col min="14615" max="14615" width="9" customWidth="1"/>
    <col min="14616" max="14848" width="8.85546875"/>
    <col min="14849" max="14849" width="2.7109375" customWidth="1"/>
    <col min="14850" max="14850" width="14" customWidth="1"/>
    <col min="14851" max="14855" width="12.7109375" customWidth="1"/>
    <col min="14856" max="14856" width="23.85546875" customWidth="1"/>
    <col min="14857" max="14857" width="12.7109375" customWidth="1"/>
    <col min="14858" max="14858" width="7.7109375" customWidth="1"/>
    <col min="14859" max="14865" width="9.7109375" customWidth="1"/>
    <col min="14866" max="14866" width="7.28515625" customWidth="1"/>
    <col min="14867" max="14869" width="11.42578125" customWidth="1"/>
    <col min="14870" max="14870" width="17" customWidth="1"/>
    <col min="14871" max="14871" width="9" customWidth="1"/>
    <col min="14872" max="15104" width="8.85546875"/>
    <col min="15105" max="15105" width="2.7109375" customWidth="1"/>
    <col min="15106" max="15106" width="14" customWidth="1"/>
    <col min="15107" max="15111" width="12.7109375" customWidth="1"/>
    <col min="15112" max="15112" width="23.85546875" customWidth="1"/>
    <col min="15113" max="15113" width="12.7109375" customWidth="1"/>
    <col min="15114" max="15114" width="7.7109375" customWidth="1"/>
    <col min="15115" max="15121" width="9.7109375" customWidth="1"/>
    <col min="15122" max="15122" width="7.28515625" customWidth="1"/>
    <col min="15123" max="15125" width="11.42578125" customWidth="1"/>
    <col min="15126" max="15126" width="17" customWidth="1"/>
    <col min="15127" max="15127" width="9" customWidth="1"/>
    <col min="15361" max="15361" width="2.7109375" customWidth="1"/>
    <col min="15362" max="15362" width="14" customWidth="1"/>
    <col min="15363" max="15367" width="12.7109375" customWidth="1"/>
    <col min="15368" max="15368" width="23.85546875" customWidth="1"/>
    <col min="15369" max="15369" width="12.7109375" customWidth="1"/>
    <col min="15370" max="15370" width="7.7109375" customWidth="1"/>
    <col min="15371" max="15377" width="9.7109375" customWidth="1"/>
    <col min="15378" max="15378" width="7.28515625" customWidth="1"/>
    <col min="15379" max="15381" width="11.42578125" customWidth="1"/>
    <col min="15382" max="15382" width="17" customWidth="1"/>
    <col min="15383" max="15383" width="9" customWidth="1"/>
    <col min="15384" max="15616" width="8.85546875"/>
    <col min="15617" max="15617" width="2.7109375" customWidth="1"/>
    <col min="15618" max="15618" width="14" customWidth="1"/>
    <col min="15619" max="15623" width="12.7109375" customWidth="1"/>
    <col min="15624" max="15624" width="23.85546875" customWidth="1"/>
    <col min="15625" max="15625" width="12.7109375" customWidth="1"/>
    <col min="15626" max="15626" width="7.7109375" customWidth="1"/>
    <col min="15627" max="15633" width="9.7109375" customWidth="1"/>
    <col min="15634" max="15634" width="7.28515625" customWidth="1"/>
    <col min="15635" max="15637" width="11.42578125" customWidth="1"/>
    <col min="15638" max="15638" width="17" customWidth="1"/>
    <col min="15639" max="15639" width="9" customWidth="1"/>
    <col min="15640" max="15872" width="8.85546875"/>
    <col min="15873" max="15873" width="2.7109375" customWidth="1"/>
    <col min="15874" max="15874" width="14" customWidth="1"/>
    <col min="15875" max="15879" width="12.7109375" customWidth="1"/>
    <col min="15880" max="15880" width="23.85546875" customWidth="1"/>
    <col min="15881" max="15881" width="12.7109375" customWidth="1"/>
    <col min="15882" max="15882" width="7.7109375" customWidth="1"/>
    <col min="15883" max="15889" width="9.7109375" customWidth="1"/>
    <col min="15890" max="15890" width="7.28515625" customWidth="1"/>
    <col min="15891" max="15893" width="11.42578125" customWidth="1"/>
    <col min="15894" max="15894" width="17" customWidth="1"/>
    <col min="15895" max="15895" width="9" customWidth="1"/>
    <col min="15896" max="16128" width="8.85546875"/>
    <col min="16129" max="16129" width="2.7109375" customWidth="1"/>
    <col min="16130" max="16130" width="14" customWidth="1"/>
    <col min="16131" max="16135" width="12.7109375" customWidth="1"/>
    <col min="16136" max="16136" width="23.85546875" customWidth="1"/>
    <col min="16137" max="16137" width="12.7109375" customWidth="1"/>
    <col min="16138" max="16138" width="7.7109375" customWidth="1"/>
    <col min="16139" max="16145" width="9.7109375" customWidth="1"/>
    <col min="16146" max="16146" width="7.28515625" customWidth="1"/>
    <col min="16147" max="16149" width="11.42578125" customWidth="1"/>
    <col min="16150" max="16150" width="17" customWidth="1"/>
    <col min="16151" max="16151" width="9" customWidth="1"/>
  </cols>
  <sheetData>
    <row r="1" spans="2:11" x14ac:dyDescent="0.25">
      <c r="E1" s="121" t="s">
        <v>148</v>
      </c>
    </row>
    <row r="2" spans="2:11" x14ac:dyDescent="0.25">
      <c r="E2" s="189" t="s">
        <v>41</v>
      </c>
    </row>
    <row r="3" spans="2:11" ht="15.75" x14ac:dyDescent="0.25">
      <c r="D3" s="123"/>
      <c r="E3" s="121" t="s">
        <v>750</v>
      </c>
    </row>
    <row r="5" spans="2:11" x14ac:dyDescent="0.25">
      <c r="K5" s="49"/>
    </row>
    <row r="6" spans="2:11" x14ac:dyDescent="0.25">
      <c r="F6" t="s">
        <v>404</v>
      </c>
      <c r="H6" s="851">
        <v>43600</v>
      </c>
      <c r="I6" s="70"/>
      <c r="K6" s="49"/>
    </row>
    <row r="7" spans="2:11" x14ac:dyDescent="0.25">
      <c r="G7" s="122" t="s">
        <v>152</v>
      </c>
      <c r="H7" s="852" t="s">
        <v>751</v>
      </c>
      <c r="I7" s="465"/>
      <c r="K7" s="49"/>
    </row>
    <row r="8" spans="2:11" x14ac:dyDescent="0.25">
      <c r="H8" s="122"/>
      <c r="I8" s="49"/>
      <c r="J8" s="49"/>
      <c r="K8" s="49"/>
    </row>
    <row r="9" spans="2:11" x14ac:dyDescent="0.25">
      <c r="B9" s="2040" t="s">
        <v>39</v>
      </c>
      <c r="C9" s="853" t="s">
        <v>752</v>
      </c>
      <c r="D9" s="854"/>
      <c r="E9" s="854"/>
      <c r="F9" s="854"/>
      <c r="G9" s="854"/>
      <c r="H9" s="854"/>
      <c r="I9" s="855"/>
      <c r="J9" s="49"/>
    </row>
    <row r="10" spans="2:11" ht="12.75" customHeight="1" x14ac:dyDescent="0.25">
      <c r="B10" s="2041" t="s">
        <v>235</v>
      </c>
      <c r="C10" s="2045" t="s">
        <v>753</v>
      </c>
      <c r="D10" s="2046"/>
      <c r="E10" s="2046"/>
      <c r="F10" s="2046"/>
      <c r="G10" s="2046"/>
      <c r="H10" s="2046"/>
      <c r="I10" s="2047"/>
    </row>
    <row r="11" spans="2:11" x14ac:dyDescent="0.25">
      <c r="B11" s="527"/>
      <c r="C11" s="2048" t="s">
        <v>754</v>
      </c>
      <c r="D11" s="2049"/>
      <c r="E11" s="2049"/>
      <c r="F11" s="2049"/>
      <c r="G11" s="2049"/>
      <c r="H11" s="2049"/>
      <c r="I11" s="2050"/>
    </row>
    <row r="12" spans="2:11" x14ac:dyDescent="0.25">
      <c r="B12" s="2042"/>
      <c r="C12" s="2051" t="s">
        <v>755</v>
      </c>
      <c r="D12" s="2052"/>
      <c r="E12" s="2052"/>
      <c r="F12" s="2052"/>
      <c r="G12" s="2052"/>
      <c r="H12" s="2052"/>
      <c r="I12" s="2053"/>
    </row>
    <row r="13" spans="2:11" x14ac:dyDescent="0.25">
      <c r="B13" s="2043" t="s">
        <v>155</v>
      </c>
      <c r="C13" s="2048" t="s">
        <v>1364</v>
      </c>
      <c r="D13" s="2049"/>
      <c r="E13" s="2049"/>
      <c r="F13" s="2049"/>
      <c r="G13" s="2049"/>
      <c r="H13" s="2049"/>
      <c r="I13" s="2050"/>
    </row>
    <row r="14" spans="2:11" x14ac:dyDescent="0.25">
      <c r="B14" s="2041" t="s">
        <v>159</v>
      </c>
      <c r="C14" s="2045" t="s">
        <v>756</v>
      </c>
      <c r="D14" s="2046"/>
      <c r="E14" s="2046"/>
      <c r="F14" s="2046"/>
      <c r="G14" s="2046"/>
      <c r="H14" s="2046"/>
      <c r="I14" s="2047"/>
      <c r="J14" s="49"/>
    </row>
    <row r="15" spans="2:11" ht="5.25" customHeight="1" x14ac:dyDescent="0.25">
      <c r="B15" s="2042"/>
      <c r="C15" s="2051"/>
      <c r="D15" s="2052"/>
      <c r="E15" s="2052"/>
      <c r="F15" s="2052"/>
      <c r="G15" s="2052"/>
      <c r="H15" s="2052"/>
      <c r="I15" s="2053"/>
      <c r="J15" s="49"/>
    </row>
    <row r="16" spans="2:11" x14ac:dyDescent="0.25">
      <c r="B16" s="2040" t="s">
        <v>161</v>
      </c>
      <c r="C16" s="2054" t="s">
        <v>268</v>
      </c>
      <c r="D16" s="2055"/>
      <c r="E16" s="2055"/>
      <c r="F16" s="2055"/>
      <c r="G16" s="2055"/>
      <c r="H16" s="2055"/>
      <c r="I16" s="2056"/>
      <c r="J16" s="49"/>
    </row>
    <row r="17" spans="2:10" x14ac:dyDescent="0.25">
      <c r="B17" s="2041" t="s">
        <v>162</v>
      </c>
      <c r="C17" s="2045" t="s">
        <v>411</v>
      </c>
      <c r="D17" s="2046"/>
      <c r="E17" s="2046"/>
      <c r="F17" s="2046"/>
      <c r="G17" s="2046"/>
      <c r="H17" s="2046"/>
      <c r="I17" s="2047"/>
      <c r="J17" s="49"/>
    </row>
    <row r="18" spans="2:10" x14ac:dyDescent="0.25">
      <c r="B18" s="2042"/>
      <c r="C18" s="2051" t="s">
        <v>757</v>
      </c>
      <c r="D18" s="2052"/>
      <c r="E18" s="2052"/>
      <c r="F18" s="2052"/>
      <c r="G18" s="2052"/>
      <c r="H18" s="2052"/>
      <c r="I18" s="2053"/>
      <c r="J18" s="49"/>
    </row>
    <row r="19" spans="2:10" ht="52.5" customHeight="1" x14ac:dyDescent="0.25">
      <c r="B19" s="2044" t="s">
        <v>187</v>
      </c>
      <c r="C19" s="3638" t="s">
        <v>758</v>
      </c>
      <c r="D19" s="3639"/>
      <c r="E19" s="3639"/>
      <c r="F19" s="3639"/>
      <c r="G19" s="3639"/>
      <c r="H19" s="3639"/>
      <c r="I19" s="3640"/>
      <c r="J19" s="49"/>
    </row>
    <row r="21" spans="2:10" x14ac:dyDescent="0.25">
      <c r="B21" s="56"/>
      <c r="D21" s="49"/>
      <c r="E21" s="49"/>
      <c r="F21" s="49"/>
    </row>
    <row r="22" spans="2:10" ht="26.25" x14ac:dyDescent="0.4">
      <c r="B22" s="55"/>
      <c r="C22" s="858">
        <v>2017</v>
      </c>
    </row>
    <row r="23" spans="2:10" x14ac:dyDescent="0.25">
      <c r="C23" s="55"/>
    </row>
    <row r="24" spans="2:10" ht="30" x14ac:dyDescent="0.25">
      <c r="B24" s="1479" t="s">
        <v>166</v>
      </c>
      <c r="C24" s="2115" t="s">
        <v>415</v>
      </c>
      <c r="D24" s="2116" t="s">
        <v>159</v>
      </c>
    </row>
    <row r="25" spans="2:10" x14ac:dyDescent="0.25">
      <c r="B25" s="2190">
        <v>42736</v>
      </c>
      <c r="C25" s="1976">
        <f t="shared" ref="C25:C36" si="0">SUM(C48:E48)</f>
        <v>0.99305555555555558</v>
      </c>
      <c r="D25" s="2057">
        <v>0.98</v>
      </c>
      <c r="E25" s="60"/>
    </row>
    <row r="26" spans="2:10" x14ac:dyDescent="0.25">
      <c r="B26" s="2190">
        <v>42767</v>
      </c>
      <c r="C26" s="1976">
        <f t="shared" si="0"/>
        <v>1</v>
      </c>
      <c r="D26" s="2057">
        <v>0.98</v>
      </c>
    </row>
    <row r="27" spans="2:10" x14ac:dyDescent="0.25">
      <c r="B27" s="2190">
        <v>42795</v>
      </c>
      <c r="C27" s="1976">
        <f t="shared" si="0"/>
        <v>1</v>
      </c>
      <c r="D27" s="2057">
        <v>0.98</v>
      </c>
    </row>
    <row r="28" spans="2:10" x14ac:dyDescent="0.25">
      <c r="B28" s="2190">
        <v>42826</v>
      </c>
      <c r="C28" s="1976">
        <f t="shared" si="0"/>
        <v>1</v>
      </c>
      <c r="D28" s="2057">
        <v>0.98</v>
      </c>
    </row>
    <row r="29" spans="2:10" x14ac:dyDescent="0.25">
      <c r="B29" s="2190">
        <v>42856</v>
      </c>
      <c r="C29" s="1976">
        <f t="shared" si="0"/>
        <v>1</v>
      </c>
      <c r="D29" s="2057">
        <v>0.98</v>
      </c>
    </row>
    <row r="30" spans="2:10" x14ac:dyDescent="0.25">
      <c r="B30" s="2190">
        <v>42887</v>
      </c>
      <c r="C30" s="1976">
        <f t="shared" si="0"/>
        <v>1</v>
      </c>
      <c r="D30" s="2057">
        <v>0.98</v>
      </c>
    </row>
    <row r="31" spans="2:10" x14ac:dyDescent="0.25">
      <c r="B31" s="2190">
        <v>42917</v>
      </c>
      <c r="C31" s="1976">
        <f t="shared" si="0"/>
        <v>1</v>
      </c>
      <c r="D31" s="2057">
        <v>0.98</v>
      </c>
    </row>
    <row r="32" spans="2:10" x14ac:dyDescent="0.25">
      <c r="B32" s="2190">
        <v>42948</v>
      </c>
      <c r="C32" s="1976">
        <f t="shared" si="0"/>
        <v>1</v>
      </c>
      <c r="D32" s="2057">
        <v>0.98</v>
      </c>
    </row>
    <row r="33" spans="2:20" x14ac:dyDescent="0.25">
      <c r="B33" s="2190">
        <v>42979</v>
      </c>
      <c r="C33" s="1976">
        <f t="shared" si="0"/>
        <v>1</v>
      </c>
      <c r="D33" s="2057">
        <v>0.98</v>
      </c>
    </row>
    <row r="34" spans="2:20" x14ac:dyDescent="0.25">
      <c r="B34" s="2190">
        <v>43009</v>
      </c>
      <c r="C34" s="1976">
        <f t="shared" si="0"/>
        <v>1</v>
      </c>
      <c r="D34" s="2057">
        <v>0.98</v>
      </c>
    </row>
    <row r="35" spans="2:20" x14ac:dyDescent="0.25">
      <c r="B35" s="2190">
        <v>43040</v>
      </c>
      <c r="C35" s="1976">
        <f t="shared" si="0"/>
        <v>1</v>
      </c>
      <c r="D35" s="2057">
        <v>0.98</v>
      </c>
    </row>
    <row r="36" spans="2:20" x14ac:dyDescent="0.25">
      <c r="B36" s="2190">
        <v>43070</v>
      </c>
      <c r="C36" s="1976">
        <f t="shared" si="0"/>
        <v>1</v>
      </c>
      <c r="D36" s="2057">
        <v>0.98</v>
      </c>
    </row>
    <row r="37" spans="2:20" ht="17.25" customHeight="1" x14ac:dyDescent="0.25"/>
    <row r="38" spans="2:20" ht="14.25" customHeight="1" x14ac:dyDescent="0.25"/>
    <row r="39" spans="2:20" ht="24.75" customHeight="1" x14ac:dyDescent="0.25"/>
    <row r="40" spans="2:20" ht="24.75" customHeight="1" x14ac:dyDescent="0.25"/>
    <row r="41" spans="2:20" ht="24.75" customHeight="1" x14ac:dyDescent="0.25">
      <c r="B41" s="107" t="s">
        <v>759</v>
      </c>
    </row>
    <row r="42" spans="2:20" ht="25.15" customHeight="1" x14ac:dyDescent="0.25"/>
    <row r="43" spans="2:20" ht="19.5" customHeight="1" x14ac:dyDescent="0.25">
      <c r="B43" s="499" t="s">
        <v>187</v>
      </c>
      <c r="C43" s="500"/>
      <c r="D43" s="500"/>
      <c r="E43" s="500"/>
      <c r="F43" s="500"/>
      <c r="G43" s="500"/>
      <c r="H43" s="500"/>
      <c r="I43" s="500"/>
      <c r="J43" s="500"/>
      <c r="K43" s="500"/>
      <c r="L43" s="500"/>
      <c r="M43" s="73"/>
      <c r="N43" s="73"/>
      <c r="O43" s="73"/>
      <c r="P43" s="56" t="s">
        <v>285</v>
      </c>
    </row>
    <row r="44" spans="2:20" x14ac:dyDescent="0.25">
      <c r="P44" t="s">
        <v>176</v>
      </c>
    </row>
    <row r="45" spans="2:20" x14ac:dyDescent="0.25">
      <c r="C45" t="s">
        <v>463</v>
      </c>
      <c r="P45" t="s">
        <v>177</v>
      </c>
    </row>
    <row r="46" spans="2:20" x14ac:dyDescent="0.25">
      <c r="B46" s="506"/>
      <c r="C46" s="611" t="s">
        <v>464</v>
      </c>
      <c r="D46" s="612"/>
      <c r="E46" s="612"/>
      <c r="F46" s="613"/>
      <c r="G46" s="611" t="s">
        <v>465</v>
      </c>
      <c r="H46" s="612"/>
      <c r="I46" s="612"/>
      <c r="J46" s="613"/>
      <c r="K46" s="859"/>
      <c r="L46" s="860"/>
      <c r="P46" s="489" t="s">
        <v>178</v>
      </c>
      <c r="Q46" s="490"/>
      <c r="R46" s="490"/>
      <c r="S46" s="490"/>
      <c r="T46" s="491"/>
    </row>
    <row r="47" spans="2:20" x14ac:dyDescent="0.25">
      <c r="B47" s="614" t="s">
        <v>166</v>
      </c>
      <c r="C47" s="615" t="s">
        <v>466</v>
      </c>
      <c r="D47" s="615" t="s">
        <v>467</v>
      </c>
      <c r="E47" s="615" t="s">
        <v>468</v>
      </c>
      <c r="F47" s="615" t="s">
        <v>469</v>
      </c>
      <c r="G47" s="137" t="s">
        <v>466</v>
      </c>
      <c r="H47" s="137" t="s">
        <v>467</v>
      </c>
      <c r="I47" s="137" t="s">
        <v>468</v>
      </c>
      <c r="J47" s="137" t="s">
        <v>469</v>
      </c>
      <c r="K47" s="861" t="s">
        <v>427</v>
      </c>
      <c r="L47" s="862" t="s">
        <v>471</v>
      </c>
      <c r="P47" s="156" t="s">
        <v>179</v>
      </c>
      <c r="Q47" s="157"/>
      <c r="R47" s="158" t="s">
        <v>180</v>
      </c>
      <c r="S47" s="157"/>
      <c r="T47" s="159"/>
    </row>
    <row r="48" spans="2:20" x14ac:dyDescent="0.25">
      <c r="B48" s="863">
        <v>42736</v>
      </c>
      <c r="C48" s="620">
        <f t="shared" ref="C48:C59" si="1">+G48/K48</f>
        <v>0.98611111111111116</v>
      </c>
      <c r="D48" s="620">
        <f t="shared" ref="D48:D59" si="2">+H48/K48</f>
        <v>6.9444444444444441E-3</v>
      </c>
      <c r="E48" s="621">
        <f t="shared" ref="E48:E59" si="3">+I48/K48</f>
        <v>0</v>
      </c>
      <c r="F48" s="621">
        <f t="shared" ref="F48:F59" si="4">+J48/K48</f>
        <v>6.9444444444444441E-3</v>
      </c>
      <c r="G48" s="514">
        <v>142</v>
      </c>
      <c r="H48" s="514">
        <v>1</v>
      </c>
      <c r="I48" s="514">
        <v>0</v>
      </c>
      <c r="J48" s="514">
        <v>1</v>
      </c>
      <c r="K48" s="49">
        <f t="shared" ref="K48:K58" si="5">SUM(G48:J48)</f>
        <v>144</v>
      </c>
      <c r="L48" s="864">
        <f t="shared" ref="L48:L59" si="6">+((G48*1)+(H48*2)+(I48*3)+(J48*4))/K48</f>
        <v>1.0277777777777777</v>
      </c>
      <c r="P48" s="598"/>
      <c r="Q48" s="600"/>
      <c r="R48" s="676"/>
      <c r="S48" s="600"/>
      <c r="T48" s="599"/>
    </row>
    <row r="49" spans="2:20" x14ac:dyDescent="0.25">
      <c r="B49" s="863">
        <v>42767</v>
      </c>
      <c r="C49" s="620">
        <f>+G49/K49</f>
        <v>0.95522388059701491</v>
      </c>
      <c r="D49" s="620">
        <f t="shared" si="2"/>
        <v>3.7313432835820892E-2</v>
      </c>
      <c r="E49" s="621">
        <f t="shared" si="3"/>
        <v>7.462686567164179E-3</v>
      </c>
      <c r="F49" s="621">
        <f t="shared" si="4"/>
        <v>0</v>
      </c>
      <c r="G49" s="514">
        <v>128</v>
      </c>
      <c r="H49" s="514">
        <v>5</v>
      </c>
      <c r="I49" s="514">
        <v>1</v>
      </c>
      <c r="J49" s="514">
        <v>0</v>
      </c>
      <c r="K49" s="49">
        <f t="shared" si="5"/>
        <v>134</v>
      </c>
      <c r="L49" s="864">
        <f t="shared" si="6"/>
        <v>1.0522388059701493</v>
      </c>
      <c r="P49" s="492"/>
      <c r="Q49" s="463"/>
      <c r="R49" s="493"/>
      <c r="S49" s="463"/>
      <c r="T49" s="494"/>
    </row>
    <row r="50" spans="2:20" x14ac:dyDescent="0.25">
      <c r="B50" s="863">
        <v>42795</v>
      </c>
      <c r="C50" s="620">
        <f t="shared" si="1"/>
        <v>1</v>
      </c>
      <c r="D50" s="620">
        <f t="shared" si="2"/>
        <v>0</v>
      </c>
      <c r="E50" s="621">
        <f t="shared" si="3"/>
        <v>0</v>
      </c>
      <c r="F50" s="621">
        <f t="shared" si="4"/>
        <v>0</v>
      </c>
      <c r="G50" s="514">
        <v>199</v>
      </c>
      <c r="H50" s="514">
        <v>0</v>
      </c>
      <c r="I50" s="514">
        <v>0</v>
      </c>
      <c r="J50" s="514">
        <v>0</v>
      </c>
      <c r="K50" s="49">
        <f t="shared" si="5"/>
        <v>199</v>
      </c>
      <c r="L50" s="864">
        <f t="shared" si="6"/>
        <v>1</v>
      </c>
      <c r="P50" s="492"/>
      <c r="Q50" s="463"/>
      <c r="R50" s="493"/>
      <c r="S50" s="463"/>
      <c r="T50" s="494"/>
    </row>
    <row r="51" spans="2:20" x14ac:dyDescent="0.25">
      <c r="B51" s="863">
        <v>42826</v>
      </c>
      <c r="C51" s="620">
        <f t="shared" si="1"/>
        <v>1</v>
      </c>
      <c r="D51" s="620">
        <f t="shared" si="2"/>
        <v>0</v>
      </c>
      <c r="E51" s="621">
        <f t="shared" si="3"/>
        <v>0</v>
      </c>
      <c r="F51" s="621">
        <f t="shared" si="4"/>
        <v>0</v>
      </c>
      <c r="G51" s="514">
        <v>148</v>
      </c>
      <c r="H51" s="514">
        <v>0</v>
      </c>
      <c r="I51" s="514">
        <v>0</v>
      </c>
      <c r="J51" s="514">
        <v>0</v>
      </c>
      <c r="K51" s="49">
        <f t="shared" si="5"/>
        <v>148</v>
      </c>
      <c r="L51" s="864">
        <f t="shared" si="6"/>
        <v>1</v>
      </c>
      <c r="M51" s="622"/>
      <c r="P51" s="492"/>
      <c r="Q51" s="463"/>
      <c r="R51" s="493"/>
      <c r="S51" s="463"/>
      <c r="T51" s="494"/>
    </row>
    <row r="52" spans="2:20" x14ac:dyDescent="0.25">
      <c r="B52" s="863">
        <v>42856</v>
      </c>
      <c r="C52" s="620">
        <f t="shared" si="1"/>
        <v>0.954337899543379</v>
      </c>
      <c r="D52" s="620">
        <f t="shared" si="2"/>
        <v>4.5662100456621002E-2</v>
      </c>
      <c r="E52" s="621">
        <f t="shared" si="3"/>
        <v>0</v>
      </c>
      <c r="F52" s="621">
        <f t="shared" si="4"/>
        <v>0</v>
      </c>
      <c r="G52" s="514">
        <v>209</v>
      </c>
      <c r="H52" s="514">
        <v>10</v>
      </c>
      <c r="I52" s="514">
        <v>0</v>
      </c>
      <c r="J52" s="514">
        <v>0</v>
      </c>
      <c r="K52" s="49">
        <f t="shared" si="5"/>
        <v>219</v>
      </c>
      <c r="L52" s="864">
        <f t="shared" si="6"/>
        <v>1.0456621004566211</v>
      </c>
      <c r="M52" s="622"/>
      <c r="P52" s="492"/>
      <c r="Q52" s="463"/>
      <c r="R52" s="493"/>
      <c r="S52" s="463"/>
      <c r="T52" s="494"/>
    </row>
    <row r="53" spans="2:20" x14ac:dyDescent="0.25">
      <c r="B53" s="863">
        <v>42887</v>
      </c>
      <c r="C53" s="620">
        <f t="shared" si="1"/>
        <v>0.9910714285714286</v>
      </c>
      <c r="D53" s="620">
        <f t="shared" si="2"/>
        <v>8.9285714285714281E-3</v>
      </c>
      <c r="E53" s="621">
        <f t="shared" si="3"/>
        <v>0</v>
      </c>
      <c r="F53" s="621">
        <f t="shared" si="4"/>
        <v>0</v>
      </c>
      <c r="G53" s="514">
        <v>111</v>
      </c>
      <c r="H53" s="514">
        <v>1</v>
      </c>
      <c r="I53" s="514">
        <v>0</v>
      </c>
      <c r="J53" s="514">
        <v>0</v>
      </c>
      <c r="K53" s="49">
        <f t="shared" si="5"/>
        <v>112</v>
      </c>
      <c r="L53" s="864">
        <f>+((G53*1)+(H53*2)+(I53*3)+(J53*4))/K53</f>
        <v>1.0089285714285714</v>
      </c>
      <c r="M53" s="73"/>
      <c r="P53" s="492"/>
      <c r="Q53" s="463"/>
      <c r="R53" s="493"/>
      <c r="S53" s="463"/>
      <c r="T53" s="494"/>
    </row>
    <row r="54" spans="2:20" ht="12" customHeight="1" x14ac:dyDescent="0.25">
      <c r="B54" s="863">
        <v>42917</v>
      </c>
      <c r="C54" s="620">
        <f t="shared" si="1"/>
        <v>1</v>
      </c>
      <c r="D54" s="620">
        <f t="shared" si="2"/>
        <v>0</v>
      </c>
      <c r="E54" s="621">
        <f t="shared" si="3"/>
        <v>0</v>
      </c>
      <c r="F54" s="621">
        <f t="shared" si="4"/>
        <v>0</v>
      </c>
      <c r="G54" s="514">
        <v>92</v>
      </c>
      <c r="H54" s="514">
        <v>0</v>
      </c>
      <c r="I54" s="514">
        <v>0</v>
      </c>
      <c r="J54" s="514">
        <v>0</v>
      </c>
      <c r="K54" s="49">
        <f t="shared" si="5"/>
        <v>92</v>
      </c>
      <c r="L54" s="864">
        <f t="shared" si="6"/>
        <v>1</v>
      </c>
      <c r="P54" s="492"/>
      <c r="Q54" s="463"/>
      <c r="R54" s="493"/>
      <c r="S54" s="463"/>
      <c r="T54" s="494"/>
    </row>
    <row r="55" spans="2:20" x14ac:dyDescent="0.25">
      <c r="B55" s="863">
        <v>42948</v>
      </c>
      <c r="C55" s="620">
        <f t="shared" si="1"/>
        <v>0.96336996336996339</v>
      </c>
      <c r="D55" s="620">
        <f t="shared" si="2"/>
        <v>2.197802197802198E-2</v>
      </c>
      <c r="E55" s="621">
        <f t="shared" si="3"/>
        <v>1.4652014652014652E-2</v>
      </c>
      <c r="F55" s="621">
        <f t="shared" si="4"/>
        <v>0</v>
      </c>
      <c r="G55" s="514">
        <v>263</v>
      </c>
      <c r="H55" s="514">
        <v>6</v>
      </c>
      <c r="I55" s="514">
        <v>4</v>
      </c>
      <c r="J55" s="514">
        <v>0</v>
      </c>
      <c r="K55" s="49">
        <f t="shared" si="5"/>
        <v>273</v>
      </c>
      <c r="L55" s="864">
        <f t="shared" si="6"/>
        <v>1.0512820512820513</v>
      </c>
      <c r="P55" s="492"/>
      <c r="Q55" s="463"/>
      <c r="R55" s="493"/>
      <c r="S55" s="463"/>
      <c r="T55" s="494"/>
    </row>
    <row r="56" spans="2:20" x14ac:dyDescent="0.25">
      <c r="B56" s="863">
        <v>42979</v>
      </c>
      <c r="C56" s="620">
        <f t="shared" si="1"/>
        <v>0.99607843137254903</v>
      </c>
      <c r="D56" s="620">
        <f t="shared" si="2"/>
        <v>0</v>
      </c>
      <c r="E56" s="621">
        <f t="shared" si="3"/>
        <v>3.9215686274509803E-3</v>
      </c>
      <c r="F56" s="621">
        <f t="shared" si="4"/>
        <v>0</v>
      </c>
      <c r="G56" s="514">
        <v>254</v>
      </c>
      <c r="H56" s="514">
        <v>0</v>
      </c>
      <c r="I56" s="514">
        <v>1</v>
      </c>
      <c r="J56" s="514">
        <v>0</v>
      </c>
      <c r="K56" s="49">
        <f t="shared" si="5"/>
        <v>255</v>
      </c>
      <c r="L56" s="864">
        <f t="shared" si="6"/>
        <v>1.0078431372549019</v>
      </c>
      <c r="P56" s="492"/>
      <c r="Q56" s="463"/>
      <c r="R56" s="493"/>
      <c r="S56" s="463"/>
      <c r="T56" s="494"/>
    </row>
    <row r="57" spans="2:20" x14ac:dyDescent="0.25">
      <c r="B57" s="863">
        <v>43009</v>
      </c>
      <c r="C57" s="620">
        <f t="shared" si="1"/>
        <v>0.99006622516556286</v>
      </c>
      <c r="D57" s="620">
        <f t="shared" si="2"/>
        <v>9.9337748344370865E-3</v>
      </c>
      <c r="E57" s="621">
        <f t="shared" si="3"/>
        <v>0</v>
      </c>
      <c r="F57" s="621">
        <f t="shared" si="4"/>
        <v>0</v>
      </c>
      <c r="G57" s="514">
        <v>299</v>
      </c>
      <c r="H57" s="514">
        <v>3</v>
      </c>
      <c r="I57" s="514">
        <v>0</v>
      </c>
      <c r="J57" s="514">
        <v>0</v>
      </c>
      <c r="K57" s="49">
        <f t="shared" si="5"/>
        <v>302</v>
      </c>
      <c r="L57" s="864">
        <f t="shared" si="6"/>
        <v>1.009933774834437</v>
      </c>
      <c r="P57" s="492"/>
      <c r="Q57" s="463"/>
      <c r="R57" s="493"/>
      <c r="S57" s="463"/>
      <c r="T57" s="494"/>
    </row>
    <row r="58" spans="2:20" ht="15.75" thickBot="1" x14ac:dyDescent="0.3">
      <c r="B58" s="863">
        <v>43040</v>
      </c>
      <c r="C58" s="620">
        <f t="shared" si="1"/>
        <v>0.96604938271604934</v>
      </c>
      <c r="D58" s="620">
        <f t="shared" si="2"/>
        <v>2.4691358024691357E-2</v>
      </c>
      <c r="E58" s="621">
        <f t="shared" si="3"/>
        <v>9.2592592592592587E-3</v>
      </c>
      <c r="F58" s="621">
        <f t="shared" si="4"/>
        <v>0</v>
      </c>
      <c r="G58" s="514">
        <v>313</v>
      </c>
      <c r="H58" s="514">
        <v>8</v>
      </c>
      <c r="I58" s="514">
        <v>3</v>
      </c>
      <c r="J58" s="514">
        <v>0</v>
      </c>
      <c r="K58" s="49">
        <f t="shared" si="5"/>
        <v>324</v>
      </c>
      <c r="L58" s="864">
        <f t="shared" si="6"/>
        <v>1.0432098765432098</v>
      </c>
      <c r="P58" s="495"/>
      <c r="Q58" s="496"/>
      <c r="R58" s="497"/>
      <c r="S58" s="496"/>
      <c r="T58" s="498"/>
    </row>
    <row r="59" spans="2:20" x14ac:dyDescent="0.25">
      <c r="B59" s="865">
        <v>43070</v>
      </c>
      <c r="C59" s="866">
        <f t="shared" si="1"/>
        <v>0.94082840236686394</v>
      </c>
      <c r="D59" s="866">
        <f t="shared" si="2"/>
        <v>5.9171597633136092E-2</v>
      </c>
      <c r="E59" s="867">
        <f t="shared" si="3"/>
        <v>0</v>
      </c>
      <c r="F59" s="867">
        <f t="shared" si="4"/>
        <v>0</v>
      </c>
      <c r="G59" s="868">
        <v>159</v>
      </c>
      <c r="H59" s="868">
        <v>10</v>
      </c>
      <c r="I59" s="868">
        <v>0</v>
      </c>
      <c r="J59" s="868">
        <v>0</v>
      </c>
      <c r="K59" s="465">
        <f>SUM(G59:J59)</f>
        <v>169</v>
      </c>
      <c r="L59" s="869">
        <f t="shared" si="6"/>
        <v>1.0591715976331362</v>
      </c>
      <c r="P59" t="s">
        <v>181</v>
      </c>
    </row>
    <row r="60" spans="2:20" ht="60" customHeight="1" x14ac:dyDescent="0.25">
      <c r="S60" t="s">
        <v>233</v>
      </c>
    </row>
    <row r="61" spans="2:20" x14ac:dyDescent="0.25">
      <c r="B61" s="604"/>
      <c r="C61" s="49"/>
      <c r="D61" s="49"/>
      <c r="E61" s="49"/>
      <c r="F61" s="49"/>
      <c r="G61" s="49"/>
      <c r="H61" s="49"/>
      <c r="I61" s="49"/>
      <c r="J61" s="49"/>
    </row>
    <row r="62" spans="2:20" x14ac:dyDescent="0.25">
      <c r="B62" s="56"/>
      <c r="D62" s="49"/>
      <c r="E62" s="49"/>
      <c r="F62" s="49"/>
    </row>
    <row r="63" spans="2:20" ht="23.25" x14ac:dyDescent="0.35">
      <c r="B63" s="55"/>
      <c r="C63" s="870">
        <v>2018</v>
      </c>
    </row>
    <row r="64" spans="2:20" x14ac:dyDescent="0.25">
      <c r="C64" s="55"/>
    </row>
    <row r="65" spans="2:5" ht="30" x14ac:dyDescent="0.25">
      <c r="B65" s="1479" t="s">
        <v>166</v>
      </c>
      <c r="C65" s="2115" t="s">
        <v>415</v>
      </c>
      <c r="D65" s="2116" t="s">
        <v>159</v>
      </c>
    </row>
    <row r="66" spans="2:5" x14ac:dyDescent="0.25">
      <c r="B66" s="2190">
        <v>43101</v>
      </c>
      <c r="C66" s="1976">
        <f t="shared" ref="C66:C73" si="7">SUM(C89:E89)</f>
        <v>1</v>
      </c>
      <c r="D66" s="2057">
        <v>0.98</v>
      </c>
      <c r="E66" s="60"/>
    </row>
    <row r="67" spans="2:5" x14ac:dyDescent="0.25">
      <c r="B67" s="2190">
        <v>43132</v>
      </c>
      <c r="C67" s="1976">
        <f t="shared" si="7"/>
        <v>1</v>
      </c>
      <c r="D67" s="2057">
        <v>0.98</v>
      </c>
    </row>
    <row r="68" spans="2:5" x14ac:dyDescent="0.25">
      <c r="B68" s="2220">
        <v>43160</v>
      </c>
      <c r="C68" s="1976">
        <f t="shared" si="7"/>
        <v>1</v>
      </c>
      <c r="D68" s="2057">
        <v>0.98</v>
      </c>
    </row>
    <row r="69" spans="2:5" x14ac:dyDescent="0.25">
      <c r="B69" s="2190">
        <v>43191</v>
      </c>
      <c r="C69" s="1976">
        <f t="shared" si="7"/>
        <v>1</v>
      </c>
      <c r="D69" s="2057">
        <v>0.98</v>
      </c>
    </row>
    <row r="70" spans="2:5" x14ac:dyDescent="0.25">
      <c r="B70" s="2190">
        <v>43221</v>
      </c>
      <c r="C70" s="1976">
        <v>1</v>
      </c>
      <c r="D70" s="2057">
        <v>0.98</v>
      </c>
    </row>
    <row r="71" spans="2:5" x14ac:dyDescent="0.25">
      <c r="B71" s="2190">
        <v>43252</v>
      </c>
      <c r="C71" s="1976">
        <v>1</v>
      </c>
      <c r="D71" s="2057">
        <v>0.98</v>
      </c>
    </row>
    <row r="72" spans="2:5" x14ac:dyDescent="0.25">
      <c r="B72" s="2190">
        <v>43282</v>
      </c>
      <c r="C72" s="1976">
        <f t="shared" si="7"/>
        <v>1</v>
      </c>
      <c r="D72" s="2057">
        <v>0.98</v>
      </c>
    </row>
    <row r="73" spans="2:5" x14ac:dyDescent="0.25">
      <c r="B73" s="2190">
        <v>43313</v>
      </c>
      <c r="C73" s="1976">
        <f t="shared" si="7"/>
        <v>1</v>
      </c>
      <c r="D73" s="2057">
        <v>0.98</v>
      </c>
    </row>
    <row r="74" spans="2:5" x14ac:dyDescent="0.25">
      <c r="B74" s="2190">
        <v>43344</v>
      </c>
      <c r="C74" s="1976">
        <v>1</v>
      </c>
      <c r="D74" s="2057">
        <v>0.98</v>
      </c>
    </row>
    <row r="75" spans="2:5" x14ac:dyDescent="0.25">
      <c r="B75" s="2190">
        <v>43374</v>
      </c>
      <c r="C75" s="1976">
        <v>1</v>
      </c>
      <c r="D75" s="2057">
        <v>0.98</v>
      </c>
    </row>
    <row r="76" spans="2:5" x14ac:dyDescent="0.25">
      <c r="B76" s="2190">
        <v>43405</v>
      </c>
      <c r="C76" s="1976">
        <v>0.99</v>
      </c>
      <c r="D76" s="2057">
        <v>0.98</v>
      </c>
    </row>
    <row r="77" spans="2:5" x14ac:dyDescent="0.25">
      <c r="B77" s="2190">
        <v>43435</v>
      </c>
      <c r="C77" s="1976">
        <v>1</v>
      </c>
      <c r="D77" s="2057">
        <v>0.98</v>
      </c>
    </row>
    <row r="78" spans="2:5" ht="17.25" customHeight="1" x14ac:dyDescent="0.25"/>
    <row r="79" spans="2:5" ht="14.25" customHeight="1" x14ac:dyDescent="0.25"/>
    <row r="80" spans="2:5" ht="24.75" customHeight="1" x14ac:dyDescent="0.25"/>
    <row r="81" spans="2:20" ht="24.75" customHeight="1" x14ac:dyDescent="0.25"/>
    <row r="82" spans="2:20" ht="24.75" customHeight="1" x14ac:dyDescent="0.25">
      <c r="B82" s="107" t="s">
        <v>759</v>
      </c>
    </row>
    <row r="83" spans="2:20" ht="25.15" customHeight="1" x14ac:dyDescent="0.25"/>
    <row r="84" spans="2:20" ht="19.5" customHeight="1" x14ac:dyDescent="0.25">
      <c r="B84" s="499" t="s">
        <v>187</v>
      </c>
      <c r="C84" s="500"/>
      <c r="D84" s="500"/>
      <c r="E84" s="500"/>
      <c r="F84" s="500"/>
      <c r="G84" s="500"/>
      <c r="H84" s="500"/>
      <c r="I84" s="500"/>
      <c r="J84" s="500"/>
      <c r="K84" s="500"/>
      <c r="L84" s="500"/>
      <c r="M84" s="73"/>
      <c r="N84" s="73"/>
      <c r="O84" s="73"/>
      <c r="P84" s="56" t="s">
        <v>285</v>
      </c>
    </row>
    <row r="85" spans="2:20" x14ac:dyDescent="0.25">
      <c r="P85" t="s">
        <v>176</v>
      </c>
    </row>
    <row r="86" spans="2:20" x14ac:dyDescent="0.25">
      <c r="C86" t="s">
        <v>463</v>
      </c>
      <c r="P86" t="s">
        <v>177</v>
      </c>
    </row>
    <row r="87" spans="2:20" x14ac:dyDescent="0.25">
      <c r="B87" s="506"/>
      <c r="C87" s="611" t="s">
        <v>464</v>
      </c>
      <c r="D87" s="612"/>
      <c r="E87" s="612"/>
      <c r="F87" s="613"/>
      <c r="G87" s="611" t="s">
        <v>465</v>
      </c>
      <c r="H87" s="612"/>
      <c r="I87" s="612"/>
      <c r="J87" s="613"/>
      <c r="K87" s="859"/>
      <c r="L87" s="860"/>
      <c r="P87" s="489" t="s">
        <v>178</v>
      </c>
      <c r="Q87" s="490"/>
      <c r="R87" s="490"/>
      <c r="S87" s="490"/>
      <c r="T87" s="491"/>
    </row>
    <row r="88" spans="2:20" x14ac:dyDescent="0.25">
      <c r="B88" s="614" t="s">
        <v>166</v>
      </c>
      <c r="C88" s="615" t="s">
        <v>466</v>
      </c>
      <c r="D88" s="615" t="s">
        <v>467</v>
      </c>
      <c r="E88" s="615" t="s">
        <v>468</v>
      </c>
      <c r="F88" s="615" t="s">
        <v>469</v>
      </c>
      <c r="G88" s="137" t="s">
        <v>466</v>
      </c>
      <c r="H88" s="137" t="s">
        <v>467</v>
      </c>
      <c r="I88" s="137" t="s">
        <v>468</v>
      </c>
      <c r="J88" s="137" t="s">
        <v>469</v>
      </c>
      <c r="K88" s="861" t="s">
        <v>427</v>
      </c>
      <c r="L88" s="862" t="s">
        <v>471</v>
      </c>
      <c r="P88" s="156" t="s">
        <v>179</v>
      </c>
      <c r="Q88" s="157"/>
      <c r="R88" s="158" t="s">
        <v>180</v>
      </c>
      <c r="S88" s="157"/>
      <c r="T88" s="159"/>
    </row>
    <row r="89" spans="2:20" x14ac:dyDescent="0.25">
      <c r="B89" s="863">
        <v>43101</v>
      </c>
      <c r="C89" s="620">
        <f t="shared" ref="C89:C99" si="8">+G89/K89</f>
        <v>0.99212598425196852</v>
      </c>
      <c r="D89" s="620">
        <f t="shared" ref="D89:D99" si="9">+H89/K89</f>
        <v>7.874015748031496E-3</v>
      </c>
      <c r="E89" s="621">
        <f t="shared" ref="E89:E99" si="10">+I89/K89</f>
        <v>0</v>
      </c>
      <c r="F89" s="621">
        <f t="shared" ref="F89:F99" si="11">+J89/K89</f>
        <v>0</v>
      </c>
      <c r="G89" s="2033">
        <v>126</v>
      </c>
      <c r="H89" s="2033">
        <v>1</v>
      </c>
      <c r="I89" s="2033">
        <v>0</v>
      </c>
      <c r="J89" s="514">
        <v>0</v>
      </c>
      <c r="K89" s="49">
        <f t="shared" ref="K89:K92" si="12">SUM(G89:J89)</f>
        <v>127</v>
      </c>
      <c r="L89" s="864">
        <f t="shared" ref="L89:L93" si="13">+((G89*1)+(H89*2)+(I89*3)+(J89*4))/K89</f>
        <v>1.0078740157480315</v>
      </c>
      <c r="P89" s="598"/>
      <c r="Q89" s="600"/>
      <c r="R89" s="676"/>
      <c r="S89" s="600"/>
      <c r="T89" s="599"/>
    </row>
    <row r="90" spans="2:20" x14ac:dyDescent="0.25">
      <c r="B90" s="863">
        <v>43132</v>
      </c>
      <c r="C90" s="620">
        <f>+G90/K90</f>
        <v>0.98613251155624038</v>
      </c>
      <c r="D90" s="620">
        <f t="shared" si="9"/>
        <v>1.386748844375963E-2</v>
      </c>
      <c r="E90" s="621">
        <f t="shared" si="10"/>
        <v>0</v>
      </c>
      <c r="F90" s="621">
        <f t="shared" si="11"/>
        <v>0</v>
      </c>
      <c r="G90" s="2033">
        <v>640</v>
      </c>
      <c r="H90" s="2033">
        <v>9</v>
      </c>
      <c r="I90" s="2033">
        <v>0</v>
      </c>
      <c r="J90" s="514">
        <v>0</v>
      </c>
      <c r="K90" s="49">
        <f t="shared" si="12"/>
        <v>649</v>
      </c>
      <c r="L90" s="864">
        <f t="shared" si="13"/>
        <v>1.0138674884437597</v>
      </c>
      <c r="P90" s="492"/>
      <c r="Q90" s="463"/>
      <c r="R90" s="493"/>
      <c r="S90" s="463"/>
      <c r="T90" s="494"/>
    </row>
    <row r="91" spans="2:20" x14ac:dyDescent="0.25">
      <c r="B91" s="863">
        <v>43160</v>
      </c>
      <c r="C91" s="620">
        <f t="shared" si="8"/>
        <v>0.9642857142857143</v>
      </c>
      <c r="D91" s="620">
        <f t="shared" si="9"/>
        <v>1.1904761904761904E-2</v>
      </c>
      <c r="E91" s="621">
        <f t="shared" si="10"/>
        <v>2.3809523809523808E-2</v>
      </c>
      <c r="F91" s="621">
        <f t="shared" si="11"/>
        <v>0</v>
      </c>
      <c r="G91" s="2033">
        <v>162</v>
      </c>
      <c r="H91" s="2033">
        <v>2</v>
      </c>
      <c r="I91" s="2033">
        <v>4</v>
      </c>
      <c r="J91" s="514">
        <v>0</v>
      </c>
      <c r="K91" s="49">
        <f t="shared" si="12"/>
        <v>168</v>
      </c>
      <c r="L91" s="864">
        <f t="shared" si="13"/>
        <v>1.0595238095238095</v>
      </c>
      <c r="P91" s="492"/>
      <c r="Q91" s="463"/>
      <c r="R91" s="493"/>
      <c r="S91" s="463"/>
      <c r="T91" s="494"/>
    </row>
    <row r="92" spans="2:20" x14ac:dyDescent="0.25">
      <c r="B92" s="863">
        <v>43191</v>
      </c>
      <c r="C92" s="620">
        <f t="shared" si="8"/>
        <v>0.98932384341637014</v>
      </c>
      <c r="D92" s="620">
        <f t="shared" si="9"/>
        <v>3.5587188612099642E-3</v>
      </c>
      <c r="E92" s="621">
        <f t="shared" si="10"/>
        <v>7.1174377224199285E-3</v>
      </c>
      <c r="F92" s="621">
        <f t="shared" si="11"/>
        <v>0</v>
      </c>
      <c r="G92" s="2033">
        <v>278</v>
      </c>
      <c r="H92" s="2033">
        <v>1</v>
      </c>
      <c r="I92" s="2033">
        <v>2</v>
      </c>
      <c r="J92" s="514">
        <v>0</v>
      </c>
      <c r="K92" s="49">
        <f t="shared" si="12"/>
        <v>281</v>
      </c>
      <c r="L92" s="864">
        <f t="shared" si="13"/>
        <v>1.0177935943060499</v>
      </c>
      <c r="M92" s="622"/>
      <c r="P92" s="492"/>
      <c r="Q92" s="463"/>
      <c r="R92" s="493"/>
      <c r="S92" s="463"/>
      <c r="T92" s="494"/>
    </row>
    <row r="93" spans="2:20" x14ac:dyDescent="0.25">
      <c r="B93" s="863">
        <v>43221</v>
      </c>
      <c r="C93" s="620">
        <f t="shared" si="8"/>
        <v>0.97435897435897434</v>
      </c>
      <c r="D93" s="620">
        <f t="shared" si="9"/>
        <v>1.6025641025641024E-2</v>
      </c>
      <c r="E93" s="621">
        <f t="shared" si="10"/>
        <v>9.6153846153846159E-3</v>
      </c>
      <c r="F93" s="621">
        <f t="shared" si="11"/>
        <v>0</v>
      </c>
      <c r="G93" s="2033">
        <v>304</v>
      </c>
      <c r="H93" s="2033">
        <v>5</v>
      </c>
      <c r="I93" s="2033">
        <v>3</v>
      </c>
      <c r="J93" s="514">
        <v>0</v>
      </c>
      <c r="K93" s="49">
        <f t="shared" ref="K93" si="14">SUM(G93:J93)</f>
        <v>312</v>
      </c>
      <c r="L93" s="864">
        <f t="shared" si="13"/>
        <v>1.0352564102564104</v>
      </c>
      <c r="M93" s="622"/>
      <c r="P93" s="492"/>
      <c r="Q93" s="463"/>
      <c r="R93" s="493"/>
      <c r="S93" s="463"/>
      <c r="T93" s="494"/>
    </row>
    <row r="94" spans="2:20" x14ac:dyDescent="0.25">
      <c r="B94" s="863">
        <v>43252</v>
      </c>
      <c r="C94" s="620">
        <f t="shared" si="8"/>
        <v>0.98100172711571676</v>
      </c>
      <c r="D94" s="620">
        <f t="shared" si="9"/>
        <v>8.6355785837651123E-3</v>
      </c>
      <c r="E94" s="621">
        <f t="shared" si="10"/>
        <v>8.6355785837651123E-3</v>
      </c>
      <c r="F94" s="621">
        <f t="shared" si="11"/>
        <v>1.7271157167530224E-3</v>
      </c>
      <c r="G94" s="2033">
        <v>568</v>
      </c>
      <c r="H94" s="2033">
        <v>5</v>
      </c>
      <c r="I94" s="2033">
        <v>5</v>
      </c>
      <c r="J94" s="2034">
        <v>1</v>
      </c>
      <c r="K94" s="49">
        <f t="shared" ref="K94" si="15">SUM(G94:J94)</f>
        <v>579</v>
      </c>
      <c r="L94" s="864">
        <f>+((G94*1)+(H94*2)+(I94*3)+(J94*4))/K94</f>
        <v>1.0310880829015545</v>
      </c>
      <c r="M94" s="73"/>
      <c r="P94" s="492"/>
      <c r="Q94" s="463"/>
      <c r="R94" s="493"/>
      <c r="S94" s="463"/>
      <c r="T94" s="494"/>
    </row>
    <row r="95" spans="2:20" ht="12" customHeight="1" x14ac:dyDescent="0.25">
      <c r="B95" s="863">
        <v>43282</v>
      </c>
      <c r="C95" s="620">
        <f t="shared" si="8"/>
        <v>1</v>
      </c>
      <c r="D95" s="620">
        <f t="shared" si="9"/>
        <v>0</v>
      </c>
      <c r="E95" s="621">
        <f t="shared" si="10"/>
        <v>0</v>
      </c>
      <c r="F95" s="621">
        <f t="shared" si="11"/>
        <v>0</v>
      </c>
      <c r="G95" s="2033">
        <v>16</v>
      </c>
      <c r="H95" s="2033">
        <v>0</v>
      </c>
      <c r="I95" s="2033">
        <v>0</v>
      </c>
      <c r="J95" s="514">
        <v>0</v>
      </c>
      <c r="K95" s="49">
        <f t="shared" ref="K95" si="16">SUM(G95:J95)</f>
        <v>16</v>
      </c>
      <c r="L95" s="864">
        <f t="shared" ref="L95:L99" si="17">+((G95*1)+(H95*2)+(I95*3)+(J95*4))/K95</f>
        <v>1</v>
      </c>
      <c r="P95" s="492"/>
      <c r="Q95" s="463"/>
      <c r="R95" s="493"/>
      <c r="S95" s="463"/>
      <c r="T95" s="494"/>
    </row>
    <row r="96" spans="2:20" x14ac:dyDescent="0.25">
      <c r="B96" s="863">
        <v>43313</v>
      </c>
      <c r="C96" s="620">
        <f t="shared" si="8"/>
        <v>0.99125364431486884</v>
      </c>
      <c r="D96" s="620">
        <f t="shared" si="9"/>
        <v>8.7463556851311956E-3</v>
      </c>
      <c r="E96" s="621">
        <f t="shared" si="10"/>
        <v>0</v>
      </c>
      <c r="F96" s="621">
        <f t="shared" si="11"/>
        <v>0</v>
      </c>
      <c r="G96" s="2033">
        <v>340</v>
      </c>
      <c r="H96" s="2033">
        <v>3</v>
      </c>
      <c r="I96" s="2033">
        <v>0</v>
      </c>
      <c r="J96" s="514">
        <v>0</v>
      </c>
      <c r="K96" s="49">
        <f t="shared" ref="K96" si="18">SUM(G96:J96)</f>
        <v>343</v>
      </c>
      <c r="L96" s="864">
        <f t="shared" si="17"/>
        <v>1.0087463556851313</v>
      </c>
      <c r="P96" s="492"/>
      <c r="Q96" s="463"/>
      <c r="R96" s="493"/>
      <c r="S96" s="463"/>
      <c r="T96" s="494"/>
    </row>
    <row r="97" spans="2:20" x14ac:dyDescent="0.25">
      <c r="B97" s="871">
        <v>43344</v>
      </c>
      <c r="C97" s="620">
        <f t="shared" si="8"/>
        <v>0.97078651685393258</v>
      </c>
      <c r="D97" s="620">
        <f t="shared" si="9"/>
        <v>8.988764044943821E-3</v>
      </c>
      <c r="E97" s="621">
        <f t="shared" si="10"/>
        <v>2.0224719101123594E-2</v>
      </c>
      <c r="F97" s="621">
        <f t="shared" si="11"/>
        <v>0</v>
      </c>
      <c r="G97" s="2033">
        <v>432</v>
      </c>
      <c r="H97" s="2033">
        <v>4</v>
      </c>
      <c r="I97" s="2033">
        <v>9</v>
      </c>
      <c r="J97" s="622">
        <v>0</v>
      </c>
      <c r="K97" s="49">
        <f t="shared" ref="K97:K99" si="19">SUM(G97:J97)</f>
        <v>445</v>
      </c>
      <c r="L97" s="864">
        <f t="shared" si="17"/>
        <v>1.0494382022471911</v>
      </c>
      <c r="P97" s="492"/>
      <c r="Q97" s="463"/>
      <c r="R97" s="493"/>
      <c r="S97" s="463"/>
      <c r="T97" s="494"/>
    </row>
    <row r="98" spans="2:20" x14ac:dyDescent="0.25">
      <c r="B98" s="863">
        <v>43374</v>
      </c>
      <c r="C98" s="620">
        <f t="shared" si="8"/>
        <v>0.96992481203007519</v>
      </c>
      <c r="D98" s="620">
        <f t="shared" si="9"/>
        <v>2.2556390977443608E-2</v>
      </c>
      <c r="E98" s="621">
        <f t="shared" si="10"/>
        <v>7.5187969924812026E-3</v>
      </c>
      <c r="F98" s="621">
        <f t="shared" si="11"/>
        <v>0</v>
      </c>
      <c r="G98" s="2033">
        <v>258</v>
      </c>
      <c r="H98" s="2033">
        <v>6</v>
      </c>
      <c r="I98" s="2033">
        <v>2</v>
      </c>
      <c r="J98" s="622">
        <v>0</v>
      </c>
      <c r="K98" s="49">
        <f t="shared" si="19"/>
        <v>266</v>
      </c>
      <c r="L98" s="864">
        <f t="shared" si="17"/>
        <v>1.0375939849624061</v>
      </c>
      <c r="P98" s="492"/>
      <c r="Q98" s="463"/>
      <c r="R98" s="493"/>
      <c r="S98" s="463"/>
      <c r="T98" s="494"/>
    </row>
    <row r="99" spans="2:20" ht="15.75" thickBot="1" x14ac:dyDescent="0.3">
      <c r="B99" s="863">
        <v>43405</v>
      </c>
      <c r="C99" s="620">
        <f t="shared" si="8"/>
        <v>0.94378698224852076</v>
      </c>
      <c r="D99" s="620">
        <f t="shared" si="9"/>
        <v>4.4378698224852069E-2</v>
      </c>
      <c r="E99" s="621">
        <f t="shared" si="10"/>
        <v>2.9585798816568047E-3</v>
      </c>
      <c r="F99" s="621">
        <f t="shared" si="11"/>
        <v>8.8757396449704144E-3</v>
      </c>
      <c r="G99" s="2033">
        <v>319</v>
      </c>
      <c r="H99" s="2033">
        <v>15</v>
      </c>
      <c r="I99" s="2033">
        <v>1</v>
      </c>
      <c r="J99" s="2034">
        <v>3</v>
      </c>
      <c r="K99" s="49">
        <f t="shared" si="19"/>
        <v>338</v>
      </c>
      <c r="L99" s="864">
        <f t="shared" si="17"/>
        <v>1.0769230769230769</v>
      </c>
      <c r="P99" s="495"/>
      <c r="Q99" s="496"/>
      <c r="R99" s="497"/>
      <c r="S99" s="496"/>
      <c r="T99" s="498"/>
    </row>
    <row r="100" spans="2:20" x14ac:dyDescent="0.25">
      <c r="B100" s="2430">
        <v>43435</v>
      </c>
      <c r="C100" s="2431">
        <v>0.9468599033816425</v>
      </c>
      <c r="D100" s="2431">
        <v>4.3478260869565216E-2</v>
      </c>
      <c r="E100" s="2432">
        <v>9.6618357487922701E-3</v>
      </c>
      <c r="F100" s="2432">
        <v>0</v>
      </c>
      <c r="G100" s="2435">
        <v>196</v>
      </c>
      <c r="H100" s="2435">
        <v>9</v>
      </c>
      <c r="I100" s="2435">
        <v>2</v>
      </c>
      <c r="J100" s="2434">
        <v>0</v>
      </c>
      <c r="K100" s="2429">
        <v>207</v>
      </c>
      <c r="L100" s="2433">
        <v>1.0628019323671498</v>
      </c>
      <c r="P100" t="s">
        <v>181</v>
      </c>
    </row>
    <row r="101" spans="2:20" ht="60" customHeight="1" x14ac:dyDescent="0.25">
      <c r="S101" t="s">
        <v>233</v>
      </c>
    </row>
    <row r="125" spans="6:8" ht="128.25" customHeight="1" x14ac:dyDescent="0.25"/>
    <row r="126" spans="6:8" ht="24.75" customHeight="1" x14ac:dyDescent="0.25"/>
    <row r="127" spans="6:8" ht="24.75" customHeight="1" x14ac:dyDescent="0.25"/>
    <row r="128" spans="6:8" x14ac:dyDescent="0.25">
      <c r="F128" s="456" t="s">
        <v>575</v>
      </c>
      <c r="H128" s="623">
        <v>43360</v>
      </c>
    </row>
    <row r="129" spans="2:5" x14ac:dyDescent="0.25">
      <c r="B129" s="9" t="s">
        <v>166</v>
      </c>
      <c r="C129" s="1" t="s">
        <v>760</v>
      </c>
      <c r="D129" s="1" t="s">
        <v>159</v>
      </c>
    </row>
    <row r="130" spans="2:5" x14ac:dyDescent="0.25">
      <c r="B130" s="863">
        <v>43101</v>
      </c>
      <c r="C130" s="2779">
        <f t="shared" ref="C130:C141" si="20">+L89</f>
        <v>1.0078740157480315</v>
      </c>
      <c r="D130" s="2035">
        <v>3</v>
      </c>
      <c r="E130" s="60"/>
    </row>
    <row r="131" spans="2:5" x14ac:dyDescent="0.25">
      <c r="B131" s="863">
        <v>43132</v>
      </c>
      <c r="C131" s="2779">
        <f t="shared" si="20"/>
        <v>1.0138674884437597</v>
      </c>
      <c r="D131" s="2035">
        <v>3</v>
      </c>
    </row>
    <row r="132" spans="2:5" x14ac:dyDescent="0.25">
      <c r="B132" s="863">
        <v>43160</v>
      </c>
      <c r="C132" s="2779">
        <f t="shared" si="20"/>
        <v>1.0595238095238095</v>
      </c>
      <c r="D132" s="2035">
        <v>3</v>
      </c>
    </row>
    <row r="133" spans="2:5" x14ac:dyDescent="0.25">
      <c r="B133" s="863">
        <v>43191</v>
      </c>
      <c r="C133" s="2779">
        <f t="shared" si="20"/>
        <v>1.0177935943060499</v>
      </c>
      <c r="D133" s="2035">
        <v>3</v>
      </c>
    </row>
    <row r="134" spans="2:5" x14ac:dyDescent="0.25">
      <c r="B134" s="863">
        <v>43221</v>
      </c>
      <c r="C134" s="2779">
        <f t="shared" si="20"/>
        <v>1.0352564102564104</v>
      </c>
      <c r="D134" s="2035">
        <v>3</v>
      </c>
    </row>
    <row r="135" spans="2:5" x14ac:dyDescent="0.25">
      <c r="B135" s="863">
        <v>43252</v>
      </c>
      <c r="C135" s="2779">
        <f t="shared" si="20"/>
        <v>1.0310880829015545</v>
      </c>
      <c r="D135" s="2035">
        <v>3</v>
      </c>
    </row>
    <row r="136" spans="2:5" x14ac:dyDescent="0.25">
      <c r="B136" s="863">
        <v>43282</v>
      </c>
      <c r="C136" s="2779">
        <f t="shared" si="20"/>
        <v>1</v>
      </c>
      <c r="D136" s="2035">
        <v>3</v>
      </c>
    </row>
    <row r="137" spans="2:5" x14ac:dyDescent="0.25">
      <c r="B137" s="863">
        <v>43313</v>
      </c>
      <c r="C137" s="2779">
        <f t="shared" si="20"/>
        <v>1.0087463556851313</v>
      </c>
      <c r="D137" s="2035">
        <v>3</v>
      </c>
    </row>
    <row r="138" spans="2:5" x14ac:dyDescent="0.25">
      <c r="B138" s="871">
        <v>43344</v>
      </c>
      <c r="C138" s="2779">
        <f t="shared" si="20"/>
        <v>1.0494382022471911</v>
      </c>
      <c r="D138" s="2035">
        <v>3</v>
      </c>
    </row>
    <row r="139" spans="2:5" x14ac:dyDescent="0.25">
      <c r="B139" s="863">
        <v>43374</v>
      </c>
      <c r="C139" s="2779">
        <f t="shared" si="20"/>
        <v>1.0375939849624061</v>
      </c>
      <c r="D139" s="2035">
        <v>3</v>
      </c>
    </row>
    <row r="140" spans="2:5" x14ac:dyDescent="0.25">
      <c r="B140" s="863">
        <v>43405</v>
      </c>
      <c r="C140" s="2779">
        <f t="shared" si="20"/>
        <v>1.0769230769230769</v>
      </c>
      <c r="D140" s="2035">
        <v>3</v>
      </c>
    </row>
    <row r="141" spans="2:5" x14ac:dyDescent="0.25">
      <c r="B141" s="2430">
        <v>43435</v>
      </c>
      <c r="C141" s="2779">
        <f t="shared" si="20"/>
        <v>1.0628019323671498</v>
      </c>
      <c r="D141" s="2035">
        <v>3</v>
      </c>
    </row>
    <row r="142" spans="2:5" x14ac:dyDescent="0.25">
      <c r="C142" s="181"/>
      <c r="D142" s="181"/>
    </row>
    <row r="143" spans="2:5" x14ac:dyDescent="0.25">
      <c r="B143" s="125"/>
      <c r="C143" s="125"/>
      <c r="D143" s="125"/>
    </row>
    <row r="151" spans="2:4" ht="26.25" x14ac:dyDescent="0.4">
      <c r="C151" s="1604">
        <v>2019</v>
      </c>
    </row>
    <row r="152" spans="2:4" ht="15.75" thickBot="1" x14ac:dyDescent="0.3"/>
    <row r="153" spans="2:4" ht="26.25" x14ac:dyDescent="0.25">
      <c r="B153" s="2531" t="s">
        <v>166</v>
      </c>
      <c r="C153" s="2535" t="s">
        <v>415</v>
      </c>
      <c r="D153" s="2532" t="s">
        <v>159</v>
      </c>
    </row>
    <row r="154" spans="2:4" x14ac:dyDescent="0.25">
      <c r="B154" s="2533">
        <v>43466</v>
      </c>
      <c r="C154" s="2538">
        <v>0.96875</v>
      </c>
      <c r="D154" s="2540">
        <v>0.98</v>
      </c>
    </row>
    <row r="155" spans="2:4" x14ac:dyDescent="0.25">
      <c r="B155" s="2533">
        <v>43497</v>
      </c>
      <c r="C155" s="2539">
        <v>1</v>
      </c>
      <c r="D155" s="2540">
        <v>0.98</v>
      </c>
    </row>
    <row r="156" spans="2:4" x14ac:dyDescent="0.25">
      <c r="B156" s="2533">
        <v>43525</v>
      </c>
      <c r="C156" s="2539">
        <v>1</v>
      </c>
      <c r="D156" s="2540">
        <v>0.98</v>
      </c>
    </row>
    <row r="157" spans="2:4" x14ac:dyDescent="0.25">
      <c r="B157" s="2533">
        <v>43556</v>
      </c>
      <c r="C157" s="2539">
        <v>1</v>
      </c>
      <c r="D157" s="2540">
        <v>0.98</v>
      </c>
    </row>
    <row r="158" spans="2:4" x14ac:dyDescent="0.25">
      <c r="B158" s="2533">
        <v>43586</v>
      </c>
      <c r="C158" s="2536" t="e">
        <v>#DIV/0!</v>
      </c>
      <c r="D158" s="2540">
        <v>0.98</v>
      </c>
    </row>
    <row r="159" spans="2:4" x14ac:dyDescent="0.25">
      <c r="B159" s="2533">
        <v>43617</v>
      </c>
      <c r="C159" s="2536" t="e">
        <v>#DIV/0!</v>
      </c>
      <c r="D159" s="2540">
        <v>0.98</v>
      </c>
    </row>
    <row r="160" spans="2:4" x14ac:dyDescent="0.25">
      <c r="B160" s="2533">
        <v>43647</v>
      </c>
      <c r="C160" s="2536" t="e">
        <v>#DIV/0!</v>
      </c>
      <c r="D160" s="2540">
        <v>0.98</v>
      </c>
    </row>
    <row r="161" spans="2:21" x14ac:dyDescent="0.25">
      <c r="B161" s="2533">
        <v>43678</v>
      </c>
      <c r="C161" s="2536" t="e">
        <v>#DIV/0!</v>
      </c>
      <c r="D161" s="2540">
        <v>0.98</v>
      </c>
    </row>
    <row r="162" spans="2:21" x14ac:dyDescent="0.25">
      <c r="B162" s="2533">
        <v>43709</v>
      </c>
      <c r="C162" s="2536" t="e">
        <v>#DIV/0!</v>
      </c>
      <c r="D162" s="2540">
        <v>0.98</v>
      </c>
    </row>
    <row r="163" spans="2:21" x14ac:dyDescent="0.25">
      <c r="B163" s="2533">
        <v>43739</v>
      </c>
      <c r="C163" s="2536" t="e">
        <v>#DIV/0!</v>
      </c>
      <c r="D163" s="2540">
        <v>0.98</v>
      </c>
    </row>
    <row r="164" spans="2:21" x14ac:dyDescent="0.25">
      <c r="B164" s="2533">
        <v>43770</v>
      </c>
      <c r="C164" s="2536" t="e">
        <v>#DIV/0!</v>
      </c>
      <c r="D164" s="2540">
        <v>0.98</v>
      </c>
    </row>
    <row r="165" spans="2:21" ht="15.75" thickBot="1" x14ac:dyDescent="0.3">
      <c r="B165" s="2534">
        <v>43800</v>
      </c>
      <c r="C165" s="2537" t="e">
        <v>#DIV/0!</v>
      </c>
      <c r="D165" s="2541">
        <v>0.98</v>
      </c>
    </row>
    <row r="172" spans="2:21" x14ac:dyDescent="0.25">
      <c r="C172" s="2575" t="s">
        <v>1472</v>
      </c>
      <c r="D172" s="2543"/>
      <c r="E172" s="2543"/>
      <c r="F172" s="2543"/>
      <c r="G172" s="2543"/>
      <c r="H172" s="2543"/>
      <c r="I172" s="2543"/>
      <c r="J172" s="2543"/>
      <c r="K172" s="2543"/>
      <c r="L172" s="2543"/>
      <c r="M172" s="2543"/>
      <c r="N172" s="2543"/>
      <c r="O172" s="2543"/>
      <c r="P172" s="2543"/>
      <c r="Q172" s="2543"/>
      <c r="R172" s="2543"/>
      <c r="S172" s="2543"/>
      <c r="T172" s="2543"/>
      <c r="U172" s="2543"/>
    </row>
    <row r="173" spans="2:21" x14ac:dyDescent="0.25">
      <c r="C173" s="2543"/>
      <c r="D173" s="2543"/>
      <c r="E173" s="2543"/>
      <c r="F173" s="2543"/>
      <c r="G173" s="2543"/>
      <c r="H173" s="2543"/>
      <c r="I173" s="2543"/>
      <c r="J173" s="2543"/>
      <c r="K173" s="2543"/>
      <c r="L173" s="2543"/>
      <c r="M173" s="2543"/>
      <c r="N173" s="2543"/>
      <c r="O173" s="2543"/>
      <c r="P173" s="2543"/>
      <c r="Q173" s="2543"/>
      <c r="R173" s="2543"/>
      <c r="S173" s="2543"/>
      <c r="T173" s="2543"/>
      <c r="U173" s="2543"/>
    </row>
    <row r="174" spans="2:21" ht="18" x14ac:dyDescent="0.25">
      <c r="C174" s="2569" t="s">
        <v>187</v>
      </c>
      <c r="D174" s="2570"/>
      <c r="E174" s="2570"/>
      <c r="F174" s="2570"/>
      <c r="G174" s="2570"/>
      <c r="H174" s="2570"/>
      <c r="I174" s="2570"/>
      <c r="J174" s="2570"/>
      <c r="K174" s="2570"/>
      <c r="L174" s="2570"/>
      <c r="M174" s="2570"/>
      <c r="N174" s="2576"/>
      <c r="O174" s="2576"/>
      <c r="P174" s="2576"/>
      <c r="Q174" s="2546" t="s">
        <v>175</v>
      </c>
      <c r="R174" s="2543"/>
      <c r="S174" s="2543"/>
      <c r="T174" s="2543"/>
      <c r="U174" s="2543"/>
    </row>
    <row r="175" spans="2:21" x14ac:dyDescent="0.25">
      <c r="C175" s="2543"/>
      <c r="D175" s="2543"/>
      <c r="E175" s="2543"/>
      <c r="F175" s="2543"/>
      <c r="G175" s="2543"/>
      <c r="H175" s="2543"/>
      <c r="I175" s="2543"/>
      <c r="J175" s="2543"/>
      <c r="K175" s="2543"/>
      <c r="L175" s="2543"/>
      <c r="M175" s="2543"/>
      <c r="N175" s="2543"/>
      <c r="O175" s="2543"/>
      <c r="P175" s="2543"/>
      <c r="Q175" s="2543" t="s">
        <v>176</v>
      </c>
      <c r="R175" s="2543"/>
      <c r="S175" s="2543"/>
      <c r="T175" s="2543"/>
      <c r="U175" s="2543"/>
    </row>
    <row r="176" spans="2:21" x14ac:dyDescent="0.25">
      <c r="C176" s="2543"/>
      <c r="D176" s="2543" t="s">
        <v>463</v>
      </c>
      <c r="E176" s="2543"/>
      <c r="F176" s="2543"/>
      <c r="G176" s="2543"/>
      <c r="H176" s="2543"/>
      <c r="I176" s="2543"/>
      <c r="J176" s="2543"/>
      <c r="K176" s="2543"/>
      <c r="L176" s="2543"/>
      <c r="M176" s="2543"/>
      <c r="N176" s="2543"/>
      <c r="O176" s="2543"/>
      <c r="P176" s="2543"/>
      <c r="Q176" s="2543" t="s">
        <v>177</v>
      </c>
      <c r="R176" s="2543"/>
      <c r="S176" s="2543"/>
      <c r="T176" s="2543"/>
      <c r="U176" s="2543"/>
    </row>
    <row r="177" spans="3:21" x14ac:dyDescent="0.25">
      <c r="C177" s="2555"/>
      <c r="D177" s="2556" t="s">
        <v>464</v>
      </c>
      <c r="E177" s="2557"/>
      <c r="F177" s="2557"/>
      <c r="G177" s="2558"/>
      <c r="H177" s="2556" t="s">
        <v>465</v>
      </c>
      <c r="I177" s="2557"/>
      <c r="J177" s="2557"/>
      <c r="K177" s="2558"/>
      <c r="L177" s="2577"/>
      <c r="M177" s="2589"/>
      <c r="N177" s="2543"/>
      <c r="O177" s="2543"/>
      <c r="P177" s="2543"/>
      <c r="Q177" s="2566" t="s">
        <v>178</v>
      </c>
      <c r="R177" s="2567"/>
      <c r="S177" s="2567"/>
      <c r="T177" s="2567"/>
      <c r="U177" s="2568"/>
    </row>
    <row r="178" spans="3:21" x14ac:dyDescent="0.25">
      <c r="C178" s="2559" t="s">
        <v>166</v>
      </c>
      <c r="D178" s="2560" t="s">
        <v>466</v>
      </c>
      <c r="E178" s="2560" t="s">
        <v>467</v>
      </c>
      <c r="F178" s="2560" t="s">
        <v>468</v>
      </c>
      <c r="G178" s="2560" t="s">
        <v>469</v>
      </c>
      <c r="H178" s="2561" t="s">
        <v>466</v>
      </c>
      <c r="I178" s="2561" t="s">
        <v>467</v>
      </c>
      <c r="J178" s="2561" t="s">
        <v>468</v>
      </c>
      <c r="K178" s="2561" t="s">
        <v>469</v>
      </c>
      <c r="L178" s="2587" t="s">
        <v>427</v>
      </c>
      <c r="M178" s="2588" t="s">
        <v>471</v>
      </c>
      <c r="N178" s="2543"/>
      <c r="O178" s="2543"/>
      <c r="P178" s="2543"/>
      <c r="Q178" s="2562" t="s">
        <v>179</v>
      </c>
      <c r="R178" s="2563"/>
      <c r="S178" s="2564" t="s">
        <v>180</v>
      </c>
      <c r="T178" s="2563"/>
      <c r="U178" s="2565"/>
    </row>
    <row r="179" spans="3:21" x14ac:dyDescent="0.25">
      <c r="C179" s="2578">
        <v>43466</v>
      </c>
      <c r="D179" s="2579">
        <v>0.7265625</v>
      </c>
      <c r="E179" s="2579">
        <v>0.1796875</v>
      </c>
      <c r="F179" s="2580">
        <v>6.25E-2</v>
      </c>
      <c r="G179" s="2580">
        <v>3.125E-2</v>
      </c>
      <c r="H179" s="2592">
        <v>93</v>
      </c>
      <c r="I179" s="2592">
        <v>23</v>
      </c>
      <c r="J179" s="2592">
        <v>8</v>
      </c>
      <c r="K179" s="2592">
        <v>4</v>
      </c>
      <c r="L179" s="2544">
        <v>128</v>
      </c>
      <c r="M179" s="2581">
        <v>1.3984375</v>
      </c>
      <c r="N179" s="2543"/>
      <c r="O179" s="2543"/>
      <c r="P179" s="2543"/>
      <c r="Q179" s="2571"/>
      <c r="R179" s="2572"/>
      <c r="S179" s="2573"/>
      <c r="T179" s="2572"/>
      <c r="U179" s="2574"/>
    </row>
    <row r="180" spans="3:21" x14ac:dyDescent="0.25">
      <c r="C180" s="2578">
        <v>43497</v>
      </c>
      <c r="D180" s="2579">
        <v>0.96875</v>
      </c>
      <c r="E180" s="2579">
        <v>7.8125E-3</v>
      </c>
      <c r="F180" s="2580">
        <v>2.34375E-2</v>
      </c>
      <c r="G180" s="2580">
        <v>0</v>
      </c>
      <c r="H180" s="2586">
        <v>496</v>
      </c>
      <c r="I180" s="2586">
        <v>4</v>
      </c>
      <c r="J180" s="2586">
        <v>12</v>
      </c>
      <c r="K180" s="2586">
        <v>0</v>
      </c>
      <c r="L180" s="2544">
        <v>512</v>
      </c>
      <c r="M180" s="2581">
        <v>1.0546875</v>
      </c>
      <c r="N180" s="2543"/>
      <c r="O180" s="2543"/>
      <c r="P180" s="2543"/>
      <c r="Q180" s="2547" t="s">
        <v>1408</v>
      </c>
      <c r="R180" s="2548"/>
      <c r="S180" s="2549"/>
      <c r="T180" s="2548"/>
      <c r="U180" s="2550"/>
    </row>
    <row r="181" spans="3:21" x14ac:dyDescent="0.25">
      <c r="C181" s="2864">
        <v>43525</v>
      </c>
      <c r="D181" s="2579">
        <v>0.9897750511247444</v>
      </c>
      <c r="E181" s="2579">
        <v>6.1349693251533744E-3</v>
      </c>
      <c r="F181" s="2580">
        <v>4.0899795501022499E-3</v>
      </c>
      <c r="G181" s="2580">
        <v>0</v>
      </c>
      <c r="H181" s="2868">
        <v>484</v>
      </c>
      <c r="I181" s="2868">
        <v>3</v>
      </c>
      <c r="J181" s="2868">
        <v>2</v>
      </c>
      <c r="K181" s="2865">
        <v>0</v>
      </c>
      <c r="L181" s="2866">
        <v>489</v>
      </c>
      <c r="M181" s="2867">
        <v>1.0143149284253579</v>
      </c>
      <c r="N181" s="2543"/>
      <c r="O181" s="2543"/>
      <c r="P181" s="2543"/>
      <c r="Q181" s="2547" t="s">
        <v>1409</v>
      </c>
      <c r="R181" s="2548"/>
      <c r="S181" s="2549"/>
      <c r="T181" s="2548"/>
      <c r="U181" s="2550"/>
    </row>
    <row r="182" spans="3:21" x14ac:dyDescent="0.25">
      <c r="C182" s="2968">
        <v>43556</v>
      </c>
      <c r="D182" s="2969">
        <v>0.97530864197530864</v>
      </c>
      <c r="E182" s="2969">
        <v>2.0576131687242798E-2</v>
      </c>
      <c r="F182" s="2970">
        <v>4.11522633744856E-3</v>
      </c>
      <c r="G182" s="2970">
        <v>0</v>
      </c>
      <c r="H182" s="2973">
        <v>237</v>
      </c>
      <c r="I182" s="2973">
        <v>5</v>
      </c>
      <c r="J182" s="2973">
        <v>1</v>
      </c>
      <c r="K182" s="2972">
        <v>0</v>
      </c>
      <c r="L182" s="2967">
        <v>243</v>
      </c>
      <c r="M182" s="2971">
        <v>1.0288065843621399</v>
      </c>
      <c r="N182" s="2586"/>
      <c r="O182" s="2543"/>
      <c r="P182" s="2543"/>
      <c r="Q182" s="2547"/>
      <c r="R182" s="2548"/>
      <c r="S182" s="2549"/>
      <c r="T182" s="2548"/>
      <c r="U182" s="2550"/>
    </row>
    <row r="183" spans="3:21" x14ac:dyDescent="0.25">
      <c r="C183" s="2578">
        <v>43586</v>
      </c>
      <c r="D183" s="2579" t="e">
        <v>#DIV/0!</v>
      </c>
      <c r="E183" s="2579" t="e">
        <v>#DIV/0!</v>
      </c>
      <c r="F183" s="2580" t="e">
        <v>#DIV/0!</v>
      </c>
      <c r="G183" s="2580" t="e">
        <v>#DIV/0!</v>
      </c>
      <c r="H183" s="2586">
        <v>0</v>
      </c>
      <c r="I183" s="2586">
        <v>0</v>
      </c>
      <c r="J183" s="2586">
        <v>0</v>
      </c>
      <c r="K183" s="2586">
        <v>0</v>
      </c>
      <c r="L183" s="2544">
        <v>0</v>
      </c>
      <c r="M183" s="2581" t="e">
        <v>#DIV/0!</v>
      </c>
      <c r="N183" s="2586"/>
      <c r="O183" s="2543"/>
      <c r="P183" s="2543"/>
      <c r="Q183" s="2547"/>
      <c r="R183" s="2548"/>
      <c r="S183" s="2549"/>
      <c r="T183" s="2548"/>
      <c r="U183" s="2550"/>
    </row>
    <row r="184" spans="3:21" x14ac:dyDescent="0.25">
      <c r="C184" s="2578">
        <v>43617</v>
      </c>
      <c r="D184" s="2579" t="e">
        <v>#DIV/0!</v>
      </c>
      <c r="E184" s="2579" t="e">
        <v>#DIV/0!</v>
      </c>
      <c r="F184" s="2580" t="e">
        <v>#DIV/0!</v>
      </c>
      <c r="G184" s="2580" t="e">
        <v>#DIV/0!</v>
      </c>
      <c r="H184" s="2586">
        <v>0</v>
      </c>
      <c r="I184" s="2586">
        <v>0</v>
      </c>
      <c r="J184" s="2586">
        <v>0</v>
      </c>
      <c r="K184" s="2586">
        <v>0</v>
      </c>
      <c r="L184" s="2544">
        <v>0</v>
      </c>
      <c r="M184" s="2581" t="e">
        <v>#DIV/0!</v>
      </c>
      <c r="N184" s="2576"/>
      <c r="O184" s="2543"/>
      <c r="P184" s="2543"/>
      <c r="Q184" s="2547"/>
      <c r="R184" s="2548"/>
      <c r="S184" s="2549"/>
      <c r="T184" s="2548"/>
      <c r="U184" s="2550"/>
    </row>
    <row r="185" spans="3:21" x14ac:dyDescent="0.25">
      <c r="C185" s="2578">
        <v>43647</v>
      </c>
      <c r="D185" s="2579" t="e">
        <v>#DIV/0!</v>
      </c>
      <c r="E185" s="2579" t="e">
        <v>#DIV/0!</v>
      </c>
      <c r="F185" s="2580" t="e">
        <v>#DIV/0!</v>
      </c>
      <c r="G185" s="2580" t="e">
        <v>#DIV/0!</v>
      </c>
      <c r="H185" s="2586">
        <v>0</v>
      </c>
      <c r="I185" s="2586">
        <v>0</v>
      </c>
      <c r="J185" s="2586">
        <v>0</v>
      </c>
      <c r="K185" s="2586">
        <v>0</v>
      </c>
      <c r="L185" s="2544">
        <v>0</v>
      </c>
      <c r="M185" s="2581" t="e">
        <v>#DIV/0!</v>
      </c>
      <c r="N185" s="2543"/>
      <c r="O185" s="2543"/>
      <c r="P185" s="2543"/>
      <c r="Q185" s="2547"/>
      <c r="R185" s="2548"/>
      <c r="S185" s="2549"/>
      <c r="T185" s="2548"/>
      <c r="U185" s="2550"/>
    </row>
    <row r="186" spans="3:21" x14ac:dyDescent="0.25">
      <c r="C186" s="2578">
        <v>43678</v>
      </c>
      <c r="D186" s="2579" t="e">
        <v>#DIV/0!</v>
      </c>
      <c r="E186" s="2579" t="e">
        <v>#DIV/0!</v>
      </c>
      <c r="F186" s="2580" t="e">
        <v>#DIV/0!</v>
      </c>
      <c r="G186" s="2580" t="e">
        <v>#DIV/0!</v>
      </c>
      <c r="H186" s="2586">
        <v>0</v>
      </c>
      <c r="I186" s="2586">
        <v>0</v>
      </c>
      <c r="J186" s="2586">
        <v>0</v>
      </c>
      <c r="K186" s="2586">
        <v>0</v>
      </c>
      <c r="L186" s="2544">
        <v>0</v>
      </c>
      <c r="M186" s="2581" t="e">
        <v>#DIV/0!</v>
      </c>
      <c r="N186" s="2543"/>
      <c r="O186" s="2543"/>
      <c r="P186" s="2543"/>
      <c r="Q186" s="2547"/>
      <c r="R186" s="2548"/>
      <c r="S186" s="2549"/>
      <c r="T186" s="2548"/>
      <c r="U186" s="2550"/>
    </row>
    <row r="187" spans="3:21" x14ac:dyDescent="0.25">
      <c r="C187" s="2590">
        <v>43709</v>
      </c>
      <c r="D187" s="2579" t="e">
        <v>#DIV/0!</v>
      </c>
      <c r="E187" s="2579" t="e">
        <v>#DIV/0!</v>
      </c>
      <c r="F187" s="2580" t="e">
        <v>#DIV/0!</v>
      </c>
      <c r="G187" s="2580" t="e">
        <v>#DIV/0!</v>
      </c>
      <c r="H187" s="2586">
        <v>0</v>
      </c>
      <c r="I187" s="2586">
        <v>0</v>
      </c>
      <c r="J187" s="2586">
        <v>0</v>
      </c>
      <c r="K187" s="2586">
        <v>0</v>
      </c>
      <c r="L187" s="2544">
        <v>0</v>
      </c>
      <c r="M187" s="2581" t="e">
        <v>#DIV/0!</v>
      </c>
      <c r="N187" s="2543"/>
      <c r="O187" s="2543"/>
      <c r="P187" s="2543"/>
      <c r="Q187" s="2547"/>
      <c r="R187" s="2548"/>
      <c r="S187" s="2549"/>
      <c r="T187" s="2548"/>
      <c r="U187" s="2550"/>
    </row>
    <row r="188" spans="3:21" x14ac:dyDescent="0.25">
      <c r="C188" s="2578">
        <v>43739</v>
      </c>
      <c r="D188" s="2579" t="e">
        <v>#DIV/0!</v>
      </c>
      <c r="E188" s="2579" t="e">
        <v>#DIV/0!</v>
      </c>
      <c r="F188" s="2580" t="e">
        <v>#DIV/0!</v>
      </c>
      <c r="G188" s="2580" t="e">
        <v>#DIV/0!</v>
      </c>
      <c r="H188" s="2586">
        <v>0</v>
      </c>
      <c r="I188" s="2586">
        <v>0</v>
      </c>
      <c r="J188" s="2586">
        <v>0</v>
      </c>
      <c r="K188" s="2586">
        <v>0</v>
      </c>
      <c r="L188" s="2544">
        <v>0</v>
      </c>
      <c r="M188" s="2581" t="e">
        <v>#DIV/0!</v>
      </c>
      <c r="N188" s="2543"/>
      <c r="O188" s="2543"/>
      <c r="P188" s="2543"/>
      <c r="Q188" s="2547"/>
      <c r="R188" s="2548"/>
      <c r="S188" s="2549"/>
      <c r="T188" s="2548"/>
      <c r="U188" s="2550"/>
    </row>
    <row r="189" spans="3:21" ht="15.75" thickBot="1" x14ac:dyDescent="0.3">
      <c r="C189" s="2578">
        <v>43770</v>
      </c>
      <c r="D189" s="2579" t="e">
        <v>#DIV/0!</v>
      </c>
      <c r="E189" s="2579" t="e">
        <v>#DIV/0!</v>
      </c>
      <c r="F189" s="2580" t="e">
        <v>#DIV/0!</v>
      </c>
      <c r="G189" s="2580" t="e">
        <v>#DIV/0!</v>
      </c>
      <c r="H189" s="2586">
        <v>0</v>
      </c>
      <c r="I189" s="2586">
        <v>0</v>
      </c>
      <c r="J189" s="2586">
        <v>0</v>
      </c>
      <c r="K189" s="2586">
        <v>0</v>
      </c>
      <c r="L189" s="2544">
        <v>0</v>
      </c>
      <c r="M189" s="2581" t="e">
        <v>#DIV/0!</v>
      </c>
      <c r="N189" s="2543"/>
      <c r="O189" s="2543"/>
      <c r="P189" s="2543"/>
      <c r="Q189" s="2551"/>
      <c r="R189" s="2552"/>
      <c r="S189" s="2553"/>
      <c r="T189" s="2552"/>
      <c r="U189" s="2554"/>
    </row>
    <row r="190" spans="3:21" x14ac:dyDescent="0.25">
      <c r="C190" s="2582">
        <v>43800</v>
      </c>
      <c r="D190" s="2583" t="e">
        <v>#DIV/0!</v>
      </c>
      <c r="E190" s="2583" t="e">
        <v>#DIV/0!</v>
      </c>
      <c r="F190" s="2584" t="e">
        <v>#DIV/0!</v>
      </c>
      <c r="G190" s="2584" t="e">
        <v>#DIV/0!</v>
      </c>
      <c r="H190" s="2591">
        <v>0</v>
      </c>
      <c r="I190" s="2591">
        <v>0</v>
      </c>
      <c r="J190" s="2591">
        <v>0</v>
      </c>
      <c r="K190" s="2591">
        <v>0</v>
      </c>
      <c r="L190" s="2545">
        <v>0</v>
      </c>
      <c r="M190" s="2585" t="e">
        <v>#DIV/0!</v>
      </c>
      <c r="N190" s="2543"/>
      <c r="O190" s="2543"/>
      <c r="P190" s="2543"/>
      <c r="Q190" s="2543" t="s">
        <v>181</v>
      </c>
      <c r="R190" s="2543"/>
      <c r="S190" s="2543"/>
      <c r="T190" s="2543"/>
      <c r="U190" s="2543"/>
    </row>
    <row r="191" spans="3:21" x14ac:dyDescent="0.25">
      <c r="C191" s="2543"/>
      <c r="D191" s="2543"/>
      <c r="E191" s="2543"/>
      <c r="F191" s="2543"/>
      <c r="G191" s="2543"/>
      <c r="H191" s="2543"/>
      <c r="I191" s="2543"/>
      <c r="J191" s="2543"/>
      <c r="K191" s="2543"/>
      <c r="L191" s="2543"/>
      <c r="M191" s="2543"/>
      <c r="N191" s="2543"/>
      <c r="O191" s="2543"/>
      <c r="P191" s="2543"/>
      <c r="Q191" s="2543"/>
      <c r="R191" s="2543"/>
      <c r="S191" s="2543"/>
      <c r="T191" s="2543" t="s">
        <v>233</v>
      </c>
      <c r="U191" s="2543"/>
    </row>
    <row r="215" spans="3:9" x14ac:dyDescent="0.25">
      <c r="C215" s="2543"/>
      <c r="D215" s="2543"/>
      <c r="E215" s="2543"/>
      <c r="F215" s="2543"/>
      <c r="G215" s="2543"/>
      <c r="H215" s="2543"/>
      <c r="I215" s="2543"/>
    </row>
    <row r="216" spans="3:9" x14ac:dyDescent="0.25">
      <c r="C216" s="2543"/>
      <c r="D216" s="2543"/>
      <c r="E216" s="2543"/>
      <c r="F216" s="2543"/>
      <c r="G216" s="2543"/>
      <c r="H216" s="2543"/>
      <c r="I216" s="2543"/>
    </row>
  </sheetData>
  <mergeCells count="1">
    <mergeCell ref="C19:I19"/>
  </mergeCell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1"/>
  <sheetViews>
    <sheetView workbookViewId="0">
      <selection activeCell="E60" sqref="E60"/>
    </sheetView>
  </sheetViews>
  <sheetFormatPr defaultColWidth="8.85546875" defaultRowHeight="15" x14ac:dyDescent="0.25"/>
  <cols>
    <col min="1" max="1" width="2.5703125" customWidth="1"/>
    <col min="2" max="2" width="14.5703125" customWidth="1"/>
    <col min="3" max="3" width="11.7109375" customWidth="1"/>
    <col min="5" max="5" width="12.5703125" customWidth="1"/>
    <col min="7" max="7" width="17.42578125" customWidth="1"/>
    <col min="8" max="8" width="20" customWidth="1"/>
    <col min="9" max="9" width="9.140625" customWidth="1"/>
    <col min="257" max="257" width="2.5703125" customWidth="1"/>
    <col min="258" max="258" width="14.5703125" customWidth="1"/>
    <col min="259" max="259" width="11.7109375" customWidth="1"/>
    <col min="261" max="261" width="12.5703125" customWidth="1"/>
    <col min="263" max="263" width="17.42578125" customWidth="1"/>
    <col min="264" max="264" width="20" customWidth="1"/>
    <col min="265" max="265" width="9.140625" customWidth="1"/>
    <col min="513" max="513" width="2.5703125" customWidth="1"/>
    <col min="514" max="514" width="14.5703125" customWidth="1"/>
    <col min="515" max="515" width="11.7109375" customWidth="1"/>
    <col min="517" max="517" width="12.5703125" customWidth="1"/>
    <col min="519" max="519" width="17.42578125" customWidth="1"/>
    <col min="520" max="520" width="20" customWidth="1"/>
    <col min="521" max="521" width="9.140625" customWidth="1"/>
    <col min="769" max="769" width="2.5703125" customWidth="1"/>
    <col min="770" max="770" width="14.5703125" customWidth="1"/>
    <col min="771" max="771" width="11.7109375" customWidth="1"/>
    <col min="773" max="773" width="12.5703125" customWidth="1"/>
    <col min="775" max="775" width="17.42578125" customWidth="1"/>
    <col min="776" max="776" width="20" customWidth="1"/>
    <col min="777" max="777" width="9.140625" customWidth="1"/>
    <col min="1025" max="1025" width="2.5703125" customWidth="1"/>
    <col min="1026" max="1026" width="14.5703125" customWidth="1"/>
    <col min="1027" max="1027" width="11.7109375" customWidth="1"/>
    <col min="1029" max="1029" width="12.5703125" customWidth="1"/>
    <col min="1031" max="1031" width="17.42578125" customWidth="1"/>
    <col min="1032" max="1032" width="20" customWidth="1"/>
    <col min="1033" max="1033" width="9.140625" customWidth="1"/>
    <col min="1281" max="1281" width="2.5703125" customWidth="1"/>
    <col min="1282" max="1282" width="14.5703125" customWidth="1"/>
    <col min="1283" max="1283" width="11.7109375" customWidth="1"/>
    <col min="1285" max="1285" width="12.5703125" customWidth="1"/>
    <col min="1287" max="1287" width="17.42578125" customWidth="1"/>
    <col min="1288" max="1288" width="20" customWidth="1"/>
    <col min="1289" max="1289" width="9.140625" customWidth="1"/>
    <col min="1537" max="1537" width="2.5703125" customWidth="1"/>
    <col min="1538" max="1538" width="14.5703125" customWidth="1"/>
    <col min="1539" max="1539" width="11.7109375" customWidth="1"/>
    <col min="1541" max="1541" width="12.5703125" customWidth="1"/>
    <col min="1543" max="1543" width="17.42578125" customWidth="1"/>
    <col min="1544" max="1544" width="20" customWidth="1"/>
    <col min="1545" max="1545" width="9.140625" customWidth="1"/>
    <col min="1793" max="1793" width="2.5703125" customWidth="1"/>
    <col min="1794" max="1794" width="14.5703125" customWidth="1"/>
    <col min="1795" max="1795" width="11.7109375" customWidth="1"/>
    <col min="1797" max="1797" width="12.5703125" customWidth="1"/>
    <col min="1799" max="1799" width="17.42578125" customWidth="1"/>
    <col min="1800" max="1800" width="20" customWidth="1"/>
    <col min="1801" max="1801" width="9.140625" customWidth="1"/>
    <col min="2049" max="2049" width="2.5703125" customWidth="1"/>
    <col min="2050" max="2050" width="14.5703125" customWidth="1"/>
    <col min="2051" max="2051" width="11.7109375" customWidth="1"/>
    <col min="2053" max="2053" width="12.5703125" customWidth="1"/>
    <col min="2055" max="2055" width="17.42578125" customWidth="1"/>
    <col min="2056" max="2056" width="20" customWidth="1"/>
    <col min="2057" max="2057" width="9.140625" customWidth="1"/>
    <col min="2305" max="2305" width="2.5703125" customWidth="1"/>
    <col min="2306" max="2306" width="14.5703125" customWidth="1"/>
    <col min="2307" max="2307" width="11.7109375" customWidth="1"/>
    <col min="2309" max="2309" width="12.5703125" customWidth="1"/>
    <col min="2311" max="2311" width="17.42578125" customWidth="1"/>
    <col min="2312" max="2312" width="20" customWidth="1"/>
    <col min="2313" max="2313" width="9.140625" customWidth="1"/>
    <col min="2561" max="2561" width="2.5703125" customWidth="1"/>
    <col min="2562" max="2562" width="14.5703125" customWidth="1"/>
    <col min="2563" max="2563" width="11.7109375" customWidth="1"/>
    <col min="2565" max="2565" width="12.5703125" customWidth="1"/>
    <col min="2567" max="2567" width="17.42578125" customWidth="1"/>
    <col min="2568" max="2568" width="20" customWidth="1"/>
    <col min="2569" max="2569" width="9.140625" customWidth="1"/>
    <col min="2817" max="2817" width="2.5703125" customWidth="1"/>
    <col min="2818" max="2818" width="14.5703125" customWidth="1"/>
    <col min="2819" max="2819" width="11.7109375" customWidth="1"/>
    <col min="2821" max="2821" width="12.5703125" customWidth="1"/>
    <col min="2823" max="2823" width="17.42578125" customWidth="1"/>
    <col min="2824" max="2824" width="20" customWidth="1"/>
    <col min="2825" max="2825" width="9.140625" customWidth="1"/>
    <col min="3073" max="3073" width="2.5703125" customWidth="1"/>
    <col min="3074" max="3074" width="14.5703125" customWidth="1"/>
    <col min="3075" max="3075" width="11.7109375" customWidth="1"/>
    <col min="3077" max="3077" width="12.5703125" customWidth="1"/>
    <col min="3079" max="3079" width="17.42578125" customWidth="1"/>
    <col min="3080" max="3080" width="20" customWidth="1"/>
    <col min="3081" max="3081" width="9.140625" customWidth="1"/>
    <col min="3329" max="3329" width="2.5703125" customWidth="1"/>
    <col min="3330" max="3330" width="14.5703125" customWidth="1"/>
    <col min="3331" max="3331" width="11.7109375" customWidth="1"/>
    <col min="3333" max="3333" width="12.5703125" customWidth="1"/>
    <col min="3335" max="3335" width="17.42578125" customWidth="1"/>
    <col min="3336" max="3336" width="20" customWidth="1"/>
    <col min="3337" max="3337" width="9.140625" customWidth="1"/>
    <col min="3585" max="3585" width="2.5703125" customWidth="1"/>
    <col min="3586" max="3586" width="14.5703125" customWidth="1"/>
    <col min="3587" max="3587" width="11.7109375" customWidth="1"/>
    <col min="3589" max="3589" width="12.5703125" customWidth="1"/>
    <col min="3591" max="3591" width="17.42578125" customWidth="1"/>
    <col min="3592" max="3592" width="20" customWidth="1"/>
    <col min="3593" max="3593" width="9.140625" customWidth="1"/>
    <col min="3841" max="3841" width="2.5703125" customWidth="1"/>
    <col min="3842" max="3842" width="14.5703125" customWidth="1"/>
    <col min="3843" max="3843" width="11.7109375" customWidth="1"/>
    <col min="3845" max="3845" width="12.5703125" customWidth="1"/>
    <col min="3847" max="3847" width="17.42578125" customWidth="1"/>
    <col min="3848" max="3848" width="20" customWidth="1"/>
    <col min="3849" max="3849" width="9.140625" customWidth="1"/>
    <col min="4097" max="4097" width="2.5703125" customWidth="1"/>
    <col min="4098" max="4098" width="14.5703125" customWidth="1"/>
    <col min="4099" max="4099" width="11.7109375" customWidth="1"/>
    <col min="4101" max="4101" width="12.5703125" customWidth="1"/>
    <col min="4103" max="4103" width="17.42578125" customWidth="1"/>
    <col min="4104" max="4104" width="20" customWidth="1"/>
    <col min="4105" max="4105" width="9.140625" customWidth="1"/>
    <col min="4353" max="4353" width="2.5703125" customWidth="1"/>
    <col min="4354" max="4354" width="14.5703125" customWidth="1"/>
    <col min="4355" max="4355" width="11.7109375" customWidth="1"/>
    <col min="4357" max="4357" width="12.5703125" customWidth="1"/>
    <col min="4359" max="4359" width="17.42578125" customWidth="1"/>
    <col min="4360" max="4360" width="20" customWidth="1"/>
    <col min="4361" max="4361" width="9.140625" customWidth="1"/>
    <col min="4609" max="4609" width="2.5703125" customWidth="1"/>
    <col min="4610" max="4610" width="14.5703125" customWidth="1"/>
    <col min="4611" max="4611" width="11.7109375" customWidth="1"/>
    <col min="4613" max="4613" width="12.5703125" customWidth="1"/>
    <col min="4615" max="4615" width="17.42578125" customWidth="1"/>
    <col min="4616" max="4616" width="20" customWidth="1"/>
    <col min="4617" max="4617" width="9.140625" customWidth="1"/>
    <col min="4865" max="4865" width="2.5703125" customWidth="1"/>
    <col min="4866" max="4866" width="14.5703125" customWidth="1"/>
    <col min="4867" max="4867" width="11.7109375" customWidth="1"/>
    <col min="4869" max="4869" width="12.5703125" customWidth="1"/>
    <col min="4871" max="4871" width="17.42578125" customWidth="1"/>
    <col min="4872" max="4872" width="20" customWidth="1"/>
    <col min="4873" max="4873" width="9.140625" customWidth="1"/>
    <col min="5121" max="5121" width="2.5703125" customWidth="1"/>
    <col min="5122" max="5122" width="14.5703125" customWidth="1"/>
    <col min="5123" max="5123" width="11.7109375" customWidth="1"/>
    <col min="5125" max="5125" width="12.5703125" customWidth="1"/>
    <col min="5127" max="5127" width="17.42578125" customWidth="1"/>
    <col min="5128" max="5128" width="20" customWidth="1"/>
    <col min="5129" max="5129" width="9.140625" customWidth="1"/>
    <col min="5377" max="5377" width="2.5703125" customWidth="1"/>
    <col min="5378" max="5378" width="14.5703125" customWidth="1"/>
    <col min="5379" max="5379" width="11.7109375" customWidth="1"/>
    <col min="5381" max="5381" width="12.5703125" customWidth="1"/>
    <col min="5383" max="5383" width="17.42578125" customWidth="1"/>
    <col min="5384" max="5384" width="20" customWidth="1"/>
    <col min="5385" max="5385" width="9.140625" customWidth="1"/>
    <col min="5633" max="5633" width="2.5703125" customWidth="1"/>
    <col min="5634" max="5634" width="14.5703125" customWidth="1"/>
    <col min="5635" max="5635" width="11.7109375" customWidth="1"/>
    <col min="5637" max="5637" width="12.5703125" customWidth="1"/>
    <col min="5639" max="5639" width="17.42578125" customWidth="1"/>
    <col min="5640" max="5640" width="20" customWidth="1"/>
    <col min="5641" max="5641" width="9.140625" customWidth="1"/>
    <col min="5889" max="5889" width="2.5703125" customWidth="1"/>
    <col min="5890" max="5890" width="14.5703125" customWidth="1"/>
    <col min="5891" max="5891" width="11.7109375" customWidth="1"/>
    <col min="5893" max="5893" width="12.5703125" customWidth="1"/>
    <col min="5895" max="5895" width="17.42578125" customWidth="1"/>
    <col min="5896" max="5896" width="20" customWidth="1"/>
    <col min="5897" max="5897" width="9.140625" customWidth="1"/>
    <col min="6145" max="6145" width="2.5703125" customWidth="1"/>
    <col min="6146" max="6146" width="14.5703125" customWidth="1"/>
    <col min="6147" max="6147" width="11.7109375" customWidth="1"/>
    <col min="6149" max="6149" width="12.5703125" customWidth="1"/>
    <col min="6151" max="6151" width="17.42578125" customWidth="1"/>
    <col min="6152" max="6152" width="20" customWidth="1"/>
    <col min="6153" max="6153" width="9.140625" customWidth="1"/>
    <col min="6401" max="6401" width="2.5703125" customWidth="1"/>
    <col min="6402" max="6402" width="14.5703125" customWidth="1"/>
    <col min="6403" max="6403" width="11.7109375" customWidth="1"/>
    <col min="6405" max="6405" width="12.5703125" customWidth="1"/>
    <col min="6407" max="6407" width="17.42578125" customWidth="1"/>
    <col min="6408" max="6408" width="20" customWidth="1"/>
    <col min="6409" max="6409" width="9.140625" customWidth="1"/>
    <col min="6657" max="6657" width="2.5703125" customWidth="1"/>
    <col min="6658" max="6658" width="14.5703125" customWidth="1"/>
    <col min="6659" max="6659" width="11.7109375" customWidth="1"/>
    <col min="6661" max="6661" width="12.5703125" customWidth="1"/>
    <col min="6663" max="6663" width="17.42578125" customWidth="1"/>
    <col min="6664" max="6664" width="20" customWidth="1"/>
    <col min="6665" max="6665" width="9.140625" customWidth="1"/>
    <col min="6913" max="6913" width="2.5703125" customWidth="1"/>
    <col min="6914" max="6914" width="14.5703125" customWidth="1"/>
    <col min="6915" max="6915" width="11.7109375" customWidth="1"/>
    <col min="6917" max="6917" width="12.5703125" customWidth="1"/>
    <col min="6919" max="6919" width="17.42578125" customWidth="1"/>
    <col min="6920" max="6920" width="20" customWidth="1"/>
    <col min="6921" max="6921" width="9.140625" customWidth="1"/>
    <col min="7169" max="7169" width="2.5703125" customWidth="1"/>
    <col min="7170" max="7170" width="14.5703125" customWidth="1"/>
    <col min="7171" max="7171" width="11.7109375" customWidth="1"/>
    <col min="7173" max="7173" width="12.5703125" customWidth="1"/>
    <col min="7175" max="7175" width="17.42578125" customWidth="1"/>
    <col min="7176" max="7176" width="20" customWidth="1"/>
    <col min="7177" max="7177" width="9.140625" customWidth="1"/>
    <col min="7425" max="7425" width="2.5703125" customWidth="1"/>
    <col min="7426" max="7426" width="14.5703125" customWidth="1"/>
    <col min="7427" max="7427" width="11.7109375" customWidth="1"/>
    <col min="7429" max="7429" width="12.5703125" customWidth="1"/>
    <col min="7431" max="7431" width="17.42578125" customWidth="1"/>
    <col min="7432" max="7432" width="20" customWidth="1"/>
    <col min="7433" max="7433" width="9.140625" customWidth="1"/>
    <col min="7681" max="7681" width="2.5703125" customWidth="1"/>
    <col min="7682" max="7682" width="14.5703125" customWidth="1"/>
    <col min="7683" max="7683" width="11.7109375" customWidth="1"/>
    <col min="7685" max="7685" width="12.5703125" customWidth="1"/>
    <col min="7687" max="7687" width="17.42578125" customWidth="1"/>
    <col min="7688" max="7688" width="20" customWidth="1"/>
    <col min="7689" max="7689" width="9.140625" customWidth="1"/>
    <col min="7937" max="7937" width="2.5703125" customWidth="1"/>
    <col min="7938" max="7938" width="14.5703125" customWidth="1"/>
    <col min="7939" max="7939" width="11.7109375" customWidth="1"/>
    <col min="7941" max="7941" width="12.5703125" customWidth="1"/>
    <col min="7943" max="7943" width="17.42578125" customWidth="1"/>
    <col min="7944" max="7944" width="20" customWidth="1"/>
    <col min="7945" max="7945" width="9.140625" customWidth="1"/>
    <col min="8193" max="8193" width="2.5703125" customWidth="1"/>
    <col min="8194" max="8194" width="14.5703125" customWidth="1"/>
    <col min="8195" max="8195" width="11.7109375" customWidth="1"/>
    <col min="8197" max="8197" width="12.5703125" customWidth="1"/>
    <col min="8199" max="8199" width="17.42578125" customWidth="1"/>
    <col min="8200" max="8200" width="20" customWidth="1"/>
    <col min="8201" max="8201" width="9.140625" customWidth="1"/>
    <col min="8449" max="8449" width="2.5703125" customWidth="1"/>
    <col min="8450" max="8450" width="14.5703125" customWidth="1"/>
    <col min="8451" max="8451" width="11.7109375" customWidth="1"/>
    <col min="8453" max="8453" width="12.5703125" customWidth="1"/>
    <col min="8455" max="8455" width="17.42578125" customWidth="1"/>
    <col min="8456" max="8456" width="20" customWidth="1"/>
    <col min="8457" max="8457" width="9.140625" customWidth="1"/>
    <col min="8705" max="8705" width="2.5703125" customWidth="1"/>
    <col min="8706" max="8706" width="14.5703125" customWidth="1"/>
    <col min="8707" max="8707" width="11.7109375" customWidth="1"/>
    <col min="8709" max="8709" width="12.5703125" customWidth="1"/>
    <col min="8711" max="8711" width="17.42578125" customWidth="1"/>
    <col min="8712" max="8712" width="20" customWidth="1"/>
    <col min="8713" max="8713" width="9.140625" customWidth="1"/>
    <col min="8961" max="8961" width="2.5703125" customWidth="1"/>
    <col min="8962" max="8962" width="14.5703125" customWidth="1"/>
    <col min="8963" max="8963" width="11.7109375" customWidth="1"/>
    <col min="8965" max="8965" width="12.5703125" customWidth="1"/>
    <col min="8967" max="8967" width="17.42578125" customWidth="1"/>
    <col min="8968" max="8968" width="20" customWidth="1"/>
    <col min="8969" max="8969" width="9.140625" customWidth="1"/>
    <col min="9217" max="9217" width="2.5703125" customWidth="1"/>
    <col min="9218" max="9218" width="14.5703125" customWidth="1"/>
    <col min="9219" max="9219" width="11.7109375" customWidth="1"/>
    <col min="9221" max="9221" width="12.5703125" customWidth="1"/>
    <col min="9223" max="9223" width="17.42578125" customWidth="1"/>
    <col min="9224" max="9224" width="20" customWidth="1"/>
    <col min="9225" max="9225" width="9.140625" customWidth="1"/>
    <col min="9473" max="9473" width="2.5703125" customWidth="1"/>
    <col min="9474" max="9474" width="14.5703125" customWidth="1"/>
    <col min="9475" max="9475" width="11.7109375" customWidth="1"/>
    <col min="9477" max="9477" width="12.5703125" customWidth="1"/>
    <col min="9479" max="9479" width="17.42578125" customWidth="1"/>
    <col min="9480" max="9480" width="20" customWidth="1"/>
    <col min="9481" max="9481" width="9.140625" customWidth="1"/>
    <col min="9729" max="9729" width="2.5703125" customWidth="1"/>
    <col min="9730" max="9730" width="14.5703125" customWidth="1"/>
    <col min="9731" max="9731" width="11.7109375" customWidth="1"/>
    <col min="9733" max="9733" width="12.5703125" customWidth="1"/>
    <col min="9735" max="9735" width="17.42578125" customWidth="1"/>
    <col min="9736" max="9736" width="20" customWidth="1"/>
    <col min="9737" max="9737" width="9.140625" customWidth="1"/>
    <col min="9985" max="9985" width="2.5703125" customWidth="1"/>
    <col min="9986" max="9986" width="14.5703125" customWidth="1"/>
    <col min="9987" max="9987" width="11.7109375" customWidth="1"/>
    <col min="9989" max="9989" width="12.5703125" customWidth="1"/>
    <col min="9991" max="9991" width="17.42578125" customWidth="1"/>
    <col min="9992" max="9992" width="20" customWidth="1"/>
    <col min="9993" max="9993" width="9.140625" customWidth="1"/>
    <col min="10241" max="10241" width="2.5703125" customWidth="1"/>
    <col min="10242" max="10242" width="14.5703125" customWidth="1"/>
    <col min="10243" max="10243" width="11.7109375" customWidth="1"/>
    <col min="10245" max="10245" width="12.5703125" customWidth="1"/>
    <col min="10247" max="10247" width="17.42578125" customWidth="1"/>
    <col min="10248" max="10248" width="20" customWidth="1"/>
    <col min="10249" max="10249" width="9.140625" customWidth="1"/>
    <col min="10497" max="10497" width="2.5703125" customWidth="1"/>
    <col min="10498" max="10498" width="14.5703125" customWidth="1"/>
    <col min="10499" max="10499" width="11.7109375" customWidth="1"/>
    <col min="10501" max="10501" width="12.5703125" customWidth="1"/>
    <col min="10503" max="10503" width="17.42578125" customWidth="1"/>
    <col min="10504" max="10504" width="20" customWidth="1"/>
    <col min="10505" max="10505" width="9.140625" customWidth="1"/>
    <col min="10753" max="10753" width="2.5703125" customWidth="1"/>
    <col min="10754" max="10754" width="14.5703125" customWidth="1"/>
    <col min="10755" max="10755" width="11.7109375" customWidth="1"/>
    <col min="10757" max="10757" width="12.5703125" customWidth="1"/>
    <col min="10759" max="10759" width="17.42578125" customWidth="1"/>
    <col min="10760" max="10760" width="20" customWidth="1"/>
    <col min="10761" max="10761" width="9.140625" customWidth="1"/>
    <col min="11009" max="11009" width="2.5703125" customWidth="1"/>
    <col min="11010" max="11010" width="14.5703125" customWidth="1"/>
    <col min="11011" max="11011" width="11.7109375" customWidth="1"/>
    <col min="11013" max="11013" width="12.5703125" customWidth="1"/>
    <col min="11015" max="11015" width="17.42578125" customWidth="1"/>
    <col min="11016" max="11016" width="20" customWidth="1"/>
    <col min="11017" max="11017" width="9.140625" customWidth="1"/>
    <col min="11265" max="11265" width="2.5703125" customWidth="1"/>
    <col min="11266" max="11266" width="14.5703125" customWidth="1"/>
    <col min="11267" max="11267" width="11.7109375" customWidth="1"/>
    <col min="11269" max="11269" width="12.5703125" customWidth="1"/>
    <col min="11271" max="11271" width="17.42578125" customWidth="1"/>
    <col min="11272" max="11272" width="20" customWidth="1"/>
    <col min="11273" max="11273" width="9.140625" customWidth="1"/>
    <col min="11521" max="11521" width="2.5703125" customWidth="1"/>
    <col min="11522" max="11522" width="14.5703125" customWidth="1"/>
    <col min="11523" max="11523" width="11.7109375" customWidth="1"/>
    <col min="11525" max="11525" width="12.5703125" customWidth="1"/>
    <col min="11527" max="11527" width="17.42578125" customWidth="1"/>
    <col min="11528" max="11528" width="20" customWidth="1"/>
    <col min="11529" max="11529" width="9.140625" customWidth="1"/>
    <col min="11777" max="11777" width="2.5703125" customWidth="1"/>
    <col min="11778" max="11778" width="14.5703125" customWidth="1"/>
    <col min="11779" max="11779" width="11.7109375" customWidth="1"/>
    <col min="11781" max="11781" width="12.5703125" customWidth="1"/>
    <col min="11783" max="11783" width="17.42578125" customWidth="1"/>
    <col min="11784" max="11784" width="20" customWidth="1"/>
    <col min="11785" max="11785" width="9.140625" customWidth="1"/>
    <col min="12033" max="12033" width="2.5703125" customWidth="1"/>
    <col min="12034" max="12034" width="14.5703125" customWidth="1"/>
    <col min="12035" max="12035" width="11.7109375" customWidth="1"/>
    <col min="12037" max="12037" width="12.5703125" customWidth="1"/>
    <col min="12039" max="12039" width="17.42578125" customWidth="1"/>
    <col min="12040" max="12040" width="20" customWidth="1"/>
    <col min="12041" max="12041" width="9.140625" customWidth="1"/>
    <col min="12289" max="12289" width="2.5703125" customWidth="1"/>
    <col min="12290" max="12290" width="14.5703125" customWidth="1"/>
    <col min="12291" max="12291" width="11.7109375" customWidth="1"/>
    <col min="12293" max="12293" width="12.5703125" customWidth="1"/>
    <col min="12295" max="12295" width="17.42578125" customWidth="1"/>
    <col min="12296" max="12296" width="20" customWidth="1"/>
    <col min="12297" max="12297" width="9.140625" customWidth="1"/>
    <col min="12545" max="12545" width="2.5703125" customWidth="1"/>
    <col min="12546" max="12546" width="14.5703125" customWidth="1"/>
    <col min="12547" max="12547" width="11.7109375" customWidth="1"/>
    <col min="12549" max="12549" width="12.5703125" customWidth="1"/>
    <col min="12551" max="12551" width="17.42578125" customWidth="1"/>
    <col min="12552" max="12552" width="20" customWidth="1"/>
    <col min="12553" max="12553" width="9.140625" customWidth="1"/>
    <col min="12801" max="12801" width="2.5703125" customWidth="1"/>
    <col min="12802" max="12802" width="14.5703125" customWidth="1"/>
    <col min="12803" max="12803" width="11.7109375" customWidth="1"/>
    <col min="12805" max="12805" width="12.5703125" customWidth="1"/>
    <col min="12807" max="12807" width="17.42578125" customWidth="1"/>
    <col min="12808" max="12808" width="20" customWidth="1"/>
    <col min="12809" max="12809" width="9.140625" customWidth="1"/>
    <col min="13057" max="13057" width="2.5703125" customWidth="1"/>
    <col min="13058" max="13058" width="14.5703125" customWidth="1"/>
    <col min="13059" max="13059" width="11.7109375" customWidth="1"/>
    <col min="13061" max="13061" width="12.5703125" customWidth="1"/>
    <col min="13063" max="13063" width="17.42578125" customWidth="1"/>
    <col min="13064" max="13064" width="20" customWidth="1"/>
    <col min="13065" max="13065" width="9.140625" customWidth="1"/>
    <col min="13313" max="13313" width="2.5703125" customWidth="1"/>
    <col min="13314" max="13314" width="14.5703125" customWidth="1"/>
    <col min="13315" max="13315" width="11.7109375" customWidth="1"/>
    <col min="13317" max="13317" width="12.5703125" customWidth="1"/>
    <col min="13319" max="13319" width="17.42578125" customWidth="1"/>
    <col min="13320" max="13320" width="20" customWidth="1"/>
    <col min="13321" max="13321" width="9.140625" customWidth="1"/>
    <col min="13569" max="13569" width="2.5703125" customWidth="1"/>
    <col min="13570" max="13570" width="14.5703125" customWidth="1"/>
    <col min="13571" max="13571" width="11.7109375" customWidth="1"/>
    <col min="13573" max="13573" width="12.5703125" customWidth="1"/>
    <col min="13575" max="13575" width="17.42578125" customWidth="1"/>
    <col min="13576" max="13576" width="20" customWidth="1"/>
    <col min="13577" max="13577" width="9.140625" customWidth="1"/>
    <col min="13825" max="13825" width="2.5703125" customWidth="1"/>
    <col min="13826" max="13826" width="14.5703125" customWidth="1"/>
    <col min="13827" max="13827" width="11.7109375" customWidth="1"/>
    <col min="13829" max="13829" width="12.5703125" customWidth="1"/>
    <col min="13831" max="13831" width="17.42578125" customWidth="1"/>
    <col min="13832" max="13832" width="20" customWidth="1"/>
    <col min="13833" max="13833" width="9.140625" customWidth="1"/>
    <col min="14081" max="14081" width="2.5703125" customWidth="1"/>
    <col min="14082" max="14082" width="14.5703125" customWidth="1"/>
    <col min="14083" max="14083" width="11.7109375" customWidth="1"/>
    <col min="14085" max="14085" width="12.5703125" customWidth="1"/>
    <col min="14087" max="14087" width="17.42578125" customWidth="1"/>
    <col min="14088" max="14088" width="20" customWidth="1"/>
    <col min="14089" max="14089" width="9.140625" customWidth="1"/>
    <col min="14337" max="14337" width="2.5703125" customWidth="1"/>
    <col min="14338" max="14338" width="14.5703125" customWidth="1"/>
    <col min="14339" max="14339" width="11.7109375" customWidth="1"/>
    <col min="14341" max="14341" width="12.5703125" customWidth="1"/>
    <col min="14343" max="14343" width="17.42578125" customWidth="1"/>
    <col min="14344" max="14344" width="20" customWidth="1"/>
    <col min="14345" max="14345" width="9.140625" customWidth="1"/>
    <col min="14593" max="14593" width="2.5703125" customWidth="1"/>
    <col min="14594" max="14594" width="14.5703125" customWidth="1"/>
    <col min="14595" max="14595" width="11.7109375" customWidth="1"/>
    <col min="14597" max="14597" width="12.5703125" customWidth="1"/>
    <col min="14599" max="14599" width="17.42578125" customWidth="1"/>
    <col min="14600" max="14600" width="20" customWidth="1"/>
    <col min="14601" max="14601" width="9.140625" customWidth="1"/>
    <col min="14849" max="14849" width="2.5703125" customWidth="1"/>
    <col min="14850" max="14850" width="14.5703125" customWidth="1"/>
    <col min="14851" max="14851" width="11.7109375" customWidth="1"/>
    <col min="14853" max="14853" width="12.5703125" customWidth="1"/>
    <col min="14855" max="14855" width="17.42578125" customWidth="1"/>
    <col min="14856" max="14856" width="20" customWidth="1"/>
    <col min="14857" max="14857" width="9.140625" customWidth="1"/>
    <col min="15105" max="15105" width="2.5703125" customWidth="1"/>
    <col min="15106" max="15106" width="14.5703125" customWidth="1"/>
    <col min="15107" max="15107" width="11.7109375" customWidth="1"/>
    <col min="15109" max="15109" width="12.5703125" customWidth="1"/>
    <col min="15111" max="15111" width="17.42578125" customWidth="1"/>
    <col min="15112" max="15112" width="20" customWidth="1"/>
    <col min="15113" max="15113" width="9.140625" customWidth="1"/>
    <col min="15361" max="15361" width="2.5703125" customWidth="1"/>
    <col min="15362" max="15362" width="14.5703125" customWidth="1"/>
    <col min="15363" max="15363" width="11.7109375" customWidth="1"/>
    <col min="15365" max="15365" width="12.5703125" customWidth="1"/>
    <col min="15367" max="15367" width="17.42578125" customWidth="1"/>
    <col min="15368" max="15368" width="20" customWidth="1"/>
    <col min="15369" max="15369" width="9.140625" customWidth="1"/>
    <col min="15617" max="15617" width="2.5703125" customWidth="1"/>
    <col min="15618" max="15618" width="14.5703125" customWidth="1"/>
    <col min="15619" max="15619" width="11.7109375" customWidth="1"/>
    <col min="15621" max="15621" width="12.5703125" customWidth="1"/>
    <col min="15623" max="15623" width="17.42578125" customWidth="1"/>
    <col min="15624" max="15624" width="20" customWidth="1"/>
    <col min="15625" max="15625" width="9.140625" customWidth="1"/>
    <col min="15873" max="15873" width="2.5703125" customWidth="1"/>
    <col min="15874" max="15874" width="14.5703125" customWidth="1"/>
    <col min="15875" max="15875" width="11.7109375" customWidth="1"/>
    <col min="15877" max="15877" width="12.5703125" customWidth="1"/>
    <col min="15879" max="15879" width="17.42578125" customWidth="1"/>
    <col min="15880" max="15880" width="20" customWidth="1"/>
    <col min="15881" max="15881" width="9.140625" customWidth="1"/>
    <col min="16129" max="16129" width="2.5703125" customWidth="1"/>
    <col min="16130" max="16130" width="14.5703125" customWidth="1"/>
    <col min="16131" max="16131" width="11.7109375" customWidth="1"/>
    <col min="16133" max="16133" width="12.5703125" customWidth="1"/>
    <col min="16135" max="16135" width="17.42578125" customWidth="1"/>
    <col min="16136" max="16136" width="20" customWidth="1"/>
    <col min="16137" max="16137" width="9.140625" customWidth="1"/>
  </cols>
  <sheetData>
    <row r="1" spans="2:11" x14ac:dyDescent="0.25">
      <c r="E1" s="121" t="s">
        <v>148</v>
      </c>
    </row>
    <row r="2" spans="2:11" x14ac:dyDescent="0.25">
      <c r="E2" s="189" t="s">
        <v>41</v>
      </c>
    </row>
    <row r="3" spans="2:11" x14ac:dyDescent="0.25">
      <c r="E3" s="189"/>
    </row>
    <row r="4" spans="2:11" x14ac:dyDescent="0.25">
      <c r="C4" s="568" t="s">
        <v>761</v>
      </c>
      <c r="D4" s="568"/>
      <c r="E4" s="568"/>
      <c r="F4" s="568"/>
      <c r="G4" s="568"/>
      <c r="H4" s="568"/>
    </row>
    <row r="5" spans="2:11" x14ac:dyDescent="0.25">
      <c r="K5" s="49"/>
    </row>
    <row r="6" spans="2:11" x14ac:dyDescent="0.25">
      <c r="F6" t="s">
        <v>445</v>
      </c>
      <c r="H6" s="851">
        <v>43600</v>
      </c>
      <c r="I6" s="872"/>
      <c r="K6" s="49"/>
    </row>
    <row r="7" spans="2:11" x14ac:dyDescent="0.25">
      <c r="G7" s="122" t="s">
        <v>152</v>
      </c>
      <c r="H7" s="852" t="s">
        <v>751</v>
      </c>
      <c r="I7" s="465"/>
      <c r="K7" s="49"/>
    </row>
    <row r="8" spans="2:11" x14ac:dyDescent="0.25">
      <c r="H8" s="122"/>
      <c r="I8" s="49"/>
      <c r="J8" s="49"/>
      <c r="K8" s="49"/>
    </row>
    <row r="9" spans="2:11" x14ac:dyDescent="0.25">
      <c r="B9" s="2040" t="s">
        <v>39</v>
      </c>
      <c r="C9" s="853" t="s">
        <v>183</v>
      </c>
      <c r="D9" s="854"/>
      <c r="E9" s="854"/>
      <c r="F9" s="854"/>
      <c r="G9" s="854"/>
      <c r="H9" s="854"/>
      <c r="I9" s="855"/>
      <c r="J9" s="49"/>
    </row>
    <row r="10" spans="2:11" x14ac:dyDescent="0.25">
      <c r="B10" s="2041" t="s">
        <v>157</v>
      </c>
      <c r="C10" s="2045" t="s">
        <v>184</v>
      </c>
      <c r="D10" s="2046"/>
      <c r="E10" s="2046"/>
      <c r="F10" s="2046"/>
      <c r="G10" s="2046"/>
      <c r="H10" s="2046"/>
      <c r="I10" s="2047"/>
    </row>
    <row r="11" spans="2:11" x14ac:dyDescent="0.25">
      <c r="B11" s="2041" t="s">
        <v>155</v>
      </c>
      <c r="C11" s="2045" t="s">
        <v>1365</v>
      </c>
      <c r="D11" s="2046"/>
      <c r="E11" s="2046"/>
      <c r="F11" s="2046"/>
      <c r="G11" s="2046"/>
      <c r="H11" s="2046"/>
      <c r="I11" s="2047"/>
    </row>
    <row r="12" spans="2:11" x14ac:dyDescent="0.25">
      <c r="B12" s="2041" t="s">
        <v>159</v>
      </c>
      <c r="C12" s="2045" t="s">
        <v>185</v>
      </c>
      <c r="D12" s="2046"/>
      <c r="E12" s="2046"/>
      <c r="F12" s="2046"/>
      <c r="G12" s="2046"/>
      <c r="H12" s="2046"/>
      <c r="I12" s="2047"/>
      <c r="J12" s="49"/>
    </row>
    <row r="13" spans="2:11" x14ac:dyDescent="0.25">
      <c r="B13" s="2040" t="s">
        <v>161</v>
      </c>
      <c r="C13" s="2054" t="s">
        <v>50</v>
      </c>
      <c r="D13" s="2055"/>
      <c r="E13" s="2055"/>
      <c r="F13" s="2055"/>
      <c r="G13" s="2055"/>
      <c r="H13" s="2055"/>
      <c r="I13" s="2056"/>
      <c r="J13" s="49"/>
    </row>
    <row r="14" spans="2:11" x14ac:dyDescent="0.25">
      <c r="B14" s="2041" t="s">
        <v>162</v>
      </c>
      <c r="C14" s="2045" t="s">
        <v>186</v>
      </c>
      <c r="D14" s="2046"/>
      <c r="E14" s="2046"/>
      <c r="F14" s="2046"/>
      <c r="G14" s="2046"/>
      <c r="H14" s="2046"/>
      <c r="I14" s="2047"/>
      <c r="J14" s="49"/>
    </row>
    <row r="15" spans="2:11" ht="39" x14ac:dyDescent="0.25">
      <c r="B15" s="2044" t="s">
        <v>187</v>
      </c>
      <c r="C15" s="2063" t="s">
        <v>450</v>
      </c>
      <c r="D15" s="2064"/>
      <c r="E15" s="2064"/>
      <c r="F15" s="2064"/>
      <c r="G15" s="2064"/>
      <c r="H15" s="2064"/>
      <c r="I15" s="2065"/>
      <c r="J15" s="49"/>
    </row>
    <row r="17" spans="2:10" x14ac:dyDescent="0.25">
      <c r="B17" s="171"/>
      <c r="C17" s="49"/>
      <c r="D17" s="49"/>
      <c r="E17" s="49"/>
      <c r="F17" s="49"/>
      <c r="G17" s="49"/>
      <c r="H17" s="49"/>
      <c r="I17" s="49"/>
      <c r="J17" s="49"/>
    </row>
    <row r="18" spans="2:10" x14ac:dyDescent="0.25">
      <c r="B18" s="56"/>
      <c r="D18" s="49"/>
      <c r="E18" s="49"/>
      <c r="F18" s="56" t="s">
        <v>285</v>
      </c>
    </row>
    <row r="19" spans="2:10" x14ac:dyDescent="0.25">
      <c r="B19" s="55"/>
      <c r="F19" t="s">
        <v>176</v>
      </c>
    </row>
    <row r="20" spans="2:10" x14ac:dyDescent="0.25">
      <c r="C20" s="55"/>
      <c r="F20" t="s">
        <v>177</v>
      </c>
    </row>
    <row r="21" spans="2:10" ht="30" x14ac:dyDescent="0.25">
      <c r="B21" s="1479" t="s">
        <v>166</v>
      </c>
      <c r="C21" s="2115" t="s">
        <v>189</v>
      </c>
      <c r="D21" s="2116" t="s">
        <v>159</v>
      </c>
      <c r="F21" s="873" t="s">
        <v>178</v>
      </c>
      <c r="G21" s="874"/>
      <c r="H21" s="874"/>
      <c r="I21" s="874"/>
      <c r="J21" s="875"/>
    </row>
    <row r="22" spans="2:10" x14ac:dyDescent="0.25">
      <c r="B22" s="1430">
        <v>42736</v>
      </c>
      <c r="C22" s="2061">
        <v>0</v>
      </c>
      <c r="D22" s="2062">
        <v>2</v>
      </c>
      <c r="F22" s="876" t="s">
        <v>179</v>
      </c>
      <c r="G22" s="857"/>
      <c r="H22" s="856" t="s">
        <v>180</v>
      </c>
      <c r="I22" s="857"/>
      <c r="J22" s="877"/>
    </row>
    <row r="23" spans="2:10" x14ac:dyDescent="0.25">
      <c r="B23" s="1430">
        <v>42767</v>
      </c>
      <c r="C23" s="2061">
        <v>0</v>
      </c>
      <c r="D23" s="2062">
        <v>2</v>
      </c>
      <c r="F23" s="878"/>
      <c r="G23" s="879"/>
      <c r="H23" s="880"/>
      <c r="I23" s="879"/>
      <c r="J23" s="881"/>
    </row>
    <row r="24" spans="2:10" x14ac:dyDescent="0.25">
      <c r="B24" s="1430">
        <v>42795</v>
      </c>
      <c r="C24" s="2061">
        <v>0</v>
      </c>
      <c r="D24" s="2062">
        <v>2</v>
      </c>
      <c r="F24" s="878"/>
      <c r="G24" s="879"/>
      <c r="H24" s="880"/>
      <c r="I24" s="879"/>
      <c r="J24" s="881"/>
    </row>
    <row r="25" spans="2:10" x14ac:dyDescent="0.25">
      <c r="B25" s="1430">
        <v>42826</v>
      </c>
      <c r="C25" s="2061">
        <v>0</v>
      </c>
      <c r="D25" s="2062">
        <v>2</v>
      </c>
      <c r="F25" s="878"/>
      <c r="G25" s="879"/>
      <c r="H25" s="880"/>
      <c r="I25" s="879"/>
      <c r="J25" s="881"/>
    </row>
    <row r="26" spans="2:10" x14ac:dyDescent="0.25">
      <c r="B26" s="1430">
        <v>42856</v>
      </c>
      <c r="C26" s="2061">
        <v>0</v>
      </c>
      <c r="D26" s="2062">
        <v>2</v>
      </c>
      <c r="F26" s="878"/>
      <c r="G26" s="879"/>
      <c r="H26" s="880"/>
      <c r="I26" s="879"/>
      <c r="J26" s="881"/>
    </row>
    <row r="27" spans="2:10" x14ac:dyDescent="0.25">
      <c r="B27" s="1430">
        <v>42887</v>
      </c>
      <c r="C27" s="2061">
        <v>0</v>
      </c>
      <c r="D27" s="2062">
        <v>2</v>
      </c>
      <c r="F27" s="878"/>
      <c r="G27" s="879"/>
      <c r="H27" s="880"/>
      <c r="I27" s="879"/>
      <c r="J27" s="881"/>
    </row>
    <row r="28" spans="2:10" x14ac:dyDescent="0.25">
      <c r="B28" s="1430">
        <v>42917</v>
      </c>
      <c r="C28" s="2061">
        <v>0</v>
      </c>
      <c r="D28" s="2062">
        <v>2</v>
      </c>
      <c r="F28" s="878"/>
      <c r="G28" s="879"/>
      <c r="H28" s="880"/>
      <c r="I28" s="879"/>
      <c r="J28" s="881"/>
    </row>
    <row r="29" spans="2:10" x14ac:dyDescent="0.25">
      <c r="B29" s="1430">
        <v>42948</v>
      </c>
      <c r="C29" s="2061">
        <v>0</v>
      </c>
      <c r="D29" s="2062">
        <v>2</v>
      </c>
      <c r="F29" s="878"/>
      <c r="G29" s="879"/>
      <c r="H29" s="880"/>
      <c r="I29" s="879"/>
      <c r="J29" s="881"/>
    </row>
    <row r="30" spans="2:10" x14ac:dyDescent="0.25">
      <c r="B30" s="1430">
        <v>42979</v>
      </c>
      <c r="C30" s="2061">
        <v>0</v>
      </c>
      <c r="D30" s="2062">
        <v>2</v>
      </c>
      <c r="F30" s="878"/>
      <c r="G30" s="879"/>
      <c r="H30" s="880"/>
      <c r="I30" s="879"/>
      <c r="J30" s="881"/>
    </row>
    <row r="31" spans="2:10" x14ac:dyDescent="0.25">
      <c r="B31" s="1430">
        <v>43009</v>
      </c>
      <c r="C31" s="2061">
        <v>0</v>
      </c>
      <c r="D31" s="2062">
        <v>2</v>
      </c>
      <c r="F31" s="878"/>
      <c r="G31" s="879"/>
      <c r="H31" s="880"/>
      <c r="I31" s="879"/>
      <c r="J31" s="881"/>
    </row>
    <row r="32" spans="2:10" x14ac:dyDescent="0.25">
      <c r="B32" s="1430">
        <v>43040</v>
      </c>
      <c r="C32" s="2061">
        <v>0</v>
      </c>
      <c r="D32" s="2062">
        <v>2</v>
      </c>
      <c r="F32" s="878"/>
      <c r="G32" s="879"/>
      <c r="H32" s="880"/>
      <c r="I32" s="879"/>
      <c r="J32" s="881"/>
    </row>
    <row r="33" spans="2:10" ht="15.75" thickBot="1" x14ac:dyDescent="0.3">
      <c r="B33" s="1430">
        <v>43070</v>
      </c>
      <c r="C33" s="2061">
        <v>0</v>
      </c>
      <c r="D33" s="2062">
        <v>2</v>
      </c>
      <c r="F33" s="882"/>
      <c r="G33" s="883"/>
      <c r="H33" s="884"/>
      <c r="I33" s="883"/>
      <c r="J33" s="885"/>
    </row>
    <row r="34" spans="2:10" x14ac:dyDescent="0.25">
      <c r="B34" s="1430">
        <v>43101</v>
      </c>
      <c r="C34" s="2061">
        <v>0</v>
      </c>
      <c r="D34" s="2062">
        <v>2</v>
      </c>
      <c r="E34" s="60"/>
      <c r="F34" t="s">
        <v>181</v>
      </c>
    </row>
    <row r="35" spans="2:10" x14ac:dyDescent="0.25">
      <c r="B35" s="1430">
        <v>43132</v>
      </c>
      <c r="C35" s="2061">
        <v>0</v>
      </c>
      <c r="D35" s="2062">
        <v>2</v>
      </c>
      <c r="F35" t="s">
        <v>233</v>
      </c>
    </row>
    <row r="36" spans="2:10" x14ac:dyDescent="0.25">
      <c r="B36" s="1430">
        <v>43160</v>
      </c>
      <c r="C36" s="2061">
        <v>0</v>
      </c>
      <c r="D36" s="2062">
        <v>2</v>
      </c>
    </row>
    <row r="37" spans="2:10" x14ac:dyDescent="0.25">
      <c r="B37" s="1430">
        <v>43191</v>
      </c>
      <c r="C37" s="2061">
        <v>0</v>
      </c>
      <c r="D37" s="2062">
        <v>2</v>
      </c>
    </row>
    <row r="38" spans="2:10" x14ac:dyDescent="0.25">
      <c r="B38" s="1430">
        <v>43221</v>
      </c>
      <c r="C38" s="2061">
        <v>0</v>
      </c>
      <c r="D38" s="2062">
        <v>2</v>
      </c>
    </row>
    <row r="39" spans="2:10" x14ac:dyDescent="0.25">
      <c r="B39" s="1430">
        <v>43252</v>
      </c>
      <c r="C39" s="2061">
        <v>0</v>
      </c>
      <c r="D39" s="2062">
        <v>2</v>
      </c>
    </row>
    <row r="40" spans="2:10" x14ac:dyDescent="0.25">
      <c r="B40" s="1430">
        <v>43282</v>
      </c>
      <c r="C40" s="2061">
        <v>0</v>
      </c>
      <c r="D40" s="2062">
        <v>2</v>
      </c>
    </row>
    <row r="41" spans="2:10" x14ac:dyDescent="0.25">
      <c r="B41" s="1430">
        <v>43313</v>
      </c>
      <c r="C41" s="2061">
        <v>0</v>
      </c>
      <c r="D41" s="2062">
        <v>2</v>
      </c>
    </row>
    <row r="42" spans="2:10" x14ac:dyDescent="0.25">
      <c r="B42" s="1430">
        <v>43344</v>
      </c>
      <c r="C42" s="2061">
        <v>0</v>
      </c>
      <c r="D42" s="2062">
        <v>2</v>
      </c>
    </row>
    <row r="43" spans="2:10" x14ac:dyDescent="0.25">
      <c r="B43" s="1430">
        <v>43374</v>
      </c>
      <c r="C43" s="2061">
        <v>0</v>
      </c>
      <c r="D43" s="2062">
        <v>2</v>
      </c>
    </row>
    <row r="44" spans="2:10" x14ac:dyDescent="0.25">
      <c r="B44" s="1430">
        <v>43405</v>
      </c>
      <c r="C44" s="2061">
        <v>0</v>
      </c>
      <c r="D44" s="2062">
        <v>2</v>
      </c>
    </row>
    <row r="45" spans="2:10" x14ac:dyDescent="0.25">
      <c r="B45" s="1430">
        <v>43435</v>
      </c>
      <c r="C45" s="2061">
        <v>0</v>
      </c>
      <c r="D45" s="2062">
        <v>2</v>
      </c>
    </row>
    <row r="52" spans="2:10" x14ac:dyDescent="0.25">
      <c r="B52" s="2597"/>
      <c r="C52" s="2594"/>
      <c r="D52" s="2595"/>
    </row>
    <row r="53" spans="2:10" x14ac:dyDescent="0.25">
      <c r="B53" s="2596"/>
      <c r="C53" s="2594"/>
      <c r="D53" s="2594"/>
      <c r="E53" s="2595"/>
      <c r="F53" s="2597" t="s">
        <v>175</v>
      </c>
      <c r="G53" s="2594"/>
      <c r="H53" s="2594"/>
      <c r="I53" s="2594"/>
      <c r="J53" s="2594"/>
    </row>
    <row r="54" spans="2:10" ht="15.75" thickBot="1" x14ac:dyDescent="0.3">
      <c r="B54" s="2594"/>
      <c r="C54" s="2596"/>
      <c r="D54" s="2594"/>
      <c r="E54" s="2594"/>
      <c r="F54" s="2594" t="s">
        <v>176</v>
      </c>
      <c r="G54" s="2594"/>
      <c r="H54" s="2594"/>
      <c r="I54" s="2594"/>
      <c r="J54" s="2594"/>
    </row>
    <row r="55" spans="2:10" ht="27" thickBot="1" x14ac:dyDescent="0.3">
      <c r="B55" s="2619" t="s">
        <v>166</v>
      </c>
      <c r="C55" s="2620" t="s">
        <v>189</v>
      </c>
      <c r="D55" s="2621" t="s">
        <v>159</v>
      </c>
      <c r="E55" s="2594"/>
      <c r="F55" s="2594" t="s">
        <v>177</v>
      </c>
      <c r="G55" s="2594"/>
      <c r="H55" s="2594"/>
      <c r="I55" s="2594"/>
      <c r="J55" s="2594"/>
    </row>
    <row r="56" spans="2:10" x14ac:dyDescent="0.25">
      <c r="B56" s="2615">
        <v>43466</v>
      </c>
      <c r="C56" s="2624">
        <v>0</v>
      </c>
      <c r="D56" s="2617">
        <v>2</v>
      </c>
      <c r="E56" s="2594"/>
      <c r="F56" s="2600" t="s">
        <v>178</v>
      </c>
      <c r="G56" s="2601"/>
      <c r="H56" s="2601"/>
      <c r="I56" s="2601"/>
      <c r="J56" s="2602"/>
    </row>
    <row r="57" spans="2:10" x14ac:dyDescent="0.25">
      <c r="B57" s="2615">
        <v>43497</v>
      </c>
      <c r="C57" s="2624">
        <v>0</v>
      </c>
      <c r="D57" s="2617">
        <v>2</v>
      </c>
      <c r="E57" s="2599"/>
      <c r="F57" s="2603" t="s">
        <v>179</v>
      </c>
      <c r="G57" s="2604"/>
      <c r="H57" s="2605" t="s">
        <v>180</v>
      </c>
      <c r="I57" s="2604"/>
      <c r="J57" s="2606"/>
    </row>
    <row r="58" spans="2:10" x14ac:dyDescent="0.25">
      <c r="B58" s="2615">
        <v>43525</v>
      </c>
      <c r="C58" s="2624">
        <v>0</v>
      </c>
      <c r="D58" s="2617">
        <v>2</v>
      </c>
      <c r="E58" s="2594"/>
      <c r="F58" s="2607"/>
      <c r="G58" s="2608"/>
      <c r="H58" s="2609"/>
      <c r="I58" s="2608"/>
      <c r="J58" s="2610"/>
    </row>
    <row r="59" spans="2:10" x14ac:dyDescent="0.25">
      <c r="B59" s="2615">
        <v>43556</v>
      </c>
      <c r="C59" s="2624">
        <v>0</v>
      </c>
      <c r="D59" s="2617">
        <v>2</v>
      </c>
      <c r="E59" s="2594"/>
      <c r="F59" s="2607"/>
      <c r="G59" s="2608"/>
      <c r="H59" s="2609"/>
      <c r="I59" s="2608"/>
      <c r="J59" s="2610"/>
    </row>
    <row r="60" spans="2:10" x14ac:dyDescent="0.25">
      <c r="B60" s="2615">
        <v>43586</v>
      </c>
      <c r="C60" s="2622">
        <v>0</v>
      </c>
      <c r="D60" s="2617">
        <v>2</v>
      </c>
      <c r="E60" s="2594"/>
      <c r="F60" s="2607"/>
      <c r="G60" s="2608"/>
      <c r="H60" s="2609"/>
      <c r="I60" s="2608"/>
      <c r="J60" s="2610"/>
    </row>
    <row r="61" spans="2:10" x14ac:dyDescent="0.25">
      <c r="B61" s="2615">
        <v>43617</v>
      </c>
      <c r="C61" s="2622">
        <v>0</v>
      </c>
      <c r="D61" s="2617">
        <v>2</v>
      </c>
      <c r="E61" s="2594"/>
      <c r="F61" s="2607"/>
      <c r="G61" s="2608"/>
      <c r="H61" s="2609"/>
      <c r="I61" s="2608"/>
      <c r="J61" s="2610"/>
    </row>
    <row r="62" spans="2:10" x14ac:dyDescent="0.25">
      <c r="B62" s="2615">
        <v>43647</v>
      </c>
      <c r="C62" s="2622">
        <v>0</v>
      </c>
      <c r="D62" s="2617">
        <v>2</v>
      </c>
      <c r="E62" s="2594"/>
      <c r="F62" s="2607"/>
      <c r="G62" s="2608"/>
      <c r="H62" s="2609"/>
      <c r="I62" s="2608"/>
      <c r="J62" s="2610"/>
    </row>
    <row r="63" spans="2:10" x14ac:dyDescent="0.25">
      <c r="B63" s="2615">
        <v>43678</v>
      </c>
      <c r="C63" s="2622">
        <v>0</v>
      </c>
      <c r="D63" s="2617">
        <v>2</v>
      </c>
      <c r="E63" s="2594"/>
      <c r="F63" s="2607"/>
      <c r="G63" s="2608"/>
      <c r="H63" s="2609"/>
      <c r="I63" s="2608"/>
      <c r="J63" s="2610"/>
    </row>
    <row r="64" spans="2:10" x14ac:dyDescent="0.25">
      <c r="B64" s="2615">
        <v>43709</v>
      </c>
      <c r="C64" s="2622">
        <v>0</v>
      </c>
      <c r="D64" s="2617">
        <v>2</v>
      </c>
      <c r="E64" s="2594"/>
      <c r="F64" s="2607"/>
      <c r="G64" s="2608"/>
      <c r="H64" s="2609"/>
      <c r="I64" s="2608"/>
      <c r="J64" s="2610"/>
    </row>
    <row r="65" spans="2:10" x14ac:dyDescent="0.25">
      <c r="B65" s="2615">
        <v>43739</v>
      </c>
      <c r="C65" s="2622">
        <v>0</v>
      </c>
      <c r="D65" s="2617">
        <v>2</v>
      </c>
      <c r="E65" s="2594"/>
      <c r="F65" s="2607"/>
      <c r="G65" s="2608"/>
      <c r="H65" s="2609"/>
      <c r="I65" s="2608"/>
      <c r="J65" s="2610"/>
    </row>
    <row r="66" spans="2:10" x14ac:dyDescent="0.25">
      <c r="B66" s="2615">
        <v>43770</v>
      </c>
      <c r="C66" s="2622">
        <v>0</v>
      </c>
      <c r="D66" s="2617">
        <v>2</v>
      </c>
      <c r="E66" s="2594"/>
      <c r="F66" s="2607"/>
      <c r="G66" s="2608"/>
      <c r="H66" s="2609"/>
      <c r="I66" s="2608"/>
      <c r="J66" s="2610"/>
    </row>
    <row r="67" spans="2:10" ht="15.75" thickBot="1" x14ac:dyDescent="0.3">
      <c r="B67" s="2616">
        <v>43800</v>
      </c>
      <c r="C67" s="2623">
        <v>0</v>
      </c>
      <c r="D67" s="2618">
        <v>2</v>
      </c>
      <c r="E67" s="2594"/>
      <c r="F67" s="2607"/>
      <c r="G67" s="2608"/>
      <c r="H67" s="2609"/>
      <c r="I67" s="2608"/>
      <c r="J67" s="2610"/>
    </row>
    <row r="68" spans="2:10" ht="15.75" thickBot="1" x14ac:dyDescent="0.3">
      <c r="B68" s="2594"/>
      <c r="C68" s="2598"/>
      <c r="D68" s="2598"/>
      <c r="E68" s="2594"/>
      <c r="F68" s="2611"/>
      <c r="G68" s="2612"/>
      <c r="H68" s="2613"/>
      <c r="I68" s="2612"/>
      <c r="J68" s="2614"/>
    </row>
    <row r="69" spans="2:10" x14ac:dyDescent="0.25">
      <c r="B69" s="2594"/>
      <c r="C69" s="2594"/>
      <c r="D69" s="2594"/>
      <c r="E69" s="2594"/>
      <c r="F69" s="2594"/>
      <c r="G69" s="2594"/>
      <c r="H69" s="2594"/>
      <c r="I69" s="2594"/>
      <c r="J69" s="2594"/>
    </row>
    <row r="70" spans="2:10" x14ac:dyDescent="0.25">
      <c r="B70" s="2594"/>
      <c r="C70" s="2594"/>
      <c r="D70" s="2594"/>
      <c r="E70" s="2594"/>
      <c r="F70" s="2594" t="s">
        <v>181</v>
      </c>
      <c r="G70" s="2594"/>
      <c r="H70" s="2594"/>
      <c r="I70" s="2594"/>
      <c r="J70" s="2594"/>
    </row>
    <row r="71" spans="2:10" x14ac:dyDescent="0.25">
      <c r="E71" s="2594"/>
      <c r="F71" s="2594" t="s">
        <v>233</v>
      </c>
      <c r="G71" s="2594"/>
      <c r="H71" s="2594"/>
      <c r="I71" s="2594"/>
      <c r="J71" s="2594"/>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zoomScale="80" zoomScaleNormal="80" workbookViewId="0">
      <selection activeCell="C77" sqref="C77"/>
    </sheetView>
  </sheetViews>
  <sheetFormatPr defaultColWidth="8.85546875" defaultRowHeight="15" x14ac:dyDescent="0.25"/>
  <cols>
    <col min="1" max="1" width="17" customWidth="1"/>
    <col min="2" max="2" width="12.85546875" customWidth="1"/>
    <col min="3" max="3" width="13.28515625" customWidth="1"/>
    <col min="4" max="4" width="9.85546875" customWidth="1"/>
    <col min="5" max="5" width="6.85546875" customWidth="1"/>
    <col min="6" max="6" width="14" bestFit="1" customWidth="1"/>
    <col min="7" max="7" width="12.5703125" bestFit="1" customWidth="1"/>
    <col min="8" max="8" width="9.5703125" customWidth="1"/>
    <col min="9" max="9" width="2.5703125" customWidth="1"/>
    <col min="10" max="10" width="2.42578125" customWidth="1"/>
    <col min="11" max="11" width="14.28515625" customWidth="1"/>
    <col min="12" max="12" width="16.42578125" customWidth="1"/>
    <col min="13" max="13" width="14" customWidth="1"/>
    <col min="14" max="14" width="7.5703125" bestFit="1" customWidth="1"/>
    <col min="15" max="15" width="14" bestFit="1" customWidth="1"/>
    <col min="16" max="16" width="12.5703125" bestFit="1" customWidth="1"/>
    <col min="17" max="17" width="9.85546875" customWidth="1"/>
    <col min="257" max="257" width="13.5703125" customWidth="1"/>
    <col min="258" max="258" width="12.85546875" customWidth="1"/>
    <col min="259" max="259" width="15.5703125" customWidth="1"/>
    <col min="260" max="260" width="13.140625" bestFit="1" customWidth="1"/>
    <col min="261" max="261" width="9.85546875" bestFit="1" customWidth="1"/>
    <col min="262" max="262" width="14" bestFit="1" customWidth="1"/>
    <col min="263" max="263" width="12.5703125" bestFit="1" customWidth="1"/>
    <col min="264" max="264" width="9.5703125" customWidth="1"/>
    <col min="265" max="265" width="2.5703125" customWidth="1"/>
    <col min="266" max="266" width="2.42578125" customWidth="1"/>
    <col min="267" max="267" width="14.28515625" customWidth="1"/>
    <col min="268" max="268" width="16.42578125" customWidth="1"/>
    <col min="269" max="269" width="14" customWidth="1"/>
    <col min="270" max="270" width="7.5703125" bestFit="1" customWidth="1"/>
    <col min="271" max="271" width="14" bestFit="1" customWidth="1"/>
    <col min="272" max="272" width="12.5703125" bestFit="1" customWidth="1"/>
    <col min="273" max="273" width="9.85546875" customWidth="1"/>
    <col min="513" max="513" width="13.5703125" customWidth="1"/>
    <col min="514" max="514" width="12.85546875" customWidth="1"/>
    <col min="515" max="515" width="15.5703125" customWidth="1"/>
    <col min="516" max="516" width="13.140625" bestFit="1" customWidth="1"/>
    <col min="517" max="517" width="9.85546875" bestFit="1" customWidth="1"/>
    <col min="518" max="518" width="14" bestFit="1" customWidth="1"/>
    <col min="519" max="519" width="12.5703125" bestFit="1" customWidth="1"/>
    <col min="520" max="520" width="9.5703125" customWidth="1"/>
    <col min="521" max="521" width="2.5703125" customWidth="1"/>
    <col min="522" max="522" width="2.42578125" customWidth="1"/>
    <col min="523" max="523" width="14.28515625" customWidth="1"/>
    <col min="524" max="524" width="16.42578125" customWidth="1"/>
    <col min="525" max="525" width="14" customWidth="1"/>
    <col min="526" max="526" width="7.5703125" bestFit="1" customWidth="1"/>
    <col min="527" max="527" width="14" bestFit="1" customWidth="1"/>
    <col min="528" max="528" width="12.5703125" bestFit="1" customWidth="1"/>
    <col min="529" max="529" width="9.85546875" customWidth="1"/>
    <col min="769" max="769" width="13.5703125" customWidth="1"/>
    <col min="770" max="770" width="12.85546875" customWidth="1"/>
    <col min="771" max="771" width="15.5703125" customWidth="1"/>
    <col min="772" max="772" width="13.140625" bestFit="1" customWidth="1"/>
    <col min="773" max="773" width="9.85546875" bestFit="1" customWidth="1"/>
    <col min="774" max="774" width="14" bestFit="1" customWidth="1"/>
    <col min="775" max="775" width="12.5703125" bestFit="1" customWidth="1"/>
    <col min="776" max="776" width="9.5703125" customWidth="1"/>
    <col min="777" max="777" width="2.5703125" customWidth="1"/>
    <col min="778" max="778" width="2.42578125" customWidth="1"/>
    <col min="779" max="779" width="14.28515625" customWidth="1"/>
    <col min="780" max="780" width="16.42578125" customWidth="1"/>
    <col min="781" max="781" width="14" customWidth="1"/>
    <col min="782" max="782" width="7.5703125" bestFit="1" customWidth="1"/>
    <col min="783" max="783" width="14" bestFit="1" customWidth="1"/>
    <col min="784" max="784" width="12.5703125" bestFit="1" customWidth="1"/>
    <col min="785" max="785" width="9.85546875" customWidth="1"/>
    <col min="1025" max="1025" width="13.5703125" customWidth="1"/>
    <col min="1026" max="1026" width="12.85546875" customWidth="1"/>
    <col min="1027" max="1027" width="15.5703125" customWidth="1"/>
    <col min="1028" max="1028" width="13.140625" bestFit="1" customWidth="1"/>
    <col min="1029" max="1029" width="9.85546875" bestFit="1" customWidth="1"/>
    <col min="1030" max="1030" width="14" bestFit="1" customWidth="1"/>
    <col min="1031" max="1031" width="12.5703125" bestFit="1" customWidth="1"/>
    <col min="1032" max="1032" width="9.5703125" customWidth="1"/>
    <col min="1033" max="1033" width="2.5703125" customWidth="1"/>
    <col min="1034" max="1034" width="2.42578125" customWidth="1"/>
    <col min="1035" max="1035" width="14.28515625" customWidth="1"/>
    <col min="1036" max="1036" width="16.42578125" customWidth="1"/>
    <col min="1037" max="1037" width="14" customWidth="1"/>
    <col min="1038" max="1038" width="7.5703125" bestFit="1" customWidth="1"/>
    <col min="1039" max="1039" width="14" bestFit="1" customWidth="1"/>
    <col min="1040" max="1040" width="12.5703125" bestFit="1" customWidth="1"/>
    <col min="1041" max="1041" width="9.85546875" customWidth="1"/>
    <col min="1281" max="1281" width="13.5703125" customWidth="1"/>
    <col min="1282" max="1282" width="12.85546875" customWidth="1"/>
    <col min="1283" max="1283" width="15.5703125" customWidth="1"/>
    <col min="1284" max="1284" width="13.140625" bestFit="1" customWidth="1"/>
    <col min="1285" max="1285" width="9.85546875" bestFit="1" customWidth="1"/>
    <col min="1286" max="1286" width="14" bestFit="1" customWidth="1"/>
    <col min="1287" max="1287" width="12.5703125" bestFit="1" customWidth="1"/>
    <col min="1288" max="1288" width="9.5703125" customWidth="1"/>
    <col min="1289" max="1289" width="2.5703125" customWidth="1"/>
    <col min="1290" max="1290" width="2.42578125" customWidth="1"/>
    <col min="1291" max="1291" width="14.28515625" customWidth="1"/>
    <col min="1292" max="1292" width="16.42578125" customWidth="1"/>
    <col min="1293" max="1293" width="14" customWidth="1"/>
    <col min="1294" max="1294" width="7.5703125" bestFit="1" customWidth="1"/>
    <col min="1295" max="1295" width="14" bestFit="1" customWidth="1"/>
    <col min="1296" max="1296" width="12.5703125" bestFit="1" customWidth="1"/>
    <col min="1297" max="1297" width="9.85546875" customWidth="1"/>
    <col min="1537" max="1537" width="13.5703125" customWidth="1"/>
    <col min="1538" max="1538" width="12.85546875" customWidth="1"/>
    <col min="1539" max="1539" width="15.5703125" customWidth="1"/>
    <col min="1540" max="1540" width="13.140625" bestFit="1" customWidth="1"/>
    <col min="1541" max="1541" width="9.85546875" bestFit="1" customWidth="1"/>
    <col min="1542" max="1542" width="14" bestFit="1" customWidth="1"/>
    <col min="1543" max="1543" width="12.5703125" bestFit="1" customWidth="1"/>
    <col min="1544" max="1544" width="9.5703125" customWidth="1"/>
    <col min="1545" max="1545" width="2.5703125" customWidth="1"/>
    <col min="1546" max="1546" width="2.42578125" customWidth="1"/>
    <col min="1547" max="1547" width="14.28515625" customWidth="1"/>
    <col min="1548" max="1548" width="16.42578125" customWidth="1"/>
    <col min="1549" max="1549" width="14" customWidth="1"/>
    <col min="1550" max="1550" width="7.5703125" bestFit="1" customWidth="1"/>
    <col min="1551" max="1551" width="14" bestFit="1" customWidth="1"/>
    <col min="1552" max="1552" width="12.5703125" bestFit="1" customWidth="1"/>
    <col min="1553" max="1553" width="9.85546875" customWidth="1"/>
    <col min="1793" max="1793" width="13.5703125" customWidth="1"/>
    <col min="1794" max="1794" width="12.85546875" customWidth="1"/>
    <col min="1795" max="1795" width="15.5703125" customWidth="1"/>
    <col min="1796" max="1796" width="13.140625" bestFit="1" customWidth="1"/>
    <col min="1797" max="1797" width="9.85546875" bestFit="1" customWidth="1"/>
    <col min="1798" max="1798" width="14" bestFit="1" customWidth="1"/>
    <col min="1799" max="1799" width="12.5703125" bestFit="1" customWidth="1"/>
    <col min="1800" max="1800" width="9.5703125" customWidth="1"/>
    <col min="1801" max="1801" width="2.5703125" customWidth="1"/>
    <col min="1802" max="1802" width="2.42578125" customWidth="1"/>
    <col min="1803" max="1803" width="14.28515625" customWidth="1"/>
    <col min="1804" max="1804" width="16.42578125" customWidth="1"/>
    <col min="1805" max="1805" width="14" customWidth="1"/>
    <col min="1806" max="1806" width="7.5703125" bestFit="1" customWidth="1"/>
    <col min="1807" max="1807" width="14" bestFit="1" customWidth="1"/>
    <col min="1808" max="1808" width="12.5703125" bestFit="1" customWidth="1"/>
    <col min="1809" max="1809" width="9.85546875" customWidth="1"/>
    <col min="2049" max="2049" width="13.5703125" customWidth="1"/>
    <col min="2050" max="2050" width="12.85546875" customWidth="1"/>
    <col min="2051" max="2051" width="15.5703125" customWidth="1"/>
    <col min="2052" max="2052" width="13.140625" bestFit="1" customWidth="1"/>
    <col min="2053" max="2053" width="9.85546875" bestFit="1" customWidth="1"/>
    <col min="2054" max="2054" width="14" bestFit="1" customWidth="1"/>
    <col min="2055" max="2055" width="12.5703125" bestFit="1" customWidth="1"/>
    <col min="2056" max="2056" width="9.5703125" customWidth="1"/>
    <col min="2057" max="2057" width="2.5703125" customWidth="1"/>
    <col min="2058" max="2058" width="2.42578125" customWidth="1"/>
    <col min="2059" max="2059" width="14.28515625" customWidth="1"/>
    <col min="2060" max="2060" width="16.42578125" customWidth="1"/>
    <col min="2061" max="2061" width="14" customWidth="1"/>
    <col min="2062" max="2062" width="7.5703125" bestFit="1" customWidth="1"/>
    <col min="2063" max="2063" width="14" bestFit="1" customWidth="1"/>
    <col min="2064" max="2064" width="12.5703125" bestFit="1" customWidth="1"/>
    <col min="2065" max="2065" width="9.85546875" customWidth="1"/>
    <col min="2305" max="2305" width="13.5703125" customWidth="1"/>
    <col min="2306" max="2306" width="12.85546875" customWidth="1"/>
    <col min="2307" max="2307" width="15.5703125" customWidth="1"/>
    <col min="2308" max="2308" width="13.140625" bestFit="1" customWidth="1"/>
    <col min="2309" max="2309" width="9.85546875" bestFit="1" customWidth="1"/>
    <col min="2310" max="2310" width="14" bestFit="1" customWidth="1"/>
    <col min="2311" max="2311" width="12.5703125" bestFit="1" customWidth="1"/>
    <col min="2312" max="2312" width="9.5703125" customWidth="1"/>
    <col min="2313" max="2313" width="2.5703125" customWidth="1"/>
    <col min="2314" max="2314" width="2.42578125" customWidth="1"/>
    <col min="2315" max="2315" width="14.28515625" customWidth="1"/>
    <col min="2316" max="2316" width="16.42578125" customWidth="1"/>
    <col min="2317" max="2317" width="14" customWidth="1"/>
    <col min="2318" max="2318" width="7.5703125" bestFit="1" customWidth="1"/>
    <col min="2319" max="2319" width="14" bestFit="1" customWidth="1"/>
    <col min="2320" max="2320" width="12.5703125" bestFit="1" customWidth="1"/>
    <col min="2321" max="2321" width="9.85546875" customWidth="1"/>
    <col min="2561" max="2561" width="13.5703125" customWidth="1"/>
    <col min="2562" max="2562" width="12.85546875" customWidth="1"/>
    <col min="2563" max="2563" width="15.5703125" customWidth="1"/>
    <col min="2564" max="2564" width="13.140625" bestFit="1" customWidth="1"/>
    <col min="2565" max="2565" width="9.85546875" bestFit="1" customWidth="1"/>
    <col min="2566" max="2566" width="14" bestFit="1" customWidth="1"/>
    <col min="2567" max="2567" width="12.5703125" bestFit="1" customWidth="1"/>
    <col min="2568" max="2568" width="9.5703125" customWidth="1"/>
    <col min="2569" max="2569" width="2.5703125" customWidth="1"/>
    <col min="2570" max="2570" width="2.42578125" customWidth="1"/>
    <col min="2571" max="2571" width="14.28515625" customWidth="1"/>
    <col min="2572" max="2572" width="16.42578125" customWidth="1"/>
    <col min="2573" max="2573" width="14" customWidth="1"/>
    <col min="2574" max="2574" width="7.5703125" bestFit="1" customWidth="1"/>
    <col min="2575" max="2575" width="14" bestFit="1" customWidth="1"/>
    <col min="2576" max="2576" width="12.5703125" bestFit="1" customWidth="1"/>
    <col min="2577" max="2577" width="9.85546875" customWidth="1"/>
    <col min="2817" max="2817" width="13.5703125" customWidth="1"/>
    <col min="2818" max="2818" width="12.85546875" customWidth="1"/>
    <col min="2819" max="2819" width="15.5703125" customWidth="1"/>
    <col min="2820" max="2820" width="13.140625" bestFit="1" customWidth="1"/>
    <col min="2821" max="2821" width="9.85546875" bestFit="1" customWidth="1"/>
    <col min="2822" max="2822" width="14" bestFit="1" customWidth="1"/>
    <col min="2823" max="2823" width="12.5703125" bestFit="1" customWidth="1"/>
    <col min="2824" max="2824" width="9.5703125" customWidth="1"/>
    <col min="2825" max="2825" width="2.5703125" customWidth="1"/>
    <col min="2826" max="2826" width="2.42578125" customWidth="1"/>
    <col min="2827" max="2827" width="14.28515625" customWidth="1"/>
    <col min="2828" max="2828" width="16.42578125" customWidth="1"/>
    <col min="2829" max="2829" width="14" customWidth="1"/>
    <col min="2830" max="2830" width="7.5703125" bestFit="1" customWidth="1"/>
    <col min="2831" max="2831" width="14" bestFit="1" customWidth="1"/>
    <col min="2832" max="2832" width="12.5703125" bestFit="1" customWidth="1"/>
    <col min="2833" max="2833" width="9.85546875" customWidth="1"/>
    <col min="3073" max="3073" width="13.5703125" customWidth="1"/>
    <col min="3074" max="3074" width="12.85546875" customWidth="1"/>
    <col min="3075" max="3075" width="15.5703125" customWidth="1"/>
    <col min="3076" max="3076" width="13.140625" bestFit="1" customWidth="1"/>
    <col min="3077" max="3077" width="9.85546875" bestFit="1" customWidth="1"/>
    <col min="3078" max="3078" width="14" bestFit="1" customWidth="1"/>
    <col min="3079" max="3079" width="12.5703125" bestFit="1" customWidth="1"/>
    <col min="3080" max="3080" width="9.5703125" customWidth="1"/>
    <col min="3081" max="3081" width="2.5703125" customWidth="1"/>
    <col min="3082" max="3082" width="2.42578125" customWidth="1"/>
    <col min="3083" max="3083" width="14.28515625" customWidth="1"/>
    <col min="3084" max="3084" width="16.42578125" customWidth="1"/>
    <col min="3085" max="3085" width="14" customWidth="1"/>
    <col min="3086" max="3086" width="7.5703125" bestFit="1" customWidth="1"/>
    <col min="3087" max="3087" width="14" bestFit="1" customWidth="1"/>
    <col min="3088" max="3088" width="12.5703125" bestFit="1" customWidth="1"/>
    <col min="3089" max="3089" width="9.85546875" customWidth="1"/>
    <col min="3329" max="3329" width="13.5703125" customWidth="1"/>
    <col min="3330" max="3330" width="12.85546875" customWidth="1"/>
    <col min="3331" max="3331" width="15.5703125" customWidth="1"/>
    <col min="3332" max="3332" width="13.140625" bestFit="1" customWidth="1"/>
    <col min="3333" max="3333" width="9.85546875" bestFit="1" customWidth="1"/>
    <col min="3334" max="3334" width="14" bestFit="1" customWidth="1"/>
    <col min="3335" max="3335" width="12.5703125" bestFit="1" customWidth="1"/>
    <col min="3336" max="3336" width="9.5703125" customWidth="1"/>
    <col min="3337" max="3337" width="2.5703125" customWidth="1"/>
    <col min="3338" max="3338" width="2.42578125" customWidth="1"/>
    <col min="3339" max="3339" width="14.28515625" customWidth="1"/>
    <col min="3340" max="3340" width="16.42578125" customWidth="1"/>
    <col min="3341" max="3341" width="14" customWidth="1"/>
    <col min="3342" max="3342" width="7.5703125" bestFit="1" customWidth="1"/>
    <col min="3343" max="3343" width="14" bestFit="1" customWidth="1"/>
    <col min="3344" max="3344" width="12.5703125" bestFit="1" customWidth="1"/>
    <col min="3345" max="3345" width="9.85546875" customWidth="1"/>
    <col min="3585" max="3585" width="13.5703125" customWidth="1"/>
    <col min="3586" max="3586" width="12.85546875" customWidth="1"/>
    <col min="3587" max="3587" width="15.5703125" customWidth="1"/>
    <col min="3588" max="3588" width="13.140625" bestFit="1" customWidth="1"/>
    <col min="3589" max="3589" width="9.85546875" bestFit="1" customWidth="1"/>
    <col min="3590" max="3590" width="14" bestFit="1" customWidth="1"/>
    <col min="3591" max="3591" width="12.5703125" bestFit="1" customWidth="1"/>
    <col min="3592" max="3592" width="9.5703125" customWidth="1"/>
    <col min="3593" max="3593" width="2.5703125" customWidth="1"/>
    <col min="3594" max="3594" width="2.42578125" customWidth="1"/>
    <col min="3595" max="3595" width="14.28515625" customWidth="1"/>
    <col min="3596" max="3596" width="16.42578125" customWidth="1"/>
    <col min="3597" max="3597" width="14" customWidth="1"/>
    <col min="3598" max="3598" width="7.5703125" bestFit="1" customWidth="1"/>
    <col min="3599" max="3599" width="14" bestFit="1" customWidth="1"/>
    <col min="3600" max="3600" width="12.5703125" bestFit="1" customWidth="1"/>
    <col min="3601" max="3601" width="9.85546875" customWidth="1"/>
    <col min="3841" max="3841" width="13.5703125" customWidth="1"/>
    <col min="3842" max="3842" width="12.85546875" customWidth="1"/>
    <col min="3843" max="3843" width="15.5703125" customWidth="1"/>
    <col min="3844" max="3844" width="13.140625" bestFit="1" customWidth="1"/>
    <col min="3845" max="3845" width="9.85546875" bestFit="1" customWidth="1"/>
    <col min="3846" max="3846" width="14" bestFit="1" customWidth="1"/>
    <col min="3847" max="3847" width="12.5703125" bestFit="1" customWidth="1"/>
    <col min="3848" max="3848" width="9.5703125" customWidth="1"/>
    <col min="3849" max="3849" width="2.5703125" customWidth="1"/>
    <col min="3850" max="3850" width="2.42578125" customWidth="1"/>
    <col min="3851" max="3851" width="14.28515625" customWidth="1"/>
    <col min="3852" max="3852" width="16.42578125" customWidth="1"/>
    <col min="3853" max="3853" width="14" customWidth="1"/>
    <col min="3854" max="3854" width="7.5703125" bestFit="1" customWidth="1"/>
    <col min="3855" max="3855" width="14" bestFit="1" customWidth="1"/>
    <col min="3856" max="3856" width="12.5703125" bestFit="1" customWidth="1"/>
    <col min="3857" max="3857" width="9.85546875" customWidth="1"/>
    <col min="4097" max="4097" width="13.5703125" customWidth="1"/>
    <col min="4098" max="4098" width="12.85546875" customWidth="1"/>
    <col min="4099" max="4099" width="15.5703125" customWidth="1"/>
    <col min="4100" max="4100" width="13.140625" bestFit="1" customWidth="1"/>
    <col min="4101" max="4101" width="9.85546875" bestFit="1" customWidth="1"/>
    <col min="4102" max="4102" width="14" bestFit="1" customWidth="1"/>
    <col min="4103" max="4103" width="12.5703125" bestFit="1" customWidth="1"/>
    <col min="4104" max="4104" width="9.5703125" customWidth="1"/>
    <col min="4105" max="4105" width="2.5703125" customWidth="1"/>
    <col min="4106" max="4106" width="2.42578125" customWidth="1"/>
    <col min="4107" max="4107" width="14.28515625" customWidth="1"/>
    <col min="4108" max="4108" width="16.42578125" customWidth="1"/>
    <col min="4109" max="4109" width="14" customWidth="1"/>
    <col min="4110" max="4110" width="7.5703125" bestFit="1" customWidth="1"/>
    <col min="4111" max="4111" width="14" bestFit="1" customWidth="1"/>
    <col min="4112" max="4112" width="12.5703125" bestFit="1" customWidth="1"/>
    <col min="4113" max="4113" width="9.85546875" customWidth="1"/>
    <col min="4353" max="4353" width="13.5703125" customWidth="1"/>
    <col min="4354" max="4354" width="12.85546875" customWidth="1"/>
    <col min="4355" max="4355" width="15.5703125" customWidth="1"/>
    <col min="4356" max="4356" width="13.140625" bestFit="1" customWidth="1"/>
    <col min="4357" max="4357" width="9.85546875" bestFit="1" customWidth="1"/>
    <col min="4358" max="4358" width="14" bestFit="1" customWidth="1"/>
    <col min="4359" max="4359" width="12.5703125" bestFit="1" customWidth="1"/>
    <col min="4360" max="4360" width="9.5703125" customWidth="1"/>
    <col min="4361" max="4361" width="2.5703125" customWidth="1"/>
    <col min="4362" max="4362" width="2.42578125" customWidth="1"/>
    <col min="4363" max="4363" width="14.28515625" customWidth="1"/>
    <col min="4364" max="4364" width="16.42578125" customWidth="1"/>
    <col min="4365" max="4365" width="14" customWidth="1"/>
    <col min="4366" max="4366" width="7.5703125" bestFit="1" customWidth="1"/>
    <col min="4367" max="4367" width="14" bestFit="1" customWidth="1"/>
    <col min="4368" max="4368" width="12.5703125" bestFit="1" customWidth="1"/>
    <col min="4369" max="4369" width="9.85546875" customWidth="1"/>
    <col min="4609" max="4609" width="13.5703125" customWidth="1"/>
    <col min="4610" max="4610" width="12.85546875" customWidth="1"/>
    <col min="4611" max="4611" width="15.5703125" customWidth="1"/>
    <col min="4612" max="4612" width="13.140625" bestFit="1" customWidth="1"/>
    <col min="4613" max="4613" width="9.85546875" bestFit="1" customWidth="1"/>
    <col min="4614" max="4614" width="14" bestFit="1" customWidth="1"/>
    <col min="4615" max="4615" width="12.5703125" bestFit="1" customWidth="1"/>
    <col min="4616" max="4616" width="9.5703125" customWidth="1"/>
    <col min="4617" max="4617" width="2.5703125" customWidth="1"/>
    <col min="4618" max="4618" width="2.42578125" customWidth="1"/>
    <col min="4619" max="4619" width="14.28515625" customWidth="1"/>
    <col min="4620" max="4620" width="16.42578125" customWidth="1"/>
    <col min="4621" max="4621" width="14" customWidth="1"/>
    <col min="4622" max="4622" width="7.5703125" bestFit="1" customWidth="1"/>
    <col min="4623" max="4623" width="14" bestFit="1" customWidth="1"/>
    <col min="4624" max="4624" width="12.5703125" bestFit="1" customWidth="1"/>
    <col min="4625" max="4625" width="9.85546875" customWidth="1"/>
    <col min="4865" max="4865" width="13.5703125" customWidth="1"/>
    <col min="4866" max="4866" width="12.85546875" customWidth="1"/>
    <col min="4867" max="4867" width="15.5703125" customWidth="1"/>
    <col min="4868" max="4868" width="13.140625" bestFit="1" customWidth="1"/>
    <col min="4869" max="4869" width="9.85546875" bestFit="1" customWidth="1"/>
    <col min="4870" max="4870" width="14" bestFit="1" customWidth="1"/>
    <col min="4871" max="4871" width="12.5703125" bestFit="1" customWidth="1"/>
    <col min="4872" max="4872" width="9.5703125" customWidth="1"/>
    <col min="4873" max="4873" width="2.5703125" customWidth="1"/>
    <col min="4874" max="4874" width="2.42578125" customWidth="1"/>
    <col min="4875" max="4875" width="14.28515625" customWidth="1"/>
    <col min="4876" max="4876" width="16.42578125" customWidth="1"/>
    <col min="4877" max="4877" width="14" customWidth="1"/>
    <col min="4878" max="4878" width="7.5703125" bestFit="1" customWidth="1"/>
    <col min="4879" max="4879" width="14" bestFit="1" customWidth="1"/>
    <col min="4880" max="4880" width="12.5703125" bestFit="1" customWidth="1"/>
    <col min="4881" max="4881" width="9.85546875" customWidth="1"/>
    <col min="5121" max="5121" width="13.5703125" customWidth="1"/>
    <col min="5122" max="5122" width="12.85546875" customWidth="1"/>
    <col min="5123" max="5123" width="15.5703125" customWidth="1"/>
    <col min="5124" max="5124" width="13.140625" bestFit="1" customWidth="1"/>
    <col min="5125" max="5125" width="9.85546875" bestFit="1" customWidth="1"/>
    <col min="5126" max="5126" width="14" bestFit="1" customWidth="1"/>
    <col min="5127" max="5127" width="12.5703125" bestFit="1" customWidth="1"/>
    <col min="5128" max="5128" width="9.5703125" customWidth="1"/>
    <col min="5129" max="5129" width="2.5703125" customWidth="1"/>
    <col min="5130" max="5130" width="2.42578125" customWidth="1"/>
    <col min="5131" max="5131" width="14.28515625" customWidth="1"/>
    <col min="5132" max="5132" width="16.42578125" customWidth="1"/>
    <col min="5133" max="5133" width="14" customWidth="1"/>
    <col min="5134" max="5134" width="7.5703125" bestFit="1" customWidth="1"/>
    <col min="5135" max="5135" width="14" bestFit="1" customWidth="1"/>
    <col min="5136" max="5136" width="12.5703125" bestFit="1" customWidth="1"/>
    <col min="5137" max="5137" width="9.85546875" customWidth="1"/>
    <col min="5377" max="5377" width="13.5703125" customWidth="1"/>
    <col min="5378" max="5378" width="12.85546875" customWidth="1"/>
    <col min="5379" max="5379" width="15.5703125" customWidth="1"/>
    <col min="5380" max="5380" width="13.140625" bestFit="1" customWidth="1"/>
    <col min="5381" max="5381" width="9.85546875" bestFit="1" customWidth="1"/>
    <col min="5382" max="5382" width="14" bestFit="1" customWidth="1"/>
    <col min="5383" max="5383" width="12.5703125" bestFit="1" customWidth="1"/>
    <col min="5384" max="5384" width="9.5703125" customWidth="1"/>
    <col min="5385" max="5385" width="2.5703125" customWidth="1"/>
    <col min="5386" max="5386" width="2.42578125" customWidth="1"/>
    <col min="5387" max="5387" width="14.28515625" customWidth="1"/>
    <col min="5388" max="5388" width="16.42578125" customWidth="1"/>
    <col min="5389" max="5389" width="14" customWidth="1"/>
    <col min="5390" max="5390" width="7.5703125" bestFit="1" customWidth="1"/>
    <col min="5391" max="5391" width="14" bestFit="1" customWidth="1"/>
    <col min="5392" max="5392" width="12.5703125" bestFit="1" customWidth="1"/>
    <col min="5393" max="5393" width="9.85546875" customWidth="1"/>
    <col min="5633" max="5633" width="13.5703125" customWidth="1"/>
    <col min="5634" max="5634" width="12.85546875" customWidth="1"/>
    <col min="5635" max="5635" width="15.5703125" customWidth="1"/>
    <col min="5636" max="5636" width="13.140625" bestFit="1" customWidth="1"/>
    <col min="5637" max="5637" width="9.85546875" bestFit="1" customWidth="1"/>
    <col min="5638" max="5638" width="14" bestFit="1" customWidth="1"/>
    <col min="5639" max="5639" width="12.5703125" bestFit="1" customWidth="1"/>
    <col min="5640" max="5640" width="9.5703125" customWidth="1"/>
    <col min="5641" max="5641" width="2.5703125" customWidth="1"/>
    <col min="5642" max="5642" width="2.42578125" customWidth="1"/>
    <col min="5643" max="5643" width="14.28515625" customWidth="1"/>
    <col min="5644" max="5644" width="16.42578125" customWidth="1"/>
    <col min="5645" max="5645" width="14" customWidth="1"/>
    <col min="5646" max="5646" width="7.5703125" bestFit="1" customWidth="1"/>
    <col min="5647" max="5647" width="14" bestFit="1" customWidth="1"/>
    <col min="5648" max="5648" width="12.5703125" bestFit="1" customWidth="1"/>
    <col min="5649" max="5649" width="9.85546875" customWidth="1"/>
    <col min="5889" max="5889" width="13.5703125" customWidth="1"/>
    <col min="5890" max="5890" width="12.85546875" customWidth="1"/>
    <col min="5891" max="5891" width="15.5703125" customWidth="1"/>
    <col min="5892" max="5892" width="13.140625" bestFit="1" customWidth="1"/>
    <col min="5893" max="5893" width="9.85546875" bestFit="1" customWidth="1"/>
    <col min="5894" max="5894" width="14" bestFit="1" customWidth="1"/>
    <col min="5895" max="5895" width="12.5703125" bestFit="1" customWidth="1"/>
    <col min="5896" max="5896" width="9.5703125" customWidth="1"/>
    <col min="5897" max="5897" width="2.5703125" customWidth="1"/>
    <col min="5898" max="5898" width="2.42578125" customWidth="1"/>
    <col min="5899" max="5899" width="14.28515625" customWidth="1"/>
    <col min="5900" max="5900" width="16.42578125" customWidth="1"/>
    <col min="5901" max="5901" width="14" customWidth="1"/>
    <col min="5902" max="5902" width="7.5703125" bestFit="1" customWidth="1"/>
    <col min="5903" max="5903" width="14" bestFit="1" customWidth="1"/>
    <col min="5904" max="5904" width="12.5703125" bestFit="1" customWidth="1"/>
    <col min="5905" max="5905" width="9.85546875" customWidth="1"/>
    <col min="6145" max="6145" width="13.5703125" customWidth="1"/>
    <col min="6146" max="6146" width="12.85546875" customWidth="1"/>
    <col min="6147" max="6147" width="15.5703125" customWidth="1"/>
    <col min="6148" max="6148" width="13.140625" bestFit="1" customWidth="1"/>
    <col min="6149" max="6149" width="9.85546875" bestFit="1" customWidth="1"/>
    <col min="6150" max="6150" width="14" bestFit="1" customWidth="1"/>
    <col min="6151" max="6151" width="12.5703125" bestFit="1" customWidth="1"/>
    <col min="6152" max="6152" width="9.5703125" customWidth="1"/>
    <col min="6153" max="6153" width="2.5703125" customWidth="1"/>
    <col min="6154" max="6154" width="2.42578125" customWidth="1"/>
    <col min="6155" max="6155" width="14.28515625" customWidth="1"/>
    <col min="6156" max="6156" width="16.42578125" customWidth="1"/>
    <col min="6157" max="6157" width="14" customWidth="1"/>
    <col min="6158" max="6158" width="7.5703125" bestFit="1" customWidth="1"/>
    <col min="6159" max="6159" width="14" bestFit="1" customWidth="1"/>
    <col min="6160" max="6160" width="12.5703125" bestFit="1" customWidth="1"/>
    <col min="6161" max="6161" width="9.85546875" customWidth="1"/>
    <col min="6401" max="6401" width="13.5703125" customWidth="1"/>
    <col min="6402" max="6402" width="12.85546875" customWidth="1"/>
    <col min="6403" max="6403" width="15.5703125" customWidth="1"/>
    <col min="6404" max="6404" width="13.140625" bestFit="1" customWidth="1"/>
    <col min="6405" max="6405" width="9.85546875" bestFit="1" customWidth="1"/>
    <col min="6406" max="6406" width="14" bestFit="1" customWidth="1"/>
    <col min="6407" max="6407" width="12.5703125" bestFit="1" customWidth="1"/>
    <col min="6408" max="6408" width="9.5703125" customWidth="1"/>
    <col min="6409" max="6409" width="2.5703125" customWidth="1"/>
    <col min="6410" max="6410" width="2.42578125" customWidth="1"/>
    <col min="6411" max="6411" width="14.28515625" customWidth="1"/>
    <col min="6412" max="6412" width="16.42578125" customWidth="1"/>
    <col min="6413" max="6413" width="14" customWidth="1"/>
    <col min="6414" max="6414" width="7.5703125" bestFit="1" customWidth="1"/>
    <col min="6415" max="6415" width="14" bestFit="1" customWidth="1"/>
    <col min="6416" max="6416" width="12.5703125" bestFit="1" customWidth="1"/>
    <col min="6417" max="6417" width="9.85546875" customWidth="1"/>
    <col min="6657" max="6657" width="13.5703125" customWidth="1"/>
    <col min="6658" max="6658" width="12.85546875" customWidth="1"/>
    <col min="6659" max="6659" width="15.5703125" customWidth="1"/>
    <col min="6660" max="6660" width="13.140625" bestFit="1" customWidth="1"/>
    <col min="6661" max="6661" width="9.85546875" bestFit="1" customWidth="1"/>
    <col min="6662" max="6662" width="14" bestFit="1" customWidth="1"/>
    <col min="6663" max="6663" width="12.5703125" bestFit="1" customWidth="1"/>
    <col min="6664" max="6664" width="9.5703125" customWidth="1"/>
    <col min="6665" max="6665" width="2.5703125" customWidth="1"/>
    <col min="6666" max="6666" width="2.42578125" customWidth="1"/>
    <col min="6667" max="6667" width="14.28515625" customWidth="1"/>
    <col min="6668" max="6668" width="16.42578125" customWidth="1"/>
    <col min="6669" max="6669" width="14" customWidth="1"/>
    <col min="6670" max="6670" width="7.5703125" bestFit="1" customWidth="1"/>
    <col min="6671" max="6671" width="14" bestFit="1" customWidth="1"/>
    <col min="6672" max="6672" width="12.5703125" bestFit="1" customWidth="1"/>
    <col min="6673" max="6673" width="9.85546875" customWidth="1"/>
    <col min="6913" max="6913" width="13.5703125" customWidth="1"/>
    <col min="6914" max="6914" width="12.85546875" customWidth="1"/>
    <col min="6915" max="6915" width="15.5703125" customWidth="1"/>
    <col min="6916" max="6916" width="13.140625" bestFit="1" customWidth="1"/>
    <col min="6917" max="6917" width="9.85546875" bestFit="1" customWidth="1"/>
    <col min="6918" max="6918" width="14" bestFit="1" customWidth="1"/>
    <col min="6919" max="6919" width="12.5703125" bestFit="1" customWidth="1"/>
    <col min="6920" max="6920" width="9.5703125" customWidth="1"/>
    <col min="6921" max="6921" width="2.5703125" customWidth="1"/>
    <col min="6922" max="6922" width="2.42578125" customWidth="1"/>
    <col min="6923" max="6923" width="14.28515625" customWidth="1"/>
    <col min="6924" max="6924" width="16.42578125" customWidth="1"/>
    <col min="6925" max="6925" width="14" customWidth="1"/>
    <col min="6926" max="6926" width="7.5703125" bestFit="1" customWidth="1"/>
    <col min="6927" max="6927" width="14" bestFit="1" customWidth="1"/>
    <col min="6928" max="6928" width="12.5703125" bestFit="1" customWidth="1"/>
    <col min="6929" max="6929" width="9.85546875" customWidth="1"/>
    <col min="7169" max="7169" width="13.5703125" customWidth="1"/>
    <col min="7170" max="7170" width="12.85546875" customWidth="1"/>
    <col min="7171" max="7171" width="15.5703125" customWidth="1"/>
    <col min="7172" max="7172" width="13.140625" bestFit="1" customWidth="1"/>
    <col min="7173" max="7173" width="9.85546875" bestFit="1" customWidth="1"/>
    <col min="7174" max="7174" width="14" bestFit="1" customWidth="1"/>
    <col min="7175" max="7175" width="12.5703125" bestFit="1" customWidth="1"/>
    <col min="7176" max="7176" width="9.5703125" customWidth="1"/>
    <col min="7177" max="7177" width="2.5703125" customWidth="1"/>
    <col min="7178" max="7178" width="2.42578125" customWidth="1"/>
    <col min="7179" max="7179" width="14.28515625" customWidth="1"/>
    <col min="7180" max="7180" width="16.42578125" customWidth="1"/>
    <col min="7181" max="7181" width="14" customWidth="1"/>
    <col min="7182" max="7182" width="7.5703125" bestFit="1" customWidth="1"/>
    <col min="7183" max="7183" width="14" bestFit="1" customWidth="1"/>
    <col min="7184" max="7184" width="12.5703125" bestFit="1" customWidth="1"/>
    <col min="7185" max="7185" width="9.85546875" customWidth="1"/>
    <col min="7425" max="7425" width="13.5703125" customWidth="1"/>
    <col min="7426" max="7426" width="12.85546875" customWidth="1"/>
    <col min="7427" max="7427" width="15.5703125" customWidth="1"/>
    <col min="7428" max="7428" width="13.140625" bestFit="1" customWidth="1"/>
    <col min="7429" max="7429" width="9.85546875" bestFit="1" customWidth="1"/>
    <col min="7430" max="7430" width="14" bestFit="1" customWidth="1"/>
    <col min="7431" max="7431" width="12.5703125" bestFit="1" customWidth="1"/>
    <col min="7432" max="7432" width="9.5703125" customWidth="1"/>
    <col min="7433" max="7433" width="2.5703125" customWidth="1"/>
    <col min="7434" max="7434" width="2.42578125" customWidth="1"/>
    <col min="7435" max="7435" width="14.28515625" customWidth="1"/>
    <col min="7436" max="7436" width="16.42578125" customWidth="1"/>
    <col min="7437" max="7437" width="14" customWidth="1"/>
    <col min="7438" max="7438" width="7.5703125" bestFit="1" customWidth="1"/>
    <col min="7439" max="7439" width="14" bestFit="1" customWidth="1"/>
    <col min="7440" max="7440" width="12.5703125" bestFit="1" customWidth="1"/>
    <col min="7441" max="7441" width="9.85546875" customWidth="1"/>
    <col min="7681" max="7681" width="13.5703125" customWidth="1"/>
    <col min="7682" max="7682" width="12.85546875" customWidth="1"/>
    <col min="7683" max="7683" width="15.5703125" customWidth="1"/>
    <col min="7684" max="7684" width="13.140625" bestFit="1" customWidth="1"/>
    <col min="7685" max="7685" width="9.85546875" bestFit="1" customWidth="1"/>
    <col min="7686" max="7686" width="14" bestFit="1" customWidth="1"/>
    <col min="7687" max="7687" width="12.5703125" bestFit="1" customWidth="1"/>
    <col min="7688" max="7688" width="9.5703125" customWidth="1"/>
    <col min="7689" max="7689" width="2.5703125" customWidth="1"/>
    <col min="7690" max="7690" width="2.42578125" customWidth="1"/>
    <col min="7691" max="7691" width="14.28515625" customWidth="1"/>
    <col min="7692" max="7692" width="16.42578125" customWidth="1"/>
    <col min="7693" max="7693" width="14" customWidth="1"/>
    <col min="7694" max="7694" width="7.5703125" bestFit="1" customWidth="1"/>
    <col min="7695" max="7695" width="14" bestFit="1" customWidth="1"/>
    <col min="7696" max="7696" width="12.5703125" bestFit="1" customWidth="1"/>
    <col min="7697" max="7697" width="9.85546875" customWidth="1"/>
    <col min="7937" max="7937" width="13.5703125" customWidth="1"/>
    <col min="7938" max="7938" width="12.85546875" customWidth="1"/>
    <col min="7939" max="7939" width="15.5703125" customWidth="1"/>
    <col min="7940" max="7940" width="13.140625" bestFit="1" customWidth="1"/>
    <col min="7941" max="7941" width="9.85546875" bestFit="1" customWidth="1"/>
    <col min="7942" max="7942" width="14" bestFit="1" customWidth="1"/>
    <col min="7943" max="7943" width="12.5703125" bestFit="1" customWidth="1"/>
    <col min="7944" max="7944" width="9.5703125" customWidth="1"/>
    <col min="7945" max="7945" width="2.5703125" customWidth="1"/>
    <col min="7946" max="7946" width="2.42578125" customWidth="1"/>
    <col min="7947" max="7947" width="14.28515625" customWidth="1"/>
    <col min="7948" max="7948" width="16.42578125" customWidth="1"/>
    <col min="7949" max="7949" width="14" customWidth="1"/>
    <col min="7950" max="7950" width="7.5703125" bestFit="1" customWidth="1"/>
    <col min="7951" max="7951" width="14" bestFit="1" customWidth="1"/>
    <col min="7952" max="7952" width="12.5703125" bestFit="1" customWidth="1"/>
    <col min="7953" max="7953" width="9.85546875" customWidth="1"/>
    <col min="8193" max="8193" width="13.5703125" customWidth="1"/>
    <col min="8194" max="8194" width="12.85546875" customWidth="1"/>
    <col min="8195" max="8195" width="15.5703125" customWidth="1"/>
    <col min="8196" max="8196" width="13.140625" bestFit="1" customWidth="1"/>
    <col min="8197" max="8197" width="9.85546875" bestFit="1" customWidth="1"/>
    <col min="8198" max="8198" width="14" bestFit="1" customWidth="1"/>
    <col min="8199" max="8199" width="12.5703125" bestFit="1" customWidth="1"/>
    <col min="8200" max="8200" width="9.5703125" customWidth="1"/>
    <col min="8201" max="8201" width="2.5703125" customWidth="1"/>
    <col min="8202" max="8202" width="2.42578125" customWidth="1"/>
    <col min="8203" max="8203" width="14.28515625" customWidth="1"/>
    <col min="8204" max="8204" width="16.42578125" customWidth="1"/>
    <col min="8205" max="8205" width="14" customWidth="1"/>
    <col min="8206" max="8206" width="7.5703125" bestFit="1" customWidth="1"/>
    <col min="8207" max="8207" width="14" bestFit="1" customWidth="1"/>
    <col min="8208" max="8208" width="12.5703125" bestFit="1" customWidth="1"/>
    <col min="8209" max="8209" width="9.85546875" customWidth="1"/>
    <col min="8449" max="8449" width="13.5703125" customWidth="1"/>
    <col min="8450" max="8450" width="12.85546875" customWidth="1"/>
    <col min="8451" max="8451" width="15.5703125" customWidth="1"/>
    <col min="8452" max="8452" width="13.140625" bestFit="1" customWidth="1"/>
    <col min="8453" max="8453" width="9.85546875" bestFit="1" customWidth="1"/>
    <col min="8454" max="8454" width="14" bestFit="1" customWidth="1"/>
    <col min="8455" max="8455" width="12.5703125" bestFit="1" customWidth="1"/>
    <col min="8456" max="8456" width="9.5703125" customWidth="1"/>
    <col min="8457" max="8457" width="2.5703125" customWidth="1"/>
    <col min="8458" max="8458" width="2.42578125" customWidth="1"/>
    <col min="8459" max="8459" width="14.28515625" customWidth="1"/>
    <col min="8460" max="8460" width="16.42578125" customWidth="1"/>
    <col min="8461" max="8461" width="14" customWidth="1"/>
    <col min="8462" max="8462" width="7.5703125" bestFit="1" customWidth="1"/>
    <col min="8463" max="8463" width="14" bestFit="1" customWidth="1"/>
    <col min="8464" max="8464" width="12.5703125" bestFit="1" customWidth="1"/>
    <col min="8465" max="8465" width="9.85546875" customWidth="1"/>
    <col min="8705" max="8705" width="13.5703125" customWidth="1"/>
    <col min="8706" max="8706" width="12.85546875" customWidth="1"/>
    <col min="8707" max="8707" width="15.5703125" customWidth="1"/>
    <col min="8708" max="8708" width="13.140625" bestFit="1" customWidth="1"/>
    <col min="8709" max="8709" width="9.85546875" bestFit="1" customWidth="1"/>
    <col min="8710" max="8710" width="14" bestFit="1" customWidth="1"/>
    <col min="8711" max="8711" width="12.5703125" bestFit="1" customWidth="1"/>
    <col min="8712" max="8712" width="9.5703125" customWidth="1"/>
    <col min="8713" max="8713" width="2.5703125" customWidth="1"/>
    <col min="8714" max="8714" width="2.42578125" customWidth="1"/>
    <col min="8715" max="8715" width="14.28515625" customWidth="1"/>
    <col min="8716" max="8716" width="16.42578125" customWidth="1"/>
    <col min="8717" max="8717" width="14" customWidth="1"/>
    <col min="8718" max="8718" width="7.5703125" bestFit="1" customWidth="1"/>
    <col min="8719" max="8719" width="14" bestFit="1" customWidth="1"/>
    <col min="8720" max="8720" width="12.5703125" bestFit="1" customWidth="1"/>
    <col min="8721" max="8721" width="9.85546875" customWidth="1"/>
    <col min="8961" max="8961" width="13.5703125" customWidth="1"/>
    <col min="8962" max="8962" width="12.85546875" customWidth="1"/>
    <col min="8963" max="8963" width="15.5703125" customWidth="1"/>
    <col min="8964" max="8964" width="13.140625" bestFit="1" customWidth="1"/>
    <col min="8965" max="8965" width="9.85546875" bestFit="1" customWidth="1"/>
    <col min="8966" max="8966" width="14" bestFit="1" customWidth="1"/>
    <col min="8967" max="8967" width="12.5703125" bestFit="1" customWidth="1"/>
    <col min="8968" max="8968" width="9.5703125" customWidth="1"/>
    <col min="8969" max="8969" width="2.5703125" customWidth="1"/>
    <col min="8970" max="8970" width="2.42578125" customWidth="1"/>
    <col min="8971" max="8971" width="14.28515625" customWidth="1"/>
    <col min="8972" max="8972" width="16.42578125" customWidth="1"/>
    <col min="8973" max="8973" width="14" customWidth="1"/>
    <col min="8974" max="8974" width="7.5703125" bestFit="1" customWidth="1"/>
    <col min="8975" max="8975" width="14" bestFit="1" customWidth="1"/>
    <col min="8976" max="8976" width="12.5703125" bestFit="1" customWidth="1"/>
    <col min="8977" max="8977" width="9.85546875" customWidth="1"/>
    <col min="9217" max="9217" width="13.5703125" customWidth="1"/>
    <col min="9218" max="9218" width="12.85546875" customWidth="1"/>
    <col min="9219" max="9219" width="15.5703125" customWidth="1"/>
    <col min="9220" max="9220" width="13.140625" bestFit="1" customWidth="1"/>
    <col min="9221" max="9221" width="9.85546875" bestFit="1" customWidth="1"/>
    <col min="9222" max="9222" width="14" bestFit="1" customWidth="1"/>
    <col min="9223" max="9223" width="12.5703125" bestFit="1" customWidth="1"/>
    <col min="9224" max="9224" width="9.5703125" customWidth="1"/>
    <col min="9225" max="9225" width="2.5703125" customWidth="1"/>
    <col min="9226" max="9226" width="2.42578125" customWidth="1"/>
    <col min="9227" max="9227" width="14.28515625" customWidth="1"/>
    <col min="9228" max="9228" width="16.42578125" customWidth="1"/>
    <col min="9229" max="9229" width="14" customWidth="1"/>
    <col min="9230" max="9230" width="7.5703125" bestFit="1" customWidth="1"/>
    <col min="9231" max="9231" width="14" bestFit="1" customWidth="1"/>
    <col min="9232" max="9232" width="12.5703125" bestFit="1" customWidth="1"/>
    <col min="9233" max="9233" width="9.85546875" customWidth="1"/>
    <col min="9473" max="9473" width="13.5703125" customWidth="1"/>
    <col min="9474" max="9474" width="12.85546875" customWidth="1"/>
    <col min="9475" max="9475" width="15.5703125" customWidth="1"/>
    <col min="9476" max="9476" width="13.140625" bestFit="1" customWidth="1"/>
    <col min="9477" max="9477" width="9.85546875" bestFit="1" customWidth="1"/>
    <col min="9478" max="9478" width="14" bestFit="1" customWidth="1"/>
    <col min="9479" max="9479" width="12.5703125" bestFit="1" customWidth="1"/>
    <col min="9480" max="9480" width="9.5703125" customWidth="1"/>
    <col min="9481" max="9481" width="2.5703125" customWidth="1"/>
    <col min="9482" max="9482" width="2.42578125" customWidth="1"/>
    <col min="9483" max="9483" width="14.28515625" customWidth="1"/>
    <col min="9484" max="9484" width="16.42578125" customWidth="1"/>
    <col min="9485" max="9485" width="14" customWidth="1"/>
    <col min="9486" max="9486" width="7.5703125" bestFit="1" customWidth="1"/>
    <col min="9487" max="9487" width="14" bestFit="1" customWidth="1"/>
    <col min="9488" max="9488" width="12.5703125" bestFit="1" customWidth="1"/>
    <col min="9489" max="9489" width="9.85546875" customWidth="1"/>
    <col min="9729" max="9729" width="13.5703125" customWidth="1"/>
    <col min="9730" max="9730" width="12.85546875" customWidth="1"/>
    <col min="9731" max="9731" width="15.5703125" customWidth="1"/>
    <col min="9732" max="9732" width="13.140625" bestFit="1" customWidth="1"/>
    <col min="9733" max="9733" width="9.85546875" bestFit="1" customWidth="1"/>
    <col min="9734" max="9734" width="14" bestFit="1" customWidth="1"/>
    <col min="9735" max="9735" width="12.5703125" bestFit="1" customWidth="1"/>
    <col min="9736" max="9736" width="9.5703125" customWidth="1"/>
    <col min="9737" max="9737" width="2.5703125" customWidth="1"/>
    <col min="9738" max="9738" width="2.42578125" customWidth="1"/>
    <col min="9739" max="9739" width="14.28515625" customWidth="1"/>
    <col min="9740" max="9740" width="16.42578125" customWidth="1"/>
    <col min="9741" max="9741" width="14" customWidth="1"/>
    <col min="9742" max="9742" width="7.5703125" bestFit="1" customWidth="1"/>
    <col min="9743" max="9743" width="14" bestFit="1" customWidth="1"/>
    <col min="9744" max="9744" width="12.5703125" bestFit="1" customWidth="1"/>
    <col min="9745" max="9745" width="9.85546875" customWidth="1"/>
    <col min="9985" max="9985" width="13.5703125" customWidth="1"/>
    <col min="9986" max="9986" width="12.85546875" customWidth="1"/>
    <col min="9987" max="9987" width="15.5703125" customWidth="1"/>
    <col min="9988" max="9988" width="13.140625" bestFit="1" customWidth="1"/>
    <col min="9989" max="9989" width="9.85546875" bestFit="1" customWidth="1"/>
    <col min="9990" max="9990" width="14" bestFit="1" customWidth="1"/>
    <col min="9991" max="9991" width="12.5703125" bestFit="1" customWidth="1"/>
    <col min="9992" max="9992" width="9.5703125" customWidth="1"/>
    <col min="9993" max="9993" width="2.5703125" customWidth="1"/>
    <col min="9994" max="9994" width="2.42578125" customWidth="1"/>
    <col min="9995" max="9995" width="14.28515625" customWidth="1"/>
    <col min="9996" max="9996" width="16.42578125" customWidth="1"/>
    <col min="9997" max="9997" width="14" customWidth="1"/>
    <col min="9998" max="9998" width="7.5703125" bestFit="1" customWidth="1"/>
    <col min="9999" max="9999" width="14" bestFit="1" customWidth="1"/>
    <col min="10000" max="10000" width="12.5703125" bestFit="1" customWidth="1"/>
    <col min="10001" max="10001" width="9.85546875" customWidth="1"/>
    <col min="10241" max="10241" width="13.5703125" customWidth="1"/>
    <col min="10242" max="10242" width="12.85546875" customWidth="1"/>
    <col min="10243" max="10243" width="15.5703125" customWidth="1"/>
    <col min="10244" max="10244" width="13.140625" bestFit="1" customWidth="1"/>
    <col min="10245" max="10245" width="9.85546875" bestFit="1" customWidth="1"/>
    <col min="10246" max="10246" width="14" bestFit="1" customWidth="1"/>
    <col min="10247" max="10247" width="12.5703125" bestFit="1" customWidth="1"/>
    <col min="10248" max="10248" width="9.5703125" customWidth="1"/>
    <col min="10249" max="10249" width="2.5703125" customWidth="1"/>
    <col min="10250" max="10250" width="2.42578125" customWidth="1"/>
    <col min="10251" max="10251" width="14.28515625" customWidth="1"/>
    <col min="10252" max="10252" width="16.42578125" customWidth="1"/>
    <col min="10253" max="10253" width="14" customWidth="1"/>
    <col min="10254" max="10254" width="7.5703125" bestFit="1" customWidth="1"/>
    <col min="10255" max="10255" width="14" bestFit="1" customWidth="1"/>
    <col min="10256" max="10256" width="12.5703125" bestFit="1" customWidth="1"/>
    <col min="10257" max="10257" width="9.85546875" customWidth="1"/>
    <col min="10497" max="10497" width="13.5703125" customWidth="1"/>
    <col min="10498" max="10498" width="12.85546875" customWidth="1"/>
    <col min="10499" max="10499" width="15.5703125" customWidth="1"/>
    <col min="10500" max="10500" width="13.140625" bestFit="1" customWidth="1"/>
    <col min="10501" max="10501" width="9.85546875" bestFit="1" customWidth="1"/>
    <col min="10502" max="10502" width="14" bestFit="1" customWidth="1"/>
    <col min="10503" max="10503" width="12.5703125" bestFit="1" customWidth="1"/>
    <col min="10504" max="10504" width="9.5703125" customWidth="1"/>
    <col min="10505" max="10505" width="2.5703125" customWidth="1"/>
    <col min="10506" max="10506" width="2.42578125" customWidth="1"/>
    <col min="10507" max="10507" width="14.28515625" customWidth="1"/>
    <col min="10508" max="10508" width="16.42578125" customWidth="1"/>
    <col min="10509" max="10509" width="14" customWidth="1"/>
    <col min="10510" max="10510" width="7.5703125" bestFit="1" customWidth="1"/>
    <col min="10511" max="10511" width="14" bestFit="1" customWidth="1"/>
    <col min="10512" max="10512" width="12.5703125" bestFit="1" customWidth="1"/>
    <col min="10513" max="10513" width="9.85546875" customWidth="1"/>
    <col min="10753" max="10753" width="13.5703125" customWidth="1"/>
    <col min="10754" max="10754" width="12.85546875" customWidth="1"/>
    <col min="10755" max="10755" width="15.5703125" customWidth="1"/>
    <col min="10756" max="10756" width="13.140625" bestFit="1" customWidth="1"/>
    <col min="10757" max="10757" width="9.85546875" bestFit="1" customWidth="1"/>
    <col min="10758" max="10758" width="14" bestFit="1" customWidth="1"/>
    <col min="10759" max="10759" width="12.5703125" bestFit="1" customWidth="1"/>
    <col min="10760" max="10760" width="9.5703125" customWidth="1"/>
    <col min="10761" max="10761" width="2.5703125" customWidth="1"/>
    <col min="10762" max="10762" width="2.42578125" customWidth="1"/>
    <col min="10763" max="10763" width="14.28515625" customWidth="1"/>
    <col min="10764" max="10764" width="16.42578125" customWidth="1"/>
    <col min="10765" max="10765" width="14" customWidth="1"/>
    <col min="10766" max="10766" width="7.5703125" bestFit="1" customWidth="1"/>
    <col min="10767" max="10767" width="14" bestFit="1" customWidth="1"/>
    <col min="10768" max="10768" width="12.5703125" bestFit="1" customWidth="1"/>
    <col min="10769" max="10769" width="9.85546875" customWidth="1"/>
    <col min="11009" max="11009" width="13.5703125" customWidth="1"/>
    <col min="11010" max="11010" width="12.85546875" customWidth="1"/>
    <col min="11011" max="11011" width="15.5703125" customWidth="1"/>
    <col min="11012" max="11012" width="13.140625" bestFit="1" customWidth="1"/>
    <col min="11013" max="11013" width="9.85546875" bestFit="1" customWidth="1"/>
    <col min="11014" max="11014" width="14" bestFit="1" customWidth="1"/>
    <col min="11015" max="11015" width="12.5703125" bestFit="1" customWidth="1"/>
    <col min="11016" max="11016" width="9.5703125" customWidth="1"/>
    <col min="11017" max="11017" width="2.5703125" customWidth="1"/>
    <col min="11018" max="11018" width="2.42578125" customWidth="1"/>
    <col min="11019" max="11019" width="14.28515625" customWidth="1"/>
    <col min="11020" max="11020" width="16.42578125" customWidth="1"/>
    <col min="11021" max="11021" width="14" customWidth="1"/>
    <col min="11022" max="11022" width="7.5703125" bestFit="1" customWidth="1"/>
    <col min="11023" max="11023" width="14" bestFit="1" customWidth="1"/>
    <col min="11024" max="11024" width="12.5703125" bestFit="1" customWidth="1"/>
    <col min="11025" max="11025" width="9.85546875" customWidth="1"/>
    <col min="11265" max="11265" width="13.5703125" customWidth="1"/>
    <col min="11266" max="11266" width="12.85546875" customWidth="1"/>
    <col min="11267" max="11267" width="15.5703125" customWidth="1"/>
    <col min="11268" max="11268" width="13.140625" bestFit="1" customWidth="1"/>
    <col min="11269" max="11269" width="9.85546875" bestFit="1" customWidth="1"/>
    <col min="11270" max="11270" width="14" bestFit="1" customWidth="1"/>
    <col min="11271" max="11271" width="12.5703125" bestFit="1" customWidth="1"/>
    <col min="11272" max="11272" width="9.5703125" customWidth="1"/>
    <col min="11273" max="11273" width="2.5703125" customWidth="1"/>
    <col min="11274" max="11274" width="2.42578125" customWidth="1"/>
    <col min="11275" max="11275" width="14.28515625" customWidth="1"/>
    <col min="11276" max="11276" width="16.42578125" customWidth="1"/>
    <col min="11277" max="11277" width="14" customWidth="1"/>
    <col min="11278" max="11278" width="7.5703125" bestFit="1" customWidth="1"/>
    <col min="11279" max="11279" width="14" bestFit="1" customWidth="1"/>
    <col min="11280" max="11280" width="12.5703125" bestFit="1" customWidth="1"/>
    <col min="11281" max="11281" width="9.85546875" customWidth="1"/>
    <col min="11521" max="11521" width="13.5703125" customWidth="1"/>
    <col min="11522" max="11522" width="12.85546875" customWidth="1"/>
    <col min="11523" max="11523" width="15.5703125" customWidth="1"/>
    <col min="11524" max="11524" width="13.140625" bestFit="1" customWidth="1"/>
    <col min="11525" max="11525" width="9.85546875" bestFit="1" customWidth="1"/>
    <col min="11526" max="11526" width="14" bestFit="1" customWidth="1"/>
    <col min="11527" max="11527" width="12.5703125" bestFit="1" customWidth="1"/>
    <col min="11528" max="11528" width="9.5703125" customWidth="1"/>
    <col min="11529" max="11529" width="2.5703125" customWidth="1"/>
    <col min="11530" max="11530" width="2.42578125" customWidth="1"/>
    <col min="11531" max="11531" width="14.28515625" customWidth="1"/>
    <col min="11532" max="11532" width="16.42578125" customWidth="1"/>
    <col min="11533" max="11533" width="14" customWidth="1"/>
    <col min="11534" max="11534" width="7.5703125" bestFit="1" customWidth="1"/>
    <col min="11535" max="11535" width="14" bestFit="1" customWidth="1"/>
    <col min="11536" max="11536" width="12.5703125" bestFit="1" customWidth="1"/>
    <col min="11537" max="11537" width="9.85546875" customWidth="1"/>
    <col min="11777" max="11777" width="13.5703125" customWidth="1"/>
    <col min="11778" max="11778" width="12.85546875" customWidth="1"/>
    <col min="11779" max="11779" width="15.5703125" customWidth="1"/>
    <col min="11780" max="11780" width="13.140625" bestFit="1" customWidth="1"/>
    <col min="11781" max="11781" width="9.85546875" bestFit="1" customWidth="1"/>
    <col min="11782" max="11782" width="14" bestFit="1" customWidth="1"/>
    <col min="11783" max="11783" width="12.5703125" bestFit="1" customWidth="1"/>
    <col min="11784" max="11784" width="9.5703125" customWidth="1"/>
    <col min="11785" max="11785" width="2.5703125" customWidth="1"/>
    <col min="11786" max="11786" width="2.42578125" customWidth="1"/>
    <col min="11787" max="11787" width="14.28515625" customWidth="1"/>
    <col min="11788" max="11788" width="16.42578125" customWidth="1"/>
    <col min="11789" max="11789" width="14" customWidth="1"/>
    <col min="11790" max="11790" width="7.5703125" bestFit="1" customWidth="1"/>
    <col min="11791" max="11791" width="14" bestFit="1" customWidth="1"/>
    <col min="11792" max="11792" width="12.5703125" bestFit="1" customWidth="1"/>
    <col min="11793" max="11793" width="9.85546875" customWidth="1"/>
    <col min="12033" max="12033" width="13.5703125" customWidth="1"/>
    <col min="12034" max="12034" width="12.85546875" customWidth="1"/>
    <col min="12035" max="12035" width="15.5703125" customWidth="1"/>
    <col min="12036" max="12036" width="13.140625" bestFit="1" customWidth="1"/>
    <col min="12037" max="12037" width="9.85546875" bestFit="1" customWidth="1"/>
    <col min="12038" max="12038" width="14" bestFit="1" customWidth="1"/>
    <col min="12039" max="12039" width="12.5703125" bestFit="1" customWidth="1"/>
    <col min="12040" max="12040" width="9.5703125" customWidth="1"/>
    <col min="12041" max="12041" width="2.5703125" customWidth="1"/>
    <col min="12042" max="12042" width="2.42578125" customWidth="1"/>
    <col min="12043" max="12043" width="14.28515625" customWidth="1"/>
    <col min="12044" max="12044" width="16.42578125" customWidth="1"/>
    <col min="12045" max="12045" width="14" customWidth="1"/>
    <col min="12046" max="12046" width="7.5703125" bestFit="1" customWidth="1"/>
    <col min="12047" max="12047" width="14" bestFit="1" customWidth="1"/>
    <col min="12048" max="12048" width="12.5703125" bestFit="1" customWidth="1"/>
    <col min="12049" max="12049" width="9.85546875" customWidth="1"/>
    <col min="12289" max="12289" width="13.5703125" customWidth="1"/>
    <col min="12290" max="12290" width="12.85546875" customWidth="1"/>
    <col min="12291" max="12291" width="15.5703125" customWidth="1"/>
    <col min="12292" max="12292" width="13.140625" bestFit="1" customWidth="1"/>
    <col min="12293" max="12293" width="9.85546875" bestFit="1" customWidth="1"/>
    <col min="12294" max="12294" width="14" bestFit="1" customWidth="1"/>
    <col min="12295" max="12295" width="12.5703125" bestFit="1" customWidth="1"/>
    <col min="12296" max="12296" width="9.5703125" customWidth="1"/>
    <col min="12297" max="12297" width="2.5703125" customWidth="1"/>
    <col min="12298" max="12298" width="2.42578125" customWidth="1"/>
    <col min="12299" max="12299" width="14.28515625" customWidth="1"/>
    <col min="12300" max="12300" width="16.42578125" customWidth="1"/>
    <col min="12301" max="12301" width="14" customWidth="1"/>
    <col min="12302" max="12302" width="7.5703125" bestFit="1" customWidth="1"/>
    <col min="12303" max="12303" width="14" bestFit="1" customWidth="1"/>
    <col min="12304" max="12304" width="12.5703125" bestFit="1" customWidth="1"/>
    <col min="12305" max="12305" width="9.85546875" customWidth="1"/>
    <col min="12545" max="12545" width="13.5703125" customWidth="1"/>
    <col min="12546" max="12546" width="12.85546875" customWidth="1"/>
    <col min="12547" max="12547" width="15.5703125" customWidth="1"/>
    <col min="12548" max="12548" width="13.140625" bestFit="1" customWidth="1"/>
    <col min="12549" max="12549" width="9.85546875" bestFit="1" customWidth="1"/>
    <col min="12550" max="12550" width="14" bestFit="1" customWidth="1"/>
    <col min="12551" max="12551" width="12.5703125" bestFit="1" customWidth="1"/>
    <col min="12552" max="12552" width="9.5703125" customWidth="1"/>
    <col min="12553" max="12553" width="2.5703125" customWidth="1"/>
    <col min="12554" max="12554" width="2.42578125" customWidth="1"/>
    <col min="12555" max="12555" width="14.28515625" customWidth="1"/>
    <col min="12556" max="12556" width="16.42578125" customWidth="1"/>
    <col min="12557" max="12557" width="14" customWidth="1"/>
    <col min="12558" max="12558" width="7.5703125" bestFit="1" customWidth="1"/>
    <col min="12559" max="12559" width="14" bestFit="1" customWidth="1"/>
    <col min="12560" max="12560" width="12.5703125" bestFit="1" customWidth="1"/>
    <col min="12561" max="12561" width="9.85546875" customWidth="1"/>
    <col min="12801" max="12801" width="13.5703125" customWidth="1"/>
    <col min="12802" max="12802" width="12.85546875" customWidth="1"/>
    <col min="12803" max="12803" width="15.5703125" customWidth="1"/>
    <col min="12804" max="12804" width="13.140625" bestFit="1" customWidth="1"/>
    <col min="12805" max="12805" width="9.85546875" bestFit="1" customWidth="1"/>
    <col min="12806" max="12806" width="14" bestFit="1" customWidth="1"/>
    <col min="12807" max="12807" width="12.5703125" bestFit="1" customWidth="1"/>
    <col min="12808" max="12808" width="9.5703125" customWidth="1"/>
    <col min="12809" max="12809" width="2.5703125" customWidth="1"/>
    <col min="12810" max="12810" width="2.42578125" customWidth="1"/>
    <col min="12811" max="12811" width="14.28515625" customWidth="1"/>
    <col min="12812" max="12812" width="16.42578125" customWidth="1"/>
    <col min="12813" max="12813" width="14" customWidth="1"/>
    <col min="12814" max="12814" width="7.5703125" bestFit="1" customWidth="1"/>
    <col min="12815" max="12815" width="14" bestFit="1" customWidth="1"/>
    <col min="12816" max="12816" width="12.5703125" bestFit="1" customWidth="1"/>
    <col min="12817" max="12817" width="9.85546875" customWidth="1"/>
    <col min="13057" max="13057" width="13.5703125" customWidth="1"/>
    <col min="13058" max="13058" width="12.85546875" customWidth="1"/>
    <col min="13059" max="13059" width="15.5703125" customWidth="1"/>
    <col min="13060" max="13060" width="13.140625" bestFit="1" customWidth="1"/>
    <col min="13061" max="13061" width="9.85546875" bestFit="1" customWidth="1"/>
    <col min="13062" max="13062" width="14" bestFit="1" customWidth="1"/>
    <col min="13063" max="13063" width="12.5703125" bestFit="1" customWidth="1"/>
    <col min="13064" max="13064" width="9.5703125" customWidth="1"/>
    <col min="13065" max="13065" width="2.5703125" customWidth="1"/>
    <col min="13066" max="13066" width="2.42578125" customWidth="1"/>
    <col min="13067" max="13067" width="14.28515625" customWidth="1"/>
    <col min="13068" max="13068" width="16.42578125" customWidth="1"/>
    <col min="13069" max="13069" width="14" customWidth="1"/>
    <col min="13070" max="13070" width="7.5703125" bestFit="1" customWidth="1"/>
    <col min="13071" max="13071" width="14" bestFit="1" customWidth="1"/>
    <col min="13072" max="13072" width="12.5703125" bestFit="1" customWidth="1"/>
    <col min="13073" max="13073" width="9.85546875" customWidth="1"/>
    <col min="13313" max="13313" width="13.5703125" customWidth="1"/>
    <col min="13314" max="13314" width="12.85546875" customWidth="1"/>
    <col min="13315" max="13315" width="15.5703125" customWidth="1"/>
    <col min="13316" max="13316" width="13.140625" bestFit="1" customWidth="1"/>
    <col min="13317" max="13317" width="9.85546875" bestFit="1" customWidth="1"/>
    <col min="13318" max="13318" width="14" bestFit="1" customWidth="1"/>
    <col min="13319" max="13319" width="12.5703125" bestFit="1" customWidth="1"/>
    <col min="13320" max="13320" width="9.5703125" customWidth="1"/>
    <col min="13321" max="13321" width="2.5703125" customWidth="1"/>
    <col min="13322" max="13322" width="2.42578125" customWidth="1"/>
    <col min="13323" max="13323" width="14.28515625" customWidth="1"/>
    <col min="13324" max="13324" width="16.42578125" customWidth="1"/>
    <col min="13325" max="13325" width="14" customWidth="1"/>
    <col min="13326" max="13326" width="7.5703125" bestFit="1" customWidth="1"/>
    <col min="13327" max="13327" width="14" bestFit="1" customWidth="1"/>
    <col min="13328" max="13328" width="12.5703125" bestFit="1" customWidth="1"/>
    <col min="13329" max="13329" width="9.85546875" customWidth="1"/>
    <col min="13569" max="13569" width="13.5703125" customWidth="1"/>
    <col min="13570" max="13570" width="12.85546875" customWidth="1"/>
    <col min="13571" max="13571" width="15.5703125" customWidth="1"/>
    <col min="13572" max="13572" width="13.140625" bestFit="1" customWidth="1"/>
    <col min="13573" max="13573" width="9.85546875" bestFit="1" customWidth="1"/>
    <col min="13574" max="13574" width="14" bestFit="1" customWidth="1"/>
    <col min="13575" max="13575" width="12.5703125" bestFit="1" customWidth="1"/>
    <col min="13576" max="13576" width="9.5703125" customWidth="1"/>
    <col min="13577" max="13577" width="2.5703125" customWidth="1"/>
    <col min="13578" max="13578" width="2.42578125" customWidth="1"/>
    <col min="13579" max="13579" width="14.28515625" customWidth="1"/>
    <col min="13580" max="13580" width="16.42578125" customWidth="1"/>
    <col min="13581" max="13581" width="14" customWidth="1"/>
    <col min="13582" max="13582" width="7.5703125" bestFit="1" customWidth="1"/>
    <col min="13583" max="13583" width="14" bestFit="1" customWidth="1"/>
    <col min="13584" max="13584" width="12.5703125" bestFit="1" customWidth="1"/>
    <col min="13585" max="13585" width="9.85546875" customWidth="1"/>
    <col min="13825" max="13825" width="13.5703125" customWidth="1"/>
    <col min="13826" max="13826" width="12.85546875" customWidth="1"/>
    <col min="13827" max="13827" width="15.5703125" customWidth="1"/>
    <col min="13828" max="13828" width="13.140625" bestFit="1" customWidth="1"/>
    <col min="13829" max="13829" width="9.85546875" bestFit="1" customWidth="1"/>
    <col min="13830" max="13830" width="14" bestFit="1" customWidth="1"/>
    <col min="13831" max="13831" width="12.5703125" bestFit="1" customWidth="1"/>
    <col min="13832" max="13832" width="9.5703125" customWidth="1"/>
    <col min="13833" max="13833" width="2.5703125" customWidth="1"/>
    <col min="13834" max="13834" width="2.42578125" customWidth="1"/>
    <col min="13835" max="13835" width="14.28515625" customWidth="1"/>
    <col min="13836" max="13836" width="16.42578125" customWidth="1"/>
    <col min="13837" max="13837" width="14" customWidth="1"/>
    <col min="13838" max="13838" width="7.5703125" bestFit="1" customWidth="1"/>
    <col min="13839" max="13839" width="14" bestFit="1" customWidth="1"/>
    <col min="13840" max="13840" width="12.5703125" bestFit="1" customWidth="1"/>
    <col min="13841" max="13841" width="9.85546875" customWidth="1"/>
    <col min="14081" max="14081" width="13.5703125" customWidth="1"/>
    <col min="14082" max="14082" width="12.85546875" customWidth="1"/>
    <col min="14083" max="14083" width="15.5703125" customWidth="1"/>
    <col min="14084" max="14084" width="13.140625" bestFit="1" customWidth="1"/>
    <col min="14085" max="14085" width="9.85546875" bestFit="1" customWidth="1"/>
    <col min="14086" max="14086" width="14" bestFit="1" customWidth="1"/>
    <col min="14087" max="14087" width="12.5703125" bestFit="1" customWidth="1"/>
    <col min="14088" max="14088" width="9.5703125" customWidth="1"/>
    <col min="14089" max="14089" width="2.5703125" customWidth="1"/>
    <col min="14090" max="14090" width="2.42578125" customWidth="1"/>
    <col min="14091" max="14091" width="14.28515625" customWidth="1"/>
    <col min="14092" max="14092" width="16.42578125" customWidth="1"/>
    <col min="14093" max="14093" width="14" customWidth="1"/>
    <col min="14094" max="14094" width="7.5703125" bestFit="1" customWidth="1"/>
    <col min="14095" max="14095" width="14" bestFit="1" customWidth="1"/>
    <col min="14096" max="14096" width="12.5703125" bestFit="1" customWidth="1"/>
    <col min="14097" max="14097" width="9.85546875" customWidth="1"/>
    <col min="14337" max="14337" width="13.5703125" customWidth="1"/>
    <col min="14338" max="14338" width="12.85546875" customWidth="1"/>
    <col min="14339" max="14339" width="15.5703125" customWidth="1"/>
    <col min="14340" max="14340" width="13.140625" bestFit="1" customWidth="1"/>
    <col min="14341" max="14341" width="9.85546875" bestFit="1" customWidth="1"/>
    <col min="14342" max="14342" width="14" bestFit="1" customWidth="1"/>
    <col min="14343" max="14343" width="12.5703125" bestFit="1" customWidth="1"/>
    <col min="14344" max="14344" width="9.5703125" customWidth="1"/>
    <col min="14345" max="14345" width="2.5703125" customWidth="1"/>
    <col min="14346" max="14346" width="2.42578125" customWidth="1"/>
    <col min="14347" max="14347" width="14.28515625" customWidth="1"/>
    <col min="14348" max="14348" width="16.42578125" customWidth="1"/>
    <col min="14349" max="14349" width="14" customWidth="1"/>
    <col min="14350" max="14350" width="7.5703125" bestFit="1" customWidth="1"/>
    <col min="14351" max="14351" width="14" bestFit="1" customWidth="1"/>
    <col min="14352" max="14352" width="12.5703125" bestFit="1" customWidth="1"/>
    <col min="14353" max="14353" width="9.85546875" customWidth="1"/>
    <col min="14593" max="14593" width="13.5703125" customWidth="1"/>
    <col min="14594" max="14594" width="12.85546875" customWidth="1"/>
    <col min="14595" max="14595" width="15.5703125" customWidth="1"/>
    <col min="14596" max="14596" width="13.140625" bestFit="1" customWidth="1"/>
    <col min="14597" max="14597" width="9.85546875" bestFit="1" customWidth="1"/>
    <col min="14598" max="14598" width="14" bestFit="1" customWidth="1"/>
    <col min="14599" max="14599" width="12.5703125" bestFit="1" customWidth="1"/>
    <col min="14600" max="14600" width="9.5703125" customWidth="1"/>
    <col min="14601" max="14601" width="2.5703125" customWidth="1"/>
    <col min="14602" max="14602" width="2.42578125" customWidth="1"/>
    <col min="14603" max="14603" width="14.28515625" customWidth="1"/>
    <col min="14604" max="14604" width="16.42578125" customWidth="1"/>
    <col min="14605" max="14605" width="14" customWidth="1"/>
    <col min="14606" max="14606" width="7.5703125" bestFit="1" customWidth="1"/>
    <col min="14607" max="14607" width="14" bestFit="1" customWidth="1"/>
    <col min="14608" max="14608" width="12.5703125" bestFit="1" customWidth="1"/>
    <col min="14609" max="14609" width="9.85546875" customWidth="1"/>
    <col min="14849" max="14849" width="13.5703125" customWidth="1"/>
    <col min="14850" max="14850" width="12.85546875" customWidth="1"/>
    <col min="14851" max="14851" width="15.5703125" customWidth="1"/>
    <col min="14852" max="14852" width="13.140625" bestFit="1" customWidth="1"/>
    <col min="14853" max="14853" width="9.85546875" bestFit="1" customWidth="1"/>
    <col min="14854" max="14854" width="14" bestFit="1" customWidth="1"/>
    <col min="14855" max="14855" width="12.5703125" bestFit="1" customWidth="1"/>
    <col min="14856" max="14856" width="9.5703125" customWidth="1"/>
    <col min="14857" max="14857" width="2.5703125" customWidth="1"/>
    <col min="14858" max="14858" width="2.42578125" customWidth="1"/>
    <col min="14859" max="14859" width="14.28515625" customWidth="1"/>
    <col min="14860" max="14860" width="16.42578125" customWidth="1"/>
    <col min="14861" max="14861" width="14" customWidth="1"/>
    <col min="14862" max="14862" width="7.5703125" bestFit="1" customWidth="1"/>
    <col min="14863" max="14863" width="14" bestFit="1" customWidth="1"/>
    <col min="14864" max="14864" width="12.5703125" bestFit="1" customWidth="1"/>
    <col min="14865" max="14865" width="9.85546875" customWidth="1"/>
    <col min="15105" max="15105" width="13.5703125" customWidth="1"/>
    <col min="15106" max="15106" width="12.85546875" customWidth="1"/>
    <col min="15107" max="15107" width="15.5703125" customWidth="1"/>
    <col min="15108" max="15108" width="13.140625" bestFit="1" customWidth="1"/>
    <col min="15109" max="15109" width="9.85546875" bestFit="1" customWidth="1"/>
    <col min="15110" max="15110" width="14" bestFit="1" customWidth="1"/>
    <col min="15111" max="15111" width="12.5703125" bestFit="1" customWidth="1"/>
    <col min="15112" max="15112" width="9.5703125" customWidth="1"/>
    <col min="15113" max="15113" width="2.5703125" customWidth="1"/>
    <col min="15114" max="15114" width="2.42578125" customWidth="1"/>
    <col min="15115" max="15115" width="14.28515625" customWidth="1"/>
    <col min="15116" max="15116" width="16.42578125" customWidth="1"/>
    <col min="15117" max="15117" width="14" customWidth="1"/>
    <col min="15118" max="15118" width="7.5703125" bestFit="1" customWidth="1"/>
    <col min="15119" max="15119" width="14" bestFit="1" customWidth="1"/>
    <col min="15120" max="15120" width="12.5703125" bestFit="1" customWidth="1"/>
    <col min="15121" max="15121" width="9.85546875" customWidth="1"/>
    <col min="15361" max="15361" width="13.5703125" customWidth="1"/>
    <col min="15362" max="15362" width="12.85546875" customWidth="1"/>
    <col min="15363" max="15363" width="15.5703125" customWidth="1"/>
    <col min="15364" max="15364" width="13.140625" bestFit="1" customWidth="1"/>
    <col min="15365" max="15365" width="9.85546875" bestFit="1" customWidth="1"/>
    <col min="15366" max="15366" width="14" bestFit="1" customWidth="1"/>
    <col min="15367" max="15367" width="12.5703125" bestFit="1" customWidth="1"/>
    <col min="15368" max="15368" width="9.5703125" customWidth="1"/>
    <col min="15369" max="15369" width="2.5703125" customWidth="1"/>
    <col min="15370" max="15370" width="2.42578125" customWidth="1"/>
    <col min="15371" max="15371" width="14.28515625" customWidth="1"/>
    <col min="15372" max="15372" width="16.42578125" customWidth="1"/>
    <col min="15373" max="15373" width="14" customWidth="1"/>
    <col min="15374" max="15374" width="7.5703125" bestFit="1" customWidth="1"/>
    <col min="15375" max="15375" width="14" bestFit="1" customWidth="1"/>
    <col min="15376" max="15376" width="12.5703125" bestFit="1" customWidth="1"/>
    <col min="15377" max="15377" width="9.85546875" customWidth="1"/>
    <col min="15617" max="15617" width="13.5703125" customWidth="1"/>
    <col min="15618" max="15618" width="12.85546875" customWidth="1"/>
    <col min="15619" max="15619" width="15.5703125" customWidth="1"/>
    <col min="15620" max="15620" width="13.140625" bestFit="1" customWidth="1"/>
    <col min="15621" max="15621" width="9.85546875" bestFit="1" customWidth="1"/>
    <col min="15622" max="15622" width="14" bestFit="1" customWidth="1"/>
    <col min="15623" max="15623" width="12.5703125" bestFit="1" customWidth="1"/>
    <col min="15624" max="15624" width="9.5703125" customWidth="1"/>
    <col min="15625" max="15625" width="2.5703125" customWidth="1"/>
    <col min="15626" max="15626" width="2.42578125" customWidth="1"/>
    <col min="15627" max="15627" width="14.28515625" customWidth="1"/>
    <col min="15628" max="15628" width="16.42578125" customWidth="1"/>
    <col min="15629" max="15629" width="14" customWidth="1"/>
    <col min="15630" max="15630" width="7.5703125" bestFit="1" customWidth="1"/>
    <col min="15631" max="15631" width="14" bestFit="1" customWidth="1"/>
    <col min="15632" max="15632" width="12.5703125" bestFit="1" customWidth="1"/>
    <col min="15633" max="15633" width="9.85546875" customWidth="1"/>
    <col min="15873" max="15873" width="13.5703125" customWidth="1"/>
    <col min="15874" max="15874" width="12.85546875" customWidth="1"/>
    <col min="15875" max="15875" width="15.5703125" customWidth="1"/>
    <col min="15876" max="15876" width="13.140625" bestFit="1" customWidth="1"/>
    <col min="15877" max="15877" width="9.85546875" bestFit="1" customWidth="1"/>
    <col min="15878" max="15878" width="14" bestFit="1" customWidth="1"/>
    <col min="15879" max="15879" width="12.5703125" bestFit="1" customWidth="1"/>
    <col min="15880" max="15880" width="9.5703125" customWidth="1"/>
    <col min="15881" max="15881" width="2.5703125" customWidth="1"/>
    <col min="15882" max="15882" width="2.42578125" customWidth="1"/>
    <col min="15883" max="15883" width="14.28515625" customWidth="1"/>
    <col min="15884" max="15884" width="16.42578125" customWidth="1"/>
    <col min="15885" max="15885" width="14" customWidth="1"/>
    <col min="15886" max="15886" width="7.5703125" bestFit="1" customWidth="1"/>
    <col min="15887" max="15887" width="14" bestFit="1" customWidth="1"/>
    <col min="15888" max="15888" width="12.5703125" bestFit="1" customWidth="1"/>
    <col min="15889" max="15889" width="9.85546875" customWidth="1"/>
    <col min="16129" max="16129" width="13.5703125" customWidth="1"/>
    <col min="16130" max="16130" width="12.85546875" customWidth="1"/>
    <col min="16131" max="16131" width="15.5703125" customWidth="1"/>
    <col min="16132" max="16132" width="13.140625" bestFit="1" customWidth="1"/>
    <col min="16133" max="16133" width="9.85546875" bestFit="1" customWidth="1"/>
    <col min="16134" max="16134" width="14" bestFit="1" customWidth="1"/>
    <col min="16135" max="16135" width="12.5703125" bestFit="1" customWidth="1"/>
    <col min="16136" max="16136" width="9.5703125" customWidth="1"/>
    <col min="16137" max="16137" width="2.5703125" customWidth="1"/>
    <col min="16138" max="16138" width="2.42578125" customWidth="1"/>
    <col min="16139" max="16139" width="14.28515625" customWidth="1"/>
    <col min="16140" max="16140" width="16.42578125" customWidth="1"/>
    <col min="16141" max="16141" width="14" customWidth="1"/>
    <col min="16142" max="16142" width="7.5703125" bestFit="1" customWidth="1"/>
    <col min="16143" max="16143" width="14" bestFit="1" customWidth="1"/>
    <col min="16144" max="16144" width="12.5703125" bestFit="1" customWidth="1"/>
    <col min="16145" max="16145" width="9.85546875" customWidth="1"/>
  </cols>
  <sheetData>
    <row r="1" spans="1:17" x14ac:dyDescent="0.25">
      <c r="A1" s="3298" t="s">
        <v>148</v>
      </c>
      <c r="B1" s="3298"/>
      <c r="C1" s="3298"/>
      <c r="D1" s="3298"/>
      <c r="E1" s="3298"/>
      <c r="F1" s="3298"/>
      <c r="G1" s="3298"/>
      <c r="H1" s="3298"/>
      <c r="I1" s="3298"/>
      <c r="J1" s="3298"/>
      <c r="K1" s="3298"/>
      <c r="L1" s="3298"/>
      <c r="M1" s="3298"/>
      <c r="N1" s="3298"/>
      <c r="O1" s="3298"/>
      <c r="P1" s="3298"/>
      <c r="Q1" s="3298"/>
    </row>
    <row r="2" spans="1:17" x14ac:dyDescent="0.25">
      <c r="A2" s="3413" t="s">
        <v>41</v>
      </c>
      <c r="B2" s="3413"/>
      <c r="C2" s="3413"/>
      <c r="D2" s="3413"/>
      <c r="E2" s="3413"/>
      <c r="F2" s="3413"/>
      <c r="G2" s="3413"/>
      <c r="H2" s="3413"/>
      <c r="I2" s="3413"/>
      <c r="J2" s="3413"/>
      <c r="K2" s="3413"/>
      <c r="L2" s="3413"/>
      <c r="M2" s="3413"/>
      <c r="N2" s="3413"/>
      <c r="O2" s="3413"/>
      <c r="P2" s="3413"/>
      <c r="Q2" s="3413"/>
    </row>
    <row r="3" spans="1:17" x14ac:dyDescent="0.25">
      <c r="A3" s="3298" t="s">
        <v>750</v>
      </c>
      <c r="B3" s="3298"/>
      <c r="C3" s="3298"/>
      <c r="D3" s="3298"/>
      <c r="E3" s="3298"/>
      <c r="F3" s="3298"/>
      <c r="G3" s="3298"/>
      <c r="H3" s="3298"/>
      <c r="I3" s="3298"/>
      <c r="J3" s="3298"/>
      <c r="K3" s="3298"/>
      <c r="L3" s="3298"/>
      <c r="M3" s="3298"/>
      <c r="N3" s="3298"/>
      <c r="O3" s="3298"/>
      <c r="P3" s="3298"/>
      <c r="Q3" s="3298"/>
    </row>
    <row r="4" spans="1:17" x14ac:dyDescent="0.25">
      <c r="A4" s="121"/>
      <c r="B4" s="121"/>
      <c r="C4" s="121"/>
      <c r="D4" s="121"/>
      <c r="E4" s="121"/>
      <c r="F4" s="121"/>
      <c r="G4" s="121"/>
      <c r="H4" s="121"/>
      <c r="I4" s="121"/>
      <c r="J4" s="121"/>
      <c r="K4" s="121"/>
      <c r="L4" s="121"/>
      <c r="M4" s="121"/>
      <c r="N4" s="121"/>
      <c r="O4" s="121"/>
      <c r="P4" s="121"/>
      <c r="Q4" s="121"/>
    </row>
    <row r="5" spans="1:17" x14ac:dyDescent="0.25">
      <c r="I5" t="s">
        <v>762</v>
      </c>
      <c r="L5" s="3641">
        <v>43578</v>
      </c>
      <c r="M5" s="3641"/>
      <c r="N5" s="3641"/>
      <c r="O5" s="3641"/>
    </row>
    <row r="6" spans="1:17" x14ac:dyDescent="0.25">
      <c r="K6" s="122" t="s">
        <v>152</v>
      </c>
      <c r="L6" s="3614" t="s">
        <v>751</v>
      </c>
      <c r="M6" s="3614"/>
      <c r="N6" s="3614"/>
      <c r="O6" s="3614"/>
    </row>
    <row r="8" spans="1:17" ht="18.75" x14ac:dyDescent="0.3">
      <c r="A8" s="2040" t="s">
        <v>39</v>
      </c>
      <c r="B8" s="912" t="s">
        <v>763</v>
      </c>
      <c r="C8" s="900"/>
      <c r="D8" s="901"/>
      <c r="E8" s="901"/>
      <c r="F8" s="901"/>
      <c r="G8" s="901"/>
      <c r="H8" s="901"/>
      <c r="I8" s="902"/>
      <c r="J8" s="49"/>
    </row>
    <row r="9" spans="1:17" x14ac:dyDescent="0.25">
      <c r="A9" s="2041" t="s">
        <v>235</v>
      </c>
      <c r="B9" s="903" t="s">
        <v>764</v>
      </c>
      <c r="C9" s="904"/>
      <c r="D9" s="905"/>
      <c r="E9" s="905"/>
      <c r="F9" s="905"/>
      <c r="G9" s="905"/>
      <c r="H9" s="905"/>
      <c r="I9" s="906"/>
    </row>
    <row r="10" spans="1:17" x14ac:dyDescent="0.25">
      <c r="A10" s="2041"/>
      <c r="B10" s="903" t="s">
        <v>765</v>
      </c>
      <c r="C10" s="904"/>
      <c r="D10" s="905"/>
      <c r="E10" s="905"/>
      <c r="F10" s="905"/>
      <c r="G10" s="905"/>
      <c r="H10" s="905"/>
      <c r="I10" s="906"/>
    </row>
    <row r="11" spans="1:17" x14ac:dyDescent="0.25">
      <c r="A11" s="2041" t="s">
        <v>155</v>
      </c>
      <c r="B11" s="903" t="s">
        <v>1366</v>
      </c>
      <c r="C11" s="904"/>
      <c r="D11" s="905"/>
      <c r="E11" s="905"/>
      <c r="F11" s="905"/>
      <c r="G11" s="901"/>
      <c r="H11" s="905"/>
      <c r="I11" s="906"/>
      <c r="J11" s="49"/>
    </row>
    <row r="12" spans="1:17" x14ac:dyDescent="0.25">
      <c r="A12" s="2040" t="s">
        <v>159</v>
      </c>
      <c r="B12" s="899" t="s">
        <v>479</v>
      </c>
      <c r="C12" s="900"/>
      <c r="D12" s="901"/>
      <c r="E12" s="901"/>
      <c r="F12" s="901"/>
      <c r="G12" s="901"/>
      <c r="H12" s="901"/>
      <c r="I12" s="902"/>
      <c r="J12" s="49"/>
    </row>
    <row r="13" spans="1:17" x14ac:dyDescent="0.25">
      <c r="A13" s="2041"/>
      <c r="B13" s="903" t="s">
        <v>766</v>
      </c>
      <c r="C13" s="904"/>
      <c r="D13" s="905"/>
      <c r="E13" s="905"/>
      <c r="F13" s="905"/>
      <c r="G13" s="905"/>
      <c r="H13" s="905"/>
      <c r="I13" s="906"/>
      <c r="J13" s="49"/>
    </row>
    <row r="14" spans="1:17" x14ac:dyDescent="0.25">
      <c r="A14" s="2044" t="s">
        <v>161</v>
      </c>
      <c r="B14" s="907" t="s">
        <v>434</v>
      </c>
      <c r="C14" s="908"/>
      <c r="D14" s="909"/>
      <c r="E14" s="909"/>
      <c r="F14" s="909"/>
      <c r="G14" s="909"/>
      <c r="H14" s="909"/>
      <c r="I14" s="910"/>
      <c r="J14" s="49"/>
    </row>
    <row r="15" spans="1:17" x14ac:dyDescent="0.25">
      <c r="A15" s="2058" t="s">
        <v>162</v>
      </c>
      <c r="B15" s="911" t="s">
        <v>481</v>
      </c>
      <c r="C15" s="911"/>
      <c r="D15" s="911"/>
      <c r="E15" s="911"/>
      <c r="F15" s="911"/>
      <c r="G15" s="911"/>
      <c r="H15" s="911"/>
      <c r="I15" s="911"/>
    </row>
    <row r="16" spans="1:17" x14ac:dyDescent="0.25">
      <c r="A16" s="2040"/>
      <c r="B16" s="899" t="s">
        <v>482</v>
      </c>
      <c r="C16" s="900"/>
      <c r="D16" s="901"/>
      <c r="E16" s="901"/>
      <c r="F16" s="901"/>
      <c r="G16" s="901"/>
      <c r="H16" s="901"/>
      <c r="I16" s="902"/>
      <c r="J16" s="49"/>
    </row>
    <row r="17" spans="1:17" x14ac:dyDescent="0.25">
      <c r="A17" s="3642" t="s">
        <v>1377</v>
      </c>
      <c r="B17" s="903" t="s">
        <v>484</v>
      </c>
      <c r="C17" s="904"/>
      <c r="D17" s="905"/>
      <c r="E17" s="905"/>
      <c r="F17" s="905"/>
      <c r="G17" s="905"/>
      <c r="H17" s="905"/>
      <c r="I17" s="906"/>
    </row>
    <row r="18" spans="1:17" x14ac:dyDescent="0.25">
      <c r="A18" s="3643"/>
      <c r="B18" s="903" t="s">
        <v>486</v>
      </c>
      <c r="C18" s="904"/>
      <c r="D18" s="905"/>
      <c r="E18" s="905"/>
      <c r="F18" s="905"/>
      <c r="G18" s="905"/>
      <c r="H18" s="905"/>
      <c r="I18" s="906"/>
    </row>
    <row r="19" spans="1:17" x14ac:dyDescent="0.25">
      <c r="A19" s="3643"/>
      <c r="B19" s="903" t="s">
        <v>767</v>
      </c>
      <c r="C19" s="904"/>
      <c r="D19" s="905"/>
      <c r="E19" s="905"/>
      <c r="F19" s="905"/>
      <c r="G19" s="905"/>
      <c r="H19" s="905"/>
      <c r="I19" s="906"/>
      <c r="J19" s="49"/>
    </row>
    <row r="20" spans="1:17" ht="15.75" thickBot="1" x14ac:dyDescent="0.3">
      <c r="C20" s="3401"/>
      <c r="D20" s="3401"/>
      <c r="E20" s="3401"/>
      <c r="F20" s="3401"/>
      <c r="G20" s="3401"/>
      <c r="H20" s="3401"/>
      <c r="I20" s="3401"/>
      <c r="J20" s="3401"/>
      <c r="K20" s="3401"/>
      <c r="L20" s="3401"/>
      <c r="M20" s="3401"/>
      <c r="N20" s="3401"/>
      <c r="O20" s="3401"/>
      <c r="P20" s="3401"/>
      <c r="Q20" s="3401"/>
    </row>
    <row r="21" spans="1:17" ht="15.75" thickBot="1" x14ac:dyDescent="0.3">
      <c r="B21" s="3564" t="s">
        <v>1232</v>
      </c>
      <c r="C21" s="3565"/>
      <c r="D21" s="3565"/>
      <c r="E21" s="3565"/>
      <c r="F21" s="3565"/>
      <c r="G21" s="3565"/>
      <c r="H21" s="3566"/>
      <c r="K21" s="3564" t="s">
        <v>775</v>
      </c>
      <c r="L21" s="3565"/>
      <c r="M21" s="3565"/>
      <c r="N21" s="3565"/>
      <c r="O21" s="3565"/>
      <c r="P21" s="3565"/>
      <c r="Q21" s="3566"/>
    </row>
    <row r="22" spans="1:17" ht="15.75" thickBot="1" x14ac:dyDescent="0.3">
      <c r="B22" s="886" t="s">
        <v>441</v>
      </c>
      <c r="C22" s="887" t="s">
        <v>1233</v>
      </c>
      <c r="D22" s="887" t="s">
        <v>387</v>
      </c>
      <c r="E22" s="887" t="s">
        <v>388</v>
      </c>
      <c r="F22" s="887" t="s">
        <v>390</v>
      </c>
      <c r="G22" s="888" t="s">
        <v>1234</v>
      </c>
      <c r="H22" s="887" t="s">
        <v>392</v>
      </c>
      <c r="K22" s="886" t="s">
        <v>441</v>
      </c>
      <c r="L22" s="887" t="s">
        <v>773</v>
      </c>
      <c r="M22" s="887" t="s">
        <v>387</v>
      </c>
      <c r="N22" s="889" t="s">
        <v>388</v>
      </c>
      <c r="O22" s="887" t="s">
        <v>390</v>
      </c>
      <c r="P22" s="888" t="s">
        <v>774</v>
      </c>
      <c r="Q22" s="887" t="s">
        <v>392</v>
      </c>
    </row>
    <row r="23" spans="1:17" x14ac:dyDescent="0.25">
      <c r="B23" s="546">
        <v>1</v>
      </c>
      <c r="C23" s="547">
        <v>17</v>
      </c>
      <c r="D23" s="547">
        <v>3</v>
      </c>
      <c r="E23" s="547">
        <v>1</v>
      </c>
      <c r="F23" s="548">
        <v>0</v>
      </c>
      <c r="G23" s="549">
        <v>0</v>
      </c>
      <c r="H23" s="550">
        <f t="shared" ref="H23:H30" si="0">SUM(C23:G23)</f>
        <v>21</v>
      </c>
      <c r="J23" s="309"/>
      <c r="K23" s="546">
        <v>1</v>
      </c>
      <c r="L23" s="547">
        <v>13</v>
      </c>
      <c r="M23" s="547">
        <v>7</v>
      </c>
      <c r="N23" s="547">
        <v>0</v>
      </c>
      <c r="O23" s="548">
        <v>0</v>
      </c>
      <c r="P23" s="549">
        <v>0</v>
      </c>
      <c r="Q23" s="550">
        <f>SUM(L23:P23)</f>
        <v>20</v>
      </c>
    </row>
    <row r="24" spans="1:17" x14ac:dyDescent="0.25">
      <c r="B24" s="551">
        <v>2</v>
      </c>
      <c r="C24" s="547">
        <v>18</v>
      </c>
      <c r="D24" s="547">
        <v>3</v>
      </c>
      <c r="E24" s="547">
        <v>0</v>
      </c>
      <c r="F24" s="548">
        <v>0</v>
      </c>
      <c r="G24" s="549">
        <v>0</v>
      </c>
      <c r="H24" s="550">
        <f t="shared" si="0"/>
        <v>21</v>
      </c>
      <c r="K24" s="551">
        <v>2</v>
      </c>
      <c r="L24" s="547">
        <v>17</v>
      </c>
      <c r="M24" s="547">
        <v>2</v>
      </c>
      <c r="N24" s="547">
        <v>1</v>
      </c>
      <c r="O24" s="548">
        <v>0</v>
      </c>
      <c r="P24" s="549">
        <v>0</v>
      </c>
      <c r="Q24" s="550">
        <f t="shared" ref="Q24:Q30" si="1">SUM(L24:P24)</f>
        <v>20</v>
      </c>
    </row>
    <row r="25" spans="1:17" x14ac:dyDescent="0.25">
      <c r="B25" s="551">
        <v>3</v>
      </c>
      <c r="C25" s="547">
        <v>20</v>
      </c>
      <c r="D25" s="547">
        <v>1</v>
      </c>
      <c r="E25" s="547">
        <v>0</v>
      </c>
      <c r="F25" s="548">
        <v>0</v>
      </c>
      <c r="G25" s="549">
        <v>0</v>
      </c>
      <c r="H25" s="550">
        <f t="shared" si="0"/>
        <v>21</v>
      </c>
      <c r="K25" s="551">
        <v>3</v>
      </c>
      <c r="L25" s="547">
        <v>18</v>
      </c>
      <c r="M25" s="547">
        <v>2</v>
      </c>
      <c r="N25" s="547">
        <v>0</v>
      </c>
      <c r="O25" s="548">
        <v>0</v>
      </c>
      <c r="P25" s="549">
        <v>0</v>
      </c>
      <c r="Q25" s="550">
        <f t="shared" si="1"/>
        <v>20</v>
      </c>
    </row>
    <row r="26" spans="1:17" x14ac:dyDescent="0.25">
      <c r="B26" s="551">
        <v>4</v>
      </c>
      <c r="C26" s="547">
        <v>18</v>
      </c>
      <c r="D26" s="547">
        <v>2</v>
      </c>
      <c r="E26" s="547">
        <v>1</v>
      </c>
      <c r="F26" s="548">
        <v>0</v>
      </c>
      <c r="G26" s="549">
        <v>0</v>
      </c>
      <c r="H26" s="550">
        <f t="shared" si="0"/>
        <v>21</v>
      </c>
      <c r="K26" s="551">
        <v>4</v>
      </c>
      <c r="L26" s="547">
        <v>16</v>
      </c>
      <c r="M26" s="547">
        <v>4</v>
      </c>
      <c r="N26" s="547">
        <v>0</v>
      </c>
      <c r="O26" s="548">
        <v>0</v>
      </c>
      <c r="P26" s="549">
        <v>0</v>
      </c>
      <c r="Q26" s="550">
        <f t="shared" si="1"/>
        <v>20</v>
      </c>
    </row>
    <row r="27" spans="1:17" x14ac:dyDescent="0.25">
      <c r="B27" s="551">
        <v>5</v>
      </c>
      <c r="C27" s="547">
        <v>20</v>
      </c>
      <c r="D27" s="547">
        <v>1</v>
      </c>
      <c r="E27" s="547">
        <v>0</v>
      </c>
      <c r="F27" s="548">
        <v>0</v>
      </c>
      <c r="G27" s="549">
        <v>0</v>
      </c>
      <c r="H27" s="550">
        <f t="shared" si="0"/>
        <v>21</v>
      </c>
      <c r="K27" s="551">
        <v>5</v>
      </c>
      <c r="L27" s="547">
        <v>18</v>
      </c>
      <c r="M27" s="547">
        <v>2</v>
      </c>
      <c r="N27" s="547">
        <v>0</v>
      </c>
      <c r="O27" s="548">
        <v>0</v>
      </c>
      <c r="P27" s="549">
        <v>0</v>
      </c>
      <c r="Q27" s="550">
        <f t="shared" si="1"/>
        <v>20</v>
      </c>
    </row>
    <row r="28" spans="1:17" x14ac:dyDescent="0.25">
      <c r="B28" s="551">
        <v>6</v>
      </c>
      <c r="C28" s="547">
        <v>20</v>
      </c>
      <c r="D28" s="547">
        <v>1</v>
      </c>
      <c r="E28" s="547">
        <v>0</v>
      </c>
      <c r="F28" s="548">
        <v>0</v>
      </c>
      <c r="G28" s="549">
        <v>0</v>
      </c>
      <c r="H28" s="550">
        <f t="shared" si="0"/>
        <v>21</v>
      </c>
      <c r="K28" s="551">
        <v>6</v>
      </c>
      <c r="L28" s="547">
        <v>18</v>
      </c>
      <c r="M28" s="547">
        <v>2</v>
      </c>
      <c r="N28" s="547">
        <v>0</v>
      </c>
      <c r="O28" s="548">
        <v>0</v>
      </c>
      <c r="P28" s="549">
        <v>0</v>
      </c>
      <c r="Q28" s="550">
        <f t="shared" si="1"/>
        <v>20</v>
      </c>
    </row>
    <row r="29" spans="1:17" x14ac:dyDescent="0.25">
      <c r="B29" s="551">
        <v>7</v>
      </c>
      <c r="C29" s="547">
        <v>19</v>
      </c>
      <c r="D29" s="547">
        <v>2</v>
      </c>
      <c r="E29" s="547">
        <v>0</v>
      </c>
      <c r="F29" s="548">
        <v>0</v>
      </c>
      <c r="G29" s="549">
        <v>0</v>
      </c>
      <c r="H29" s="550">
        <f t="shared" si="0"/>
        <v>21</v>
      </c>
      <c r="K29" s="551">
        <v>7</v>
      </c>
      <c r="L29" s="547">
        <v>18</v>
      </c>
      <c r="M29" s="547">
        <v>2</v>
      </c>
      <c r="N29" s="547">
        <v>0</v>
      </c>
      <c r="O29" s="548">
        <v>0</v>
      </c>
      <c r="P29" s="549">
        <v>0</v>
      </c>
      <c r="Q29" s="550">
        <f t="shared" si="1"/>
        <v>20</v>
      </c>
    </row>
    <row r="30" spans="1:17" x14ac:dyDescent="0.25">
      <c r="B30" s="551">
        <v>8</v>
      </c>
      <c r="C30" s="547">
        <v>19</v>
      </c>
      <c r="D30" s="547">
        <v>2</v>
      </c>
      <c r="E30" s="547">
        <v>0</v>
      </c>
      <c r="F30" s="548">
        <v>0</v>
      </c>
      <c r="G30" s="549">
        <v>0</v>
      </c>
      <c r="H30" s="550">
        <f t="shared" si="0"/>
        <v>21</v>
      </c>
      <c r="K30" s="551">
        <v>8</v>
      </c>
      <c r="L30" s="547">
        <v>18</v>
      </c>
      <c r="M30" s="547">
        <v>2</v>
      </c>
      <c r="N30" s="547">
        <v>0</v>
      </c>
      <c r="O30" s="548">
        <v>0</v>
      </c>
      <c r="P30" s="549">
        <v>0</v>
      </c>
      <c r="Q30" s="550">
        <f t="shared" si="1"/>
        <v>20</v>
      </c>
    </row>
    <row r="31" spans="1:17" x14ac:dyDescent="0.25">
      <c r="B31" s="551"/>
      <c r="C31" s="552"/>
      <c r="D31" s="552"/>
      <c r="E31" s="552"/>
      <c r="F31" s="553"/>
      <c r="G31" s="554"/>
      <c r="H31" s="550"/>
      <c r="K31" s="551"/>
      <c r="L31" s="552"/>
      <c r="M31" s="552"/>
      <c r="N31" s="552"/>
      <c r="O31" s="553"/>
      <c r="P31" s="554"/>
      <c r="Q31" s="550"/>
    </row>
    <row r="32" spans="1:17" ht="15.75" thickBot="1" x14ac:dyDescent="0.3">
      <c r="B32" s="555" t="s">
        <v>392</v>
      </c>
      <c r="C32" s="550">
        <f>SUM(C23:C31)</f>
        <v>151</v>
      </c>
      <c r="D32" s="550">
        <f>SUM(D23:D31)</f>
        <v>15</v>
      </c>
      <c r="E32" s="550">
        <f>SUM(E23:E31)</f>
        <v>2</v>
      </c>
      <c r="F32" s="550">
        <f>SUM(F23:F31)</f>
        <v>0</v>
      </c>
      <c r="G32" s="550">
        <f>SUM(G23:G31)</f>
        <v>0</v>
      </c>
      <c r="H32" s="550">
        <f>SUM(C32:G32)</f>
        <v>168</v>
      </c>
      <c r="K32" s="555" t="s">
        <v>392</v>
      </c>
      <c r="L32" s="550">
        <f t="shared" ref="L32:Q32" si="2">SUM(L23:L31)</f>
        <v>136</v>
      </c>
      <c r="M32" s="550">
        <f t="shared" si="2"/>
        <v>23</v>
      </c>
      <c r="N32" s="550">
        <f t="shared" si="2"/>
        <v>1</v>
      </c>
      <c r="O32" s="550">
        <f t="shared" si="2"/>
        <v>0</v>
      </c>
      <c r="P32" s="550">
        <f t="shared" si="2"/>
        <v>0</v>
      </c>
      <c r="Q32" s="550">
        <f t="shared" si="2"/>
        <v>160</v>
      </c>
    </row>
    <row r="33" spans="2:17" x14ac:dyDescent="0.25">
      <c r="B33" s="556"/>
      <c r="C33" s="557"/>
      <c r="D33" s="558"/>
      <c r="E33" s="559"/>
      <c r="F33" s="560"/>
      <c r="G33" s="561"/>
      <c r="H33" s="562"/>
      <c r="K33" s="556"/>
      <c r="L33" s="557"/>
      <c r="M33" s="558"/>
      <c r="N33" s="559"/>
      <c r="O33" s="560"/>
      <c r="P33" s="561"/>
      <c r="Q33" s="562"/>
    </row>
    <row r="34" spans="2:17" ht="15.75" thickBot="1" x14ac:dyDescent="0.3">
      <c r="B34" s="890" t="s">
        <v>393</v>
      </c>
      <c r="C34" s="564">
        <f>+C32*10</f>
        <v>1510</v>
      </c>
      <c r="D34" s="564">
        <f>+D32*8.75</f>
        <v>131.25</v>
      </c>
      <c r="E34" s="564">
        <f>+E32*7</f>
        <v>14</v>
      </c>
      <c r="F34" s="564">
        <f>+F32*4.75</f>
        <v>0</v>
      </c>
      <c r="G34" s="564">
        <f>+G32*3</f>
        <v>0</v>
      </c>
      <c r="H34" s="2036">
        <f>+G35/100</f>
        <v>0.98526785714285703</v>
      </c>
      <c r="K34" s="890" t="s">
        <v>393</v>
      </c>
      <c r="L34" s="564">
        <f>+L32*10</f>
        <v>1360</v>
      </c>
      <c r="M34" s="564">
        <f>+M32*8.75</f>
        <v>201.25</v>
      </c>
      <c r="N34" s="564">
        <f>+N32*7</f>
        <v>7</v>
      </c>
      <c r="O34" s="564">
        <f>+O32*4.75</f>
        <v>0</v>
      </c>
      <c r="P34" s="564">
        <f>+P32*3</f>
        <v>0</v>
      </c>
      <c r="Q34" s="2036">
        <f>+P35/100</f>
        <v>0.98015624999999995</v>
      </c>
    </row>
    <row r="35" spans="2:17" x14ac:dyDescent="0.25">
      <c r="G35" s="1674">
        <f>((SUM(C34:G34))/H32)*10</f>
        <v>98.526785714285708</v>
      </c>
      <c r="P35" s="1674">
        <f>((SUM(L34:P34))/Q32)*10</f>
        <v>98.015625</v>
      </c>
    </row>
    <row r="36" spans="2:17" x14ac:dyDescent="0.25">
      <c r="H36" s="891"/>
      <c r="P36" s="107"/>
      <c r="Q36" s="891"/>
    </row>
    <row r="37" spans="2:17" ht="15.75" thickBot="1" x14ac:dyDescent="0.3">
      <c r="H37" s="891"/>
      <c r="P37" s="107"/>
      <c r="Q37" s="891"/>
    </row>
    <row r="38" spans="2:17" ht="15" customHeight="1" thickBot="1" x14ac:dyDescent="0.3">
      <c r="B38" s="3564" t="s">
        <v>1235</v>
      </c>
      <c r="C38" s="3565"/>
      <c r="D38" s="3565"/>
      <c r="E38" s="3565"/>
      <c r="F38" s="3565"/>
      <c r="G38" s="3565"/>
      <c r="H38" s="3566"/>
      <c r="K38" s="3582" t="s">
        <v>1236</v>
      </c>
      <c r="L38" s="3583"/>
      <c r="M38" s="3583"/>
      <c r="N38" s="3583"/>
      <c r="O38" s="3583"/>
      <c r="P38" s="3583"/>
      <c r="Q38" s="3584"/>
    </row>
    <row r="39" spans="2:17" ht="15" customHeight="1" thickBot="1" x14ac:dyDescent="0.3">
      <c r="B39" s="886" t="s">
        <v>441</v>
      </c>
      <c r="C39" s="887" t="s">
        <v>773</v>
      </c>
      <c r="D39" s="887" t="s">
        <v>387</v>
      </c>
      <c r="E39" s="889" t="s">
        <v>388</v>
      </c>
      <c r="F39" s="887" t="s">
        <v>390</v>
      </c>
      <c r="G39" s="888" t="s">
        <v>774</v>
      </c>
      <c r="H39" s="887" t="s">
        <v>392</v>
      </c>
      <c r="K39" s="2456" t="s">
        <v>441</v>
      </c>
      <c r="L39" s="2453" t="s">
        <v>773</v>
      </c>
      <c r="M39" s="2453" t="s">
        <v>387</v>
      </c>
      <c r="N39" s="2454" t="s">
        <v>388</v>
      </c>
      <c r="O39" s="2453" t="s">
        <v>390</v>
      </c>
      <c r="P39" s="2455" t="s">
        <v>774</v>
      </c>
      <c r="Q39" s="2453" t="s">
        <v>392</v>
      </c>
    </row>
    <row r="40" spans="2:17" ht="13.5" customHeight="1" x14ac:dyDescent="0.25">
      <c r="B40" s="546">
        <v>1</v>
      </c>
      <c r="C40" s="547">
        <v>17</v>
      </c>
      <c r="D40" s="547">
        <v>3</v>
      </c>
      <c r="E40" s="547">
        <v>0</v>
      </c>
      <c r="F40" s="548">
        <v>0</v>
      </c>
      <c r="G40" s="549">
        <v>0</v>
      </c>
      <c r="H40" s="550">
        <f>SUM(C40:G40)</f>
        <v>20</v>
      </c>
      <c r="K40" s="2436">
        <v>1</v>
      </c>
      <c r="L40" s="2437">
        <v>13</v>
      </c>
      <c r="M40" s="2437">
        <v>7</v>
      </c>
      <c r="N40" s="2437">
        <v>0</v>
      </c>
      <c r="O40" s="2438">
        <v>0</v>
      </c>
      <c r="P40" s="2439">
        <v>0</v>
      </c>
      <c r="Q40" s="2440">
        <v>20</v>
      </c>
    </row>
    <row r="41" spans="2:17" ht="14.45" customHeight="1" x14ac:dyDescent="0.25">
      <c r="B41" s="551">
        <v>2</v>
      </c>
      <c r="C41" s="547">
        <v>19</v>
      </c>
      <c r="D41" s="547">
        <v>1</v>
      </c>
      <c r="E41" s="547">
        <v>0</v>
      </c>
      <c r="F41" s="548">
        <v>0</v>
      </c>
      <c r="G41" s="549">
        <v>0</v>
      </c>
      <c r="H41" s="550">
        <f t="shared" ref="H41:H47" si="3">SUM(C41:G41)</f>
        <v>20</v>
      </c>
      <c r="K41" s="2441">
        <v>2</v>
      </c>
      <c r="L41" s="2437">
        <v>16</v>
      </c>
      <c r="M41" s="2437">
        <v>4</v>
      </c>
      <c r="N41" s="2437">
        <v>0</v>
      </c>
      <c r="O41" s="2438">
        <v>0</v>
      </c>
      <c r="P41" s="2439">
        <v>0</v>
      </c>
      <c r="Q41" s="2440">
        <v>20</v>
      </c>
    </row>
    <row r="42" spans="2:17" ht="14.45" customHeight="1" x14ac:dyDescent="0.25">
      <c r="B42" s="551">
        <v>3</v>
      </c>
      <c r="C42" s="547">
        <v>19</v>
      </c>
      <c r="D42" s="547">
        <v>1</v>
      </c>
      <c r="E42" s="547">
        <v>0</v>
      </c>
      <c r="F42" s="548">
        <v>0</v>
      </c>
      <c r="G42" s="549">
        <v>0</v>
      </c>
      <c r="H42" s="550">
        <f t="shared" si="3"/>
        <v>20</v>
      </c>
      <c r="K42" s="2441">
        <v>3</v>
      </c>
      <c r="L42" s="2437">
        <v>17</v>
      </c>
      <c r="M42" s="2437">
        <v>3</v>
      </c>
      <c r="N42" s="2437">
        <v>0</v>
      </c>
      <c r="O42" s="2438">
        <v>0</v>
      </c>
      <c r="P42" s="2439">
        <v>0</v>
      </c>
      <c r="Q42" s="2440">
        <v>20</v>
      </c>
    </row>
    <row r="43" spans="2:17" ht="14.45" customHeight="1" x14ac:dyDescent="0.25">
      <c r="B43" s="551">
        <v>4</v>
      </c>
      <c r="C43" s="547">
        <v>16</v>
      </c>
      <c r="D43" s="547">
        <v>4</v>
      </c>
      <c r="E43" s="547">
        <v>0</v>
      </c>
      <c r="F43" s="548">
        <v>0</v>
      </c>
      <c r="G43" s="549">
        <v>0</v>
      </c>
      <c r="H43" s="550">
        <f t="shared" si="3"/>
        <v>20</v>
      </c>
      <c r="K43" s="2441">
        <v>4</v>
      </c>
      <c r="L43" s="2437">
        <v>16</v>
      </c>
      <c r="M43" s="2437">
        <v>3</v>
      </c>
      <c r="N43" s="2437">
        <v>1</v>
      </c>
      <c r="O43" s="2438">
        <v>0</v>
      </c>
      <c r="P43" s="2439">
        <v>0</v>
      </c>
      <c r="Q43" s="2440">
        <v>20</v>
      </c>
    </row>
    <row r="44" spans="2:17" ht="14.45" customHeight="1" x14ac:dyDescent="0.25">
      <c r="B44" s="551">
        <v>5</v>
      </c>
      <c r="C44" s="547">
        <v>19</v>
      </c>
      <c r="D44" s="547">
        <v>1</v>
      </c>
      <c r="E44" s="547">
        <v>0</v>
      </c>
      <c r="F44" s="548">
        <v>0</v>
      </c>
      <c r="G44" s="549">
        <v>0</v>
      </c>
      <c r="H44" s="550">
        <f t="shared" si="3"/>
        <v>20</v>
      </c>
      <c r="K44" s="2441">
        <v>5</v>
      </c>
      <c r="L44" s="2437">
        <v>15</v>
      </c>
      <c r="M44" s="2437">
        <v>4</v>
      </c>
      <c r="N44" s="2437">
        <v>1</v>
      </c>
      <c r="O44" s="2438">
        <v>0</v>
      </c>
      <c r="P44" s="2439">
        <v>0</v>
      </c>
      <c r="Q44" s="2440">
        <v>20</v>
      </c>
    </row>
    <row r="45" spans="2:17" ht="14.45" customHeight="1" x14ac:dyDescent="0.25">
      <c r="B45" s="551">
        <v>6</v>
      </c>
      <c r="C45" s="547">
        <v>20</v>
      </c>
      <c r="D45" s="547">
        <v>0</v>
      </c>
      <c r="E45" s="547">
        <v>0</v>
      </c>
      <c r="F45" s="548">
        <v>0</v>
      </c>
      <c r="G45" s="549">
        <v>0</v>
      </c>
      <c r="H45" s="550">
        <f t="shared" si="3"/>
        <v>20</v>
      </c>
      <c r="I45" s="49"/>
      <c r="K45" s="2441">
        <v>6</v>
      </c>
      <c r="L45" s="2437">
        <v>16</v>
      </c>
      <c r="M45" s="2437">
        <v>4</v>
      </c>
      <c r="N45" s="2437">
        <v>0</v>
      </c>
      <c r="O45" s="2438">
        <v>0</v>
      </c>
      <c r="P45" s="2439">
        <v>0</v>
      </c>
      <c r="Q45" s="2440">
        <v>20</v>
      </c>
    </row>
    <row r="46" spans="2:17" ht="14.45" customHeight="1" x14ac:dyDescent="0.25">
      <c r="B46" s="551">
        <v>7</v>
      </c>
      <c r="C46" s="547">
        <v>20</v>
      </c>
      <c r="D46" s="547">
        <v>0</v>
      </c>
      <c r="E46" s="547">
        <v>0</v>
      </c>
      <c r="F46" s="548">
        <v>0</v>
      </c>
      <c r="G46" s="549">
        <v>0</v>
      </c>
      <c r="H46" s="550">
        <f t="shared" si="3"/>
        <v>20</v>
      </c>
      <c r="I46" s="362"/>
      <c r="K46" s="2441">
        <v>7</v>
      </c>
      <c r="L46" s="2437">
        <v>17</v>
      </c>
      <c r="M46" s="2437">
        <v>3</v>
      </c>
      <c r="N46" s="2437">
        <v>0</v>
      </c>
      <c r="O46" s="2438">
        <v>0</v>
      </c>
      <c r="P46" s="2439">
        <v>0</v>
      </c>
      <c r="Q46" s="2440">
        <v>20</v>
      </c>
    </row>
    <row r="47" spans="2:17" ht="14.45" customHeight="1" x14ac:dyDescent="0.25">
      <c r="B47" s="551">
        <v>8</v>
      </c>
      <c r="C47" s="547">
        <v>20</v>
      </c>
      <c r="D47" s="547">
        <v>0</v>
      </c>
      <c r="E47" s="547">
        <v>0</v>
      </c>
      <c r="F47" s="548">
        <v>0</v>
      </c>
      <c r="G47" s="549">
        <v>0</v>
      </c>
      <c r="H47" s="550">
        <f t="shared" si="3"/>
        <v>20</v>
      </c>
      <c r="I47" s="362"/>
      <c r="K47" s="2441">
        <v>8</v>
      </c>
      <c r="L47" s="2437">
        <v>17</v>
      </c>
      <c r="M47" s="2437">
        <v>3</v>
      </c>
      <c r="N47" s="2437">
        <v>0</v>
      </c>
      <c r="O47" s="2438">
        <v>0</v>
      </c>
      <c r="P47" s="2439">
        <v>0</v>
      </c>
      <c r="Q47" s="2440">
        <v>20</v>
      </c>
    </row>
    <row r="48" spans="2:17" ht="14.45" customHeight="1" x14ac:dyDescent="0.25">
      <c r="B48" s="551"/>
      <c r="C48" s="552"/>
      <c r="D48" s="552"/>
      <c r="E48" s="552"/>
      <c r="F48" s="553"/>
      <c r="G48" s="554"/>
      <c r="H48" s="550"/>
      <c r="I48" s="362"/>
      <c r="K48" s="2441">
        <v>9</v>
      </c>
      <c r="L48" s="2442">
        <v>16</v>
      </c>
      <c r="M48" s="2442">
        <v>4</v>
      </c>
      <c r="N48" s="2442">
        <v>0</v>
      </c>
      <c r="O48" s="2438">
        <v>0</v>
      </c>
      <c r="P48" s="2439">
        <v>0</v>
      </c>
      <c r="Q48" s="2440">
        <v>20</v>
      </c>
    </row>
    <row r="49" spans="1:17" ht="15" customHeight="1" thickBot="1" x14ac:dyDescent="0.3">
      <c r="B49" s="555" t="s">
        <v>392</v>
      </c>
      <c r="C49" s="550">
        <f t="shared" ref="C49:H49" si="4">SUM(C40:C48)</f>
        <v>150</v>
      </c>
      <c r="D49" s="550">
        <f t="shared" si="4"/>
        <v>10</v>
      </c>
      <c r="E49" s="550">
        <f t="shared" si="4"/>
        <v>0</v>
      </c>
      <c r="F49" s="550">
        <f t="shared" si="4"/>
        <v>0</v>
      </c>
      <c r="G49" s="550">
        <f t="shared" si="4"/>
        <v>0</v>
      </c>
      <c r="H49" s="550">
        <f t="shared" si="4"/>
        <v>160</v>
      </c>
      <c r="I49" s="362"/>
      <c r="K49" s="2443" t="s">
        <v>392</v>
      </c>
      <c r="L49" s="2440">
        <v>143</v>
      </c>
      <c r="M49" s="2440">
        <v>35</v>
      </c>
      <c r="N49" s="2440">
        <v>2</v>
      </c>
      <c r="O49" s="2440">
        <v>0</v>
      </c>
      <c r="P49" s="2440">
        <v>0</v>
      </c>
      <c r="Q49" s="2440">
        <v>180</v>
      </c>
    </row>
    <row r="50" spans="1:17" ht="14.45" customHeight="1" x14ac:dyDescent="0.25">
      <c r="B50" s="556"/>
      <c r="C50" s="557"/>
      <c r="D50" s="558"/>
      <c r="E50" s="559"/>
      <c r="F50" s="560"/>
      <c r="G50" s="561"/>
      <c r="H50" s="562"/>
      <c r="I50" s="362"/>
      <c r="K50" s="2444"/>
      <c r="L50" s="2445"/>
      <c r="M50" s="2446"/>
      <c r="N50" s="2447"/>
      <c r="O50" s="2448"/>
      <c r="P50" s="2449"/>
      <c r="Q50" s="2450"/>
    </row>
    <row r="51" spans="1:17" ht="15.75" thickBot="1" x14ac:dyDescent="0.3">
      <c r="B51" s="890" t="s">
        <v>393</v>
      </c>
      <c r="C51" s="564">
        <f>+C49*10</f>
        <v>1500</v>
      </c>
      <c r="D51" s="564">
        <f>+D49*8.75</f>
        <v>87.5</v>
      </c>
      <c r="E51" s="564">
        <f>+E49*7</f>
        <v>0</v>
      </c>
      <c r="F51" s="564">
        <f>+F49*4.75</f>
        <v>0</v>
      </c>
      <c r="G51" s="564">
        <f>+G49*3</f>
        <v>0</v>
      </c>
      <c r="H51" s="2036">
        <f>+G52/100</f>
        <v>0.9921875</v>
      </c>
      <c r="I51" s="362"/>
      <c r="K51" s="2452" t="s">
        <v>393</v>
      </c>
      <c r="L51" s="2451">
        <v>1430</v>
      </c>
      <c r="M51" s="2451">
        <v>306.25</v>
      </c>
      <c r="N51" s="2451">
        <v>14</v>
      </c>
      <c r="O51" s="2451">
        <v>0</v>
      </c>
      <c r="P51" s="2451">
        <v>0</v>
      </c>
      <c r="Q51" s="2461">
        <v>0.97236111111111112</v>
      </c>
    </row>
    <row r="52" spans="1:17" x14ac:dyDescent="0.25">
      <c r="B52" s="892"/>
      <c r="C52" s="893"/>
      <c r="D52" s="893"/>
      <c r="E52" s="893"/>
      <c r="F52" s="893"/>
      <c r="G52" s="1674">
        <f>((SUM(C51:G51))/H49)*10</f>
        <v>99.21875</v>
      </c>
      <c r="H52" s="893"/>
      <c r="I52" s="362"/>
      <c r="P52" s="1674">
        <f>((SUM(L51:P51))/Q49)*10</f>
        <v>97.236111111111114</v>
      </c>
    </row>
    <row r="53" spans="1:17" x14ac:dyDescent="0.25">
      <c r="B53" s="892"/>
      <c r="C53" s="893"/>
      <c r="D53" s="893"/>
      <c r="E53" s="893"/>
      <c r="F53" s="893"/>
      <c r="G53" s="893"/>
      <c r="H53" s="893"/>
      <c r="I53" s="362"/>
      <c r="K53" s="171"/>
      <c r="L53" s="894"/>
      <c r="M53" s="895"/>
    </row>
    <row r="54" spans="1:17" x14ac:dyDescent="0.25">
      <c r="B54" s="892"/>
      <c r="C54" s="893"/>
      <c r="D54" s="893"/>
      <c r="E54" s="893"/>
      <c r="F54" s="893"/>
      <c r="G54" s="893"/>
      <c r="H54" s="893"/>
      <c r="I54" s="362"/>
      <c r="K54" s="171"/>
      <c r="L54" s="894"/>
      <c r="M54" s="895"/>
    </row>
    <row r="55" spans="1:17" x14ac:dyDescent="0.25">
      <c r="B55" s="892"/>
      <c r="C55" s="893"/>
      <c r="D55" s="893"/>
      <c r="E55" s="893"/>
      <c r="F55" s="893"/>
      <c r="G55" s="893"/>
      <c r="H55" s="893"/>
      <c r="I55" s="362"/>
      <c r="K55" s="171"/>
      <c r="L55" s="894"/>
      <c r="M55" s="895"/>
    </row>
    <row r="56" spans="1:17" x14ac:dyDescent="0.25">
      <c r="B56" s="892"/>
      <c r="C56" s="893"/>
      <c r="D56" s="893"/>
      <c r="E56" s="893"/>
      <c r="F56" s="893"/>
      <c r="G56" s="893"/>
      <c r="H56" s="893"/>
      <c r="I56" s="362"/>
      <c r="K56" s="171"/>
      <c r="L56" s="894"/>
      <c r="M56" s="895"/>
    </row>
    <row r="57" spans="1:17" x14ac:dyDescent="0.25">
      <c r="B57" s="896"/>
      <c r="C57" s="896"/>
      <c r="D57" s="896"/>
      <c r="E57" s="896"/>
      <c r="F57" s="896"/>
      <c r="G57" s="896"/>
      <c r="H57" s="896"/>
      <c r="I57" s="362"/>
    </row>
    <row r="58" spans="1:17" x14ac:dyDescent="0.25">
      <c r="A58" s="107" t="s">
        <v>776</v>
      </c>
      <c r="B58">
        <v>21</v>
      </c>
      <c r="C58" s="49"/>
      <c r="D58" s="49"/>
      <c r="E58" s="49"/>
      <c r="F58" s="49"/>
      <c r="G58" s="49"/>
      <c r="H58" s="49"/>
      <c r="I58" s="49"/>
    </row>
    <row r="59" spans="1:17" x14ac:dyDescent="0.25">
      <c r="A59" s="107" t="s">
        <v>777</v>
      </c>
      <c r="B59">
        <v>8</v>
      </c>
    </row>
    <row r="60" spans="1:17" x14ac:dyDescent="0.25">
      <c r="A60" s="107" t="s">
        <v>778</v>
      </c>
      <c r="B60">
        <v>5</v>
      </c>
    </row>
    <row r="62" spans="1:17" x14ac:dyDescent="0.25">
      <c r="A62" t="s">
        <v>779</v>
      </c>
    </row>
    <row r="63" spans="1:17" x14ac:dyDescent="0.25">
      <c r="A63" s="137"/>
      <c r="B63" s="137" t="s">
        <v>684</v>
      </c>
      <c r="C63" s="137" t="s">
        <v>1</v>
      </c>
    </row>
    <row r="64" spans="1:17" x14ac:dyDescent="0.25">
      <c r="A64" s="137" t="s">
        <v>440</v>
      </c>
      <c r="B64" s="2780">
        <v>0.98499999999999999</v>
      </c>
      <c r="C64" s="2781">
        <v>0.95</v>
      </c>
    </row>
    <row r="65" spans="1:9" x14ac:dyDescent="0.25">
      <c r="A65" s="137" t="s">
        <v>379</v>
      </c>
      <c r="B65" s="2780">
        <v>0.98019999999999996</v>
      </c>
      <c r="C65" s="2781">
        <v>0.95</v>
      </c>
    </row>
    <row r="66" spans="1:9" x14ac:dyDescent="0.25">
      <c r="A66" s="137" t="s">
        <v>380</v>
      </c>
      <c r="B66" s="2780">
        <v>0.99219999999999997</v>
      </c>
      <c r="C66" s="2781">
        <v>0.95</v>
      </c>
    </row>
    <row r="67" spans="1:9" x14ac:dyDescent="0.25">
      <c r="A67" s="137" t="s">
        <v>381</v>
      </c>
      <c r="B67" s="2780">
        <v>0.97240000000000004</v>
      </c>
      <c r="C67" s="2781">
        <v>0.95</v>
      </c>
    </row>
    <row r="68" spans="1:9" x14ac:dyDescent="0.25">
      <c r="A68" s="617" t="s">
        <v>1531</v>
      </c>
      <c r="B68" s="1"/>
      <c r="C68" s="2781">
        <v>0.95</v>
      </c>
    </row>
    <row r="69" spans="1:9" x14ac:dyDescent="0.25">
      <c r="A69" s="617" t="s">
        <v>1536</v>
      </c>
      <c r="B69" s="1"/>
      <c r="C69" s="2781">
        <v>0.95</v>
      </c>
    </row>
    <row r="70" spans="1:9" x14ac:dyDescent="0.25">
      <c r="D70" s="893"/>
      <c r="E70" s="893"/>
      <c r="F70" s="893"/>
      <c r="G70" s="893"/>
      <c r="H70" s="893"/>
      <c r="I70" s="49"/>
    </row>
    <row r="71" spans="1:9" x14ac:dyDescent="0.25">
      <c r="D71" s="896"/>
      <c r="E71" s="896"/>
      <c r="F71" s="896"/>
      <c r="G71" s="896"/>
      <c r="H71" s="896"/>
      <c r="I71" s="49"/>
    </row>
    <row r="76" spans="1:9" x14ac:dyDescent="0.25">
      <c r="B76" s="892"/>
      <c r="C76" s="893"/>
    </row>
    <row r="77" spans="1:9" x14ac:dyDescent="0.25">
      <c r="B77" s="896"/>
      <c r="C77" s="896"/>
    </row>
    <row r="82" spans="2:3" x14ac:dyDescent="0.25">
      <c r="B82" s="896"/>
      <c r="C82" s="896"/>
    </row>
    <row r="83" spans="2:3" x14ac:dyDescent="0.25">
      <c r="B83" s="55" t="s">
        <v>780</v>
      </c>
    </row>
    <row r="85" spans="2:3" x14ac:dyDescent="0.25">
      <c r="C85" s="107" t="s">
        <v>781</v>
      </c>
    </row>
  </sheetData>
  <mergeCells count="11">
    <mergeCell ref="B21:H21"/>
    <mergeCell ref="K21:Q21"/>
    <mergeCell ref="B38:H38"/>
    <mergeCell ref="A1:Q1"/>
    <mergeCell ref="A2:Q2"/>
    <mergeCell ref="A3:Q3"/>
    <mergeCell ref="L5:O5"/>
    <mergeCell ref="L6:O6"/>
    <mergeCell ref="C20:Q20"/>
    <mergeCell ref="A17:A19"/>
    <mergeCell ref="K38:Q38"/>
  </mergeCells>
  <conditionalFormatting sqref="F33">
    <cfRule type="cellIs" dxfId="182" priority="6" stopIfTrue="1" operator="between">
      <formula>0.01</formula>
      <formula>0.9499</formula>
    </cfRule>
  </conditionalFormatting>
  <conditionalFormatting sqref="O33">
    <cfRule type="cellIs" dxfId="181" priority="5" stopIfTrue="1" operator="between">
      <formula>0.01</formula>
      <formula>0.9499</formula>
    </cfRule>
  </conditionalFormatting>
  <conditionalFormatting sqref="F50 F40:F48">
    <cfRule type="cellIs" dxfId="180" priority="4" stopIfTrue="1" operator="between">
      <formula>0.01</formula>
      <formula>0.9499</formula>
    </cfRule>
  </conditionalFormatting>
  <conditionalFormatting sqref="O50 O40:O48">
    <cfRule type="cellIs" dxfId="179" priority="3" stopIfTrue="1" operator="between">
      <formula>0.01</formula>
      <formula>0.9499</formula>
    </cfRule>
  </conditionalFormatting>
  <conditionalFormatting sqref="F23:F31">
    <cfRule type="cellIs" dxfId="178" priority="2" stopIfTrue="1" operator="between">
      <formula>0.01</formula>
      <formula>0.9499</formula>
    </cfRule>
  </conditionalFormatting>
  <conditionalFormatting sqref="O23:O31">
    <cfRule type="cellIs" dxfId="177" priority="1" stopIfTrue="1" operator="between">
      <formula>0.01</formula>
      <formula>0.9499</formula>
    </cfRule>
  </conditionalFormatting>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53"/>
  <sheetViews>
    <sheetView workbookViewId="0">
      <selection activeCell="K56" sqref="K56"/>
    </sheetView>
  </sheetViews>
  <sheetFormatPr defaultColWidth="9.140625" defaultRowHeight="12.75" x14ac:dyDescent="0.2"/>
  <cols>
    <col min="1" max="1" width="2.5703125" style="231" customWidth="1"/>
    <col min="2" max="2" width="14.28515625" style="231" customWidth="1"/>
    <col min="3" max="3" width="22.85546875" style="231" customWidth="1"/>
    <col min="4" max="5" width="12.7109375" style="231" customWidth="1"/>
    <col min="6" max="6" width="14.140625" style="231" customWidth="1"/>
    <col min="7" max="7" width="10.140625" style="231" customWidth="1"/>
    <col min="8" max="8" width="5.85546875" style="231" customWidth="1"/>
    <col min="9" max="9" width="5.5703125" style="231" customWidth="1"/>
    <col min="10" max="11" width="4.42578125" style="231" customWidth="1"/>
    <col min="12" max="12" width="9.140625" style="231"/>
    <col min="13" max="13" width="23.85546875" style="231" customWidth="1"/>
    <col min="14" max="256" width="9.140625" style="231"/>
    <col min="257" max="257" width="2.5703125" style="231" customWidth="1"/>
    <col min="258" max="258" width="14.7109375" style="231" customWidth="1"/>
    <col min="259" max="259" width="29" style="231" customWidth="1"/>
    <col min="260" max="260" width="21.140625" style="231" customWidth="1"/>
    <col min="261" max="261" width="13.28515625" style="231" customWidth="1"/>
    <col min="262" max="262" width="17.7109375" style="231" customWidth="1"/>
    <col min="263" max="263" width="10.140625" style="231" customWidth="1"/>
    <col min="264" max="512" width="9.140625" style="231"/>
    <col min="513" max="513" width="2.5703125" style="231" customWidth="1"/>
    <col min="514" max="514" width="14.7109375" style="231" customWidth="1"/>
    <col min="515" max="515" width="29" style="231" customWidth="1"/>
    <col min="516" max="516" width="21.140625" style="231" customWidth="1"/>
    <col min="517" max="517" width="13.28515625" style="231" customWidth="1"/>
    <col min="518" max="518" width="17.7109375" style="231" customWidth="1"/>
    <col min="519" max="519" width="10.140625" style="231" customWidth="1"/>
    <col min="520" max="768" width="9.140625" style="231"/>
    <col min="769" max="769" width="2.5703125" style="231" customWidth="1"/>
    <col min="770" max="770" width="14.7109375" style="231" customWidth="1"/>
    <col min="771" max="771" width="29" style="231" customWidth="1"/>
    <col min="772" max="772" width="21.140625" style="231" customWidth="1"/>
    <col min="773" max="773" width="13.28515625" style="231" customWidth="1"/>
    <col min="774" max="774" width="17.7109375" style="231" customWidth="1"/>
    <col min="775" max="775" width="10.140625" style="231" customWidth="1"/>
    <col min="776" max="1024" width="9.140625" style="231"/>
    <col min="1025" max="1025" width="2.5703125" style="231" customWidth="1"/>
    <col min="1026" max="1026" width="14.7109375" style="231" customWidth="1"/>
    <col min="1027" max="1027" width="29" style="231" customWidth="1"/>
    <col min="1028" max="1028" width="21.140625" style="231" customWidth="1"/>
    <col min="1029" max="1029" width="13.28515625" style="231" customWidth="1"/>
    <col min="1030" max="1030" width="17.7109375" style="231" customWidth="1"/>
    <col min="1031" max="1031" width="10.140625" style="231" customWidth="1"/>
    <col min="1032" max="1280" width="9.140625" style="231"/>
    <col min="1281" max="1281" width="2.5703125" style="231" customWidth="1"/>
    <col min="1282" max="1282" width="14.7109375" style="231" customWidth="1"/>
    <col min="1283" max="1283" width="29" style="231" customWidth="1"/>
    <col min="1284" max="1284" width="21.140625" style="231" customWidth="1"/>
    <col min="1285" max="1285" width="13.28515625" style="231" customWidth="1"/>
    <col min="1286" max="1286" width="17.7109375" style="231" customWidth="1"/>
    <col min="1287" max="1287" width="10.140625" style="231" customWidth="1"/>
    <col min="1288" max="1536" width="9.140625" style="231"/>
    <col min="1537" max="1537" width="2.5703125" style="231" customWidth="1"/>
    <col min="1538" max="1538" width="14.7109375" style="231" customWidth="1"/>
    <col min="1539" max="1539" width="29" style="231" customWidth="1"/>
    <col min="1540" max="1540" width="21.140625" style="231" customWidth="1"/>
    <col min="1541" max="1541" width="13.28515625" style="231" customWidth="1"/>
    <col min="1542" max="1542" width="17.7109375" style="231" customWidth="1"/>
    <col min="1543" max="1543" width="10.140625" style="231" customWidth="1"/>
    <col min="1544" max="1792" width="9.140625" style="231"/>
    <col min="1793" max="1793" width="2.5703125" style="231" customWidth="1"/>
    <col min="1794" max="1794" width="14.7109375" style="231" customWidth="1"/>
    <col min="1795" max="1795" width="29" style="231" customWidth="1"/>
    <col min="1796" max="1796" width="21.140625" style="231" customWidth="1"/>
    <col min="1797" max="1797" width="13.28515625" style="231" customWidth="1"/>
    <col min="1798" max="1798" width="17.7109375" style="231" customWidth="1"/>
    <col min="1799" max="1799" width="10.140625" style="231" customWidth="1"/>
    <col min="1800" max="2048" width="9.140625" style="231"/>
    <col min="2049" max="2049" width="2.5703125" style="231" customWidth="1"/>
    <col min="2050" max="2050" width="14.7109375" style="231" customWidth="1"/>
    <col min="2051" max="2051" width="29" style="231" customWidth="1"/>
    <col min="2052" max="2052" width="21.140625" style="231" customWidth="1"/>
    <col min="2053" max="2053" width="13.28515625" style="231" customWidth="1"/>
    <col min="2054" max="2054" width="17.7109375" style="231" customWidth="1"/>
    <col min="2055" max="2055" width="10.140625" style="231" customWidth="1"/>
    <col min="2056" max="2304" width="9.140625" style="231"/>
    <col min="2305" max="2305" width="2.5703125" style="231" customWidth="1"/>
    <col min="2306" max="2306" width="14.7109375" style="231" customWidth="1"/>
    <col min="2307" max="2307" width="29" style="231" customWidth="1"/>
    <col min="2308" max="2308" width="21.140625" style="231" customWidth="1"/>
    <col min="2309" max="2309" width="13.28515625" style="231" customWidth="1"/>
    <col min="2310" max="2310" width="17.7109375" style="231" customWidth="1"/>
    <col min="2311" max="2311" width="10.140625" style="231" customWidth="1"/>
    <col min="2312" max="2560" width="9.140625" style="231"/>
    <col min="2561" max="2561" width="2.5703125" style="231" customWidth="1"/>
    <col min="2562" max="2562" width="14.7109375" style="231" customWidth="1"/>
    <col min="2563" max="2563" width="29" style="231" customWidth="1"/>
    <col min="2564" max="2564" width="21.140625" style="231" customWidth="1"/>
    <col min="2565" max="2565" width="13.28515625" style="231" customWidth="1"/>
    <col min="2566" max="2566" width="17.7109375" style="231" customWidth="1"/>
    <col min="2567" max="2567" width="10.140625" style="231" customWidth="1"/>
    <col min="2568" max="2816" width="9.140625" style="231"/>
    <col min="2817" max="2817" width="2.5703125" style="231" customWidth="1"/>
    <col min="2818" max="2818" width="14.7109375" style="231" customWidth="1"/>
    <col min="2819" max="2819" width="29" style="231" customWidth="1"/>
    <col min="2820" max="2820" width="21.140625" style="231" customWidth="1"/>
    <col min="2821" max="2821" width="13.28515625" style="231" customWidth="1"/>
    <col min="2822" max="2822" width="17.7109375" style="231" customWidth="1"/>
    <col min="2823" max="2823" width="10.140625" style="231" customWidth="1"/>
    <col min="2824" max="3072" width="9.140625" style="231"/>
    <col min="3073" max="3073" width="2.5703125" style="231" customWidth="1"/>
    <col min="3074" max="3074" width="14.7109375" style="231" customWidth="1"/>
    <col min="3075" max="3075" width="29" style="231" customWidth="1"/>
    <col min="3076" max="3076" width="21.140625" style="231" customWidth="1"/>
    <col min="3077" max="3077" width="13.28515625" style="231" customWidth="1"/>
    <col min="3078" max="3078" width="17.7109375" style="231" customWidth="1"/>
    <col min="3079" max="3079" width="10.140625" style="231" customWidth="1"/>
    <col min="3080" max="3328" width="9.140625" style="231"/>
    <col min="3329" max="3329" width="2.5703125" style="231" customWidth="1"/>
    <col min="3330" max="3330" width="14.7109375" style="231" customWidth="1"/>
    <col min="3331" max="3331" width="29" style="231" customWidth="1"/>
    <col min="3332" max="3332" width="21.140625" style="231" customWidth="1"/>
    <col min="3333" max="3333" width="13.28515625" style="231" customWidth="1"/>
    <col min="3334" max="3334" width="17.7109375" style="231" customWidth="1"/>
    <col min="3335" max="3335" width="10.140625" style="231" customWidth="1"/>
    <col min="3336" max="3584" width="9.140625" style="231"/>
    <col min="3585" max="3585" width="2.5703125" style="231" customWidth="1"/>
    <col min="3586" max="3586" width="14.7109375" style="231" customWidth="1"/>
    <col min="3587" max="3587" width="29" style="231" customWidth="1"/>
    <col min="3588" max="3588" width="21.140625" style="231" customWidth="1"/>
    <col min="3589" max="3589" width="13.28515625" style="231" customWidth="1"/>
    <col min="3590" max="3590" width="17.7109375" style="231" customWidth="1"/>
    <col min="3591" max="3591" width="10.140625" style="231" customWidth="1"/>
    <col min="3592" max="3840" width="9.140625" style="231"/>
    <col min="3841" max="3841" width="2.5703125" style="231" customWidth="1"/>
    <col min="3842" max="3842" width="14.7109375" style="231" customWidth="1"/>
    <col min="3843" max="3843" width="29" style="231" customWidth="1"/>
    <col min="3844" max="3844" width="21.140625" style="231" customWidth="1"/>
    <col min="3845" max="3845" width="13.28515625" style="231" customWidth="1"/>
    <col min="3846" max="3846" width="17.7109375" style="231" customWidth="1"/>
    <col min="3847" max="3847" width="10.140625" style="231" customWidth="1"/>
    <col min="3848" max="4096" width="9.140625" style="231"/>
    <col min="4097" max="4097" width="2.5703125" style="231" customWidth="1"/>
    <col min="4098" max="4098" width="14.7109375" style="231" customWidth="1"/>
    <col min="4099" max="4099" width="29" style="231" customWidth="1"/>
    <col min="4100" max="4100" width="21.140625" style="231" customWidth="1"/>
    <col min="4101" max="4101" width="13.28515625" style="231" customWidth="1"/>
    <col min="4102" max="4102" width="17.7109375" style="231" customWidth="1"/>
    <col min="4103" max="4103" width="10.140625" style="231" customWidth="1"/>
    <col min="4104" max="4352" width="9.140625" style="231"/>
    <col min="4353" max="4353" width="2.5703125" style="231" customWidth="1"/>
    <col min="4354" max="4354" width="14.7109375" style="231" customWidth="1"/>
    <col min="4355" max="4355" width="29" style="231" customWidth="1"/>
    <col min="4356" max="4356" width="21.140625" style="231" customWidth="1"/>
    <col min="4357" max="4357" width="13.28515625" style="231" customWidth="1"/>
    <col min="4358" max="4358" width="17.7109375" style="231" customWidth="1"/>
    <col min="4359" max="4359" width="10.140625" style="231" customWidth="1"/>
    <col min="4360" max="4608" width="9.140625" style="231"/>
    <col min="4609" max="4609" width="2.5703125" style="231" customWidth="1"/>
    <col min="4610" max="4610" width="14.7109375" style="231" customWidth="1"/>
    <col min="4611" max="4611" width="29" style="231" customWidth="1"/>
    <col min="4612" max="4612" width="21.140625" style="231" customWidth="1"/>
    <col min="4613" max="4613" width="13.28515625" style="231" customWidth="1"/>
    <col min="4614" max="4614" width="17.7109375" style="231" customWidth="1"/>
    <col min="4615" max="4615" width="10.140625" style="231" customWidth="1"/>
    <col min="4616" max="4864" width="9.140625" style="231"/>
    <col min="4865" max="4865" width="2.5703125" style="231" customWidth="1"/>
    <col min="4866" max="4866" width="14.7109375" style="231" customWidth="1"/>
    <col min="4867" max="4867" width="29" style="231" customWidth="1"/>
    <col min="4868" max="4868" width="21.140625" style="231" customWidth="1"/>
    <col min="4869" max="4869" width="13.28515625" style="231" customWidth="1"/>
    <col min="4870" max="4870" width="17.7109375" style="231" customWidth="1"/>
    <col min="4871" max="4871" width="10.140625" style="231" customWidth="1"/>
    <col min="4872" max="5120" width="9.140625" style="231"/>
    <col min="5121" max="5121" width="2.5703125" style="231" customWidth="1"/>
    <col min="5122" max="5122" width="14.7109375" style="231" customWidth="1"/>
    <col min="5123" max="5123" width="29" style="231" customWidth="1"/>
    <col min="5124" max="5124" width="21.140625" style="231" customWidth="1"/>
    <col min="5125" max="5125" width="13.28515625" style="231" customWidth="1"/>
    <col min="5126" max="5126" width="17.7109375" style="231" customWidth="1"/>
    <col min="5127" max="5127" width="10.140625" style="231" customWidth="1"/>
    <col min="5128" max="5376" width="9.140625" style="231"/>
    <col min="5377" max="5377" width="2.5703125" style="231" customWidth="1"/>
    <col min="5378" max="5378" width="14.7109375" style="231" customWidth="1"/>
    <col min="5379" max="5379" width="29" style="231" customWidth="1"/>
    <col min="5380" max="5380" width="21.140625" style="231" customWidth="1"/>
    <col min="5381" max="5381" width="13.28515625" style="231" customWidth="1"/>
    <col min="5382" max="5382" width="17.7109375" style="231" customWidth="1"/>
    <col min="5383" max="5383" width="10.140625" style="231" customWidth="1"/>
    <col min="5384" max="5632" width="9.140625" style="231"/>
    <col min="5633" max="5633" width="2.5703125" style="231" customWidth="1"/>
    <col min="5634" max="5634" width="14.7109375" style="231" customWidth="1"/>
    <col min="5635" max="5635" width="29" style="231" customWidth="1"/>
    <col min="5636" max="5636" width="21.140625" style="231" customWidth="1"/>
    <col min="5637" max="5637" width="13.28515625" style="231" customWidth="1"/>
    <col min="5638" max="5638" width="17.7109375" style="231" customWidth="1"/>
    <col min="5639" max="5639" width="10.140625" style="231" customWidth="1"/>
    <col min="5640" max="5888" width="9.140625" style="231"/>
    <col min="5889" max="5889" width="2.5703125" style="231" customWidth="1"/>
    <col min="5890" max="5890" width="14.7109375" style="231" customWidth="1"/>
    <col min="5891" max="5891" width="29" style="231" customWidth="1"/>
    <col min="5892" max="5892" width="21.140625" style="231" customWidth="1"/>
    <col min="5893" max="5893" width="13.28515625" style="231" customWidth="1"/>
    <col min="5894" max="5894" width="17.7109375" style="231" customWidth="1"/>
    <col min="5895" max="5895" width="10.140625" style="231" customWidth="1"/>
    <col min="5896" max="6144" width="9.140625" style="231"/>
    <col min="6145" max="6145" width="2.5703125" style="231" customWidth="1"/>
    <col min="6146" max="6146" width="14.7109375" style="231" customWidth="1"/>
    <col min="6147" max="6147" width="29" style="231" customWidth="1"/>
    <col min="6148" max="6148" width="21.140625" style="231" customWidth="1"/>
    <col min="6149" max="6149" width="13.28515625" style="231" customWidth="1"/>
    <col min="6150" max="6150" width="17.7109375" style="231" customWidth="1"/>
    <col min="6151" max="6151" width="10.140625" style="231" customWidth="1"/>
    <col min="6152" max="6400" width="9.140625" style="231"/>
    <col min="6401" max="6401" width="2.5703125" style="231" customWidth="1"/>
    <col min="6402" max="6402" width="14.7109375" style="231" customWidth="1"/>
    <col min="6403" max="6403" width="29" style="231" customWidth="1"/>
    <col min="6404" max="6404" width="21.140625" style="231" customWidth="1"/>
    <col min="6405" max="6405" width="13.28515625" style="231" customWidth="1"/>
    <col min="6406" max="6406" width="17.7109375" style="231" customWidth="1"/>
    <col min="6407" max="6407" width="10.140625" style="231" customWidth="1"/>
    <col min="6408" max="6656" width="9.140625" style="231"/>
    <col min="6657" max="6657" width="2.5703125" style="231" customWidth="1"/>
    <col min="6658" max="6658" width="14.7109375" style="231" customWidth="1"/>
    <col min="6659" max="6659" width="29" style="231" customWidth="1"/>
    <col min="6660" max="6660" width="21.140625" style="231" customWidth="1"/>
    <col min="6661" max="6661" width="13.28515625" style="231" customWidth="1"/>
    <col min="6662" max="6662" width="17.7109375" style="231" customWidth="1"/>
    <col min="6663" max="6663" width="10.140625" style="231" customWidth="1"/>
    <col min="6664" max="6912" width="9.140625" style="231"/>
    <col min="6913" max="6913" width="2.5703125" style="231" customWidth="1"/>
    <col min="6914" max="6914" width="14.7109375" style="231" customWidth="1"/>
    <col min="6915" max="6915" width="29" style="231" customWidth="1"/>
    <col min="6916" max="6916" width="21.140625" style="231" customWidth="1"/>
    <col min="6917" max="6917" width="13.28515625" style="231" customWidth="1"/>
    <col min="6918" max="6918" width="17.7109375" style="231" customWidth="1"/>
    <col min="6919" max="6919" width="10.140625" style="231" customWidth="1"/>
    <col min="6920" max="7168" width="9.140625" style="231"/>
    <col min="7169" max="7169" width="2.5703125" style="231" customWidth="1"/>
    <col min="7170" max="7170" width="14.7109375" style="231" customWidth="1"/>
    <col min="7171" max="7171" width="29" style="231" customWidth="1"/>
    <col min="7172" max="7172" width="21.140625" style="231" customWidth="1"/>
    <col min="7173" max="7173" width="13.28515625" style="231" customWidth="1"/>
    <col min="7174" max="7174" width="17.7109375" style="231" customWidth="1"/>
    <col min="7175" max="7175" width="10.140625" style="231" customWidth="1"/>
    <col min="7176" max="7424" width="9.140625" style="231"/>
    <col min="7425" max="7425" width="2.5703125" style="231" customWidth="1"/>
    <col min="7426" max="7426" width="14.7109375" style="231" customWidth="1"/>
    <col min="7427" max="7427" width="29" style="231" customWidth="1"/>
    <col min="7428" max="7428" width="21.140625" style="231" customWidth="1"/>
    <col min="7429" max="7429" width="13.28515625" style="231" customWidth="1"/>
    <col min="7430" max="7430" width="17.7109375" style="231" customWidth="1"/>
    <col min="7431" max="7431" width="10.140625" style="231" customWidth="1"/>
    <col min="7432" max="7680" width="9.140625" style="231"/>
    <col min="7681" max="7681" width="2.5703125" style="231" customWidth="1"/>
    <col min="7682" max="7682" width="14.7109375" style="231" customWidth="1"/>
    <col min="7683" max="7683" width="29" style="231" customWidth="1"/>
    <col min="7684" max="7684" width="21.140625" style="231" customWidth="1"/>
    <col min="7685" max="7685" width="13.28515625" style="231" customWidth="1"/>
    <col min="7686" max="7686" width="17.7109375" style="231" customWidth="1"/>
    <col min="7687" max="7687" width="10.140625" style="231" customWidth="1"/>
    <col min="7688" max="7936" width="9.140625" style="231"/>
    <col min="7937" max="7937" width="2.5703125" style="231" customWidth="1"/>
    <col min="7938" max="7938" width="14.7109375" style="231" customWidth="1"/>
    <col min="7939" max="7939" width="29" style="231" customWidth="1"/>
    <col min="7940" max="7940" width="21.140625" style="231" customWidth="1"/>
    <col min="7941" max="7941" width="13.28515625" style="231" customWidth="1"/>
    <col min="7942" max="7942" width="17.7109375" style="231" customWidth="1"/>
    <col min="7943" max="7943" width="10.140625" style="231" customWidth="1"/>
    <col min="7944" max="8192" width="9.140625" style="231"/>
    <col min="8193" max="8193" width="2.5703125" style="231" customWidth="1"/>
    <col min="8194" max="8194" width="14.7109375" style="231" customWidth="1"/>
    <col min="8195" max="8195" width="29" style="231" customWidth="1"/>
    <col min="8196" max="8196" width="21.140625" style="231" customWidth="1"/>
    <col min="8197" max="8197" width="13.28515625" style="231" customWidth="1"/>
    <col min="8198" max="8198" width="17.7109375" style="231" customWidth="1"/>
    <col min="8199" max="8199" width="10.140625" style="231" customWidth="1"/>
    <col min="8200" max="8448" width="9.140625" style="231"/>
    <col min="8449" max="8449" width="2.5703125" style="231" customWidth="1"/>
    <col min="8450" max="8450" width="14.7109375" style="231" customWidth="1"/>
    <col min="8451" max="8451" width="29" style="231" customWidth="1"/>
    <col min="8452" max="8452" width="21.140625" style="231" customWidth="1"/>
    <col min="8453" max="8453" width="13.28515625" style="231" customWidth="1"/>
    <col min="8454" max="8454" width="17.7109375" style="231" customWidth="1"/>
    <col min="8455" max="8455" width="10.140625" style="231" customWidth="1"/>
    <col min="8456" max="8704" width="9.140625" style="231"/>
    <col min="8705" max="8705" width="2.5703125" style="231" customWidth="1"/>
    <col min="8706" max="8706" width="14.7109375" style="231" customWidth="1"/>
    <col min="8707" max="8707" width="29" style="231" customWidth="1"/>
    <col min="8708" max="8708" width="21.140625" style="231" customWidth="1"/>
    <col min="8709" max="8709" width="13.28515625" style="231" customWidth="1"/>
    <col min="8710" max="8710" width="17.7109375" style="231" customWidth="1"/>
    <col min="8711" max="8711" width="10.140625" style="231" customWidth="1"/>
    <col min="8712" max="8960" width="9.140625" style="231"/>
    <col min="8961" max="8961" width="2.5703125" style="231" customWidth="1"/>
    <col min="8962" max="8962" width="14.7109375" style="231" customWidth="1"/>
    <col min="8963" max="8963" width="29" style="231" customWidth="1"/>
    <col min="8964" max="8964" width="21.140625" style="231" customWidth="1"/>
    <col min="8965" max="8965" width="13.28515625" style="231" customWidth="1"/>
    <col min="8966" max="8966" width="17.7109375" style="231" customWidth="1"/>
    <col min="8967" max="8967" width="10.140625" style="231" customWidth="1"/>
    <col min="8968" max="9216" width="9.140625" style="231"/>
    <col min="9217" max="9217" width="2.5703125" style="231" customWidth="1"/>
    <col min="9218" max="9218" width="14.7109375" style="231" customWidth="1"/>
    <col min="9219" max="9219" width="29" style="231" customWidth="1"/>
    <col min="9220" max="9220" width="21.140625" style="231" customWidth="1"/>
    <col min="9221" max="9221" width="13.28515625" style="231" customWidth="1"/>
    <col min="9222" max="9222" width="17.7109375" style="231" customWidth="1"/>
    <col min="9223" max="9223" width="10.140625" style="231" customWidth="1"/>
    <col min="9224" max="9472" width="9.140625" style="231"/>
    <col min="9473" max="9473" width="2.5703125" style="231" customWidth="1"/>
    <col min="9474" max="9474" width="14.7109375" style="231" customWidth="1"/>
    <col min="9475" max="9475" width="29" style="231" customWidth="1"/>
    <col min="9476" max="9476" width="21.140625" style="231" customWidth="1"/>
    <col min="9477" max="9477" width="13.28515625" style="231" customWidth="1"/>
    <col min="9478" max="9478" width="17.7109375" style="231" customWidth="1"/>
    <col min="9479" max="9479" width="10.140625" style="231" customWidth="1"/>
    <col min="9480" max="9728" width="9.140625" style="231"/>
    <col min="9729" max="9729" width="2.5703125" style="231" customWidth="1"/>
    <col min="9730" max="9730" width="14.7109375" style="231" customWidth="1"/>
    <col min="9731" max="9731" width="29" style="231" customWidth="1"/>
    <col min="9732" max="9732" width="21.140625" style="231" customWidth="1"/>
    <col min="9733" max="9733" width="13.28515625" style="231" customWidth="1"/>
    <col min="9734" max="9734" width="17.7109375" style="231" customWidth="1"/>
    <col min="9735" max="9735" width="10.140625" style="231" customWidth="1"/>
    <col min="9736" max="9984" width="9.140625" style="231"/>
    <col min="9985" max="9985" width="2.5703125" style="231" customWidth="1"/>
    <col min="9986" max="9986" width="14.7109375" style="231" customWidth="1"/>
    <col min="9987" max="9987" width="29" style="231" customWidth="1"/>
    <col min="9988" max="9988" width="21.140625" style="231" customWidth="1"/>
    <col min="9989" max="9989" width="13.28515625" style="231" customWidth="1"/>
    <col min="9990" max="9990" width="17.7109375" style="231" customWidth="1"/>
    <col min="9991" max="9991" width="10.140625" style="231" customWidth="1"/>
    <col min="9992" max="10240" width="9.140625" style="231"/>
    <col min="10241" max="10241" width="2.5703125" style="231" customWidth="1"/>
    <col min="10242" max="10242" width="14.7109375" style="231" customWidth="1"/>
    <col min="10243" max="10243" width="29" style="231" customWidth="1"/>
    <col min="10244" max="10244" width="21.140625" style="231" customWidth="1"/>
    <col min="10245" max="10245" width="13.28515625" style="231" customWidth="1"/>
    <col min="10246" max="10246" width="17.7109375" style="231" customWidth="1"/>
    <col min="10247" max="10247" width="10.140625" style="231" customWidth="1"/>
    <col min="10248" max="10496" width="9.140625" style="231"/>
    <col min="10497" max="10497" width="2.5703125" style="231" customWidth="1"/>
    <col min="10498" max="10498" width="14.7109375" style="231" customWidth="1"/>
    <col min="10499" max="10499" width="29" style="231" customWidth="1"/>
    <col min="10500" max="10500" width="21.140625" style="231" customWidth="1"/>
    <col min="10501" max="10501" width="13.28515625" style="231" customWidth="1"/>
    <col min="10502" max="10502" width="17.7109375" style="231" customWidth="1"/>
    <col min="10503" max="10503" width="10.140625" style="231" customWidth="1"/>
    <col min="10504" max="10752" width="9.140625" style="231"/>
    <col min="10753" max="10753" width="2.5703125" style="231" customWidth="1"/>
    <col min="10754" max="10754" width="14.7109375" style="231" customWidth="1"/>
    <col min="10755" max="10755" width="29" style="231" customWidth="1"/>
    <col min="10756" max="10756" width="21.140625" style="231" customWidth="1"/>
    <col min="10757" max="10757" width="13.28515625" style="231" customWidth="1"/>
    <col min="10758" max="10758" width="17.7109375" style="231" customWidth="1"/>
    <col min="10759" max="10759" width="10.140625" style="231" customWidth="1"/>
    <col min="10760" max="11008" width="9.140625" style="231"/>
    <col min="11009" max="11009" width="2.5703125" style="231" customWidth="1"/>
    <col min="11010" max="11010" width="14.7109375" style="231" customWidth="1"/>
    <col min="11011" max="11011" width="29" style="231" customWidth="1"/>
    <col min="11012" max="11012" width="21.140625" style="231" customWidth="1"/>
    <col min="11013" max="11013" width="13.28515625" style="231" customWidth="1"/>
    <col min="11014" max="11014" width="17.7109375" style="231" customWidth="1"/>
    <col min="11015" max="11015" width="10.140625" style="231" customWidth="1"/>
    <col min="11016" max="11264" width="9.140625" style="231"/>
    <col min="11265" max="11265" width="2.5703125" style="231" customWidth="1"/>
    <col min="11266" max="11266" width="14.7109375" style="231" customWidth="1"/>
    <col min="11267" max="11267" width="29" style="231" customWidth="1"/>
    <col min="11268" max="11268" width="21.140625" style="231" customWidth="1"/>
    <col min="11269" max="11269" width="13.28515625" style="231" customWidth="1"/>
    <col min="11270" max="11270" width="17.7109375" style="231" customWidth="1"/>
    <col min="11271" max="11271" width="10.140625" style="231" customWidth="1"/>
    <col min="11272" max="11520" width="9.140625" style="231"/>
    <col min="11521" max="11521" width="2.5703125" style="231" customWidth="1"/>
    <col min="11522" max="11522" width="14.7109375" style="231" customWidth="1"/>
    <col min="11523" max="11523" width="29" style="231" customWidth="1"/>
    <col min="11524" max="11524" width="21.140625" style="231" customWidth="1"/>
    <col min="11525" max="11525" width="13.28515625" style="231" customWidth="1"/>
    <col min="11526" max="11526" width="17.7109375" style="231" customWidth="1"/>
    <col min="11527" max="11527" width="10.140625" style="231" customWidth="1"/>
    <col min="11528" max="11776" width="9.140625" style="231"/>
    <col min="11777" max="11777" width="2.5703125" style="231" customWidth="1"/>
    <col min="11778" max="11778" width="14.7109375" style="231" customWidth="1"/>
    <col min="11779" max="11779" width="29" style="231" customWidth="1"/>
    <col min="11780" max="11780" width="21.140625" style="231" customWidth="1"/>
    <col min="11781" max="11781" width="13.28515625" style="231" customWidth="1"/>
    <col min="11782" max="11782" width="17.7109375" style="231" customWidth="1"/>
    <col min="11783" max="11783" width="10.140625" style="231" customWidth="1"/>
    <col min="11784" max="12032" width="9.140625" style="231"/>
    <col min="12033" max="12033" width="2.5703125" style="231" customWidth="1"/>
    <col min="12034" max="12034" width="14.7109375" style="231" customWidth="1"/>
    <col min="12035" max="12035" width="29" style="231" customWidth="1"/>
    <col min="12036" max="12036" width="21.140625" style="231" customWidth="1"/>
    <col min="12037" max="12037" width="13.28515625" style="231" customWidth="1"/>
    <col min="12038" max="12038" width="17.7109375" style="231" customWidth="1"/>
    <col min="12039" max="12039" width="10.140625" style="231" customWidth="1"/>
    <col min="12040" max="12288" width="9.140625" style="231"/>
    <col min="12289" max="12289" width="2.5703125" style="231" customWidth="1"/>
    <col min="12290" max="12290" width="14.7109375" style="231" customWidth="1"/>
    <col min="12291" max="12291" width="29" style="231" customWidth="1"/>
    <col min="12292" max="12292" width="21.140625" style="231" customWidth="1"/>
    <col min="12293" max="12293" width="13.28515625" style="231" customWidth="1"/>
    <col min="12294" max="12294" width="17.7109375" style="231" customWidth="1"/>
    <col min="12295" max="12295" width="10.140625" style="231" customWidth="1"/>
    <col min="12296" max="12544" width="9.140625" style="231"/>
    <col min="12545" max="12545" width="2.5703125" style="231" customWidth="1"/>
    <col min="12546" max="12546" width="14.7109375" style="231" customWidth="1"/>
    <col min="12547" max="12547" width="29" style="231" customWidth="1"/>
    <col min="12548" max="12548" width="21.140625" style="231" customWidth="1"/>
    <col min="12549" max="12549" width="13.28515625" style="231" customWidth="1"/>
    <col min="12550" max="12550" width="17.7109375" style="231" customWidth="1"/>
    <col min="12551" max="12551" width="10.140625" style="231" customWidth="1"/>
    <col min="12552" max="12800" width="9.140625" style="231"/>
    <col min="12801" max="12801" width="2.5703125" style="231" customWidth="1"/>
    <col min="12802" max="12802" width="14.7109375" style="231" customWidth="1"/>
    <col min="12803" max="12803" width="29" style="231" customWidth="1"/>
    <col min="12804" max="12804" width="21.140625" style="231" customWidth="1"/>
    <col min="12805" max="12805" width="13.28515625" style="231" customWidth="1"/>
    <col min="12806" max="12806" width="17.7109375" style="231" customWidth="1"/>
    <col min="12807" max="12807" width="10.140625" style="231" customWidth="1"/>
    <col min="12808" max="13056" width="9.140625" style="231"/>
    <col min="13057" max="13057" width="2.5703125" style="231" customWidth="1"/>
    <col min="13058" max="13058" width="14.7109375" style="231" customWidth="1"/>
    <col min="13059" max="13059" width="29" style="231" customWidth="1"/>
    <col min="13060" max="13060" width="21.140625" style="231" customWidth="1"/>
    <col min="13061" max="13061" width="13.28515625" style="231" customWidth="1"/>
    <col min="13062" max="13062" width="17.7109375" style="231" customWidth="1"/>
    <col min="13063" max="13063" width="10.140625" style="231" customWidth="1"/>
    <col min="13064" max="13312" width="9.140625" style="231"/>
    <col min="13313" max="13313" width="2.5703125" style="231" customWidth="1"/>
    <col min="13314" max="13314" width="14.7109375" style="231" customWidth="1"/>
    <col min="13315" max="13315" width="29" style="231" customWidth="1"/>
    <col min="13316" max="13316" width="21.140625" style="231" customWidth="1"/>
    <col min="13317" max="13317" width="13.28515625" style="231" customWidth="1"/>
    <col min="13318" max="13318" width="17.7109375" style="231" customWidth="1"/>
    <col min="13319" max="13319" width="10.140625" style="231" customWidth="1"/>
    <col min="13320" max="13568" width="9.140625" style="231"/>
    <col min="13569" max="13569" width="2.5703125" style="231" customWidth="1"/>
    <col min="13570" max="13570" width="14.7109375" style="231" customWidth="1"/>
    <col min="13571" max="13571" width="29" style="231" customWidth="1"/>
    <col min="13572" max="13572" width="21.140625" style="231" customWidth="1"/>
    <col min="13573" max="13573" width="13.28515625" style="231" customWidth="1"/>
    <col min="13574" max="13574" width="17.7109375" style="231" customWidth="1"/>
    <col min="13575" max="13575" width="10.140625" style="231" customWidth="1"/>
    <col min="13576" max="13824" width="9.140625" style="231"/>
    <col min="13825" max="13825" width="2.5703125" style="231" customWidth="1"/>
    <col min="13826" max="13826" width="14.7109375" style="231" customWidth="1"/>
    <col min="13827" max="13827" width="29" style="231" customWidth="1"/>
    <col min="13828" max="13828" width="21.140625" style="231" customWidth="1"/>
    <col min="13829" max="13829" width="13.28515625" style="231" customWidth="1"/>
    <col min="13830" max="13830" width="17.7109375" style="231" customWidth="1"/>
    <col min="13831" max="13831" width="10.140625" style="231" customWidth="1"/>
    <col min="13832" max="14080" width="9.140625" style="231"/>
    <col min="14081" max="14081" width="2.5703125" style="231" customWidth="1"/>
    <col min="14082" max="14082" width="14.7109375" style="231" customWidth="1"/>
    <col min="14083" max="14083" width="29" style="231" customWidth="1"/>
    <col min="14084" max="14084" width="21.140625" style="231" customWidth="1"/>
    <col min="14085" max="14085" width="13.28515625" style="231" customWidth="1"/>
    <col min="14086" max="14086" width="17.7109375" style="231" customWidth="1"/>
    <col min="14087" max="14087" width="10.140625" style="231" customWidth="1"/>
    <col min="14088" max="14336" width="9.140625" style="231"/>
    <col min="14337" max="14337" width="2.5703125" style="231" customWidth="1"/>
    <col min="14338" max="14338" width="14.7109375" style="231" customWidth="1"/>
    <col min="14339" max="14339" width="29" style="231" customWidth="1"/>
    <col min="14340" max="14340" width="21.140625" style="231" customWidth="1"/>
    <col min="14341" max="14341" width="13.28515625" style="231" customWidth="1"/>
    <col min="14342" max="14342" width="17.7109375" style="231" customWidth="1"/>
    <col min="14343" max="14343" width="10.140625" style="231" customWidth="1"/>
    <col min="14344" max="14592" width="9.140625" style="231"/>
    <col min="14593" max="14593" width="2.5703125" style="231" customWidth="1"/>
    <col min="14594" max="14594" width="14.7109375" style="231" customWidth="1"/>
    <col min="14595" max="14595" width="29" style="231" customWidth="1"/>
    <col min="14596" max="14596" width="21.140625" style="231" customWidth="1"/>
    <col min="14597" max="14597" width="13.28515625" style="231" customWidth="1"/>
    <col min="14598" max="14598" width="17.7109375" style="231" customWidth="1"/>
    <col min="14599" max="14599" width="10.140625" style="231" customWidth="1"/>
    <col min="14600" max="14848" width="9.140625" style="231"/>
    <col min="14849" max="14849" width="2.5703125" style="231" customWidth="1"/>
    <col min="14850" max="14850" width="14.7109375" style="231" customWidth="1"/>
    <col min="14851" max="14851" width="29" style="231" customWidth="1"/>
    <col min="14852" max="14852" width="21.140625" style="231" customWidth="1"/>
    <col min="14853" max="14853" width="13.28515625" style="231" customWidth="1"/>
    <col min="14854" max="14854" width="17.7109375" style="231" customWidth="1"/>
    <col min="14855" max="14855" width="10.140625" style="231" customWidth="1"/>
    <col min="14856" max="15104" width="9.140625" style="231"/>
    <col min="15105" max="15105" width="2.5703125" style="231" customWidth="1"/>
    <col min="15106" max="15106" width="14.7109375" style="231" customWidth="1"/>
    <col min="15107" max="15107" width="29" style="231" customWidth="1"/>
    <col min="15108" max="15108" width="21.140625" style="231" customWidth="1"/>
    <col min="15109" max="15109" width="13.28515625" style="231" customWidth="1"/>
    <col min="15110" max="15110" width="17.7109375" style="231" customWidth="1"/>
    <col min="15111" max="15111" width="10.140625" style="231" customWidth="1"/>
    <col min="15112" max="15360" width="9.140625" style="231"/>
    <col min="15361" max="15361" width="2.5703125" style="231" customWidth="1"/>
    <col min="15362" max="15362" width="14.7109375" style="231" customWidth="1"/>
    <col min="15363" max="15363" width="29" style="231" customWidth="1"/>
    <col min="15364" max="15364" width="21.140625" style="231" customWidth="1"/>
    <col min="15365" max="15365" width="13.28515625" style="231" customWidth="1"/>
    <col min="15366" max="15366" width="17.7109375" style="231" customWidth="1"/>
    <col min="15367" max="15367" width="10.140625" style="231" customWidth="1"/>
    <col min="15368" max="15616" width="9.140625" style="231"/>
    <col min="15617" max="15617" width="2.5703125" style="231" customWidth="1"/>
    <col min="15618" max="15618" width="14.7109375" style="231" customWidth="1"/>
    <col min="15619" max="15619" width="29" style="231" customWidth="1"/>
    <col min="15620" max="15620" width="21.140625" style="231" customWidth="1"/>
    <col min="15621" max="15621" width="13.28515625" style="231" customWidth="1"/>
    <col min="15622" max="15622" width="17.7109375" style="231" customWidth="1"/>
    <col min="15623" max="15623" width="10.140625" style="231" customWidth="1"/>
    <col min="15624" max="15872" width="9.140625" style="231"/>
    <col min="15873" max="15873" width="2.5703125" style="231" customWidth="1"/>
    <col min="15874" max="15874" width="14.7109375" style="231" customWidth="1"/>
    <col min="15875" max="15875" width="29" style="231" customWidth="1"/>
    <col min="15876" max="15876" width="21.140625" style="231" customWidth="1"/>
    <col min="15877" max="15877" width="13.28515625" style="231" customWidth="1"/>
    <col min="15878" max="15878" width="17.7109375" style="231" customWidth="1"/>
    <col min="15879" max="15879" width="10.140625" style="231" customWidth="1"/>
    <col min="15880" max="16128" width="9.140625" style="231"/>
    <col min="16129" max="16129" width="2.5703125" style="231" customWidth="1"/>
    <col min="16130" max="16130" width="14.7109375" style="231" customWidth="1"/>
    <col min="16131" max="16131" width="29" style="231" customWidth="1"/>
    <col min="16132" max="16132" width="21.140625" style="231" customWidth="1"/>
    <col min="16133" max="16133" width="13.28515625" style="231" customWidth="1"/>
    <col min="16134" max="16134" width="17.7109375" style="231" customWidth="1"/>
    <col min="16135" max="16135" width="10.140625" style="231" customWidth="1"/>
    <col min="16136" max="16384" width="9.140625" style="231"/>
  </cols>
  <sheetData>
    <row r="3" spans="2:14" x14ac:dyDescent="0.2">
      <c r="C3" s="913" t="s">
        <v>761</v>
      </c>
    </row>
    <row r="4" spans="2:14" x14ac:dyDescent="0.2">
      <c r="G4" s="231" t="s">
        <v>445</v>
      </c>
      <c r="I4" s="3656">
        <v>43579</v>
      </c>
      <c r="J4" s="3656"/>
    </row>
    <row r="5" spans="2:14" x14ac:dyDescent="0.2">
      <c r="H5" s="914" t="s">
        <v>152</v>
      </c>
      <c r="I5" s="852" t="s">
        <v>751</v>
      </c>
      <c r="J5" s="915"/>
    </row>
    <row r="6" spans="2:14" x14ac:dyDescent="0.2">
      <c r="F6" s="914"/>
      <c r="G6" s="916"/>
      <c r="H6" s="916"/>
      <c r="I6" s="916"/>
    </row>
    <row r="7" spans="2:14" x14ac:dyDescent="0.2">
      <c r="B7" s="922" t="s">
        <v>39</v>
      </c>
      <c r="C7" s="3657" t="s">
        <v>782</v>
      </c>
      <c r="D7" s="3658"/>
      <c r="E7" s="3658"/>
      <c r="F7" s="3658"/>
      <c r="G7" s="3658"/>
      <c r="H7" s="3658"/>
      <c r="I7" s="3658"/>
      <c r="J7" s="3658"/>
      <c r="K7" s="3659"/>
      <c r="L7" s="917"/>
      <c r="M7" s="918"/>
      <c r="N7" s="918"/>
    </row>
    <row r="8" spans="2:14" x14ac:dyDescent="0.2">
      <c r="B8" s="2037" t="s">
        <v>235</v>
      </c>
      <c r="C8" s="3647" t="s">
        <v>783</v>
      </c>
      <c r="D8" s="3648"/>
      <c r="E8" s="3648"/>
      <c r="F8" s="3648"/>
      <c r="G8" s="3648"/>
      <c r="H8" s="3648"/>
      <c r="I8" s="3648"/>
      <c r="J8" s="3648"/>
      <c r="K8" s="3649"/>
      <c r="L8" s="919"/>
      <c r="M8" s="920"/>
      <c r="N8" s="920"/>
    </row>
    <row r="9" spans="2:14" x14ac:dyDescent="0.2">
      <c r="B9" s="921"/>
      <c r="C9" s="3650" t="s">
        <v>784</v>
      </c>
      <c r="D9" s="3651"/>
      <c r="E9" s="3651"/>
      <c r="F9" s="3651"/>
      <c r="G9" s="3651"/>
      <c r="H9" s="3651"/>
      <c r="I9" s="3651"/>
      <c r="J9" s="3651"/>
      <c r="K9" s="3652"/>
      <c r="L9" s="919"/>
      <c r="M9" s="920"/>
      <c r="N9" s="920"/>
    </row>
    <row r="10" spans="2:14" x14ac:dyDescent="0.2">
      <c r="B10" s="922" t="s">
        <v>155</v>
      </c>
      <c r="C10" s="3653" t="s">
        <v>785</v>
      </c>
      <c r="D10" s="3654"/>
      <c r="E10" s="3654"/>
      <c r="F10" s="3654"/>
      <c r="G10" s="3654"/>
      <c r="H10" s="3654"/>
      <c r="I10" s="3654"/>
      <c r="J10" s="3654"/>
      <c r="K10" s="3655"/>
      <c r="L10" s="919"/>
      <c r="M10" s="920"/>
      <c r="N10" s="920"/>
    </row>
    <row r="11" spans="2:14" x14ac:dyDescent="0.2">
      <c r="B11" s="2037" t="s">
        <v>159</v>
      </c>
      <c r="C11" s="3647" t="s">
        <v>786</v>
      </c>
      <c r="D11" s="3648"/>
      <c r="E11" s="3648"/>
      <c r="F11" s="3648"/>
      <c r="G11" s="3648"/>
      <c r="H11" s="3648"/>
      <c r="I11" s="3648"/>
      <c r="J11" s="3648"/>
      <c r="K11" s="3649"/>
      <c r="L11" s="919"/>
      <c r="M11" s="920"/>
      <c r="N11" s="920"/>
    </row>
    <row r="12" spans="2:14" x14ac:dyDescent="0.2">
      <c r="B12" s="921"/>
      <c r="C12" s="3650"/>
      <c r="D12" s="3651"/>
      <c r="E12" s="3651"/>
      <c r="F12" s="3651"/>
      <c r="G12" s="3651"/>
      <c r="H12" s="3651"/>
      <c r="I12" s="3651"/>
      <c r="J12" s="3651"/>
      <c r="K12" s="3652"/>
      <c r="L12" s="919"/>
      <c r="M12" s="920"/>
      <c r="N12" s="920"/>
    </row>
    <row r="13" spans="2:14" x14ac:dyDescent="0.2">
      <c r="B13" s="922" t="s">
        <v>161</v>
      </c>
      <c r="C13" s="3653" t="s">
        <v>311</v>
      </c>
      <c r="D13" s="3654"/>
      <c r="E13" s="3654"/>
      <c r="F13" s="3654"/>
      <c r="G13" s="3654"/>
      <c r="H13" s="3654"/>
      <c r="I13" s="3654"/>
      <c r="J13" s="3654"/>
      <c r="K13" s="3655"/>
      <c r="L13" s="919"/>
      <c r="M13" s="920"/>
      <c r="N13" s="920"/>
    </row>
    <row r="14" spans="2:14" x14ac:dyDescent="0.2">
      <c r="B14" s="2037" t="s">
        <v>162</v>
      </c>
      <c r="C14" s="3647" t="s">
        <v>787</v>
      </c>
      <c r="D14" s="3648"/>
      <c r="E14" s="3648"/>
      <c r="F14" s="3648"/>
      <c r="G14" s="3648"/>
      <c r="H14" s="3648"/>
      <c r="I14" s="3648"/>
      <c r="J14" s="3648"/>
      <c r="K14" s="3649"/>
      <c r="L14" s="919"/>
      <c r="M14" s="920"/>
      <c r="N14" s="920"/>
    </row>
    <row r="15" spans="2:14" x14ac:dyDescent="0.2">
      <c r="B15" s="921"/>
      <c r="C15" s="3650" t="s">
        <v>788</v>
      </c>
      <c r="D15" s="3651"/>
      <c r="E15" s="3651"/>
      <c r="F15" s="3651"/>
      <c r="G15" s="3651"/>
      <c r="H15" s="3651"/>
      <c r="I15" s="3651"/>
      <c r="J15" s="3651"/>
      <c r="K15" s="3652"/>
      <c r="L15" s="919"/>
      <c r="M15" s="920"/>
      <c r="N15" s="920"/>
    </row>
    <row r="16" spans="2:14" ht="25.5" customHeight="1" x14ac:dyDescent="0.2">
      <c r="B16" s="2038" t="s">
        <v>483</v>
      </c>
      <c r="C16" s="3644" t="s">
        <v>484</v>
      </c>
      <c r="D16" s="3645"/>
      <c r="E16" s="3645"/>
      <c r="F16" s="3645"/>
      <c r="G16" s="3645"/>
      <c r="H16" s="3645"/>
      <c r="I16" s="3645"/>
      <c r="J16" s="3645"/>
      <c r="K16" s="3646"/>
      <c r="L16" s="923"/>
      <c r="M16" s="924"/>
      <c r="N16" s="924"/>
    </row>
    <row r="17" spans="2:14" ht="12.75" customHeight="1" x14ac:dyDescent="0.2">
      <c r="B17" s="2039" t="s">
        <v>485</v>
      </c>
      <c r="C17" s="3661" t="s">
        <v>789</v>
      </c>
      <c r="D17" s="3662"/>
      <c r="E17" s="3662"/>
      <c r="F17" s="3662"/>
      <c r="G17" s="3662"/>
      <c r="H17" s="3662"/>
      <c r="I17" s="3662"/>
      <c r="J17" s="3662"/>
      <c r="K17" s="3663"/>
      <c r="L17" s="923"/>
      <c r="M17" s="924"/>
      <c r="N17" s="924"/>
    </row>
    <row r="19" spans="2:14" x14ac:dyDescent="0.2">
      <c r="C19" s="925"/>
      <c r="E19" s="926"/>
      <c r="F19" s="926"/>
      <c r="G19" s="926"/>
      <c r="H19" s="926"/>
      <c r="I19" s="926"/>
    </row>
    <row r="20" spans="2:14" ht="15.75" thickBot="1" x14ac:dyDescent="0.3">
      <c r="B20" s="3147" t="s">
        <v>688</v>
      </c>
      <c r="C20" s="3148" t="s">
        <v>684</v>
      </c>
      <c r="D20" s="3148" t="s">
        <v>1</v>
      </c>
      <c r="E20" s="927" t="s">
        <v>285</v>
      </c>
    </row>
    <row r="21" spans="2:14" x14ac:dyDescent="0.2">
      <c r="B21" s="3149" t="s">
        <v>790</v>
      </c>
      <c r="C21" s="3150">
        <v>1</v>
      </c>
      <c r="D21" s="3151">
        <v>1</v>
      </c>
      <c r="E21" s="231" t="s">
        <v>176</v>
      </c>
    </row>
    <row r="22" spans="2:14" x14ac:dyDescent="0.2">
      <c r="B22" s="3152" t="s">
        <v>791</v>
      </c>
      <c r="C22" s="2060">
        <v>1</v>
      </c>
      <c r="D22" s="3153">
        <v>1</v>
      </c>
      <c r="E22" s="231" t="s">
        <v>177</v>
      </c>
    </row>
    <row r="23" spans="2:14" x14ac:dyDescent="0.2">
      <c r="B23" s="3152" t="s">
        <v>792</v>
      </c>
      <c r="C23" s="2060">
        <v>1</v>
      </c>
      <c r="D23" s="3153">
        <v>1</v>
      </c>
      <c r="E23" s="927"/>
    </row>
    <row r="24" spans="2:14" ht="13.5" thickBot="1" x14ac:dyDescent="0.25">
      <c r="B24" s="3154" t="s">
        <v>793</v>
      </c>
      <c r="C24" s="3155">
        <v>1</v>
      </c>
      <c r="D24" s="3156">
        <v>1</v>
      </c>
      <c r="E24" s="927"/>
    </row>
    <row r="25" spans="2:14" x14ac:dyDescent="0.2">
      <c r="B25" s="3149" t="s">
        <v>794</v>
      </c>
      <c r="C25" s="3150">
        <v>1</v>
      </c>
      <c r="D25" s="3157">
        <v>1</v>
      </c>
    </row>
    <row r="26" spans="2:14" x14ac:dyDescent="0.2">
      <c r="B26" s="3152" t="s">
        <v>795</v>
      </c>
      <c r="C26" s="2059">
        <v>1</v>
      </c>
      <c r="D26" s="3153">
        <v>1</v>
      </c>
    </row>
    <row r="27" spans="2:14" x14ac:dyDescent="0.2">
      <c r="B27" s="3152" t="s">
        <v>796</v>
      </c>
      <c r="C27" s="2059">
        <v>1</v>
      </c>
      <c r="D27" s="3153">
        <v>1</v>
      </c>
      <c r="E27" s="928" t="s">
        <v>178</v>
      </c>
      <c r="F27" s="928"/>
      <c r="G27" s="928"/>
      <c r="H27" s="928"/>
      <c r="I27" s="929"/>
    </row>
    <row r="28" spans="2:14" ht="13.5" thickBot="1" x14ac:dyDescent="0.25">
      <c r="B28" s="3154" t="s">
        <v>797</v>
      </c>
      <c r="C28" s="3155">
        <v>1</v>
      </c>
      <c r="D28" s="3158">
        <v>1</v>
      </c>
      <c r="E28" s="930" t="s">
        <v>179</v>
      </c>
      <c r="F28" s="930"/>
      <c r="G28" s="931" t="s">
        <v>180</v>
      </c>
      <c r="H28" s="930"/>
      <c r="I28" s="932"/>
    </row>
    <row r="29" spans="2:14" x14ac:dyDescent="0.2">
      <c r="B29" s="3160" t="s">
        <v>1484</v>
      </c>
      <c r="C29" s="3150">
        <v>1</v>
      </c>
      <c r="D29" s="3157">
        <v>1</v>
      </c>
      <c r="E29" s="2608"/>
      <c r="F29" s="933"/>
      <c r="G29" s="934"/>
      <c r="H29" s="933"/>
      <c r="I29" s="935"/>
    </row>
    <row r="30" spans="2:14" x14ac:dyDescent="0.2">
      <c r="B30" s="3161" t="s">
        <v>1537</v>
      </c>
      <c r="C30" s="949"/>
      <c r="D30" s="3153">
        <v>1</v>
      </c>
      <c r="E30" s="2608"/>
      <c r="F30" s="933"/>
      <c r="G30" s="934"/>
      <c r="H30" s="933"/>
      <c r="I30" s="935"/>
    </row>
    <row r="31" spans="2:14" x14ac:dyDescent="0.2">
      <c r="B31" s="3161" t="s">
        <v>1538</v>
      </c>
      <c r="C31" s="949"/>
      <c r="D31" s="3153">
        <v>1</v>
      </c>
      <c r="E31" s="2608"/>
      <c r="F31" s="933"/>
      <c r="G31" s="934"/>
      <c r="H31" s="933"/>
      <c r="I31" s="935"/>
    </row>
    <row r="32" spans="2:14" ht="13.5" thickBot="1" x14ac:dyDescent="0.25">
      <c r="B32" s="3162" t="s">
        <v>1539</v>
      </c>
      <c r="C32" s="3159"/>
      <c r="D32" s="3158">
        <v>1</v>
      </c>
      <c r="E32" s="2612"/>
      <c r="F32" s="936"/>
      <c r="G32" s="937"/>
      <c r="H32" s="936"/>
      <c r="I32" s="938"/>
    </row>
    <row r="34" spans="3:13" x14ac:dyDescent="0.2">
      <c r="E34" s="231" t="s">
        <v>181</v>
      </c>
    </row>
    <row r="35" spans="3:13" x14ac:dyDescent="0.2">
      <c r="E35" s="231" t="s">
        <v>233</v>
      </c>
    </row>
    <row r="37" spans="3:13" ht="21" thickBot="1" x14ac:dyDescent="0.35">
      <c r="C37" s="939" t="s">
        <v>798</v>
      </c>
      <c r="D37" s="940"/>
    </row>
    <row r="38" spans="3:13" ht="37.5" x14ac:dyDescent="0.3">
      <c r="C38" s="941" t="s">
        <v>688</v>
      </c>
      <c r="D38" s="942" t="s">
        <v>799</v>
      </c>
      <c r="E38" s="943" t="s">
        <v>800</v>
      </c>
      <c r="F38" s="943" t="s">
        <v>801</v>
      </c>
      <c r="G38" s="944" t="s">
        <v>802</v>
      </c>
      <c r="H38" s="945"/>
      <c r="I38" s="945"/>
      <c r="J38" s="945"/>
      <c r="K38" s="945"/>
      <c r="L38" s="945"/>
      <c r="M38" s="946"/>
    </row>
    <row r="39" spans="3:13" ht="21" thickBot="1" x14ac:dyDescent="0.35">
      <c r="C39" s="2425" t="s">
        <v>790</v>
      </c>
      <c r="D39" s="947" t="s">
        <v>278</v>
      </c>
      <c r="E39" s="948">
        <v>42842</v>
      </c>
      <c r="F39" s="2426">
        <v>42839</v>
      </c>
      <c r="G39" s="949" t="s">
        <v>803</v>
      </c>
      <c r="H39" s="950"/>
      <c r="I39" s="950"/>
      <c r="J39" s="950"/>
      <c r="K39" s="950"/>
      <c r="L39" s="950"/>
      <c r="M39" s="951"/>
    </row>
    <row r="40" spans="3:13" ht="21" thickBot="1" x14ac:dyDescent="0.35">
      <c r="C40" s="2427" t="s">
        <v>791</v>
      </c>
      <c r="D40" s="947" t="s">
        <v>278</v>
      </c>
      <c r="E40" s="948">
        <v>42933</v>
      </c>
      <c r="F40" s="2426">
        <v>42928</v>
      </c>
      <c r="G40" s="949" t="s">
        <v>803</v>
      </c>
      <c r="H40" s="950"/>
      <c r="I40" s="950"/>
      <c r="J40" s="950"/>
      <c r="K40" s="950"/>
      <c r="L40" s="950"/>
      <c r="M40" s="951"/>
    </row>
    <row r="41" spans="3:13" ht="21" thickBot="1" x14ac:dyDescent="0.35">
      <c r="C41" s="2427" t="s">
        <v>792</v>
      </c>
      <c r="D41" s="947" t="s">
        <v>278</v>
      </c>
      <c r="E41" s="948">
        <v>43024</v>
      </c>
      <c r="F41" s="2426">
        <v>43023</v>
      </c>
      <c r="G41" s="949" t="s">
        <v>803</v>
      </c>
      <c r="H41" s="950"/>
      <c r="I41" s="950"/>
      <c r="J41" s="950"/>
      <c r="K41" s="950"/>
      <c r="L41" s="950"/>
      <c r="M41" s="951"/>
    </row>
    <row r="42" spans="3:13" ht="21" thickBot="1" x14ac:dyDescent="0.35">
      <c r="C42" s="2428" t="s">
        <v>793</v>
      </c>
      <c r="D42" s="952" t="s">
        <v>278</v>
      </c>
      <c r="E42" s="953">
        <v>43115</v>
      </c>
      <c r="F42" s="2426">
        <v>43111</v>
      </c>
      <c r="G42" s="949" t="s">
        <v>803</v>
      </c>
      <c r="H42" s="950"/>
      <c r="I42" s="950"/>
      <c r="J42" s="950"/>
      <c r="K42" s="950"/>
      <c r="L42" s="950"/>
      <c r="M42" s="951"/>
    </row>
    <row r="43" spans="3:13" ht="21" thickBot="1" x14ac:dyDescent="0.35">
      <c r="C43" s="2425" t="s">
        <v>794</v>
      </c>
      <c r="D43" s="954" t="s">
        <v>278</v>
      </c>
      <c r="E43" s="948">
        <v>43205</v>
      </c>
      <c r="F43" s="2426">
        <v>43203</v>
      </c>
      <c r="G43" s="949" t="s">
        <v>803</v>
      </c>
      <c r="H43" s="950"/>
      <c r="I43" s="950"/>
      <c r="J43" s="950"/>
      <c r="K43" s="950"/>
      <c r="L43" s="950"/>
      <c r="M43" s="951"/>
    </row>
    <row r="44" spans="3:13" ht="21" thickBot="1" x14ac:dyDescent="0.35">
      <c r="C44" s="2427" t="s">
        <v>795</v>
      </c>
      <c r="D44" s="947" t="s">
        <v>278</v>
      </c>
      <c r="E44" s="948">
        <v>43297</v>
      </c>
      <c r="F44" s="2426">
        <v>43291</v>
      </c>
      <c r="G44" s="950" t="s">
        <v>803</v>
      </c>
      <c r="H44" s="950"/>
      <c r="I44" s="950"/>
      <c r="J44" s="950"/>
      <c r="K44" s="950"/>
      <c r="L44" s="950"/>
      <c r="M44" s="951"/>
    </row>
    <row r="45" spans="3:13" ht="21" thickBot="1" x14ac:dyDescent="0.35">
      <c r="C45" s="2427" t="s">
        <v>796</v>
      </c>
      <c r="D45" s="947" t="s">
        <v>278</v>
      </c>
      <c r="E45" s="948">
        <v>43388</v>
      </c>
      <c r="F45" s="2426">
        <v>43385</v>
      </c>
      <c r="G45" s="950" t="s">
        <v>803</v>
      </c>
      <c r="H45" s="950"/>
      <c r="I45" s="950"/>
      <c r="J45" s="950"/>
      <c r="K45" s="950"/>
      <c r="L45" s="950"/>
      <c r="M45" s="951"/>
    </row>
    <row r="46" spans="3:13" ht="21" thickBot="1" x14ac:dyDescent="0.35">
      <c r="C46" s="2462" t="s">
        <v>797</v>
      </c>
      <c r="D46" s="2460" t="s">
        <v>278</v>
      </c>
      <c r="E46" s="2463">
        <v>43480</v>
      </c>
      <c r="F46" s="2457">
        <v>43480</v>
      </c>
      <c r="G46" s="2458" t="s">
        <v>803</v>
      </c>
      <c r="H46" s="2458"/>
      <c r="I46" s="2458"/>
      <c r="J46" s="2458"/>
      <c r="K46" s="2458"/>
      <c r="L46" s="2458"/>
      <c r="M46" s="2459"/>
    </row>
    <row r="47" spans="3:13" s="2594" customFormat="1" ht="20.25" x14ac:dyDescent="0.3">
      <c r="C47" s="3163" t="s">
        <v>1484</v>
      </c>
      <c r="D47" s="3164" t="s">
        <v>278</v>
      </c>
      <c r="E47" s="3165">
        <v>43570</v>
      </c>
      <c r="F47" s="3166">
        <v>43565</v>
      </c>
      <c r="G47" s="3660" t="s">
        <v>803</v>
      </c>
      <c r="H47" s="3660"/>
      <c r="I47" s="3660"/>
      <c r="J47" s="3660"/>
      <c r="K47" s="3660"/>
      <c r="L47" s="3660"/>
      <c r="M47" s="3660"/>
    </row>
    <row r="48" spans="3:13" ht="20.25" x14ac:dyDescent="0.3">
      <c r="C48" s="3167" t="s">
        <v>1537</v>
      </c>
      <c r="D48" s="3168"/>
      <c r="E48" s="949"/>
      <c r="F48" s="949"/>
      <c r="G48" s="3660"/>
      <c r="H48" s="3660"/>
      <c r="I48" s="3660"/>
      <c r="J48" s="3660"/>
      <c r="K48" s="3660"/>
      <c r="L48" s="3660"/>
      <c r="M48" s="3660"/>
    </row>
    <row r="49" spans="3:13" ht="20.25" x14ac:dyDescent="0.3">
      <c r="C49" s="3167" t="s">
        <v>1540</v>
      </c>
      <c r="D49" s="949"/>
      <c r="E49" s="949"/>
      <c r="F49" s="949"/>
      <c r="G49" s="3660"/>
      <c r="H49" s="3660"/>
      <c r="I49" s="3660"/>
      <c r="J49" s="3660"/>
      <c r="K49" s="3660"/>
      <c r="L49" s="3660"/>
      <c r="M49" s="3660"/>
    </row>
    <row r="50" spans="3:13" ht="20.25" x14ac:dyDescent="0.3">
      <c r="C50" s="3167" t="s">
        <v>1541</v>
      </c>
      <c r="D50" s="949"/>
      <c r="E50" s="949"/>
      <c r="F50" s="949"/>
      <c r="G50" s="3660"/>
      <c r="H50" s="3660"/>
      <c r="I50" s="3660"/>
      <c r="J50" s="3660"/>
      <c r="K50" s="3660"/>
      <c r="L50" s="3660"/>
      <c r="M50" s="3660"/>
    </row>
    <row r="51" spans="3:13" ht="20.25" x14ac:dyDescent="0.3">
      <c r="C51" s="940"/>
    </row>
    <row r="52" spans="3:13" x14ac:dyDescent="0.2">
      <c r="C52" s="231" t="s">
        <v>277</v>
      </c>
      <c r="D52" s="232" t="s">
        <v>278</v>
      </c>
    </row>
    <row r="53" spans="3:13" x14ac:dyDescent="0.2">
      <c r="C53" s="231" t="s">
        <v>279</v>
      </c>
      <c r="D53" s="233" t="s">
        <v>280</v>
      </c>
    </row>
  </sheetData>
  <mergeCells count="16">
    <mergeCell ref="G47:M47"/>
    <mergeCell ref="G48:M48"/>
    <mergeCell ref="G49:M49"/>
    <mergeCell ref="G50:M50"/>
    <mergeCell ref="C17:K17"/>
    <mergeCell ref="I4:J4"/>
    <mergeCell ref="C7:K7"/>
    <mergeCell ref="C8:K8"/>
    <mergeCell ref="C9:K9"/>
    <mergeCell ref="C10:K10"/>
    <mergeCell ref="C16:K16"/>
    <mergeCell ref="C11:K11"/>
    <mergeCell ref="C12:K12"/>
    <mergeCell ref="C13:K13"/>
    <mergeCell ref="C14:K14"/>
    <mergeCell ref="C15:K15"/>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0"/>
  <sheetViews>
    <sheetView zoomScale="88" zoomScaleNormal="88" workbookViewId="0">
      <selection activeCell="K28" sqref="K28"/>
    </sheetView>
  </sheetViews>
  <sheetFormatPr defaultColWidth="9.28515625" defaultRowHeight="15" x14ac:dyDescent="0.3"/>
  <cols>
    <col min="1" max="1" width="9.28515625" style="969" customWidth="1"/>
    <col min="2" max="2" width="15.7109375" style="969" customWidth="1"/>
    <col min="3" max="3" width="16.85546875" style="969" customWidth="1"/>
    <col min="4" max="6" width="12.7109375" style="969" customWidth="1"/>
    <col min="7" max="7" width="12.5703125" style="969" customWidth="1"/>
    <col min="8" max="8" width="12.7109375" style="969" customWidth="1"/>
    <col min="9" max="9" width="9.140625" style="969" customWidth="1"/>
    <col min="10" max="10" width="16.42578125" style="969" customWidth="1"/>
    <col min="11" max="11" width="14" style="969" customWidth="1"/>
    <col min="12" max="14" width="12.7109375" style="969" customWidth="1"/>
    <col min="15" max="15" width="14.5703125" style="969" customWidth="1"/>
    <col min="16" max="16" width="19" style="969" customWidth="1"/>
    <col min="17" max="256" width="9.28515625" style="969"/>
    <col min="257" max="257" width="9.28515625" style="969" customWidth="1"/>
    <col min="258" max="258" width="15.7109375" style="969" customWidth="1"/>
    <col min="259" max="259" width="14" style="969" customWidth="1"/>
    <col min="260" max="262" width="12.7109375" style="969" customWidth="1"/>
    <col min="263" max="263" width="12.5703125" style="969" customWidth="1"/>
    <col min="264" max="264" width="12.7109375" style="969" customWidth="1"/>
    <col min="265" max="265" width="43.7109375" style="969" customWidth="1"/>
    <col min="266" max="266" width="16.42578125" style="969" customWidth="1"/>
    <col min="267" max="267" width="14" style="969" customWidth="1"/>
    <col min="268" max="272" width="12.7109375" style="969" customWidth="1"/>
    <col min="273" max="512" width="9.28515625" style="969"/>
    <col min="513" max="513" width="9.28515625" style="969" customWidth="1"/>
    <col min="514" max="514" width="15.7109375" style="969" customWidth="1"/>
    <col min="515" max="515" width="14" style="969" customWidth="1"/>
    <col min="516" max="518" width="12.7109375" style="969" customWidth="1"/>
    <col min="519" max="519" width="12.5703125" style="969" customWidth="1"/>
    <col min="520" max="520" width="12.7109375" style="969" customWidth="1"/>
    <col min="521" max="521" width="43.7109375" style="969" customWidth="1"/>
    <col min="522" max="522" width="16.42578125" style="969" customWidth="1"/>
    <col min="523" max="523" width="14" style="969" customWidth="1"/>
    <col min="524" max="528" width="12.7109375" style="969" customWidth="1"/>
    <col min="529" max="768" width="9.28515625" style="969"/>
    <col min="769" max="769" width="9.28515625" style="969" customWidth="1"/>
    <col min="770" max="770" width="15.7109375" style="969" customWidth="1"/>
    <col min="771" max="771" width="14" style="969" customWidth="1"/>
    <col min="772" max="774" width="12.7109375" style="969" customWidth="1"/>
    <col min="775" max="775" width="12.5703125" style="969" customWidth="1"/>
    <col min="776" max="776" width="12.7109375" style="969" customWidth="1"/>
    <col min="777" max="777" width="43.7109375" style="969" customWidth="1"/>
    <col min="778" max="778" width="16.42578125" style="969" customWidth="1"/>
    <col min="779" max="779" width="14" style="969" customWidth="1"/>
    <col min="780" max="784" width="12.7109375" style="969" customWidth="1"/>
    <col min="785" max="1024" width="9.28515625" style="969"/>
    <col min="1025" max="1025" width="9.28515625" style="969" customWidth="1"/>
    <col min="1026" max="1026" width="15.7109375" style="969" customWidth="1"/>
    <col min="1027" max="1027" width="14" style="969" customWidth="1"/>
    <col min="1028" max="1030" width="12.7109375" style="969" customWidth="1"/>
    <col min="1031" max="1031" width="12.5703125" style="969" customWidth="1"/>
    <col min="1032" max="1032" width="12.7109375" style="969" customWidth="1"/>
    <col min="1033" max="1033" width="43.7109375" style="969" customWidth="1"/>
    <col min="1034" max="1034" width="16.42578125" style="969" customWidth="1"/>
    <col min="1035" max="1035" width="14" style="969" customWidth="1"/>
    <col min="1036" max="1040" width="12.7109375" style="969" customWidth="1"/>
    <col min="1041" max="1280" width="9.28515625" style="969"/>
    <col min="1281" max="1281" width="9.28515625" style="969" customWidth="1"/>
    <col min="1282" max="1282" width="15.7109375" style="969" customWidth="1"/>
    <col min="1283" max="1283" width="14" style="969" customWidth="1"/>
    <col min="1284" max="1286" width="12.7109375" style="969" customWidth="1"/>
    <col min="1287" max="1287" width="12.5703125" style="969" customWidth="1"/>
    <col min="1288" max="1288" width="12.7109375" style="969" customWidth="1"/>
    <col min="1289" max="1289" width="43.7109375" style="969" customWidth="1"/>
    <col min="1290" max="1290" width="16.42578125" style="969" customWidth="1"/>
    <col min="1291" max="1291" width="14" style="969" customWidth="1"/>
    <col min="1292" max="1296" width="12.7109375" style="969" customWidth="1"/>
    <col min="1297" max="1536" width="9.28515625" style="969"/>
    <col min="1537" max="1537" width="9.28515625" style="969" customWidth="1"/>
    <col min="1538" max="1538" width="15.7109375" style="969" customWidth="1"/>
    <col min="1539" max="1539" width="14" style="969" customWidth="1"/>
    <col min="1540" max="1542" width="12.7109375" style="969" customWidth="1"/>
    <col min="1543" max="1543" width="12.5703125" style="969" customWidth="1"/>
    <col min="1544" max="1544" width="12.7109375" style="969" customWidth="1"/>
    <col min="1545" max="1545" width="43.7109375" style="969" customWidth="1"/>
    <col min="1546" max="1546" width="16.42578125" style="969" customWidth="1"/>
    <col min="1547" max="1547" width="14" style="969" customWidth="1"/>
    <col min="1548" max="1552" width="12.7109375" style="969" customWidth="1"/>
    <col min="1553" max="1792" width="9.28515625" style="969"/>
    <col min="1793" max="1793" width="9.28515625" style="969" customWidth="1"/>
    <col min="1794" max="1794" width="15.7109375" style="969" customWidth="1"/>
    <col min="1795" max="1795" width="14" style="969" customWidth="1"/>
    <col min="1796" max="1798" width="12.7109375" style="969" customWidth="1"/>
    <col min="1799" max="1799" width="12.5703125" style="969" customWidth="1"/>
    <col min="1800" max="1800" width="12.7109375" style="969" customWidth="1"/>
    <col min="1801" max="1801" width="43.7109375" style="969" customWidth="1"/>
    <col min="1802" max="1802" width="16.42578125" style="969" customWidth="1"/>
    <col min="1803" max="1803" width="14" style="969" customWidth="1"/>
    <col min="1804" max="1808" width="12.7109375" style="969" customWidth="1"/>
    <col min="1809" max="2048" width="9.28515625" style="969"/>
    <col min="2049" max="2049" width="9.28515625" style="969" customWidth="1"/>
    <col min="2050" max="2050" width="15.7109375" style="969" customWidth="1"/>
    <col min="2051" max="2051" width="14" style="969" customWidth="1"/>
    <col min="2052" max="2054" width="12.7109375" style="969" customWidth="1"/>
    <col min="2055" max="2055" width="12.5703125" style="969" customWidth="1"/>
    <col min="2056" max="2056" width="12.7109375" style="969" customWidth="1"/>
    <col min="2057" max="2057" width="43.7109375" style="969" customWidth="1"/>
    <col min="2058" max="2058" width="16.42578125" style="969" customWidth="1"/>
    <col min="2059" max="2059" width="14" style="969" customWidth="1"/>
    <col min="2060" max="2064" width="12.7109375" style="969" customWidth="1"/>
    <col min="2065" max="2304" width="9.28515625" style="969"/>
    <col min="2305" max="2305" width="9.28515625" style="969" customWidth="1"/>
    <col min="2306" max="2306" width="15.7109375" style="969" customWidth="1"/>
    <col min="2307" max="2307" width="14" style="969" customWidth="1"/>
    <col min="2308" max="2310" width="12.7109375" style="969" customWidth="1"/>
    <col min="2311" max="2311" width="12.5703125" style="969" customWidth="1"/>
    <col min="2312" max="2312" width="12.7109375" style="969" customWidth="1"/>
    <col min="2313" max="2313" width="43.7109375" style="969" customWidth="1"/>
    <col min="2314" max="2314" width="16.42578125" style="969" customWidth="1"/>
    <col min="2315" max="2315" width="14" style="969" customWidth="1"/>
    <col min="2316" max="2320" width="12.7109375" style="969" customWidth="1"/>
    <col min="2321" max="2560" width="9.28515625" style="969"/>
    <col min="2561" max="2561" width="9.28515625" style="969" customWidth="1"/>
    <col min="2562" max="2562" width="15.7109375" style="969" customWidth="1"/>
    <col min="2563" max="2563" width="14" style="969" customWidth="1"/>
    <col min="2564" max="2566" width="12.7109375" style="969" customWidth="1"/>
    <col min="2567" max="2567" width="12.5703125" style="969" customWidth="1"/>
    <col min="2568" max="2568" width="12.7109375" style="969" customWidth="1"/>
    <col min="2569" max="2569" width="43.7109375" style="969" customWidth="1"/>
    <col min="2570" max="2570" width="16.42578125" style="969" customWidth="1"/>
    <col min="2571" max="2571" width="14" style="969" customWidth="1"/>
    <col min="2572" max="2576" width="12.7109375" style="969" customWidth="1"/>
    <col min="2577" max="2816" width="9.28515625" style="969"/>
    <col min="2817" max="2817" width="9.28515625" style="969" customWidth="1"/>
    <col min="2818" max="2818" width="15.7109375" style="969" customWidth="1"/>
    <col min="2819" max="2819" width="14" style="969" customWidth="1"/>
    <col min="2820" max="2822" width="12.7109375" style="969" customWidth="1"/>
    <col min="2823" max="2823" width="12.5703125" style="969" customWidth="1"/>
    <col min="2824" max="2824" width="12.7109375" style="969" customWidth="1"/>
    <col min="2825" max="2825" width="43.7109375" style="969" customWidth="1"/>
    <col min="2826" max="2826" width="16.42578125" style="969" customWidth="1"/>
    <col min="2827" max="2827" width="14" style="969" customWidth="1"/>
    <col min="2828" max="2832" width="12.7109375" style="969" customWidth="1"/>
    <col min="2833" max="3072" width="9.28515625" style="969"/>
    <col min="3073" max="3073" width="9.28515625" style="969" customWidth="1"/>
    <col min="3074" max="3074" width="15.7109375" style="969" customWidth="1"/>
    <col min="3075" max="3075" width="14" style="969" customWidth="1"/>
    <col min="3076" max="3078" width="12.7109375" style="969" customWidth="1"/>
    <col min="3079" max="3079" width="12.5703125" style="969" customWidth="1"/>
    <col min="3080" max="3080" width="12.7109375" style="969" customWidth="1"/>
    <col min="3081" max="3081" width="43.7109375" style="969" customWidth="1"/>
    <col min="3082" max="3082" width="16.42578125" style="969" customWidth="1"/>
    <col min="3083" max="3083" width="14" style="969" customWidth="1"/>
    <col min="3084" max="3088" width="12.7109375" style="969" customWidth="1"/>
    <col min="3089" max="3328" width="9.28515625" style="969"/>
    <col min="3329" max="3329" width="9.28515625" style="969" customWidth="1"/>
    <col min="3330" max="3330" width="15.7109375" style="969" customWidth="1"/>
    <col min="3331" max="3331" width="14" style="969" customWidth="1"/>
    <col min="3332" max="3334" width="12.7109375" style="969" customWidth="1"/>
    <col min="3335" max="3335" width="12.5703125" style="969" customWidth="1"/>
    <col min="3336" max="3336" width="12.7109375" style="969" customWidth="1"/>
    <col min="3337" max="3337" width="43.7109375" style="969" customWidth="1"/>
    <col min="3338" max="3338" width="16.42578125" style="969" customWidth="1"/>
    <col min="3339" max="3339" width="14" style="969" customWidth="1"/>
    <col min="3340" max="3344" width="12.7109375" style="969" customWidth="1"/>
    <col min="3345" max="3584" width="9.28515625" style="969"/>
    <col min="3585" max="3585" width="9.28515625" style="969" customWidth="1"/>
    <col min="3586" max="3586" width="15.7109375" style="969" customWidth="1"/>
    <col min="3587" max="3587" width="14" style="969" customWidth="1"/>
    <col min="3588" max="3590" width="12.7109375" style="969" customWidth="1"/>
    <col min="3591" max="3591" width="12.5703125" style="969" customWidth="1"/>
    <col min="3592" max="3592" width="12.7109375" style="969" customWidth="1"/>
    <col min="3593" max="3593" width="43.7109375" style="969" customWidth="1"/>
    <col min="3594" max="3594" width="16.42578125" style="969" customWidth="1"/>
    <col min="3595" max="3595" width="14" style="969" customWidth="1"/>
    <col min="3596" max="3600" width="12.7109375" style="969" customWidth="1"/>
    <col min="3601" max="3840" width="9.28515625" style="969"/>
    <col min="3841" max="3841" width="9.28515625" style="969" customWidth="1"/>
    <col min="3842" max="3842" width="15.7109375" style="969" customWidth="1"/>
    <col min="3843" max="3843" width="14" style="969" customWidth="1"/>
    <col min="3844" max="3846" width="12.7109375" style="969" customWidth="1"/>
    <col min="3847" max="3847" width="12.5703125" style="969" customWidth="1"/>
    <col min="3848" max="3848" width="12.7109375" style="969" customWidth="1"/>
    <col min="3849" max="3849" width="43.7109375" style="969" customWidth="1"/>
    <col min="3850" max="3850" width="16.42578125" style="969" customWidth="1"/>
    <col min="3851" max="3851" width="14" style="969" customWidth="1"/>
    <col min="3852" max="3856" width="12.7109375" style="969" customWidth="1"/>
    <col min="3857" max="4096" width="9.28515625" style="969"/>
    <col min="4097" max="4097" width="9.28515625" style="969" customWidth="1"/>
    <col min="4098" max="4098" width="15.7109375" style="969" customWidth="1"/>
    <col min="4099" max="4099" width="14" style="969" customWidth="1"/>
    <col min="4100" max="4102" width="12.7109375" style="969" customWidth="1"/>
    <col min="4103" max="4103" width="12.5703125" style="969" customWidth="1"/>
    <col min="4104" max="4104" width="12.7109375" style="969" customWidth="1"/>
    <col min="4105" max="4105" width="43.7109375" style="969" customWidth="1"/>
    <col min="4106" max="4106" width="16.42578125" style="969" customWidth="1"/>
    <col min="4107" max="4107" width="14" style="969" customWidth="1"/>
    <col min="4108" max="4112" width="12.7109375" style="969" customWidth="1"/>
    <col min="4113" max="4352" width="9.28515625" style="969"/>
    <col min="4353" max="4353" width="9.28515625" style="969" customWidth="1"/>
    <col min="4354" max="4354" width="15.7109375" style="969" customWidth="1"/>
    <col min="4355" max="4355" width="14" style="969" customWidth="1"/>
    <col min="4356" max="4358" width="12.7109375" style="969" customWidth="1"/>
    <col min="4359" max="4359" width="12.5703125" style="969" customWidth="1"/>
    <col min="4360" max="4360" width="12.7109375" style="969" customWidth="1"/>
    <col min="4361" max="4361" width="43.7109375" style="969" customWidth="1"/>
    <col min="4362" max="4362" width="16.42578125" style="969" customWidth="1"/>
    <col min="4363" max="4363" width="14" style="969" customWidth="1"/>
    <col min="4364" max="4368" width="12.7109375" style="969" customWidth="1"/>
    <col min="4369" max="4608" width="9.28515625" style="969"/>
    <col min="4609" max="4609" width="9.28515625" style="969" customWidth="1"/>
    <col min="4610" max="4610" width="15.7109375" style="969" customWidth="1"/>
    <col min="4611" max="4611" width="14" style="969" customWidth="1"/>
    <col min="4612" max="4614" width="12.7109375" style="969" customWidth="1"/>
    <col min="4615" max="4615" width="12.5703125" style="969" customWidth="1"/>
    <col min="4616" max="4616" width="12.7109375" style="969" customWidth="1"/>
    <col min="4617" max="4617" width="43.7109375" style="969" customWidth="1"/>
    <col min="4618" max="4618" width="16.42578125" style="969" customWidth="1"/>
    <col min="4619" max="4619" width="14" style="969" customWidth="1"/>
    <col min="4620" max="4624" width="12.7109375" style="969" customWidth="1"/>
    <col min="4625" max="4864" width="9.28515625" style="969"/>
    <col min="4865" max="4865" width="9.28515625" style="969" customWidth="1"/>
    <col min="4866" max="4866" width="15.7109375" style="969" customWidth="1"/>
    <col min="4867" max="4867" width="14" style="969" customWidth="1"/>
    <col min="4868" max="4870" width="12.7109375" style="969" customWidth="1"/>
    <col min="4871" max="4871" width="12.5703125" style="969" customWidth="1"/>
    <col min="4872" max="4872" width="12.7109375" style="969" customWidth="1"/>
    <col min="4873" max="4873" width="43.7109375" style="969" customWidth="1"/>
    <col min="4874" max="4874" width="16.42578125" style="969" customWidth="1"/>
    <col min="4875" max="4875" width="14" style="969" customWidth="1"/>
    <col min="4876" max="4880" width="12.7109375" style="969" customWidth="1"/>
    <col min="4881" max="5120" width="9.28515625" style="969"/>
    <col min="5121" max="5121" width="9.28515625" style="969" customWidth="1"/>
    <col min="5122" max="5122" width="15.7109375" style="969" customWidth="1"/>
    <col min="5123" max="5123" width="14" style="969" customWidth="1"/>
    <col min="5124" max="5126" width="12.7109375" style="969" customWidth="1"/>
    <col min="5127" max="5127" width="12.5703125" style="969" customWidth="1"/>
    <col min="5128" max="5128" width="12.7109375" style="969" customWidth="1"/>
    <col min="5129" max="5129" width="43.7109375" style="969" customWidth="1"/>
    <col min="5130" max="5130" width="16.42578125" style="969" customWidth="1"/>
    <col min="5131" max="5131" width="14" style="969" customWidth="1"/>
    <col min="5132" max="5136" width="12.7109375" style="969" customWidth="1"/>
    <col min="5137" max="5376" width="9.28515625" style="969"/>
    <col min="5377" max="5377" width="9.28515625" style="969" customWidth="1"/>
    <col min="5378" max="5378" width="15.7109375" style="969" customWidth="1"/>
    <col min="5379" max="5379" width="14" style="969" customWidth="1"/>
    <col min="5380" max="5382" width="12.7109375" style="969" customWidth="1"/>
    <col min="5383" max="5383" width="12.5703125" style="969" customWidth="1"/>
    <col min="5384" max="5384" width="12.7109375" style="969" customWidth="1"/>
    <col min="5385" max="5385" width="43.7109375" style="969" customWidth="1"/>
    <col min="5386" max="5386" width="16.42578125" style="969" customWidth="1"/>
    <col min="5387" max="5387" width="14" style="969" customWidth="1"/>
    <col min="5388" max="5392" width="12.7109375" style="969" customWidth="1"/>
    <col min="5393" max="5632" width="9.28515625" style="969"/>
    <col min="5633" max="5633" width="9.28515625" style="969" customWidth="1"/>
    <col min="5634" max="5634" width="15.7109375" style="969" customWidth="1"/>
    <col min="5635" max="5635" width="14" style="969" customWidth="1"/>
    <col min="5636" max="5638" width="12.7109375" style="969" customWidth="1"/>
    <col min="5639" max="5639" width="12.5703125" style="969" customWidth="1"/>
    <col min="5640" max="5640" width="12.7109375" style="969" customWidth="1"/>
    <col min="5641" max="5641" width="43.7109375" style="969" customWidth="1"/>
    <col min="5642" max="5642" width="16.42578125" style="969" customWidth="1"/>
    <col min="5643" max="5643" width="14" style="969" customWidth="1"/>
    <col min="5644" max="5648" width="12.7109375" style="969" customWidth="1"/>
    <col min="5649" max="5888" width="9.28515625" style="969"/>
    <col min="5889" max="5889" width="9.28515625" style="969" customWidth="1"/>
    <col min="5890" max="5890" width="15.7109375" style="969" customWidth="1"/>
    <col min="5891" max="5891" width="14" style="969" customWidth="1"/>
    <col min="5892" max="5894" width="12.7109375" style="969" customWidth="1"/>
    <col min="5895" max="5895" width="12.5703125" style="969" customWidth="1"/>
    <col min="5896" max="5896" width="12.7109375" style="969" customWidth="1"/>
    <col min="5897" max="5897" width="43.7109375" style="969" customWidth="1"/>
    <col min="5898" max="5898" width="16.42578125" style="969" customWidth="1"/>
    <col min="5899" max="5899" width="14" style="969" customWidth="1"/>
    <col min="5900" max="5904" width="12.7109375" style="969" customWidth="1"/>
    <col min="5905" max="6144" width="9.28515625" style="969"/>
    <col min="6145" max="6145" width="9.28515625" style="969" customWidth="1"/>
    <col min="6146" max="6146" width="15.7109375" style="969" customWidth="1"/>
    <col min="6147" max="6147" width="14" style="969" customWidth="1"/>
    <col min="6148" max="6150" width="12.7109375" style="969" customWidth="1"/>
    <col min="6151" max="6151" width="12.5703125" style="969" customWidth="1"/>
    <col min="6152" max="6152" width="12.7109375" style="969" customWidth="1"/>
    <col min="6153" max="6153" width="43.7109375" style="969" customWidth="1"/>
    <col min="6154" max="6154" width="16.42578125" style="969" customWidth="1"/>
    <col min="6155" max="6155" width="14" style="969" customWidth="1"/>
    <col min="6156" max="6160" width="12.7109375" style="969" customWidth="1"/>
    <col min="6161" max="6400" width="9.28515625" style="969"/>
    <col min="6401" max="6401" width="9.28515625" style="969" customWidth="1"/>
    <col min="6402" max="6402" width="15.7109375" style="969" customWidth="1"/>
    <col min="6403" max="6403" width="14" style="969" customWidth="1"/>
    <col min="6404" max="6406" width="12.7109375" style="969" customWidth="1"/>
    <col min="6407" max="6407" width="12.5703125" style="969" customWidth="1"/>
    <col min="6408" max="6408" width="12.7109375" style="969" customWidth="1"/>
    <col min="6409" max="6409" width="43.7109375" style="969" customWidth="1"/>
    <col min="6410" max="6410" width="16.42578125" style="969" customWidth="1"/>
    <col min="6411" max="6411" width="14" style="969" customWidth="1"/>
    <col min="6412" max="6416" width="12.7109375" style="969" customWidth="1"/>
    <col min="6417" max="6656" width="9.28515625" style="969"/>
    <col min="6657" max="6657" width="9.28515625" style="969" customWidth="1"/>
    <col min="6658" max="6658" width="15.7109375" style="969" customWidth="1"/>
    <col min="6659" max="6659" width="14" style="969" customWidth="1"/>
    <col min="6660" max="6662" width="12.7109375" style="969" customWidth="1"/>
    <col min="6663" max="6663" width="12.5703125" style="969" customWidth="1"/>
    <col min="6664" max="6664" width="12.7109375" style="969" customWidth="1"/>
    <col min="6665" max="6665" width="43.7109375" style="969" customWidth="1"/>
    <col min="6666" max="6666" width="16.42578125" style="969" customWidth="1"/>
    <col min="6667" max="6667" width="14" style="969" customWidth="1"/>
    <col min="6668" max="6672" width="12.7109375" style="969" customWidth="1"/>
    <col min="6673" max="6912" width="9.28515625" style="969"/>
    <col min="6913" max="6913" width="9.28515625" style="969" customWidth="1"/>
    <col min="6914" max="6914" width="15.7109375" style="969" customWidth="1"/>
    <col min="6915" max="6915" width="14" style="969" customWidth="1"/>
    <col min="6916" max="6918" width="12.7109375" style="969" customWidth="1"/>
    <col min="6919" max="6919" width="12.5703125" style="969" customWidth="1"/>
    <col min="6920" max="6920" width="12.7109375" style="969" customWidth="1"/>
    <col min="6921" max="6921" width="43.7109375" style="969" customWidth="1"/>
    <col min="6922" max="6922" width="16.42578125" style="969" customWidth="1"/>
    <col min="6923" max="6923" width="14" style="969" customWidth="1"/>
    <col min="6924" max="6928" width="12.7109375" style="969" customWidth="1"/>
    <col min="6929" max="7168" width="9.28515625" style="969"/>
    <col min="7169" max="7169" width="9.28515625" style="969" customWidth="1"/>
    <col min="7170" max="7170" width="15.7109375" style="969" customWidth="1"/>
    <col min="7171" max="7171" width="14" style="969" customWidth="1"/>
    <col min="7172" max="7174" width="12.7109375" style="969" customWidth="1"/>
    <col min="7175" max="7175" width="12.5703125" style="969" customWidth="1"/>
    <col min="7176" max="7176" width="12.7109375" style="969" customWidth="1"/>
    <col min="7177" max="7177" width="43.7109375" style="969" customWidth="1"/>
    <col min="7178" max="7178" width="16.42578125" style="969" customWidth="1"/>
    <col min="7179" max="7179" width="14" style="969" customWidth="1"/>
    <col min="7180" max="7184" width="12.7109375" style="969" customWidth="1"/>
    <col min="7185" max="7424" width="9.28515625" style="969"/>
    <col min="7425" max="7425" width="9.28515625" style="969" customWidth="1"/>
    <col min="7426" max="7426" width="15.7109375" style="969" customWidth="1"/>
    <col min="7427" max="7427" width="14" style="969" customWidth="1"/>
    <col min="7428" max="7430" width="12.7109375" style="969" customWidth="1"/>
    <col min="7431" max="7431" width="12.5703125" style="969" customWidth="1"/>
    <col min="7432" max="7432" width="12.7109375" style="969" customWidth="1"/>
    <col min="7433" max="7433" width="43.7109375" style="969" customWidth="1"/>
    <col min="7434" max="7434" width="16.42578125" style="969" customWidth="1"/>
    <col min="7435" max="7435" width="14" style="969" customWidth="1"/>
    <col min="7436" max="7440" width="12.7109375" style="969" customWidth="1"/>
    <col min="7441" max="7680" width="9.28515625" style="969"/>
    <col min="7681" max="7681" width="9.28515625" style="969" customWidth="1"/>
    <col min="7682" max="7682" width="15.7109375" style="969" customWidth="1"/>
    <col min="7683" max="7683" width="14" style="969" customWidth="1"/>
    <col min="7684" max="7686" width="12.7109375" style="969" customWidth="1"/>
    <col min="7687" max="7687" width="12.5703125" style="969" customWidth="1"/>
    <col min="7688" max="7688" width="12.7109375" style="969" customWidth="1"/>
    <col min="7689" max="7689" width="43.7109375" style="969" customWidth="1"/>
    <col min="7690" max="7690" width="16.42578125" style="969" customWidth="1"/>
    <col min="7691" max="7691" width="14" style="969" customWidth="1"/>
    <col min="7692" max="7696" width="12.7109375" style="969" customWidth="1"/>
    <col min="7697" max="7936" width="9.28515625" style="969"/>
    <col min="7937" max="7937" width="9.28515625" style="969" customWidth="1"/>
    <col min="7938" max="7938" width="15.7109375" style="969" customWidth="1"/>
    <col min="7939" max="7939" width="14" style="969" customWidth="1"/>
    <col min="7940" max="7942" width="12.7109375" style="969" customWidth="1"/>
    <col min="7943" max="7943" width="12.5703125" style="969" customWidth="1"/>
    <col min="7944" max="7944" width="12.7109375" style="969" customWidth="1"/>
    <col min="7945" max="7945" width="43.7109375" style="969" customWidth="1"/>
    <col min="7946" max="7946" width="16.42578125" style="969" customWidth="1"/>
    <col min="7947" max="7947" width="14" style="969" customWidth="1"/>
    <col min="7948" max="7952" width="12.7109375" style="969" customWidth="1"/>
    <col min="7953" max="8192" width="9.28515625" style="969"/>
    <col min="8193" max="8193" width="9.28515625" style="969" customWidth="1"/>
    <col min="8194" max="8194" width="15.7109375" style="969" customWidth="1"/>
    <col min="8195" max="8195" width="14" style="969" customWidth="1"/>
    <col min="8196" max="8198" width="12.7109375" style="969" customWidth="1"/>
    <col min="8199" max="8199" width="12.5703125" style="969" customWidth="1"/>
    <col min="8200" max="8200" width="12.7109375" style="969" customWidth="1"/>
    <col min="8201" max="8201" width="43.7109375" style="969" customWidth="1"/>
    <col min="8202" max="8202" width="16.42578125" style="969" customWidth="1"/>
    <col min="8203" max="8203" width="14" style="969" customWidth="1"/>
    <col min="8204" max="8208" width="12.7109375" style="969" customWidth="1"/>
    <col min="8209" max="8448" width="9.28515625" style="969"/>
    <col min="8449" max="8449" width="9.28515625" style="969" customWidth="1"/>
    <col min="8450" max="8450" width="15.7109375" style="969" customWidth="1"/>
    <col min="8451" max="8451" width="14" style="969" customWidth="1"/>
    <col min="8452" max="8454" width="12.7109375" style="969" customWidth="1"/>
    <col min="8455" max="8455" width="12.5703125" style="969" customWidth="1"/>
    <col min="8456" max="8456" width="12.7109375" style="969" customWidth="1"/>
    <col min="8457" max="8457" width="43.7109375" style="969" customWidth="1"/>
    <col min="8458" max="8458" width="16.42578125" style="969" customWidth="1"/>
    <col min="8459" max="8459" width="14" style="969" customWidth="1"/>
    <col min="8460" max="8464" width="12.7109375" style="969" customWidth="1"/>
    <col min="8465" max="8704" width="9.28515625" style="969"/>
    <col min="8705" max="8705" width="9.28515625" style="969" customWidth="1"/>
    <col min="8706" max="8706" width="15.7109375" style="969" customWidth="1"/>
    <col min="8707" max="8707" width="14" style="969" customWidth="1"/>
    <col min="8708" max="8710" width="12.7109375" style="969" customWidth="1"/>
    <col min="8711" max="8711" width="12.5703125" style="969" customWidth="1"/>
    <col min="8712" max="8712" width="12.7109375" style="969" customWidth="1"/>
    <col min="8713" max="8713" width="43.7109375" style="969" customWidth="1"/>
    <col min="8714" max="8714" width="16.42578125" style="969" customWidth="1"/>
    <col min="8715" max="8715" width="14" style="969" customWidth="1"/>
    <col min="8716" max="8720" width="12.7109375" style="969" customWidth="1"/>
    <col min="8721" max="8960" width="9.28515625" style="969"/>
    <col min="8961" max="8961" width="9.28515625" style="969" customWidth="1"/>
    <col min="8962" max="8962" width="15.7109375" style="969" customWidth="1"/>
    <col min="8963" max="8963" width="14" style="969" customWidth="1"/>
    <col min="8964" max="8966" width="12.7109375" style="969" customWidth="1"/>
    <col min="8967" max="8967" width="12.5703125" style="969" customWidth="1"/>
    <col min="8968" max="8968" width="12.7109375" style="969" customWidth="1"/>
    <col min="8969" max="8969" width="43.7109375" style="969" customWidth="1"/>
    <col min="8970" max="8970" width="16.42578125" style="969" customWidth="1"/>
    <col min="8971" max="8971" width="14" style="969" customWidth="1"/>
    <col min="8972" max="8976" width="12.7109375" style="969" customWidth="1"/>
    <col min="8977" max="9216" width="9.28515625" style="969"/>
    <col min="9217" max="9217" width="9.28515625" style="969" customWidth="1"/>
    <col min="9218" max="9218" width="15.7109375" style="969" customWidth="1"/>
    <col min="9219" max="9219" width="14" style="969" customWidth="1"/>
    <col min="9220" max="9222" width="12.7109375" style="969" customWidth="1"/>
    <col min="9223" max="9223" width="12.5703125" style="969" customWidth="1"/>
    <col min="9224" max="9224" width="12.7109375" style="969" customWidth="1"/>
    <col min="9225" max="9225" width="43.7109375" style="969" customWidth="1"/>
    <col min="9226" max="9226" width="16.42578125" style="969" customWidth="1"/>
    <col min="9227" max="9227" width="14" style="969" customWidth="1"/>
    <col min="9228" max="9232" width="12.7109375" style="969" customWidth="1"/>
    <col min="9233" max="9472" width="9.28515625" style="969"/>
    <col min="9473" max="9473" width="9.28515625" style="969" customWidth="1"/>
    <col min="9474" max="9474" width="15.7109375" style="969" customWidth="1"/>
    <col min="9475" max="9475" width="14" style="969" customWidth="1"/>
    <col min="9476" max="9478" width="12.7109375" style="969" customWidth="1"/>
    <col min="9479" max="9479" width="12.5703125" style="969" customWidth="1"/>
    <col min="9480" max="9480" width="12.7109375" style="969" customWidth="1"/>
    <col min="9481" max="9481" width="43.7109375" style="969" customWidth="1"/>
    <col min="9482" max="9482" width="16.42578125" style="969" customWidth="1"/>
    <col min="9483" max="9483" width="14" style="969" customWidth="1"/>
    <col min="9484" max="9488" width="12.7109375" style="969" customWidth="1"/>
    <col min="9489" max="9728" width="9.28515625" style="969"/>
    <col min="9729" max="9729" width="9.28515625" style="969" customWidth="1"/>
    <col min="9730" max="9730" width="15.7109375" style="969" customWidth="1"/>
    <col min="9731" max="9731" width="14" style="969" customWidth="1"/>
    <col min="9732" max="9734" width="12.7109375" style="969" customWidth="1"/>
    <col min="9735" max="9735" width="12.5703125" style="969" customWidth="1"/>
    <col min="9736" max="9736" width="12.7109375" style="969" customWidth="1"/>
    <col min="9737" max="9737" width="43.7109375" style="969" customWidth="1"/>
    <col min="9738" max="9738" width="16.42578125" style="969" customWidth="1"/>
    <col min="9739" max="9739" width="14" style="969" customWidth="1"/>
    <col min="9740" max="9744" width="12.7109375" style="969" customWidth="1"/>
    <col min="9745" max="9984" width="9.28515625" style="969"/>
    <col min="9985" max="9985" width="9.28515625" style="969" customWidth="1"/>
    <col min="9986" max="9986" width="15.7109375" style="969" customWidth="1"/>
    <col min="9987" max="9987" width="14" style="969" customWidth="1"/>
    <col min="9988" max="9990" width="12.7109375" style="969" customWidth="1"/>
    <col min="9991" max="9991" width="12.5703125" style="969" customWidth="1"/>
    <col min="9992" max="9992" width="12.7109375" style="969" customWidth="1"/>
    <col min="9993" max="9993" width="43.7109375" style="969" customWidth="1"/>
    <col min="9994" max="9994" width="16.42578125" style="969" customWidth="1"/>
    <col min="9995" max="9995" width="14" style="969" customWidth="1"/>
    <col min="9996" max="10000" width="12.7109375" style="969" customWidth="1"/>
    <col min="10001" max="10240" width="9.28515625" style="969"/>
    <col min="10241" max="10241" width="9.28515625" style="969" customWidth="1"/>
    <col min="10242" max="10242" width="15.7109375" style="969" customWidth="1"/>
    <col min="10243" max="10243" width="14" style="969" customWidth="1"/>
    <col min="10244" max="10246" width="12.7109375" style="969" customWidth="1"/>
    <col min="10247" max="10247" width="12.5703125" style="969" customWidth="1"/>
    <col min="10248" max="10248" width="12.7109375" style="969" customWidth="1"/>
    <col min="10249" max="10249" width="43.7109375" style="969" customWidth="1"/>
    <col min="10250" max="10250" width="16.42578125" style="969" customWidth="1"/>
    <col min="10251" max="10251" width="14" style="969" customWidth="1"/>
    <col min="10252" max="10256" width="12.7109375" style="969" customWidth="1"/>
    <col min="10257" max="10496" width="9.28515625" style="969"/>
    <col min="10497" max="10497" width="9.28515625" style="969" customWidth="1"/>
    <col min="10498" max="10498" width="15.7109375" style="969" customWidth="1"/>
    <col min="10499" max="10499" width="14" style="969" customWidth="1"/>
    <col min="10500" max="10502" width="12.7109375" style="969" customWidth="1"/>
    <col min="10503" max="10503" width="12.5703125" style="969" customWidth="1"/>
    <col min="10504" max="10504" width="12.7109375" style="969" customWidth="1"/>
    <col min="10505" max="10505" width="43.7109375" style="969" customWidth="1"/>
    <col min="10506" max="10506" width="16.42578125" style="969" customWidth="1"/>
    <col min="10507" max="10507" width="14" style="969" customWidth="1"/>
    <col min="10508" max="10512" width="12.7109375" style="969" customWidth="1"/>
    <col min="10513" max="10752" width="9.28515625" style="969"/>
    <col min="10753" max="10753" width="9.28515625" style="969" customWidth="1"/>
    <col min="10754" max="10754" width="15.7109375" style="969" customWidth="1"/>
    <col min="10755" max="10755" width="14" style="969" customWidth="1"/>
    <col min="10756" max="10758" width="12.7109375" style="969" customWidth="1"/>
    <col min="10759" max="10759" width="12.5703125" style="969" customWidth="1"/>
    <col min="10760" max="10760" width="12.7109375" style="969" customWidth="1"/>
    <col min="10761" max="10761" width="43.7109375" style="969" customWidth="1"/>
    <col min="10762" max="10762" width="16.42578125" style="969" customWidth="1"/>
    <col min="10763" max="10763" width="14" style="969" customWidth="1"/>
    <col min="10764" max="10768" width="12.7109375" style="969" customWidth="1"/>
    <col min="10769" max="11008" width="9.28515625" style="969"/>
    <col min="11009" max="11009" width="9.28515625" style="969" customWidth="1"/>
    <col min="11010" max="11010" width="15.7109375" style="969" customWidth="1"/>
    <col min="11011" max="11011" width="14" style="969" customWidth="1"/>
    <col min="11012" max="11014" width="12.7109375" style="969" customWidth="1"/>
    <col min="11015" max="11015" width="12.5703125" style="969" customWidth="1"/>
    <col min="11016" max="11016" width="12.7109375" style="969" customWidth="1"/>
    <col min="11017" max="11017" width="43.7109375" style="969" customWidth="1"/>
    <col min="11018" max="11018" width="16.42578125" style="969" customWidth="1"/>
    <col min="11019" max="11019" width="14" style="969" customWidth="1"/>
    <col min="11020" max="11024" width="12.7109375" style="969" customWidth="1"/>
    <col min="11025" max="11264" width="9.28515625" style="969"/>
    <col min="11265" max="11265" width="9.28515625" style="969" customWidth="1"/>
    <col min="11266" max="11266" width="15.7109375" style="969" customWidth="1"/>
    <col min="11267" max="11267" width="14" style="969" customWidth="1"/>
    <col min="11268" max="11270" width="12.7109375" style="969" customWidth="1"/>
    <col min="11271" max="11271" width="12.5703125" style="969" customWidth="1"/>
    <col min="11272" max="11272" width="12.7109375" style="969" customWidth="1"/>
    <col min="11273" max="11273" width="43.7109375" style="969" customWidth="1"/>
    <col min="11274" max="11274" width="16.42578125" style="969" customWidth="1"/>
    <col min="11275" max="11275" width="14" style="969" customWidth="1"/>
    <col min="11276" max="11280" width="12.7109375" style="969" customWidth="1"/>
    <col min="11281" max="11520" width="9.28515625" style="969"/>
    <col min="11521" max="11521" width="9.28515625" style="969" customWidth="1"/>
    <col min="11522" max="11522" width="15.7109375" style="969" customWidth="1"/>
    <col min="11523" max="11523" width="14" style="969" customWidth="1"/>
    <col min="11524" max="11526" width="12.7109375" style="969" customWidth="1"/>
    <col min="11527" max="11527" width="12.5703125" style="969" customWidth="1"/>
    <col min="11528" max="11528" width="12.7109375" style="969" customWidth="1"/>
    <col min="11529" max="11529" width="43.7109375" style="969" customWidth="1"/>
    <col min="11530" max="11530" width="16.42578125" style="969" customWidth="1"/>
    <col min="11531" max="11531" width="14" style="969" customWidth="1"/>
    <col min="11532" max="11536" width="12.7109375" style="969" customWidth="1"/>
    <col min="11537" max="11776" width="9.28515625" style="969"/>
    <col min="11777" max="11777" width="9.28515625" style="969" customWidth="1"/>
    <col min="11778" max="11778" width="15.7109375" style="969" customWidth="1"/>
    <col min="11779" max="11779" width="14" style="969" customWidth="1"/>
    <col min="11780" max="11782" width="12.7109375" style="969" customWidth="1"/>
    <col min="11783" max="11783" width="12.5703125" style="969" customWidth="1"/>
    <col min="11784" max="11784" width="12.7109375" style="969" customWidth="1"/>
    <col min="11785" max="11785" width="43.7109375" style="969" customWidth="1"/>
    <col min="11786" max="11786" width="16.42578125" style="969" customWidth="1"/>
    <col min="11787" max="11787" width="14" style="969" customWidth="1"/>
    <col min="11788" max="11792" width="12.7109375" style="969" customWidth="1"/>
    <col min="11793" max="12032" width="9.28515625" style="969"/>
    <col min="12033" max="12033" width="9.28515625" style="969" customWidth="1"/>
    <col min="12034" max="12034" width="15.7109375" style="969" customWidth="1"/>
    <col min="12035" max="12035" width="14" style="969" customWidth="1"/>
    <col min="12036" max="12038" width="12.7109375" style="969" customWidth="1"/>
    <col min="12039" max="12039" width="12.5703125" style="969" customWidth="1"/>
    <col min="12040" max="12040" width="12.7109375" style="969" customWidth="1"/>
    <col min="12041" max="12041" width="43.7109375" style="969" customWidth="1"/>
    <col min="12042" max="12042" width="16.42578125" style="969" customWidth="1"/>
    <col min="12043" max="12043" width="14" style="969" customWidth="1"/>
    <col min="12044" max="12048" width="12.7109375" style="969" customWidth="1"/>
    <col min="12049" max="12288" width="9.28515625" style="969"/>
    <col min="12289" max="12289" width="9.28515625" style="969" customWidth="1"/>
    <col min="12290" max="12290" width="15.7109375" style="969" customWidth="1"/>
    <col min="12291" max="12291" width="14" style="969" customWidth="1"/>
    <col min="12292" max="12294" width="12.7109375" style="969" customWidth="1"/>
    <col min="12295" max="12295" width="12.5703125" style="969" customWidth="1"/>
    <col min="12296" max="12296" width="12.7109375" style="969" customWidth="1"/>
    <col min="12297" max="12297" width="43.7109375" style="969" customWidth="1"/>
    <col min="12298" max="12298" width="16.42578125" style="969" customWidth="1"/>
    <col min="12299" max="12299" width="14" style="969" customWidth="1"/>
    <col min="12300" max="12304" width="12.7109375" style="969" customWidth="1"/>
    <col min="12305" max="12544" width="9.28515625" style="969"/>
    <col min="12545" max="12545" width="9.28515625" style="969" customWidth="1"/>
    <col min="12546" max="12546" width="15.7109375" style="969" customWidth="1"/>
    <col min="12547" max="12547" width="14" style="969" customWidth="1"/>
    <col min="12548" max="12550" width="12.7109375" style="969" customWidth="1"/>
    <col min="12551" max="12551" width="12.5703125" style="969" customWidth="1"/>
    <col min="12552" max="12552" width="12.7109375" style="969" customWidth="1"/>
    <col min="12553" max="12553" width="43.7109375" style="969" customWidth="1"/>
    <col min="12554" max="12554" width="16.42578125" style="969" customWidth="1"/>
    <col min="12555" max="12555" width="14" style="969" customWidth="1"/>
    <col min="12556" max="12560" width="12.7109375" style="969" customWidth="1"/>
    <col min="12561" max="12800" width="9.28515625" style="969"/>
    <col min="12801" max="12801" width="9.28515625" style="969" customWidth="1"/>
    <col min="12802" max="12802" width="15.7109375" style="969" customWidth="1"/>
    <col min="12803" max="12803" width="14" style="969" customWidth="1"/>
    <col min="12804" max="12806" width="12.7109375" style="969" customWidth="1"/>
    <col min="12807" max="12807" width="12.5703125" style="969" customWidth="1"/>
    <col min="12808" max="12808" width="12.7109375" style="969" customWidth="1"/>
    <col min="12809" max="12809" width="43.7109375" style="969" customWidth="1"/>
    <col min="12810" max="12810" width="16.42578125" style="969" customWidth="1"/>
    <col min="12811" max="12811" width="14" style="969" customWidth="1"/>
    <col min="12812" max="12816" width="12.7109375" style="969" customWidth="1"/>
    <col min="12817" max="13056" width="9.28515625" style="969"/>
    <col min="13057" max="13057" width="9.28515625" style="969" customWidth="1"/>
    <col min="13058" max="13058" width="15.7109375" style="969" customWidth="1"/>
    <col min="13059" max="13059" width="14" style="969" customWidth="1"/>
    <col min="13060" max="13062" width="12.7109375" style="969" customWidth="1"/>
    <col min="13063" max="13063" width="12.5703125" style="969" customWidth="1"/>
    <col min="13064" max="13064" width="12.7109375" style="969" customWidth="1"/>
    <col min="13065" max="13065" width="43.7109375" style="969" customWidth="1"/>
    <col min="13066" max="13066" width="16.42578125" style="969" customWidth="1"/>
    <col min="13067" max="13067" width="14" style="969" customWidth="1"/>
    <col min="13068" max="13072" width="12.7109375" style="969" customWidth="1"/>
    <col min="13073" max="13312" width="9.28515625" style="969"/>
    <col min="13313" max="13313" width="9.28515625" style="969" customWidth="1"/>
    <col min="13314" max="13314" width="15.7109375" style="969" customWidth="1"/>
    <col min="13315" max="13315" width="14" style="969" customWidth="1"/>
    <col min="13316" max="13318" width="12.7109375" style="969" customWidth="1"/>
    <col min="13319" max="13319" width="12.5703125" style="969" customWidth="1"/>
    <col min="13320" max="13320" width="12.7109375" style="969" customWidth="1"/>
    <col min="13321" max="13321" width="43.7109375" style="969" customWidth="1"/>
    <col min="13322" max="13322" width="16.42578125" style="969" customWidth="1"/>
    <col min="13323" max="13323" width="14" style="969" customWidth="1"/>
    <col min="13324" max="13328" width="12.7109375" style="969" customWidth="1"/>
    <col min="13329" max="13568" width="9.28515625" style="969"/>
    <col min="13569" max="13569" width="9.28515625" style="969" customWidth="1"/>
    <col min="13570" max="13570" width="15.7109375" style="969" customWidth="1"/>
    <col min="13571" max="13571" width="14" style="969" customWidth="1"/>
    <col min="13572" max="13574" width="12.7109375" style="969" customWidth="1"/>
    <col min="13575" max="13575" width="12.5703125" style="969" customWidth="1"/>
    <col min="13576" max="13576" width="12.7109375" style="969" customWidth="1"/>
    <col min="13577" max="13577" width="43.7109375" style="969" customWidth="1"/>
    <col min="13578" max="13578" width="16.42578125" style="969" customWidth="1"/>
    <col min="13579" max="13579" width="14" style="969" customWidth="1"/>
    <col min="13580" max="13584" width="12.7109375" style="969" customWidth="1"/>
    <col min="13585" max="13824" width="9.28515625" style="969"/>
    <col min="13825" max="13825" width="9.28515625" style="969" customWidth="1"/>
    <col min="13826" max="13826" width="15.7109375" style="969" customWidth="1"/>
    <col min="13827" max="13827" width="14" style="969" customWidth="1"/>
    <col min="13828" max="13830" width="12.7109375" style="969" customWidth="1"/>
    <col min="13831" max="13831" width="12.5703125" style="969" customWidth="1"/>
    <col min="13832" max="13832" width="12.7109375" style="969" customWidth="1"/>
    <col min="13833" max="13833" width="43.7109375" style="969" customWidth="1"/>
    <col min="13834" max="13834" width="16.42578125" style="969" customWidth="1"/>
    <col min="13835" max="13835" width="14" style="969" customWidth="1"/>
    <col min="13836" max="13840" width="12.7109375" style="969" customWidth="1"/>
    <col min="13841" max="14080" width="9.28515625" style="969"/>
    <col min="14081" max="14081" width="9.28515625" style="969" customWidth="1"/>
    <col min="14082" max="14082" width="15.7109375" style="969" customWidth="1"/>
    <col min="14083" max="14083" width="14" style="969" customWidth="1"/>
    <col min="14084" max="14086" width="12.7109375" style="969" customWidth="1"/>
    <col min="14087" max="14087" width="12.5703125" style="969" customWidth="1"/>
    <col min="14088" max="14088" width="12.7109375" style="969" customWidth="1"/>
    <col min="14089" max="14089" width="43.7109375" style="969" customWidth="1"/>
    <col min="14090" max="14090" width="16.42578125" style="969" customWidth="1"/>
    <col min="14091" max="14091" width="14" style="969" customWidth="1"/>
    <col min="14092" max="14096" width="12.7109375" style="969" customWidth="1"/>
    <col min="14097" max="14336" width="9.28515625" style="969"/>
    <col min="14337" max="14337" width="9.28515625" style="969" customWidth="1"/>
    <col min="14338" max="14338" width="15.7109375" style="969" customWidth="1"/>
    <col min="14339" max="14339" width="14" style="969" customWidth="1"/>
    <col min="14340" max="14342" width="12.7109375" style="969" customWidth="1"/>
    <col min="14343" max="14343" width="12.5703125" style="969" customWidth="1"/>
    <col min="14344" max="14344" width="12.7109375" style="969" customWidth="1"/>
    <col min="14345" max="14345" width="43.7109375" style="969" customWidth="1"/>
    <col min="14346" max="14346" width="16.42578125" style="969" customWidth="1"/>
    <col min="14347" max="14347" width="14" style="969" customWidth="1"/>
    <col min="14348" max="14352" width="12.7109375" style="969" customWidth="1"/>
    <col min="14353" max="14592" width="9.28515625" style="969"/>
    <col min="14593" max="14593" width="9.28515625" style="969" customWidth="1"/>
    <col min="14594" max="14594" width="15.7109375" style="969" customWidth="1"/>
    <col min="14595" max="14595" width="14" style="969" customWidth="1"/>
    <col min="14596" max="14598" width="12.7109375" style="969" customWidth="1"/>
    <col min="14599" max="14599" width="12.5703125" style="969" customWidth="1"/>
    <col min="14600" max="14600" width="12.7109375" style="969" customWidth="1"/>
    <col min="14601" max="14601" width="43.7109375" style="969" customWidth="1"/>
    <col min="14602" max="14602" width="16.42578125" style="969" customWidth="1"/>
    <col min="14603" max="14603" width="14" style="969" customWidth="1"/>
    <col min="14604" max="14608" width="12.7109375" style="969" customWidth="1"/>
    <col min="14609" max="14848" width="9.28515625" style="969"/>
    <col min="14849" max="14849" width="9.28515625" style="969" customWidth="1"/>
    <col min="14850" max="14850" width="15.7109375" style="969" customWidth="1"/>
    <col min="14851" max="14851" width="14" style="969" customWidth="1"/>
    <col min="14852" max="14854" width="12.7109375" style="969" customWidth="1"/>
    <col min="14855" max="14855" width="12.5703125" style="969" customWidth="1"/>
    <col min="14856" max="14856" width="12.7109375" style="969" customWidth="1"/>
    <col min="14857" max="14857" width="43.7109375" style="969" customWidth="1"/>
    <col min="14858" max="14858" width="16.42578125" style="969" customWidth="1"/>
    <col min="14859" max="14859" width="14" style="969" customWidth="1"/>
    <col min="14860" max="14864" width="12.7109375" style="969" customWidth="1"/>
    <col min="14865" max="15104" width="9.28515625" style="969"/>
    <col min="15105" max="15105" width="9.28515625" style="969" customWidth="1"/>
    <col min="15106" max="15106" width="15.7109375" style="969" customWidth="1"/>
    <col min="15107" max="15107" width="14" style="969" customWidth="1"/>
    <col min="15108" max="15110" width="12.7109375" style="969" customWidth="1"/>
    <col min="15111" max="15111" width="12.5703125" style="969" customWidth="1"/>
    <col min="15112" max="15112" width="12.7109375" style="969" customWidth="1"/>
    <col min="15113" max="15113" width="43.7109375" style="969" customWidth="1"/>
    <col min="15114" max="15114" width="16.42578125" style="969" customWidth="1"/>
    <col min="15115" max="15115" width="14" style="969" customWidth="1"/>
    <col min="15116" max="15120" width="12.7109375" style="969" customWidth="1"/>
    <col min="15121" max="15360" width="9.28515625" style="969"/>
    <col min="15361" max="15361" width="9.28515625" style="969" customWidth="1"/>
    <col min="15362" max="15362" width="15.7109375" style="969" customWidth="1"/>
    <col min="15363" max="15363" width="14" style="969" customWidth="1"/>
    <col min="15364" max="15366" width="12.7109375" style="969" customWidth="1"/>
    <col min="15367" max="15367" width="12.5703125" style="969" customWidth="1"/>
    <col min="15368" max="15368" width="12.7109375" style="969" customWidth="1"/>
    <col min="15369" max="15369" width="43.7109375" style="969" customWidth="1"/>
    <col min="15370" max="15370" width="16.42578125" style="969" customWidth="1"/>
    <col min="15371" max="15371" width="14" style="969" customWidth="1"/>
    <col min="15372" max="15376" width="12.7109375" style="969" customWidth="1"/>
    <col min="15377" max="15616" width="9.28515625" style="969"/>
    <col min="15617" max="15617" width="9.28515625" style="969" customWidth="1"/>
    <col min="15618" max="15618" width="15.7109375" style="969" customWidth="1"/>
    <col min="15619" max="15619" width="14" style="969" customWidth="1"/>
    <col min="15620" max="15622" width="12.7109375" style="969" customWidth="1"/>
    <col min="15623" max="15623" width="12.5703125" style="969" customWidth="1"/>
    <col min="15624" max="15624" width="12.7109375" style="969" customWidth="1"/>
    <col min="15625" max="15625" width="43.7109375" style="969" customWidth="1"/>
    <col min="15626" max="15626" width="16.42578125" style="969" customWidth="1"/>
    <col min="15627" max="15627" width="14" style="969" customWidth="1"/>
    <col min="15628" max="15632" width="12.7109375" style="969" customWidth="1"/>
    <col min="15633" max="15872" width="9.28515625" style="969"/>
    <col min="15873" max="15873" width="9.28515625" style="969" customWidth="1"/>
    <col min="15874" max="15874" width="15.7109375" style="969" customWidth="1"/>
    <col min="15875" max="15875" width="14" style="969" customWidth="1"/>
    <col min="15876" max="15878" width="12.7109375" style="969" customWidth="1"/>
    <col min="15879" max="15879" width="12.5703125" style="969" customWidth="1"/>
    <col min="15880" max="15880" width="12.7109375" style="969" customWidth="1"/>
    <col min="15881" max="15881" width="43.7109375" style="969" customWidth="1"/>
    <col min="15882" max="15882" width="16.42578125" style="969" customWidth="1"/>
    <col min="15883" max="15883" width="14" style="969" customWidth="1"/>
    <col min="15884" max="15888" width="12.7109375" style="969" customWidth="1"/>
    <col min="15889" max="16128" width="9.28515625" style="969"/>
    <col min="16129" max="16129" width="9.28515625" style="969" customWidth="1"/>
    <col min="16130" max="16130" width="15.7109375" style="969" customWidth="1"/>
    <col min="16131" max="16131" width="14" style="969" customWidth="1"/>
    <col min="16132" max="16134" width="12.7109375" style="969" customWidth="1"/>
    <col min="16135" max="16135" width="12.5703125" style="969" customWidth="1"/>
    <col min="16136" max="16136" width="12.7109375" style="969" customWidth="1"/>
    <col min="16137" max="16137" width="43.7109375" style="969" customWidth="1"/>
    <col min="16138" max="16138" width="16.42578125" style="969" customWidth="1"/>
    <col min="16139" max="16139" width="14" style="969" customWidth="1"/>
    <col min="16140" max="16144" width="12.7109375" style="969" customWidth="1"/>
    <col min="16145" max="16384" width="9.28515625" style="969"/>
  </cols>
  <sheetData>
    <row r="1" spans="2:11" ht="15.75" customHeight="1" x14ac:dyDescent="0.3">
      <c r="B1" s="3668" t="s">
        <v>148</v>
      </c>
      <c r="C1" s="3668"/>
      <c r="D1" s="3668"/>
      <c r="E1" s="3668"/>
      <c r="F1" s="3668"/>
      <c r="G1" s="3668"/>
      <c r="H1" s="3668"/>
      <c r="I1" s="3668"/>
    </row>
    <row r="2" spans="2:11" ht="15.75" customHeight="1" x14ac:dyDescent="0.3">
      <c r="B2" s="3669" t="s">
        <v>41</v>
      </c>
      <c r="C2" s="3669"/>
      <c r="D2" s="3669"/>
      <c r="E2" s="3669"/>
      <c r="F2" s="3669"/>
      <c r="G2" s="3669"/>
      <c r="H2" s="3669"/>
      <c r="I2" s="3669"/>
    </row>
    <row r="3" spans="2:11" ht="15" customHeight="1" x14ac:dyDescent="0.3">
      <c r="B3" s="3670" t="s">
        <v>807</v>
      </c>
      <c r="C3" s="3670"/>
      <c r="D3" s="3670"/>
      <c r="E3" s="3670"/>
      <c r="F3" s="3670"/>
      <c r="G3" s="3670"/>
      <c r="H3" s="3670"/>
      <c r="I3" s="3670"/>
    </row>
    <row r="5" spans="2:11" x14ac:dyDescent="0.3">
      <c r="K5" s="970"/>
    </row>
    <row r="6" spans="2:11" x14ac:dyDescent="0.3">
      <c r="F6" s="969" t="s">
        <v>404</v>
      </c>
      <c r="H6" s="971">
        <v>43332</v>
      </c>
      <c r="I6" s="972"/>
      <c r="K6" s="970"/>
    </row>
    <row r="7" spans="2:11" x14ac:dyDescent="0.3">
      <c r="F7" s="973" t="s">
        <v>152</v>
      </c>
      <c r="G7" s="3671" t="s">
        <v>808</v>
      </c>
      <c r="H7" s="3671"/>
      <c r="I7" s="3671"/>
      <c r="K7" s="970"/>
    </row>
    <row r="8" spans="2:11" x14ac:dyDescent="0.3">
      <c r="H8" s="973"/>
      <c r="I8" s="970"/>
      <c r="J8" s="970"/>
      <c r="K8" s="970"/>
    </row>
    <row r="9" spans="2:11" x14ac:dyDescent="0.3">
      <c r="B9" s="974" t="s">
        <v>39</v>
      </c>
      <c r="C9" s="975" t="s">
        <v>809</v>
      </c>
      <c r="D9" s="976"/>
      <c r="E9" s="976"/>
      <c r="F9" s="976"/>
      <c r="G9" s="976"/>
      <c r="H9" s="976"/>
      <c r="I9" s="977"/>
      <c r="J9" s="970"/>
    </row>
    <row r="10" spans="2:11" x14ac:dyDescent="0.3">
      <c r="B10" s="2224" t="s">
        <v>157</v>
      </c>
      <c r="C10" s="978" t="s">
        <v>512</v>
      </c>
      <c r="D10" s="979"/>
      <c r="E10" s="979"/>
      <c r="F10" s="979"/>
      <c r="G10" s="979"/>
      <c r="H10" s="979"/>
      <c r="I10" s="980"/>
      <c r="J10" s="981"/>
    </row>
    <row r="11" spans="2:11" x14ac:dyDescent="0.3">
      <c r="B11" s="982"/>
      <c r="C11" s="983" t="s">
        <v>810</v>
      </c>
      <c r="D11" s="984"/>
      <c r="E11" s="984"/>
      <c r="F11" s="984"/>
      <c r="G11" s="984"/>
      <c r="H11" s="985"/>
      <c r="I11" s="986"/>
    </row>
    <row r="12" spans="2:11" x14ac:dyDescent="0.3">
      <c r="B12" s="982"/>
      <c r="C12" s="987"/>
      <c r="D12" s="985"/>
      <c r="E12" s="985"/>
      <c r="F12" s="985"/>
      <c r="G12" s="985"/>
      <c r="H12" s="985"/>
      <c r="I12" s="986"/>
    </row>
    <row r="13" spans="2:11" x14ac:dyDescent="0.3">
      <c r="B13" s="1024"/>
      <c r="C13" s="988"/>
      <c r="D13" s="989"/>
      <c r="E13" s="989"/>
      <c r="F13" s="989"/>
      <c r="G13" s="989"/>
      <c r="H13" s="989"/>
      <c r="I13" s="990"/>
    </row>
    <row r="14" spans="2:11" x14ac:dyDescent="0.3">
      <c r="B14" s="982" t="s">
        <v>456</v>
      </c>
      <c r="C14" s="991" t="s">
        <v>1367</v>
      </c>
      <c r="D14" s="992"/>
      <c r="E14" s="992"/>
      <c r="F14" s="992"/>
      <c r="G14" s="992"/>
      <c r="H14" s="992"/>
      <c r="I14" s="993"/>
    </row>
    <row r="15" spans="2:11" x14ac:dyDescent="0.3">
      <c r="B15" s="2225" t="s">
        <v>159</v>
      </c>
      <c r="C15" s="994" t="s">
        <v>811</v>
      </c>
      <c r="D15" s="995"/>
      <c r="E15" s="995"/>
      <c r="F15" s="995"/>
      <c r="G15" s="995"/>
      <c r="H15" s="995"/>
      <c r="I15" s="996"/>
      <c r="J15" s="970"/>
    </row>
    <row r="16" spans="2:11" x14ac:dyDescent="0.3">
      <c r="B16" s="1044"/>
      <c r="C16" s="994"/>
      <c r="D16" s="995"/>
      <c r="E16" s="995"/>
      <c r="F16" s="995"/>
      <c r="G16" s="995"/>
      <c r="H16" s="995"/>
      <c r="I16" s="996"/>
      <c r="J16" s="970"/>
    </row>
    <row r="17" spans="2:10" x14ac:dyDescent="0.3">
      <c r="B17" s="2226"/>
      <c r="C17" s="997"/>
      <c r="D17" s="998"/>
      <c r="E17" s="998"/>
      <c r="F17" s="998"/>
      <c r="G17" s="998"/>
      <c r="H17" s="998"/>
      <c r="I17" s="999"/>
      <c r="J17" s="970"/>
    </row>
    <row r="18" spans="2:10" x14ac:dyDescent="0.3">
      <c r="B18" s="2223" t="s">
        <v>161</v>
      </c>
      <c r="C18" s="1000" t="s">
        <v>51</v>
      </c>
      <c r="D18" s="1001"/>
      <c r="E18" s="1001"/>
      <c r="F18" s="1001"/>
      <c r="G18" s="1001"/>
      <c r="H18" s="1001"/>
      <c r="I18" s="1002"/>
      <c r="J18" s="970"/>
    </row>
    <row r="19" spans="2:10" x14ac:dyDescent="0.3">
      <c r="B19" s="2225" t="s">
        <v>162</v>
      </c>
      <c r="C19" s="1003" t="s">
        <v>812</v>
      </c>
      <c r="D19" s="1004"/>
      <c r="E19" s="1004"/>
      <c r="F19" s="1004"/>
      <c r="G19" s="1004"/>
      <c r="H19" s="1004"/>
      <c r="I19" s="1005"/>
      <c r="J19" s="970"/>
    </row>
    <row r="20" spans="2:10" x14ac:dyDescent="0.3">
      <c r="B20" s="2226"/>
      <c r="C20" s="997" t="s">
        <v>813</v>
      </c>
      <c r="D20" s="998"/>
      <c r="E20" s="998"/>
      <c r="F20" s="998"/>
      <c r="G20" s="998"/>
      <c r="H20" s="998"/>
      <c r="I20" s="999"/>
      <c r="J20" s="970"/>
    </row>
    <row r="21" spans="2:10" ht="30" x14ac:dyDescent="0.3">
      <c r="B21" s="2227" t="s">
        <v>231</v>
      </c>
      <c r="C21" s="1006"/>
      <c r="D21" s="1007"/>
      <c r="E21" s="1007"/>
      <c r="F21" s="1007"/>
      <c r="G21" s="1007"/>
      <c r="H21" s="1007"/>
      <c r="I21" s="1008"/>
      <c r="J21" s="970"/>
    </row>
    <row r="23" spans="2:10" x14ac:dyDescent="0.3">
      <c r="B23" s="1009"/>
    </row>
    <row r="24" spans="2:10" x14ac:dyDescent="0.3">
      <c r="B24" s="1010" t="s">
        <v>414</v>
      </c>
      <c r="C24" s="1009"/>
    </row>
    <row r="25" spans="2:10" ht="21.75" customHeight="1" x14ac:dyDescent="0.3">
      <c r="B25" s="974" t="s">
        <v>438</v>
      </c>
      <c r="C25" s="2222" t="s">
        <v>439</v>
      </c>
      <c r="D25" s="2223" t="s">
        <v>159</v>
      </c>
    </row>
    <row r="26" spans="2:10" x14ac:dyDescent="0.3">
      <c r="B26" s="2221" t="s">
        <v>814</v>
      </c>
      <c r="C26" s="1012">
        <v>0.96160000000000001</v>
      </c>
      <c r="D26" s="2030">
        <v>0.9</v>
      </c>
      <c r="E26" s="1013"/>
      <c r="I26" s="1014"/>
    </row>
    <row r="27" spans="2:10" x14ac:dyDescent="0.3">
      <c r="B27" s="2221" t="s">
        <v>815</v>
      </c>
      <c r="C27" s="1012">
        <v>0.96899999999999997</v>
      </c>
      <c r="D27" s="2030">
        <v>0.9</v>
      </c>
    </row>
    <row r="28" spans="2:10" x14ac:dyDescent="0.3">
      <c r="B28" s="2221" t="s">
        <v>816</v>
      </c>
      <c r="C28" s="1991">
        <v>0.96499999999999997</v>
      </c>
      <c r="D28" s="2030">
        <v>0.9</v>
      </c>
    </row>
    <row r="29" spans="2:10" x14ac:dyDescent="0.3">
      <c r="B29" s="2221" t="s">
        <v>817</v>
      </c>
      <c r="C29" s="1991">
        <v>0.96660000000000001</v>
      </c>
      <c r="D29" s="2030">
        <v>0.9</v>
      </c>
    </row>
    <row r="30" spans="2:10" x14ac:dyDescent="0.3">
      <c r="B30" s="2221" t="s">
        <v>1542</v>
      </c>
      <c r="C30" s="1991"/>
      <c r="D30" s="2030">
        <v>0.9</v>
      </c>
    </row>
    <row r="31" spans="2:10" x14ac:dyDescent="0.3">
      <c r="B31" s="2221" t="s">
        <v>1543</v>
      </c>
      <c r="C31" s="1991"/>
      <c r="D31" s="2030">
        <v>0.9</v>
      </c>
    </row>
    <row r="32" spans="2:10" x14ac:dyDescent="0.3">
      <c r="B32" s="1015"/>
      <c r="C32" s="1016"/>
      <c r="D32" s="1016"/>
    </row>
    <row r="33" spans="2:4" x14ac:dyDescent="0.3">
      <c r="B33" s="1015"/>
      <c r="C33" s="1016"/>
      <c r="D33" s="1016"/>
    </row>
    <row r="34" spans="2:4" x14ac:dyDescent="0.3">
      <c r="B34" s="1015"/>
      <c r="C34" s="1016"/>
      <c r="D34" s="1016"/>
    </row>
    <row r="35" spans="2:4" x14ac:dyDescent="0.3">
      <c r="B35" s="1015"/>
      <c r="C35" s="1016"/>
      <c r="D35" s="1016"/>
    </row>
    <row r="36" spans="2:4" x14ac:dyDescent="0.3">
      <c r="B36" s="1015"/>
      <c r="C36" s="1016"/>
      <c r="D36" s="1016"/>
    </row>
    <row r="37" spans="2:4" x14ac:dyDescent="0.3">
      <c r="B37" s="1015"/>
      <c r="C37" s="1016"/>
      <c r="D37" s="1016"/>
    </row>
    <row r="38" spans="2:4" x14ac:dyDescent="0.3">
      <c r="B38" s="1015"/>
      <c r="C38" s="1016"/>
      <c r="D38" s="1016"/>
    </row>
    <row r="39" spans="2:4" x14ac:dyDescent="0.3">
      <c r="B39" s="1015"/>
      <c r="C39" s="1016"/>
      <c r="D39" s="1016"/>
    </row>
    <row r="40" spans="2:4" x14ac:dyDescent="0.3">
      <c r="B40" s="1015"/>
      <c r="C40" s="1016"/>
      <c r="D40" s="1016"/>
    </row>
    <row r="41" spans="2:4" x14ac:dyDescent="0.3">
      <c r="B41" s="1015"/>
      <c r="C41" s="1016"/>
      <c r="D41" s="1016"/>
    </row>
    <row r="42" spans="2:4" x14ac:dyDescent="0.3">
      <c r="B42" s="1015"/>
      <c r="C42" s="1016"/>
      <c r="D42" s="1016"/>
    </row>
    <row r="43" spans="2:4" x14ac:dyDescent="0.3">
      <c r="B43" s="1015"/>
      <c r="C43" s="1016"/>
      <c r="D43" s="1016"/>
    </row>
    <row r="44" spans="2:4" x14ac:dyDescent="0.3">
      <c r="B44" s="1015"/>
      <c r="C44" s="1016"/>
      <c r="D44" s="1016"/>
    </row>
    <row r="45" spans="2:4" x14ac:dyDescent="0.3">
      <c r="B45" s="1015"/>
      <c r="C45" s="1016"/>
      <c r="D45" s="1016"/>
    </row>
    <row r="46" spans="2:4" x14ac:dyDescent="0.3">
      <c r="B46" s="1015"/>
      <c r="C46" s="1016"/>
      <c r="D46" s="1016"/>
    </row>
    <row r="47" spans="2:4" x14ac:dyDescent="0.3">
      <c r="B47" s="1017"/>
      <c r="C47" s="1016"/>
      <c r="D47" s="1016"/>
    </row>
    <row r="48" spans="2:4" ht="17.25" customHeight="1" x14ac:dyDescent="0.3"/>
    <row r="49" spans="2:16" ht="17.25" customHeight="1" x14ac:dyDescent="0.3"/>
    <row r="50" spans="2:16" ht="17.25" customHeight="1" x14ac:dyDescent="0.3"/>
    <row r="51" spans="2:16" ht="17.25" customHeight="1" x14ac:dyDescent="0.3"/>
    <row r="53" spans="2:16" ht="15.75" thickBot="1" x14ac:dyDescent="0.35">
      <c r="H53" s="1018"/>
      <c r="P53" s="1018"/>
    </row>
    <row r="54" spans="2:16" x14ac:dyDescent="0.3">
      <c r="B54" s="1010" t="s">
        <v>818</v>
      </c>
    </row>
    <row r="55" spans="2:16" x14ac:dyDescent="0.3">
      <c r="B55" s="969" t="s">
        <v>176</v>
      </c>
    </row>
    <row r="56" spans="2:16" x14ac:dyDescent="0.3">
      <c r="B56" s="969" t="s">
        <v>177</v>
      </c>
    </row>
    <row r="57" spans="2:16" x14ac:dyDescent="0.3">
      <c r="B57" s="1019" t="s">
        <v>178</v>
      </c>
      <c r="C57" s="1020"/>
      <c r="D57" s="1020"/>
      <c r="E57" s="1020"/>
      <c r="F57" s="1021"/>
    </row>
    <row r="58" spans="2:16" x14ac:dyDescent="0.3">
      <c r="B58" s="1022" t="s">
        <v>179</v>
      </c>
      <c r="C58" s="1023"/>
      <c r="D58" s="1024" t="s">
        <v>180</v>
      </c>
      <c r="E58" s="1023"/>
      <c r="F58" s="1025"/>
    </row>
    <row r="59" spans="2:16" x14ac:dyDescent="0.3">
      <c r="B59" s="1026"/>
      <c r="C59" s="972"/>
      <c r="D59" s="1027"/>
      <c r="E59" s="972"/>
      <c r="F59" s="1028"/>
    </row>
    <row r="60" spans="2:16" x14ac:dyDescent="0.3">
      <c r="B60" s="1026"/>
      <c r="C60" s="972"/>
      <c r="D60" s="1027"/>
      <c r="E60" s="972"/>
      <c r="F60" s="1028"/>
    </row>
    <row r="61" spans="2:16" x14ac:dyDescent="0.3">
      <c r="B61" s="1026"/>
      <c r="C61" s="972"/>
      <c r="D61" s="1027"/>
      <c r="E61" s="972"/>
      <c r="F61" s="1028"/>
    </row>
    <row r="62" spans="2:16" x14ac:dyDescent="0.3">
      <c r="B62" s="1026"/>
      <c r="C62" s="972"/>
      <c r="D62" s="1027"/>
      <c r="E62" s="972"/>
      <c r="F62" s="1028"/>
    </row>
    <row r="63" spans="2:16" x14ac:dyDescent="0.3">
      <c r="B63" s="1026"/>
      <c r="C63" s="972"/>
      <c r="D63" s="1027"/>
      <c r="E63" s="972"/>
      <c r="F63" s="1028"/>
    </row>
    <row r="64" spans="2:16" ht="15.75" x14ac:dyDescent="0.3">
      <c r="B64" s="1026"/>
      <c r="C64" s="972"/>
      <c r="D64" s="1027"/>
      <c r="E64" s="972"/>
      <c r="F64" s="1028"/>
      <c r="I64"/>
      <c r="J64"/>
      <c r="K64"/>
    </row>
    <row r="65" spans="2:16" ht="15.75" x14ac:dyDescent="0.3">
      <c r="B65" s="1026"/>
      <c r="C65" s="972"/>
      <c r="D65" s="1027"/>
      <c r="E65" s="972"/>
      <c r="F65" s="1028"/>
      <c r="I65"/>
      <c r="J65"/>
      <c r="K65"/>
    </row>
    <row r="66" spans="2:16" ht="15.75" x14ac:dyDescent="0.3">
      <c r="B66" s="1026"/>
      <c r="C66" s="972"/>
      <c r="D66" s="1027"/>
      <c r="E66" s="972"/>
      <c r="F66" s="1028"/>
      <c r="I66"/>
      <c r="J66"/>
      <c r="K66"/>
    </row>
    <row r="67" spans="2:16" ht="15.75" x14ac:dyDescent="0.3">
      <c r="B67" s="1026"/>
      <c r="C67" s="972"/>
      <c r="D67" s="1027"/>
      <c r="E67" s="972"/>
      <c r="F67" s="1028"/>
      <c r="I67"/>
      <c r="J67"/>
      <c r="K67"/>
    </row>
    <row r="68" spans="2:16" ht="15.75" x14ac:dyDescent="0.3">
      <c r="B68" s="1026"/>
      <c r="C68" s="972"/>
      <c r="D68" s="1027"/>
      <c r="E68" s="972"/>
      <c r="F68" s="1028"/>
      <c r="I68"/>
      <c r="J68"/>
      <c r="K68"/>
    </row>
    <row r="69" spans="2:16" ht="16.5" thickBot="1" x14ac:dyDescent="0.35">
      <c r="B69" s="1029"/>
      <c r="C69" s="1030"/>
      <c r="D69" s="1031"/>
      <c r="E69" s="1030"/>
      <c r="F69" s="1032"/>
      <c r="I69"/>
      <c r="J69"/>
      <c r="K69"/>
    </row>
    <row r="70" spans="2:16" ht="15.75" x14ac:dyDescent="0.3">
      <c r="I70"/>
      <c r="J70"/>
      <c r="K70"/>
    </row>
    <row r="71" spans="2:16" ht="15.75" x14ac:dyDescent="0.3">
      <c r="B71" s="969" t="s">
        <v>401</v>
      </c>
      <c r="I71"/>
      <c r="J71"/>
      <c r="K71"/>
    </row>
    <row r="72" spans="2:16" ht="15.75" x14ac:dyDescent="0.3">
      <c r="B72" s="1033" t="s">
        <v>422</v>
      </c>
      <c r="I72"/>
      <c r="J72"/>
      <c r="K72"/>
    </row>
    <row r="73" spans="2:16" ht="15.75" x14ac:dyDescent="0.3">
      <c r="I73"/>
      <c r="J73"/>
      <c r="K73"/>
    </row>
    <row r="75" spans="2:16" ht="15.75" thickBot="1" x14ac:dyDescent="0.35">
      <c r="H75" s="1018"/>
      <c r="P75" s="1018"/>
    </row>
    <row r="76" spans="2:16" ht="29.25" customHeight="1" x14ac:dyDescent="0.3">
      <c r="B76" s="3664" t="s">
        <v>441</v>
      </c>
      <c r="C76" s="3666" t="s">
        <v>1266</v>
      </c>
      <c r="D76" s="3666"/>
      <c r="E76" s="3666"/>
      <c r="F76" s="3666"/>
      <c r="G76" s="3666"/>
      <c r="H76" s="3667"/>
      <c r="I76" s="1713"/>
      <c r="J76" s="3664" t="s">
        <v>441</v>
      </c>
      <c r="K76" s="3666" t="s">
        <v>1267</v>
      </c>
      <c r="L76" s="3666"/>
      <c r="M76" s="3666"/>
      <c r="N76" s="3666"/>
      <c r="O76" s="3666"/>
      <c r="P76" s="3667"/>
    </row>
    <row r="77" spans="2:16" ht="39" thickBot="1" x14ac:dyDescent="0.35">
      <c r="B77" s="3665"/>
      <c r="C77" s="1714" t="s">
        <v>972</v>
      </c>
      <c r="D77" s="1715" t="s">
        <v>958</v>
      </c>
      <c r="E77" s="1715" t="s">
        <v>959</v>
      </c>
      <c r="F77" s="1716" t="s">
        <v>960</v>
      </c>
      <c r="G77" s="1717" t="s">
        <v>1268</v>
      </c>
      <c r="H77" s="1718" t="s">
        <v>392</v>
      </c>
      <c r="J77" s="3665"/>
      <c r="K77" s="1719" t="s">
        <v>957</v>
      </c>
      <c r="L77" s="1720" t="s">
        <v>958</v>
      </c>
      <c r="M77" s="1720" t="s">
        <v>959</v>
      </c>
      <c r="N77" s="1720" t="s">
        <v>960</v>
      </c>
      <c r="O77" s="1721" t="s">
        <v>1268</v>
      </c>
      <c r="P77" s="1722" t="s">
        <v>392</v>
      </c>
    </row>
    <row r="78" spans="2:16" ht="16.5" x14ac:dyDescent="0.3">
      <c r="B78" s="1723">
        <v>1</v>
      </c>
      <c r="C78" s="1724">
        <v>229</v>
      </c>
      <c r="D78" s="1724">
        <v>74</v>
      </c>
      <c r="E78" s="1724">
        <v>23</v>
      </c>
      <c r="F78" s="1725"/>
      <c r="G78" s="1725"/>
      <c r="H78" s="1726">
        <f t="shared" ref="H78:H87" si="0">SUM(C78:G78)</f>
        <v>326</v>
      </c>
      <c r="J78" s="1727">
        <v>1</v>
      </c>
      <c r="K78" s="1724"/>
      <c r="L78" s="1724"/>
      <c r="M78" s="1724"/>
      <c r="N78" s="1728"/>
      <c r="O78" s="1728"/>
      <c r="P78" s="1729">
        <f>SUM(K78:O78)</f>
        <v>0</v>
      </c>
    </row>
    <row r="79" spans="2:16" ht="16.5" x14ac:dyDescent="0.3">
      <c r="B79" s="1723">
        <v>2</v>
      </c>
      <c r="C79" s="1724">
        <v>235</v>
      </c>
      <c r="D79" s="1724">
        <v>81</v>
      </c>
      <c r="E79" s="1724">
        <v>10</v>
      </c>
      <c r="F79" s="1725"/>
      <c r="G79" s="1725"/>
      <c r="H79" s="1729">
        <f t="shared" si="0"/>
        <v>326</v>
      </c>
      <c r="J79" s="1723">
        <v>2</v>
      </c>
      <c r="K79" s="1724"/>
      <c r="L79" s="1724"/>
      <c r="M79" s="1724"/>
      <c r="N79" s="1728"/>
      <c r="O79" s="1728"/>
      <c r="P79" s="1729">
        <f t="shared" ref="P79:P88" si="1">SUM(K79:O79)</f>
        <v>0</v>
      </c>
    </row>
    <row r="80" spans="2:16" ht="16.5" x14ac:dyDescent="0.3">
      <c r="B80" s="1723">
        <v>3</v>
      </c>
      <c r="C80" s="1724">
        <v>226</v>
      </c>
      <c r="D80" s="1724">
        <v>85</v>
      </c>
      <c r="E80" s="1724">
        <v>15</v>
      </c>
      <c r="F80" s="1725"/>
      <c r="G80" s="1725"/>
      <c r="H80" s="1729">
        <f t="shared" si="0"/>
        <v>326</v>
      </c>
      <c r="J80" s="1723">
        <v>3</v>
      </c>
      <c r="K80" s="1724"/>
      <c r="L80" s="1724"/>
      <c r="M80" s="1724"/>
      <c r="N80" s="1728"/>
      <c r="O80" s="1728"/>
      <c r="P80" s="1729">
        <f t="shared" si="1"/>
        <v>0</v>
      </c>
    </row>
    <row r="81" spans="2:16" ht="16.5" x14ac:dyDescent="0.3">
      <c r="B81" s="1723">
        <v>4</v>
      </c>
      <c r="C81" s="1724">
        <v>231</v>
      </c>
      <c r="D81" s="1724">
        <v>86</v>
      </c>
      <c r="E81" s="1724">
        <v>9</v>
      </c>
      <c r="F81" s="1725"/>
      <c r="G81" s="1725"/>
      <c r="H81" s="1729">
        <f t="shared" si="0"/>
        <v>326</v>
      </c>
      <c r="J81" s="1723">
        <v>4</v>
      </c>
      <c r="K81" s="1724"/>
      <c r="L81" s="1724"/>
      <c r="M81" s="1724"/>
      <c r="N81" s="1728"/>
      <c r="O81" s="1728"/>
      <c r="P81" s="1729">
        <f t="shared" si="1"/>
        <v>0</v>
      </c>
    </row>
    <row r="82" spans="2:16" ht="16.5" x14ac:dyDescent="0.3">
      <c r="B82" s="1723">
        <v>5</v>
      </c>
      <c r="C82" s="1724">
        <v>253</v>
      </c>
      <c r="D82" s="1724">
        <v>67</v>
      </c>
      <c r="E82" s="1724">
        <v>6</v>
      </c>
      <c r="F82" s="1725"/>
      <c r="G82" s="1725"/>
      <c r="H82" s="1729">
        <f t="shared" si="0"/>
        <v>326</v>
      </c>
      <c r="J82" s="1723">
        <v>5</v>
      </c>
      <c r="K82" s="1724"/>
      <c r="L82" s="1724"/>
      <c r="M82" s="1724"/>
      <c r="N82" s="1728"/>
      <c r="O82" s="1728"/>
      <c r="P82" s="1729">
        <f t="shared" si="1"/>
        <v>0</v>
      </c>
    </row>
    <row r="83" spans="2:16" ht="16.5" x14ac:dyDescent="0.3">
      <c r="B83" s="1723">
        <v>6</v>
      </c>
      <c r="C83" s="1724">
        <v>258</v>
      </c>
      <c r="D83" s="1724">
        <v>64</v>
      </c>
      <c r="E83" s="1724">
        <v>4</v>
      </c>
      <c r="F83" s="1725"/>
      <c r="G83" s="1725"/>
      <c r="H83" s="1729">
        <f t="shared" si="0"/>
        <v>326</v>
      </c>
      <c r="J83" s="1723">
        <v>6</v>
      </c>
      <c r="K83" s="1724"/>
      <c r="L83" s="1724"/>
      <c r="M83" s="1724"/>
      <c r="N83" s="1728"/>
      <c r="O83" s="1728"/>
      <c r="P83" s="1729">
        <f t="shared" si="1"/>
        <v>0</v>
      </c>
    </row>
    <row r="84" spans="2:16" ht="16.5" x14ac:dyDescent="0.3">
      <c r="B84" s="1723">
        <v>7</v>
      </c>
      <c r="C84" s="1724">
        <v>262</v>
      </c>
      <c r="D84" s="1724">
        <v>61</v>
      </c>
      <c r="E84" s="1724">
        <v>3</v>
      </c>
      <c r="F84" s="1725"/>
      <c r="G84" s="1725"/>
      <c r="H84" s="1729">
        <f t="shared" si="0"/>
        <v>326</v>
      </c>
      <c r="J84" s="1723">
        <v>7</v>
      </c>
      <c r="K84" s="1724"/>
      <c r="L84" s="1724"/>
      <c r="M84" s="1724"/>
      <c r="N84" s="1728"/>
      <c r="O84" s="1728"/>
      <c r="P84" s="1729">
        <f t="shared" si="1"/>
        <v>0</v>
      </c>
    </row>
    <row r="85" spans="2:16" ht="16.5" x14ac:dyDescent="0.3">
      <c r="B85" s="1723">
        <v>8</v>
      </c>
      <c r="C85" s="1724">
        <v>266</v>
      </c>
      <c r="D85" s="1724">
        <v>58</v>
      </c>
      <c r="E85" s="1724">
        <v>2</v>
      </c>
      <c r="F85" s="1725"/>
      <c r="G85" s="1725"/>
      <c r="H85" s="1729">
        <f t="shared" si="0"/>
        <v>326</v>
      </c>
      <c r="J85" s="1723">
        <v>8</v>
      </c>
      <c r="K85" s="1724"/>
      <c r="L85" s="1724"/>
      <c r="M85" s="1724"/>
      <c r="N85" s="1728"/>
      <c r="O85" s="1728"/>
      <c r="P85" s="1729">
        <f t="shared" si="1"/>
        <v>0</v>
      </c>
    </row>
    <row r="86" spans="2:16" ht="16.5" x14ac:dyDescent="0.3">
      <c r="B86" s="1723">
        <v>9</v>
      </c>
      <c r="C86" s="1724">
        <v>238</v>
      </c>
      <c r="D86" s="1724">
        <v>78</v>
      </c>
      <c r="E86" s="1724">
        <v>10</v>
      </c>
      <c r="F86" s="1725"/>
      <c r="G86" s="1725"/>
      <c r="H86" s="1729">
        <f t="shared" si="0"/>
        <v>326</v>
      </c>
      <c r="J86" s="1723">
        <v>9</v>
      </c>
      <c r="K86" s="1724"/>
      <c r="L86" s="1724"/>
      <c r="M86" s="1724"/>
      <c r="N86" s="1728"/>
      <c r="O86" s="1728"/>
      <c r="P86" s="1729">
        <f t="shared" si="1"/>
        <v>0</v>
      </c>
    </row>
    <row r="87" spans="2:16" ht="15.75" x14ac:dyDescent="0.3">
      <c r="B87" s="1730"/>
      <c r="C87" s="1731"/>
      <c r="D87" s="1731"/>
      <c r="E87" s="1731"/>
      <c r="F87" s="1732"/>
      <c r="G87" s="1733"/>
      <c r="H87" s="1729">
        <f t="shared" si="0"/>
        <v>0</v>
      </c>
      <c r="J87" s="1730"/>
      <c r="K87" s="1734"/>
      <c r="L87" s="1734"/>
      <c r="M87" s="1734"/>
      <c r="N87" s="1735"/>
      <c r="O87" s="1736"/>
      <c r="P87" s="1729">
        <f t="shared" si="1"/>
        <v>0</v>
      </c>
    </row>
    <row r="88" spans="2:16" ht="15.75" thickBot="1" x14ac:dyDescent="0.35">
      <c r="B88" s="1737" t="s">
        <v>392</v>
      </c>
      <c r="C88" s="1738">
        <f>SUM(C78:C87)</f>
        <v>2198</v>
      </c>
      <c r="D88" s="1738">
        <f t="shared" ref="D88:G88" si="2">SUM(D78:D87)</f>
        <v>654</v>
      </c>
      <c r="E88" s="1738">
        <f t="shared" si="2"/>
        <v>82</v>
      </c>
      <c r="F88" s="1738">
        <f t="shared" si="2"/>
        <v>0</v>
      </c>
      <c r="G88" s="1738">
        <f t="shared" si="2"/>
        <v>0</v>
      </c>
      <c r="H88" s="1739">
        <f>SUM(H78:H87)</f>
        <v>2934</v>
      </c>
      <c r="I88" s="1740"/>
      <c r="J88" s="1737" t="s">
        <v>392</v>
      </c>
      <c r="K88" s="1738">
        <f>SUM(K78:K87)</f>
        <v>0</v>
      </c>
      <c r="L88" s="1738">
        <f>SUM(L78:L87)</f>
        <v>0</v>
      </c>
      <c r="M88" s="1738">
        <f>SUM(M78:M87)</f>
        <v>0</v>
      </c>
      <c r="N88" s="1738">
        <f>SUM(N78:N87)</f>
        <v>0</v>
      </c>
      <c r="O88" s="1738">
        <f>SUM(O78:O87)</f>
        <v>0</v>
      </c>
      <c r="P88" s="1739">
        <f t="shared" si="1"/>
        <v>0</v>
      </c>
    </row>
    <row r="89" spans="2:16" x14ac:dyDescent="0.3">
      <c r="B89" s="1741" t="s">
        <v>1141</v>
      </c>
      <c r="C89" s="1742">
        <v>5</v>
      </c>
      <c r="D89" s="1743">
        <v>4</v>
      </c>
      <c r="E89" s="1743">
        <v>3</v>
      </c>
      <c r="F89" s="1744">
        <v>2</v>
      </c>
      <c r="G89" s="1745">
        <v>1</v>
      </c>
      <c r="H89" s="1746"/>
      <c r="J89" s="1741" t="s">
        <v>1141</v>
      </c>
      <c r="K89" s="1742">
        <v>5</v>
      </c>
      <c r="L89" s="1743">
        <v>4</v>
      </c>
      <c r="M89" s="1743">
        <v>3</v>
      </c>
      <c r="N89" s="1744">
        <v>2</v>
      </c>
      <c r="O89" s="1745">
        <v>1</v>
      </c>
      <c r="P89" s="1746"/>
    </row>
    <row r="90" spans="2:16" ht="15.75" thickBot="1" x14ac:dyDescent="0.35">
      <c r="B90" s="1747" t="s">
        <v>394</v>
      </c>
      <c r="C90" s="1748">
        <f>SUM(C88*C89)</f>
        <v>10990</v>
      </c>
      <c r="D90" s="1749">
        <f>SUM(D88*D89)</f>
        <v>2616</v>
      </c>
      <c r="E90" s="1749">
        <f>SUM(E88*E89)</f>
        <v>246</v>
      </c>
      <c r="F90" s="1749">
        <f>SUM(F88*F89)</f>
        <v>0</v>
      </c>
      <c r="G90" s="1749">
        <f>SUM(G88*G89)</f>
        <v>0</v>
      </c>
      <c r="H90" s="1750">
        <f>AVERAGE((G91/(319*9*5))*100%)</f>
        <v>0.96495994427028908</v>
      </c>
      <c r="J90" s="1747" t="s">
        <v>394</v>
      </c>
      <c r="K90" s="1748">
        <f>K88*5</f>
        <v>0</v>
      </c>
      <c r="L90" s="1748">
        <f>L88*4</f>
        <v>0</v>
      </c>
      <c r="M90" s="1748">
        <f>M88*3</f>
        <v>0</v>
      </c>
      <c r="N90" s="1748">
        <f>N88*2</f>
        <v>0</v>
      </c>
      <c r="O90" s="1748">
        <f>O88*1</f>
        <v>0</v>
      </c>
      <c r="P90" s="1751">
        <f>AVERAGE((O91/(350*9*5))*100%)</f>
        <v>0</v>
      </c>
    </row>
    <row r="91" spans="2:16" x14ac:dyDescent="0.3">
      <c r="G91" s="1752">
        <f>SUM(C90:G90)</f>
        <v>13852</v>
      </c>
      <c r="O91" s="1753">
        <f>SUM(K90:O90)</f>
        <v>0</v>
      </c>
    </row>
    <row r="92" spans="2:16" x14ac:dyDescent="0.3">
      <c r="D92" s="1754"/>
      <c r="E92" s="1740"/>
      <c r="L92" s="1754"/>
      <c r="M92" s="1740"/>
    </row>
    <row r="93" spans="2:16" x14ac:dyDescent="0.3">
      <c r="O93" s="1740"/>
    </row>
    <row r="94" spans="2:16" x14ac:dyDescent="0.3">
      <c r="G94" s="1755"/>
      <c r="O94" s="1755"/>
    </row>
    <row r="95" spans="2:16" ht="15.75" thickBot="1" x14ac:dyDescent="0.35">
      <c r="C95" s="969" t="s">
        <v>1143</v>
      </c>
      <c r="G95" s="1755"/>
      <c r="K95" s="969" t="s">
        <v>1143</v>
      </c>
      <c r="O95" s="1755"/>
    </row>
    <row r="96" spans="2:16" ht="30" x14ac:dyDescent="0.3">
      <c r="C96" s="1756" t="s">
        <v>957</v>
      </c>
      <c r="D96" s="1757">
        <v>5</v>
      </c>
      <c r="E96" s="1758"/>
      <c r="K96" s="1756" t="s">
        <v>957</v>
      </c>
      <c r="L96" s="1757">
        <v>5</v>
      </c>
      <c r="M96" s="1758"/>
    </row>
    <row r="97" spans="3:13" x14ac:dyDescent="0.3">
      <c r="C97" s="1759" t="s">
        <v>958</v>
      </c>
      <c r="D97" s="1760">
        <v>4</v>
      </c>
      <c r="K97" s="1761" t="s">
        <v>958</v>
      </c>
      <c r="L97" s="1760">
        <v>4</v>
      </c>
    </row>
    <row r="98" spans="3:13" x14ac:dyDescent="0.3">
      <c r="C98" s="1759" t="s">
        <v>959</v>
      </c>
      <c r="D98" s="1760">
        <v>3</v>
      </c>
      <c r="E98" s="1762"/>
      <c r="K98" s="1761" t="s">
        <v>959</v>
      </c>
      <c r="L98" s="1760">
        <v>3</v>
      </c>
      <c r="M98" s="1762"/>
    </row>
    <row r="99" spans="3:13" x14ac:dyDescent="0.3">
      <c r="C99" s="1759" t="s">
        <v>979</v>
      </c>
      <c r="D99" s="1760">
        <v>2</v>
      </c>
      <c r="K99" s="1761" t="s">
        <v>979</v>
      </c>
      <c r="L99" s="1760">
        <v>2</v>
      </c>
    </row>
    <row r="100" spans="3:13" ht="30.75" thickBot="1" x14ac:dyDescent="0.35">
      <c r="C100" s="1763" t="s">
        <v>1268</v>
      </c>
      <c r="D100" s="1764">
        <v>1</v>
      </c>
      <c r="K100" s="1763" t="s">
        <v>982</v>
      </c>
      <c r="L100" s="1764">
        <v>1</v>
      </c>
    </row>
  </sheetData>
  <mergeCells count="8">
    <mergeCell ref="J76:J77"/>
    <mergeCell ref="K76:P76"/>
    <mergeCell ref="B1:I1"/>
    <mergeCell ref="B2:I2"/>
    <mergeCell ref="B3:I3"/>
    <mergeCell ref="G7:I7"/>
    <mergeCell ref="B76:B77"/>
    <mergeCell ref="C76:H76"/>
  </mergeCells>
  <conditionalFormatting sqref="C26:C27">
    <cfRule type="cellIs" dxfId="176" priority="3" stopIfTrue="1" operator="lessThan">
      <formula>0.9</formula>
    </cfRule>
  </conditionalFormatting>
  <conditionalFormatting sqref="F89 F87 N86:N87">
    <cfRule type="cellIs" dxfId="175" priority="2" stopIfTrue="1" operator="between">
      <formula>0.01</formula>
      <formula>0.9499</formula>
    </cfRule>
  </conditionalFormatting>
  <conditionalFormatting sqref="N89">
    <cfRule type="cellIs" dxfId="174" priority="1" stopIfTrue="1" operator="between">
      <formula>0.01</formula>
      <formula>0.9499</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111"/>
  <sheetViews>
    <sheetView workbookViewId="0">
      <selection activeCell="H29" sqref="H29"/>
    </sheetView>
  </sheetViews>
  <sheetFormatPr defaultColWidth="9.28515625" defaultRowHeight="15" x14ac:dyDescent="0.3"/>
  <cols>
    <col min="1" max="1" width="9.28515625" style="969"/>
    <col min="2" max="2" width="0.28515625" style="969" customWidth="1"/>
    <col min="3" max="3" width="15.5703125" style="969" customWidth="1"/>
    <col min="4" max="4" width="16.85546875" style="969" customWidth="1"/>
    <col min="5" max="6" width="12.7109375" style="969" customWidth="1"/>
    <col min="7" max="7" width="15.7109375" style="969" customWidth="1"/>
    <col min="8" max="8" width="12.7109375" style="969" customWidth="1"/>
    <col min="9" max="9" width="13.7109375" style="969" customWidth="1"/>
    <col min="10" max="10" width="15" style="969" customWidth="1"/>
    <col min="11" max="11" width="16.42578125" style="969" customWidth="1"/>
    <col min="12" max="12" width="13.7109375" style="969" customWidth="1"/>
    <col min="13" max="13" width="13.42578125" style="969" customWidth="1"/>
    <col min="14" max="257" width="9.28515625" style="969"/>
    <col min="258" max="258" width="0.28515625" style="969" customWidth="1"/>
    <col min="259" max="259" width="15.5703125" style="969" customWidth="1"/>
    <col min="260" max="260" width="14.28515625" style="969" customWidth="1"/>
    <col min="261" max="262" width="12.7109375" style="969" customWidth="1"/>
    <col min="263" max="263" width="14.28515625" style="969" customWidth="1"/>
    <col min="264" max="264" width="12.7109375" style="969" customWidth="1"/>
    <col min="265" max="265" width="13.7109375" style="969" customWidth="1"/>
    <col min="266" max="266" width="15" style="969" customWidth="1"/>
    <col min="267" max="267" width="16.42578125" style="969" customWidth="1"/>
    <col min="268" max="268" width="17.5703125" style="969" customWidth="1"/>
    <col min="269" max="269" width="13.42578125" style="969" customWidth="1"/>
    <col min="270" max="513" width="9.28515625" style="969"/>
    <col min="514" max="514" width="0.28515625" style="969" customWidth="1"/>
    <col min="515" max="515" width="15.5703125" style="969" customWidth="1"/>
    <col min="516" max="516" width="14.28515625" style="969" customWidth="1"/>
    <col min="517" max="518" width="12.7109375" style="969" customWidth="1"/>
    <col min="519" max="519" width="14.28515625" style="969" customWidth="1"/>
    <col min="520" max="520" width="12.7109375" style="969" customWidth="1"/>
    <col min="521" max="521" width="13.7109375" style="969" customWidth="1"/>
    <col min="522" max="522" width="15" style="969" customWidth="1"/>
    <col min="523" max="523" width="16.42578125" style="969" customWidth="1"/>
    <col min="524" max="524" width="17.5703125" style="969" customWidth="1"/>
    <col min="525" max="525" width="13.42578125" style="969" customWidth="1"/>
    <col min="526" max="769" width="9.28515625" style="969"/>
    <col min="770" max="770" width="0.28515625" style="969" customWidth="1"/>
    <col min="771" max="771" width="15.5703125" style="969" customWidth="1"/>
    <col min="772" max="772" width="14.28515625" style="969" customWidth="1"/>
    <col min="773" max="774" width="12.7109375" style="969" customWidth="1"/>
    <col min="775" max="775" width="14.28515625" style="969" customWidth="1"/>
    <col min="776" max="776" width="12.7109375" style="969" customWidth="1"/>
    <col min="777" max="777" width="13.7109375" style="969" customWidth="1"/>
    <col min="778" max="778" width="15" style="969" customWidth="1"/>
    <col min="779" max="779" width="16.42578125" style="969" customWidth="1"/>
    <col min="780" max="780" width="17.5703125" style="969" customWidth="1"/>
    <col min="781" max="781" width="13.42578125" style="969" customWidth="1"/>
    <col min="782" max="1025" width="9.28515625" style="969"/>
    <col min="1026" max="1026" width="0.28515625" style="969" customWidth="1"/>
    <col min="1027" max="1027" width="15.5703125" style="969" customWidth="1"/>
    <col min="1028" max="1028" width="14.28515625" style="969" customWidth="1"/>
    <col min="1029" max="1030" width="12.7109375" style="969" customWidth="1"/>
    <col min="1031" max="1031" width="14.28515625" style="969" customWidth="1"/>
    <col min="1032" max="1032" width="12.7109375" style="969" customWidth="1"/>
    <col min="1033" max="1033" width="13.7109375" style="969" customWidth="1"/>
    <col min="1034" max="1034" width="15" style="969" customWidth="1"/>
    <col min="1035" max="1035" width="16.42578125" style="969" customWidth="1"/>
    <col min="1036" max="1036" width="17.5703125" style="969" customWidth="1"/>
    <col min="1037" max="1037" width="13.42578125" style="969" customWidth="1"/>
    <col min="1038" max="1281" width="9.28515625" style="969"/>
    <col min="1282" max="1282" width="0.28515625" style="969" customWidth="1"/>
    <col min="1283" max="1283" width="15.5703125" style="969" customWidth="1"/>
    <col min="1284" max="1284" width="14.28515625" style="969" customWidth="1"/>
    <col min="1285" max="1286" width="12.7109375" style="969" customWidth="1"/>
    <col min="1287" max="1287" width="14.28515625" style="969" customWidth="1"/>
    <col min="1288" max="1288" width="12.7109375" style="969" customWidth="1"/>
    <col min="1289" max="1289" width="13.7109375" style="969" customWidth="1"/>
    <col min="1290" max="1290" width="15" style="969" customWidth="1"/>
    <col min="1291" max="1291" width="16.42578125" style="969" customWidth="1"/>
    <col min="1292" max="1292" width="17.5703125" style="969" customWidth="1"/>
    <col min="1293" max="1293" width="13.42578125" style="969" customWidth="1"/>
    <col min="1294" max="1537" width="9.28515625" style="969"/>
    <col min="1538" max="1538" width="0.28515625" style="969" customWidth="1"/>
    <col min="1539" max="1539" width="15.5703125" style="969" customWidth="1"/>
    <col min="1540" max="1540" width="14.28515625" style="969" customWidth="1"/>
    <col min="1541" max="1542" width="12.7109375" style="969" customWidth="1"/>
    <col min="1543" max="1543" width="14.28515625" style="969" customWidth="1"/>
    <col min="1544" max="1544" width="12.7109375" style="969" customWidth="1"/>
    <col min="1545" max="1545" width="13.7109375" style="969" customWidth="1"/>
    <col min="1546" max="1546" width="15" style="969" customWidth="1"/>
    <col min="1547" max="1547" width="16.42578125" style="969" customWidth="1"/>
    <col min="1548" max="1548" width="17.5703125" style="969" customWidth="1"/>
    <col min="1549" max="1549" width="13.42578125" style="969" customWidth="1"/>
    <col min="1550" max="1793" width="9.28515625" style="969"/>
    <col min="1794" max="1794" width="0.28515625" style="969" customWidth="1"/>
    <col min="1795" max="1795" width="15.5703125" style="969" customWidth="1"/>
    <col min="1796" max="1796" width="14.28515625" style="969" customWidth="1"/>
    <col min="1797" max="1798" width="12.7109375" style="969" customWidth="1"/>
    <col min="1799" max="1799" width="14.28515625" style="969" customWidth="1"/>
    <col min="1800" max="1800" width="12.7109375" style="969" customWidth="1"/>
    <col min="1801" max="1801" width="13.7109375" style="969" customWidth="1"/>
    <col min="1802" max="1802" width="15" style="969" customWidth="1"/>
    <col min="1803" max="1803" width="16.42578125" style="969" customWidth="1"/>
    <col min="1804" max="1804" width="17.5703125" style="969" customWidth="1"/>
    <col min="1805" max="1805" width="13.42578125" style="969" customWidth="1"/>
    <col min="1806" max="2049" width="9.28515625" style="969"/>
    <col min="2050" max="2050" width="0.28515625" style="969" customWidth="1"/>
    <col min="2051" max="2051" width="15.5703125" style="969" customWidth="1"/>
    <col min="2052" max="2052" width="14.28515625" style="969" customWidth="1"/>
    <col min="2053" max="2054" width="12.7109375" style="969" customWidth="1"/>
    <col min="2055" max="2055" width="14.28515625" style="969" customWidth="1"/>
    <col min="2056" max="2056" width="12.7109375" style="969" customWidth="1"/>
    <col min="2057" max="2057" width="13.7109375" style="969" customWidth="1"/>
    <col min="2058" max="2058" width="15" style="969" customWidth="1"/>
    <col min="2059" max="2059" width="16.42578125" style="969" customWidth="1"/>
    <col min="2060" max="2060" width="17.5703125" style="969" customWidth="1"/>
    <col min="2061" max="2061" width="13.42578125" style="969" customWidth="1"/>
    <col min="2062" max="2305" width="9.28515625" style="969"/>
    <col min="2306" max="2306" width="0.28515625" style="969" customWidth="1"/>
    <col min="2307" max="2307" width="15.5703125" style="969" customWidth="1"/>
    <col min="2308" max="2308" width="14.28515625" style="969" customWidth="1"/>
    <col min="2309" max="2310" width="12.7109375" style="969" customWidth="1"/>
    <col min="2311" max="2311" width="14.28515625" style="969" customWidth="1"/>
    <col min="2312" max="2312" width="12.7109375" style="969" customWidth="1"/>
    <col min="2313" max="2313" width="13.7109375" style="969" customWidth="1"/>
    <col min="2314" max="2314" width="15" style="969" customWidth="1"/>
    <col min="2315" max="2315" width="16.42578125" style="969" customWidth="1"/>
    <col min="2316" max="2316" width="17.5703125" style="969" customWidth="1"/>
    <col min="2317" max="2317" width="13.42578125" style="969" customWidth="1"/>
    <col min="2318" max="2561" width="9.28515625" style="969"/>
    <col min="2562" max="2562" width="0.28515625" style="969" customWidth="1"/>
    <col min="2563" max="2563" width="15.5703125" style="969" customWidth="1"/>
    <col min="2564" max="2564" width="14.28515625" style="969" customWidth="1"/>
    <col min="2565" max="2566" width="12.7109375" style="969" customWidth="1"/>
    <col min="2567" max="2567" width="14.28515625" style="969" customWidth="1"/>
    <col min="2568" max="2568" width="12.7109375" style="969" customWidth="1"/>
    <col min="2569" max="2569" width="13.7109375" style="969" customWidth="1"/>
    <col min="2570" max="2570" width="15" style="969" customWidth="1"/>
    <col min="2571" max="2571" width="16.42578125" style="969" customWidth="1"/>
    <col min="2572" max="2572" width="17.5703125" style="969" customWidth="1"/>
    <col min="2573" max="2573" width="13.42578125" style="969" customWidth="1"/>
    <col min="2574" max="2817" width="9.28515625" style="969"/>
    <col min="2818" max="2818" width="0.28515625" style="969" customWidth="1"/>
    <col min="2819" max="2819" width="15.5703125" style="969" customWidth="1"/>
    <col min="2820" max="2820" width="14.28515625" style="969" customWidth="1"/>
    <col min="2821" max="2822" width="12.7109375" style="969" customWidth="1"/>
    <col min="2823" max="2823" width="14.28515625" style="969" customWidth="1"/>
    <col min="2824" max="2824" width="12.7109375" style="969" customWidth="1"/>
    <col min="2825" max="2825" width="13.7109375" style="969" customWidth="1"/>
    <col min="2826" max="2826" width="15" style="969" customWidth="1"/>
    <col min="2827" max="2827" width="16.42578125" style="969" customWidth="1"/>
    <col min="2828" max="2828" width="17.5703125" style="969" customWidth="1"/>
    <col min="2829" max="2829" width="13.42578125" style="969" customWidth="1"/>
    <col min="2830" max="3073" width="9.28515625" style="969"/>
    <col min="3074" max="3074" width="0.28515625" style="969" customWidth="1"/>
    <col min="3075" max="3075" width="15.5703125" style="969" customWidth="1"/>
    <col min="3076" max="3076" width="14.28515625" style="969" customWidth="1"/>
    <col min="3077" max="3078" width="12.7109375" style="969" customWidth="1"/>
    <col min="3079" max="3079" width="14.28515625" style="969" customWidth="1"/>
    <col min="3080" max="3080" width="12.7109375" style="969" customWidth="1"/>
    <col min="3081" max="3081" width="13.7109375" style="969" customWidth="1"/>
    <col min="3082" max="3082" width="15" style="969" customWidth="1"/>
    <col min="3083" max="3083" width="16.42578125" style="969" customWidth="1"/>
    <col min="3084" max="3084" width="17.5703125" style="969" customWidth="1"/>
    <col min="3085" max="3085" width="13.42578125" style="969" customWidth="1"/>
    <col min="3086" max="3329" width="9.28515625" style="969"/>
    <col min="3330" max="3330" width="0.28515625" style="969" customWidth="1"/>
    <col min="3331" max="3331" width="15.5703125" style="969" customWidth="1"/>
    <col min="3332" max="3332" width="14.28515625" style="969" customWidth="1"/>
    <col min="3333" max="3334" width="12.7109375" style="969" customWidth="1"/>
    <col min="3335" max="3335" width="14.28515625" style="969" customWidth="1"/>
    <col min="3336" max="3336" width="12.7109375" style="969" customWidth="1"/>
    <col min="3337" max="3337" width="13.7109375" style="969" customWidth="1"/>
    <col min="3338" max="3338" width="15" style="969" customWidth="1"/>
    <col min="3339" max="3339" width="16.42578125" style="969" customWidth="1"/>
    <col min="3340" max="3340" width="17.5703125" style="969" customWidth="1"/>
    <col min="3341" max="3341" width="13.42578125" style="969" customWidth="1"/>
    <col min="3342" max="3585" width="9.28515625" style="969"/>
    <col min="3586" max="3586" width="0.28515625" style="969" customWidth="1"/>
    <col min="3587" max="3587" width="15.5703125" style="969" customWidth="1"/>
    <col min="3588" max="3588" width="14.28515625" style="969" customWidth="1"/>
    <col min="3589" max="3590" width="12.7109375" style="969" customWidth="1"/>
    <col min="3591" max="3591" width="14.28515625" style="969" customWidth="1"/>
    <col min="3592" max="3592" width="12.7109375" style="969" customWidth="1"/>
    <col min="3593" max="3593" width="13.7109375" style="969" customWidth="1"/>
    <col min="3594" max="3594" width="15" style="969" customWidth="1"/>
    <col min="3595" max="3595" width="16.42578125" style="969" customWidth="1"/>
    <col min="3596" max="3596" width="17.5703125" style="969" customWidth="1"/>
    <col min="3597" max="3597" width="13.42578125" style="969" customWidth="1"/>
    <col min="3598" max="3841" width="9.28515625" style="969"/>
    <col min="3842" max="3842" width="0.28515625" style="969" customWidth="1"/>
    <col min="3843" max="3843" width="15.5703125" style="969" customWidth="1"/>
    <col min="3844" max="3844" width="14.28515625" style="969" customWidth="1"/>
    <col min="3845" max="3846" width="12.7109375" style="969" customWidth="1"/>
    <col min="3847" max="3847" width="14.28515625" style="969" customWidth="1"/>
    <col min="3848" max="3848" width="12.7109375" style="969" customWidth="1"/>
    <col min="3849" max="3849" width="13.7109375" style="969" customWidth="1"/>
    <col min="3850" max="3850" width="15" style="969" customWidth="1"/>
    <col min="3851" max="3851" width="16.42578125" style="969" customWidth="1"/>
    <col min="3852" max="3852" width="17.5703125" style="969" customWidth="1"/>
    <col min="3853" max="3853" width="13.42578125" style="969" customWidth="1"/>
    <col min="3854" max="4097" width="9.28515625" style="969"/>
    <col min="4098" max="4098" width="0.28515625" style="969" customWidth="1"/>
    <col min="4099" max="4099" width="15.5703125" style="969" customWidth="1"/>
    <col min="4100" max="4100" width="14.28515625" style="969" customWidth="1"/>
    <col min="4101" max="4102" width="12.7109375" style="969" customWidth="1"/>
    <col min="4103" max="4103" width="14.28515625" style="969" customWidth="1"/>
    <col min="4104" max="4104" width="12.7109375" style="969" customWidth="1"/>
    <col min="4105" max="4105" width="13.7109375" style="969" customWidth="1"/>
    <col min="4106" max="4106" width="15" style="969" customWidth="1"/>
    <col min="4107" max="4107" width="16.42578125" style="969" customWidth="1"/>
    <col min="4108" max="4108" width="17.5703125" style="969" customWidth="1"/>
    <col min="4109" max="4109" width="13.42578125" style="969" customWidth="1"/>
    <col min="4110" max="4353" width="9.28515625" style="969"/>
    <col min="4354" max="4354" width="0.28515625" style="969" customWidth="1"/>
    <col min="4355" max="4355" width="15.5703125" style="969" customWidth="1"/>
    <col min="4356" max="4356" width="14.28515625" style="969" customWidth="1"/>
    <col min="4357" max="4358" width="12.7109375" style="969" customWidth="1"/>
    <col min="4359" max="4359" width="14.28515625" style="969" customWidth="1"/>
    <col min="4360" max="4360" width="12.7109375" style="969" customWidth="1"/>
    <col min="4361" max="4361" width="13.7109375" style="969" customWidth="1"/>
    <col min="4362" max="4362" width="15" style="969" customWidth="1"/>
    <col min="4363" max="4363" width="16.42578125" style="969" customWidth="1"/>
    <col min="4364" max="4364" width="17.5703125" style="969" customWidth="1"/>
    <col min="4365" max="4365" width="13.42578125" style="969" customWidth="1"/>
    <col min="4366" max="4609" width="9.28515625" style="969"/>
    <col min="4610" max="4610" width="0.28515625" style="969" customWidth="1"/>
    <col min="4611" max="4611" width="15.5703125" style="969" customWidth="1"/>
    <col min="4612" max="4612" width="14.28515625" style="969" customWidth="1"/>
    <col min="4613" max="4614" width="12.7109375" style="969" customWidth="1"/>
    <col min="4615" max="4615" width="14.28515625" style="969" customWidth="1"/>
    <col min="4616" max="4616" width="12.7109375" style="969" customWidth="1"/>
    <col min="4617" max="4617" width="13.7109375" style="969" customWidth="1"/>
    <col min="4618" max="4618" width="15" style="969" customWidth="1"/>
    <col min="4619" max="4619" width="16.42578125" style="969" customWidth="1"/>
    <col min="4620" max="4620" width="17.5703125" style="969" customWidth="1"/>
    <col min="4621" max="4621" width="13.42578125" style="969" customWidth="1"/>
    <col min="4622" max="4865" width="9.28515625" style="969"/>
    <col min="4866" max="4866" width="0.28515625" style="969" customWidth="1"/>
    <col min="4867" max="4867" width="15.5703125" style="969" customWidth="1"/>
    <col min="4868" max="4868" width="14.28515625" style="969" customWidth="1"/>
    <col min="4869" max="4870" width="12.7109375" style="969" customWidth="1"/>
    <col min="4871" max="4871" width="14.28515625" style="969" customWidth="1"/>
    <col min="4872" max="4872" width="12.7109375" style="969" customWidth="1"/>
    <col min="4873" max="4873" width="13.7109375" style="969" customWidth="1"/>
    <col min="4874" max="4874" width="15" style="969" customWidth="1"/>
    <col min="4875" max="4875" width="16.42578125" style="969" customWidth="1"/>
    <col min="4876" max="4876" width="17.5703125" style="969" customWidth="1"/>
    <col min="4877" max="4877" width="13.42578125" style="969" customWidth="1"/>
    <col min="4878" max="5121" width="9.28515625" style="969"/>
    <col min="5122" max="5122" width="0.28515625" style="969" customWidth="1"/>
    <col min="5123" max="5123" width="15.5703125" style="969" customWidth="1"/>
    <col min="5124" max="5124" width="14.28515625" style="969" customWidth="1"/>
    <col min="5125" max="5126" width="12.7109375" style="969" customWidth="1"/>
    <col min="5127" max="5127" width="14.28515625" style="969" customWidth="1"/>
    <col min="5128" max="5128" width="12.7109375" style="969" customWidth="1"/>
    <col min="5129" max="5129" width="13.7109375" style="969" customWidth="1"/>
    <col min="5130" max="5130" width="15" style="969" customWidth="1"/>
    <col min="5131" max="5131" width="16.42578125" style="969" customWidth="1"/>
    <col min="5132" max="5132" width="17.5703125" style="969" customWidth="1"/>
    <col min="5133" max="5133" width="13.42578125" style="969" customWidth="1"/>
    <col min="5134" max="5377" width="9.28515625" style="969"/>
    <col min="5378" max="5378" width="0.28515625" style="969" customWidth="1"/>
    <col min="5379" max="5379" width="15.5703125" style="969" customWidth="1"/>
    <col min="5380" max="5380" width="14.28515625" style="969" customWidth="1"/>
    <col min="5381" max="5382" width="12.7109375" style="969" customWidth="1"/>
    <col min="5383" max="5383" width="14.28515625" style="969" customWidth="1"/>
    <col min="5384" max="5384" width="12.7109375" style="969" customWidth="1"/>
    <col min="5385" max="5385" width="13.7109375" style="969" customWidth="1"/>
    <col min="5386" max="5386" width="15" style="969" customWidth="1"/>
    <col min="5387" max="5387" width="16.42578125" style="969" customWidth="1"/>
    <col min="5388" max="5388" width="17.5703125" style="969" customWidth="1"/>
    <col min="5389" max="5389" width="13.42578125" style="969" customWidth="1"/>
    <col min="5390" max="5633" width="9.28515625" style="969"/>
    <col min="5634" max="5634" width="0.28515625" style="969" customWidth="1"/>
    <col min="5635" max="5635" width="15.5703125" style="969" customWidth="1"/>
    <col min="5636" max="5636" width="14.28515625" style="969" customWidth="1"/>
    <col min="5637" max="5638" width="12.7109375" style="969" customWidth="1"/>
    <col min="5639" max="5639" width="14.28515625" style="969" customWidth="1"/>
    <col min="5640" max="5640" width="12.7109375" style="969" customWidth="1"/>
    <col min="5641" max="5641" width="13.7109375" style="969" customWidth="1"/>
    <col min="5642" max="5642" width="15" style="969" customWidth="1"/>
    <col min="5643" max="5643" width="16.42578125" style="969" customWidth="1"/>
    <col min="5644" max="5644" width="17.5703125" style="969" customWidth="1"/>
    <col min="5645" max="5645" width="13.42578125" style="969" customWidth="1"/>
    <col min="5646" max="5889" width="9.28515625" style="969"/>
    <col min="5890" max="5890" width="0.28515625" style="969" customWidth="1"/>
    <col min="5891" max="5891" width="15.5703125" style="969" customWidth="1"/>
    <col min="5892" max="5892" width="14.28515625" style="969" customWidth="1"/>
    <col min="5893" max="5894" width="12.7109375" style="969" customWidth="1"/>
    <col min="5895" max="5895" width="14.28515625" style="969" customWidth="1"/>
    <col min="5896" max="5896" width="12.7109375" style="969" customWidth="1"/>
    <col min="5897" max="5897" width="13.7109375" style="969" customWidth="1"/>
    <col min="5898" max="5898" width="15" style="969" customWidth="1"/>
    <col min="5899" max="5899" width="16.42578125" style="969" customWidth="1"/>
    <col min="5900" max="5900" width="17.5703125" style="969" customWidth="1"/>
    <col min="5901" max="5901" width="13.42578125" style="969" customWidth="1"/>
    <col min="5902" max="6145" width="9.28515625" style="969"/>
    <col min="6146" max="6146" width="0.28515625" style="969" customWidth="1"/>
    <col min="6147" max="6147" width="15.5703125" style="969" customWidth="1"/>
    <col min="6148" max="6148" width="14.28515625" style="969" customWidth="1"/>
    <col min="6149" max="6150" width="12.7109375" style="969" customWidth="1"/>
    <col min="6151" max="6151" width="14.28515625" style="969" customWidth="1"/>
    <col min="6152" max="6152" width="12.7109375" style="969" customWidth="1"/>
    <col min="6153" max="6153" width="13.7109375" style="969" customWidth="1"/>
    <col min="6154" max="6154" width="15" style="969" customWidth="1"/>
    <col min="6155" max="6155" width="16.42578125" style="969" customWidth="1"/>
    <col min="6156" max="6156" width="17.5703125" style="969" customWidth="1"/>
    <col min="6157" max="6157" width="13.42578125" style="969" customWidth="1"/>
    <col min="6158" max="6401" width="9.28515625" style="969"/>
    <col min="6402" max="6402" width="0.28515625" style="969" customWidth="1"/>
    <col min="6403" max="6403" width="15.5703125" style="969" customWidth="1"/>
    <col min="6404" max="6404" width="14.28515625" style="969" customWidth="1"/>
    <col min="6405" max="6406" width="12.7109375" style="969" customWidth="1"/>
    <col min="6407" max="6407" width="14.28515625" style="969" customWidth="1"/>
    <col min="6408" max="6408" width="12.7109375" style="969" customWidth="1"/>
    <col min="6409" max="6409" width="13.7109375" style="969" customWidth="1"/>
    <col min="6410" max="6410" width="15" style="969" customWidth="1"/>
    <col min="6411" max="6411" width="16.42578125" style="969" customWidth="1"/>
    <col min="6412" max="6412" width="17.5703125" style="969" customWidth="1"/>
    <col min="6413" max="6413" width="13.42578125" style="969" customWidth="1"/>
    <col min="6414" max="6657" width="9.28515625" style="969"/>
    <col min="6658" max="6658" width="0.28515625" style="969" customWidth="1"/>
    <col min="6659" max="6659" width="15.5703125" style="969" customWidth="1"/>
    <col min="6660" max="6660" width="14.28515625" style="969" customWidth="1"/>
    <col min="6661" max="6662" width="12.7109375" style="969" customWidth="1"/>
    <col min="6663" max="6663" width="14.28515625" style="969" customWidth="1"/>
    <col min="6664" max="6664" width="12.7109375" style="969" customWidth="1"/>
    <col min="6665" max="6665" width="13.7109375" style="969" customWidth="1"/>
    <col min="6666" max="6666" width="15" style="969" customWidth="1"/>
    <col min="6667" max="6667" width="16.42578125" style="969" customWidth="1"/>
    <col min="6668" max="6668" width="17.5703125" style="969" customWidth="1"/>
    <col min="6669" max="6669" width="13.42578125" style="969" customWidth="1"/>
    <col min="6670" max="6913" width="9.28515625" style="969"/>
    <col min="6914" max="6914" width="0.28515625" style="969" customWidth="1"/>
    <col min="6915" max="6915" width="15.5703125" style="969" customWidth="1"/>
    <col min="6916" max="6916" width="14.28515625" style="969" customWidth="1"/>
    <col min="6917" max="6918" width="12.7109375" style="969" customWidth="1"/>
    <col min="6919" max="6919" width="14.28515625" style="969" customWidth="1"/>
    <col min="6920" max="6920" width="12.7109375" style="969" customWidth="1"/>
    <col min="6921" max="6921" width="13.7109375" style="969" customWidth="1"/>
    <col min="6922" max="6922" width="15" style="969" customWidth="1"/>
    <col min="6923" max="6923" width="16.42578125" style="969" customWidth="1"/>
    <col min="6924" max="6924" width="17.5703125" style="969" customWidth="1"/>
    <col min="6925" max="6925" width="13.42578125" style="969" customWidth="1"/>
    <col min="6926" max="7169" width="9.28515625" style="969"/>
    <col min="7170" max="7170" width="0.28515625" style="969" customWidth="1"/>
    <col min="7171" max="7171" width="15.5703125" style="969" customWidth="1"/>
    <col min="7172" max="7172" width="14.28515625" style="969" customWidth="1"/>
    <col min="7173" max="7174" width="12.7109375" style="969" customWidth="1"/>
    <col min="7175" max="7175" width="14.28515625" style="969" customWidth="1"/>
    <col min="7176" max="7176" width="12.7109375" style="969" customWidth="1"/>
    <col min="7177" max="7177" width="13.7109375" style="969" customWidth="1"/>
    <col min="7178" max="7178" width="15" style="969" customWidth="1"/>
    <col min="7179" max="7179" width="16.42578125" style="969" customWidth="1"/>
    <col min="7180" max="7180" width="17.5703125" style="969" customWidth="1"/>
    <col min="7181" max="7181" width="13.42578125" style="969" customWidth="1"/>
    <col min="7182" max="7425" width="9.28515625" style="969"/>
    <col min="7426" max="7426" width="0.28515625" style="969" customWidth="1"/>
    <col min="7427" max="7427" width="15.5703125" style="969" customWidth="1"/>
    <col min="7428" max="7428" width="14.28515625" style="969" customWidth="1"/>
    <col min="7429" max="7430" width="12.7109375" style="969" customWidth="1"/>
    <col min="7431" max="7431" width="14.28515625" style="969" customWidth="1"/>
    <col min="7432" max="7432" width="12.7109375" style="969" customWidth="1"/>
    <col min="7433" max="7433" width="13.7109375" style="969" customWidth="1"/>
    <col min="7434" max="7434" width="15" style="969" customWidth="1"/>
    <col min="7435" max="7435" width="16.42578125" style="969" customWidth="1"/>
    <col min="7436" max="7436" width="17.5703125" style="969" customWidth="1"/>
    <col min="7437" max="7437" width="13.42578125" style="969" customWidth="1"/>
    <col min="7438" max="7681" width="9.28515625" style="969"/>
    <col min="7682" max="7682" width="0.28515625" style="969" customWidth="1"/>
    <col min="7683" max="7683" width="15.5703125" style="969" customWidth="1"/>
    <col min="7684" max="7684" width="14.28515625" style="969" customWidth="1"/>
    <col min="7685" max="7686" width="12.7109375" style="969" customWidth="1"/>
    <col min="7687" max="7687" width="14.28515625" style="969" customWidth="1"/>
    <col min="7688" max="7688" width="12.7109375" style="969" customWidth="1"/>
    <col min="7689" max="7689" width="13.7109375" style="969" customWidth="1"/>
    <col min="7690" max="7690" width="15" style="969" customWidth="1"/>
    <col min="7691" max="7691" width="16.42578125" style="969" customWidth="1"/>
    <col min="7692" max="7692" width="17.5703125" style="969" customWidth="1"/>
    <col min="7693" max="7693" width="13.42578125" style="969" customWidth="1"/>
    <col min="7694" max="7937" width="9.28515625" style="969"/>
    <col min="7938" max="7938" width="0.28515625" style="969" customWidth="1"/>
    <col min="7939" max="7939" width="15.5703125" style="969" customWidth="1"/>
    <col min="7940" max="7940" width="14.28515625" style="969" customWidth="1"/>
    <col min="7941" max="7942" width="12.7109375" style="969" customWidth="1"/>
    <col min="7943" max="7943" width="14.28515625" style="969" customWidth="1"/>
    <col min="7944" max="7944" width="12.7109375" style="969" customWidth="1"/>
    <col min="7945" max="7945" width="13.7109375" style="969" customWidth="1"/>
    <col min="7946" max="7946" width="15" style="969" customWidth="1"/>
    <col min="7947" max="7947" width="16.42578125" style="969" customWidth="1"/>
    <col min="7948" max="7948" width="17.5703125" style="969" customWidth="1"/>
    <col min="7949" max="7949" width="13.42578125" style="969" customWidth="1"/>
    <col min="7950" max="8193" width="9.28515625" style="969"/>
    <col min="8194" max="8194" width="0.28515625" style="969" customWidth="1"/>
    <col min="8195" max="8195" width="15.5703125" style="969" customWidth="1"/>
    <col min="8196" max="8196" width="14.28515625" style="969" customWidth="1"/>
    <col min="8197" max="8198" width="12.7109375" style="969" customWidth="1"/>
    <col min="8199" max="8199" width="14.28515625" style="969" customWidth="1"/>
    <col min="8200" max="8200" width="12.7109375" style="969" customWidth="1"/>
    <col min="8201" max="8201" width="13.7109375" style="969" customWidth="1"/>
    <col min="8202" max="8202" width="15" style="969" customWidth="1"/>
    <col min="8203" max="8203" width="16.42578125" style="969" customWidth="1"/>
    <col min="8204" max="8204" width="17.5703125" style="969" customWidth="1"/>
    <col min="8205" max="8205" width="13.42578125" style="969" customWidth="1"/>
    <col min="8206" max="8449" width="9.28515625" style="969"/>
    <col min="8450" max="8450" width="0.28515625" style="969" customWidth="1"/>
    <col min="8451" max="8451" width="15.5703125" style="969" customWidth="1"/>
    <col min="8452" max="8452" width="14.28515625" style="969" customWidth="1"/>
    <col min="8453" max="8454" width="12.7109375" style="969" customWidth="1"/>
    <col min="8455" max="8455" width="14.28515625" style="969" customWidth="1"/>
    <col min="8456" max="8456" width="12.7109375" style="969" customWidth="1"/>
    <col min="8457" max="8457" width="13.7109375" style="969" customWidth="1"/>
    <col min="8458" max="8458" width="15" style="969" customWidth="1"/>
    <col min="8459" max="8459" width="16.42578125" style="969" customWidth="1"/>
    <col min="8460" max="8460" width="17.5703125" style="969" customWidth="1"/>
    <col min="8461" max="8461" width="13.42578125" style="969" customWidth="1"/>
    <col min="8462" max="8705" width="9.28515625" style="969"/>
    <col min="8706" max="8706" width="0.28515625" style="969" customWidth="1"/>
    <col min="8707" max="8707" width="15.5703125" style="969" customWidth="1"/>
    <col min="8708" max="8708" width="14.28515625" style="969" customWidth="1"/>
    <col min="8709" max="8710" width="12.7109375" style="969" customWidth="1"/>
    <col min="8711" max="8711" width="14.28515625" style="969" customWidth="1"/>
    <col min="8712" max="8712" width="12.7109375" style="969" customWidth="1"/>
    <col min="8713" max="8713" width="13.7109375" style="969" customWidth="1"/>
    <col min="8714" max="8714" width="15" style="969" customWidth="1"/>
    <col min="8715" max="8715" width="16.42578125" style="969" customWidth="1"/>
    <col min="8716" max="8716" width="17.5703125" style="969" customWidth="1"/>
    <col min="8717" max="8717" width="13.42578125" style="969" customWidth="1"/>
    <col min="8718" max="8961" width="9.28515625" style="969"/>
    <col min="8962" max="8962" width="0.28515625" style="969" customWidth="1"/>
    <col min="8963" max="8963" width="15.5703125" style="969" customWidth="1"/>
    <col min="8964" max="8964" width="14.28515625" style="969" customWidth="1"/>
    <col min="8965" max="8966" width="12.7109375" style="969" customWidth="1"/>
    <col min="8967" max="8967" width="14.28515625" style="969" customWidth="1"/>
    <col min="8968" max="8968" width="12.7109375" style="969" customWidth="1"/>
    <col min="8969" max="8969" width="13.7109375" style="969" customWidth="1"/>
    <col min="8970" max="8970" width="15" style="969" customWidth="1"/>
    <col min="8971" max="8971" width="16.42578125" style="969" customWidth="1"/>
    <col min="8972" max="8972" width="17.5703125" style="969" customWidth="1"/>
    <col min="8973" max="8973" width="13.42578125" style="969" customWidth="1"/>
    <col min="8974" max="9217" width="9.28515625" style="969"/>
    <col min="9218" max="9218" width="0.28515625" style="969" customWidth="1"/>
    <col min="9219" max="9219" width="15.5703125" style="969" customWidth="1"/>
    <col min="9220" max="9220" width="14.28515625" style="969" customWidth="1"/>
    <col min="9221" max="9222" width="12.7109375" style="969" customWidth="1"/>
    <col min="9223" max="9223" width="14.28515625" style="969" customWidth="1"/>
    <col min="9224" max="9224" width="12.7109375" style="969" customWidth="1"/>
    <col min="9225" max="9225" width="13.7109375" style="969" customWidth="1"/>
    <col min="9226" max="9226" width="15" style="969" customWidth="1"/>
    <col min="9227" max="9227" width="16.42578125" style="969" customWidth="1"/>
    <col min="9228" max="9228" width="17.5703125" style="969" customWidth="1"/>
    <col min="9229" max="9229" width="13.42578125" style="969" customWidth="1"/>
    <col min="9230" max="9473" width="9.28515625" style="969"/>
    <col min="9474" max="9474" width="0.28515625" style="969" customWidth="1"/>
    <col min="9475" max="9475" width="15.5703125" style="969" customWidth="1"/>
    <col min="9476" max="9476" width="14.28515625" style="969" customWidth="1"/>
    <col min="9477" max="9478" width="12.7109375" style="969" customWidth="1"/>
    <col min="9479" max="9479" width="14.28515625" style="969" customWidth="1"/>
    <col min="9480" max="9480" width="12.7109375" style="969" customWidth="1"/>
    <col min="9481" max="9481" width="13.7109375" style="969" customWidth="1"/>
    <col min="9482" max="9482" width="15" style="969" customWidth="1"/>
    <col min="9483" max="9483" width="16.42578125" style="969" customWidth="1"/>
    <col min="9484" max="9484" width="17.5703125" style="969" customWidth="1"/>
    <col min="9485" max="9485" width="13.42578125" style="969" customWidth="1"/>
    <col min="9486" max="9729" width="9.28515625" style="969"/>
    <col min="9730" max="9730" width="0.28515625" style="969" customWidth="1"/>
    <col min="9731" max="9731" width="15.5703125" style="969" customWidth="1"/>
    <col min="9732" max="9732" width="14.28515625" style="969" customWidth="1"/>
    <col min="9733" max="9734" width="12.7109375" style="969" customWidth="1"/>
    <col min="9735" max="9735" width="14.28515625" style="969" customWidth="1"/>
    <col min="9736" max="9736" width="12.7109375" style="969" customWidth="1"/>
    <col min="9737" max="9737" width="13.7109375" style="969" customWidth="1"/>
    <col min="9738" max="9738" width="15" style="969" customWidth="1"/>
    <col min="9739" max="9739" width="16.42578125" style="969" customWidth="1"/>
    <col min="9740" max="9740" width="17.5703125" style="969" customWidth="1"/>
    <col min="9741" max="9741" width="13.42578125" style="969" customWidth="1"/>
    <col min="9742" max="9985" width="9.28515625" style="969"/>
    <col min="9986" max="9986" width="0.28515625" style="969" customWidth="1"/>
    <col min="9987" max="9987" width="15.5703125" style="969" customWidth="1"/>
    <col min="9988" max="9988" width="14.28515625" style="969" customWidth="1"/>
    <col min="9989" max="9990" width="12.7109375" style="969" customWidth="1"/>
    <col min="9991" max="9991" width="14.28515625" style="969" customWidth="1"/>
    <col min="9992" max="9992" width="12.7109375" style="969" customWidth="1"/>
    <col min="9993" max="9993" width="13.7109375" style="969" customWidth="1"/>
    <col min="9994" max="9994" width="15" style="969" customWidth="1"/>
    <col min="9995" max="9995" width="16.42578125" style="969" customWidth="1"/>
    <col min="9996" max="9996" width="17.5703125" style="969" customWidth="1"/>
    <col min="9997" max="9997" width="13.42578125" style="969" customWidth="1"/>
    <col min="9998" max="10241" width="9.28515625" style="969"/>
    <col min="10242" max="10242" width="0.28515625" style="969" customWidth="1"/>
    <col min="10243" max="10243" width="15.5703125" style="969" customWidth="1"/>
    <col min="10244" max="10244" width="14.28515625" style="969" customWidth="1"/>
    <col min="10245" max="10246" width="12.7109375" style="969" customWidth="1"/>
    <col min="10247" max="10247" width="14.28515625" style="969" customWidth="1"/>
    <col min="10248" max="10248" width="12.7109375" style="969" customWidth="1"/>
    <col min="10249" max="10249" width="13.7109375" style="969" customWidth="1"/>
    <col min="10250" max="10250" width="15" style="969" customWidth="1"/>
    <col min="10251" max="10251" width="16.42578125" style="969" customWidth="1"/>
    <col min="10252" max="10252" width="17.5703125" style="969" customWidth="1"/>
    <col min="10253" max="10253" width="13.42578125" style="969" customWidth="1"/>
    <col min="10254" max="10497" width="9.28515625" style="969"/>
    <col min="10498" max="10498" width="0.28515625" style="969" customWidth="1"/>
    <col min="10499" max="10499" width="15.5703125" style="969" customWidth="1"/>
    <col min="10500" max="10500" width="14.28515625" style="969" customWidth="1"/>
    <col min="10501" max="10502" width="12.7109375" style="969" customWidth="1"/>
    <col min="10503" max="10503" width="14.28515625" style="969" customWidth="1"/>
    <col min="10504" max="10504" width="12.7109375" style="969" customWidth="1"/>
    <col min="10505" max="10505" width="13.7109375" style="969" customWidth="1"/>
    <col min="10506" max="10506" width="15" style="969" customWidth="1"/>
    <col min="10507" max="10507" width="16.42578125" style="969" customWidth="1"/>
    <col min="10508" max="10508" width="17.5703125" style="969" customWidth="1"/>
    <col min="10509" max="10509" width="13.42578125" style="969" customWidth="1"/>
    <col min="10510" max="10753" width="9.28515625" style="969"/>
    <col min="10754" max="10754" width="0.28515625" style="969" customWidth="1"/>
    <col min="10755" max="10755" width="15.5703125" style="969" customWidth="1"/>
    <col min="10756" max="10756" width="14.28515625" style="969" customWidth="1"/>
    <col min="10757" max="10758" width="12.7109375" style="969" customWidth="1"/>
    <col min="10759" max="10759" width="14.28515625" style="969" customWidth="1"/>
    <col min="10760" max="10760" width="12.7109375" style="969" customWidth="1"/>
    <col min="10761" max="10761" width="13.7109375" style="969" customWidth="1"/>
    <col min="10762" max="10762" width="15" style="969" customWidth="1"/>
    <col min="10763" max="10763" width="16.42578125" style="969" customWidth="1"/>
    <col min="10764" max="10764" width="17.5703125" style="969" customWidth="1"/>
    <col min="10765" max="10765" width="13.42578125" style="969" customWidth="1"/>
    <col min="10766" max="11009" width="9.28515625" style="969"/>
    <col min="11010" max="11010" width="0.28515625" style="969" customWidth="1"/>
    <col min="11011" max="11011" width="15.5703125" style="969" customWidth="1"/>
    <col min="11012" max="11012" width="14.28515625" style="969" customWidth="1"/>
    <col min="11013" max="11014" width="12.7109375" style="969" customWidth="1"/>
    <col min="11015" max="11015" width="14.28515625" style="969" customWidth="1"/>
    <col min="11016" max="11016" width="12.7109375" style="969" customWidth="1"/>
    <col min="11017" max="11017" width="13.7109375" style="969" customWidth="1"/>
    <col min="11018" max="11018" width="15" style="969" customWidth="1"/>
    <col min="11019" max="11019" width="16.42578125" style="969" customWidth="1"/>
    <col min="11020" max="11020" width="17.5703125" style="969" customWidth="1"/>
    <col min="11021" max="11021" width="13.42578125" style="969" customWidth="1"/>
    <col min="11022" max="11265" width="9.28515625" style="969"/>
    <col min="11266" max="11266" width="0.28515625" style="969" customWidth="1"/>
    <col min="11267" max="11267" width="15.5703125" style="969" customWidth="1"/>
    <col min="11268" max="11268" width="14.28515625" style="969" customWidth="1"/>
    <col min="11269" max="11270" width="12.7109375" style="969" customWidth="1"/>
    <col min="11271" max="11271" width="14.28515625" style="969" customWidth="1"/>
    <col min="11272" max="11272" width="12.7109375" style="969" customWidth="1"/>
    <col min="11273" max="11273" width="13.7109375" style="969" customWidth="1"/>
    <col min="11274" max="11274" width="15" style="969" customWidth="1"/>
    <col min="11275" max="11275" width="16.42578125" style="969" customWidth="1"/>
    <col min="11276" max="11276" width="17.5703125" style="969" customWidth="1"/>
    <col min="11277" max="11277" width="13.42578125" style="969" customWidth="1"/>
    <col min="11278" max="11521" width="9.28515625" style="969"/>
    <col min="11522" max="11522" width="0.28515625" style="969" customWidth="1"/>
    <col min="11523" max="11523" width="15.5703125" style="969" customWidth="1"/>
    <col min="11524" max="11524" width="14.28515625" style="969" customWidth="1"/>
    <col min="11525" max="11526" width="12.7109375" style="969" customWidth="1"/>
    <col min="11527" max="11527" width="14.28515625" style="969" customWidth="1"/>
    <col min="11528" max="11528" width="12.7109375" style="969" customWidth="1"/>
    <col min="11529" max="11529" width="13.7109375" style="969" customWidth="1"/>
    <col min="11530" max="11530" width="15" style="969" customWidth="1"/>
    <col min="11531" max="11531" width="16.42578125" style="969" customWidth="1"/>
    <col min="11532" max="11532" width="17.5703125" style="969" customWidth="1"/>
    <col min="11533" max="11533" width="13.42578125" style="969" customWidth="1"/>
    <col min="11534" max="11777" width="9.28515625" style="969"/>
    <col min="11778" max="11778" width="0.28515625" style="969" customWidth="1"/>
    <col min="11779" max="11779" width="15.5703125" style="969" customWidth="1"/>
    <col min="11780" max="11780" width="14.28515625" style="969" customWidth="1"/>
    <col min="11781" max="11782" width="12.7109375" style="969" customWidth="1"/>
    <col min="11783" max="11783" width="14.28515625" style="969" customWidth="1"/>
    <col min="11784" max="11784" width="12.7109375" style="969" customWidth="1"/>
    <col min="11785" max="11785" width="13.7109375" style="969" customWidth="1"/>
    <col min="11786" max="11786" width="15" style="969" customWidth="1"/>
    <col min="11787" max="11787" width="16.42578125" style="969" customWidth="1"/>
    <col min="11788" max="11788" width="17.5703125" style="969" customWidth="1"/>
    <col min="11789" max="11789" width="13.42578125" style="969" customWidth="1"/>
    <col min="11790" max="12033" width="9.28515625" style="969"/>
    <col min="12034" max="12034" width="0.28515625" style="969" customWidth="1"/>
    <col min="12035" max="12035" width="15.5703125" style="969" customWidth="1"/>
    <col min="12036" max="12036" width="14.28515625" style="969" customWidth="1"/>
    <col min="12037" max="12038" width="12.7109375" style="969" customWidth="1"/>
    <col min="12039" max="12039" width="14.28515625" style="969" customWidth="1"/>
    <col min="12040" max="12040" width="12.7109375" style="969" customWidth="1"/>
    <col min="12041" max="12041" width="13.7109375" style="969" customWidth="1"/>
    <col min="12042" max="12042" width="15" style="969" customWidth="1"/>
    <col min="12043" max="12043" width="16.42578125" style="969" customWidth="1"/>
    <col min="12044" max="12044" width="17.5703125" style="969" customWidth="1"/>
    <col min="12045" max="12045" width="13.42578125" style="969" customWidth="1"/>
    <col min="12046" max="12289" width="9.28515625" style="969"/>
    <col min="12290" max="12290" width="0.28515625" style="969" customWidth="1"/>
    <col min="12291" max="12291" width="15.5703125" style="969" customWidth="1"/>
    <col min="12292" max="12292" width="14.28515625" style="969" customWidth="1"/>
    <col min="12293" max="12294" width="12.7109375" style="969" customWidth="1"/>
    <col min="12295" max="12295" width="14.28515625" style="969" customWidth="1"/>
    <col min="12296" max="12296" width="12.7109375" style="969" customWidth="1"/>
    <col min="12297" max="12297" width="13.7109375" style="969" customWidth="1"/>
    <col min="12298" max="12298" width="15" style="969" customWidth="1"/>
    <col min="12299" max="12299" width="16.42578125" style="969" customWidth="1"/>
    <col min="12300" max="12300" width="17.5703125" style="969" customWidth="1"/>
    <col min="12301" max="12301" width="13.42578125" style="969" customWidth="1"/>
    <col min="12302" max="12545" width="9.28515625" style="969"/>
    <col min="12546" max="12546" width="0.28515625" style="969" customWidth="1"/>
    <col min="12547" max="12547" width="15.5703125" style="969" customWidth="1"/>
    <col min="12548" max="12548" width="14.28515625" style="969" customWidth="1"/>
    <col min="12549" max="12550" width="12.7109375" style="969" customWidth="1"/>
    <col min="12551" max="12551" width="14.28515625" style="969" customWidth="1"/>
    <col min="12552" max="12552" width="12.7109375" style="969" customWidth="1"/>
    <col min="12553" max="12553" width="13.7109375" style="969" customWidth="1"/>
    <col min="12554" max="12554" width="15" style="969" customWidth="1"/>
    <col min="12555" max="12555" width="16.42578125" style="969" customWidth="1"/>
    <col min="12556" max="12556" width="17.5703125" style="969" customWidth="1"/>
    <col min="12557" max="12557" width="13.42578125" style="969" customWidth="1"/>
    <col min="12558" max="12801" width="9.28515625" style="969"/>
    <col min="12802" max="12802" width="0.28515625" style="969" customWidth="1"/>
    <col min="12803" max="12803" width="15.5703125" style="969" customWidth="1"/>
    <col min="12804" max="12804" width="14.28515625" style="969" customWidth="1"/>
    <col min="12805" max="12806" width="12.7109375" style="969" customWidth="1"/>
    <col min="12807" max="12807" width="14.28515625" style="969" customWidth="1"/>
    <col min="12808" max="12808" width="12.7109375" style="969" customWidth="1"/>
    <col min="12809" max="12809" width="13.7109375" style="969" customWidth="1"/>
    <col min="12810" max="12810" width="15" style="969" customWidth="1"/>
    <col min="12811" max="12811" width="16.42578125" style="969" customWidth="1"/>
    <col min="12812" max="12812" width="17.5703125" style="969" customWidth="1"/>
    <col min="12813" max="12813" width="13.42578125" style="969" customWidth="1"/>
    <col min="12814" max="13057" width="9.28515625" style="969"/>
    <col min="13058" max="13058" width="0.28515625" style="969" customWidth="1"/>
    <col min="13059" max="13059" width="15.5703125" style="969" customWidth="1"/>
    <col min="13060" max="13060" width="14.28515625" style="969" customWidth="1"/>
    <col min="13061" max="13062" width="12.7109375" style="969" customWidth="1"/>
    <col min="13063" max="13063" width="14.28515625" style="969" customWidth="1"/>
    <col min="13064" max="13064" width="12.7109375" style="969" customWidth="1"/>
    <col min="13065" max="13065" width="13.7109375" style="969" customWidth="1"/>
    <col min="13066" max="13066" width="15" style="969" customWidth="1"/>
    <col min="13067" max="13067" width="16.42578125" style="969" customWidth="1"/>
    <col min="13068" max="13068" width="17.5703125" style="969" customWidth="1"/>
    <col min="13069" max="13069" width="13.42578125" style="969" customWidth="1"/>
    <col min="13070" max="13313" width="9.28515625" style="969"/>
    <col min="13314" max="13314" width="0.28515625" style="969" customWidth="1"/>
    <col min="13315" max="13315" width="15.5703125" style="969" customWidth="1"/>
    <col min="13316" max="13316" width="14.28515625" style="969" customWidth="1"/>
    <col min="13317" max="13318" width="12.7109375" style="969" customWidth="1"/>
    <col min="13319" max="13319" width="14.28515625" style="969" customWidth="1"/>
    <col min="13320" max="13320" width="12.7109375" style="969" customWidth="1"/>
    <col min="13321" max="13321" width="13.7109375" style="969" customWidth="1"/>
    <col min="13322" max="13322" width="15" style="969" customWidth="1"/>
    <col min="13323" max="13323" width="16.42578125" style="969" customWidth="1"/>
    <col min="13324" max="13324" width="17.5703125" style="969" customWidth="1"/>
    <col min="13325" max="13325" width="13.42578125" style="969" customWidth="1"/>
    <col min="13326" max="13569" width="9.28515625" style="969"/>
    <col min="13570" max="13570" width="0.28515625" style="969" customWidth="1"/>
    <col min="13571" max="13571" width="15.5703125" style="969" customWidth="1"/>
    <col min="13572" max="13572" width="14.28515625" style="969" customWidth="1"/>
    <col min="13573" max="13574" width="12.7109375" style="969" customWidth="1"/>
    <col min="13575" max="13575" width="14.28515625" style="969" customWidth="1"/>
    <col min="13576" max="13576" width="12.7109375" style="969" customWidth="1"/>
    <col min="13577" max="13577" width="13.7109375" style="969" customWidth="1"/>
    <col min="13578" max="13578" width="15" style="969" customWidth="1"/>
    <col min="13579" max="13579" width="16.42578125" style="969" customWidth="1"/>
    <col min="13580" max="13580" width="17.5703125" style="969" customWidth="1"/>
    <col min="13581" max="13581" width="13.42578125" style="969" customWidth="1"/>
    <col min="13582" max="13825" width="9.28515625" style="969"/>
    <col min="13826" max="13826" width="0.28515625" style="969" customWidth="1"/>
    <col min="13827" max="13827" width="15.5703125" style="969" customWidth="1"/>
    <col min="13828" max="13828" width="14.28515625" style="969" customWidth="1"/>
    <col min="13829" max="13830" width="12.7109375" style="969" customWidth="1"/>
    <col min="13831" max="13831" width="14.28515625" style="969" customWidth="1"/>
    <col min="13832" max="13832" width="12.7109375" style="969" customWidth="1"/>
    <col min="13833" max="13833" width="13.7109375" style="969" customWidth="1"/>
    <col min="13834" max="13834" width="15" style="969" customWidth="1"/>
    <col min="13835" max="13835" width="16.42578125" style="969" customWidth="1"/>
    <col min="13836" max="13836" width="17.5703125" style="969" customWidth="1"/>
    <col min="13837" max="13837" width="13.42578125" style="969" customWidth="1"/>
    <col min="13838" max="14081" width="9.28515625" style="969"/>
    <col min="14082" max="14082" width="0.28515625" style="969" customWidth="1"/>
    <col min="14083" max="14083" width="15.5703125" style="969" customWidth="1"/>
    <col min="14084" max="14084" width="14.28515625" style="969" customWidth="1"/>
    <col min="14085" max="14086" width="12.7109375" style="969" customWidth="1"/>
    <col min="14087" max="14087" width="14.28515625" style="969" customWidth="1"/>
    <col min="14088" max="14088" width="12.7109375" style="969" customWidth="1"/>
    <col min="14089" max="14089" width="13.7109375" style="969" customWidth="1"/>
    <col min="14090" max="14090" width="15" style="969" customWidth="1"/>
    <col min="14091" max="14091" width="16.42578125" style="969" customWidth="1"/>
    <col min="14092" max="14092" width="17.5703125" style="969" customWidth="1"/>
    <col min="14093" max="14093" width="13.42578125" style="969" customWidth="1"/>
    <col min="14094" max="14337" width="9.28515625" style="969"/>
    <col min="14338" max="14338" width="0.28515625" style="969" customWidth="1"/>
    <col min="14339" max="14339" width="15.5703125" style="969" customWidth="1"/>
    <col min="14340" max="14340" width="14.28515625" style="969" customWidth="1"/>
    <col min="14341" max="14342" width="12.7109375" style="969" customWidth="1"/>
    <col min="14343" max="14343" width="14.28515625" style="969" customWidth="1"/>
    <col min="14344" max="14344" width="12.7109375" style="969" customWidth="1"/>
    <col min="14345" max="14345" width="13.7109375" style="969" customWidth="1"/>
    <col min="14346" max="14346" width="15" style="969" customWidth="1"/>
    <col min="14347" max="14347" width="16.42578125" style="969" customWidth="1"/>
    <col min="14348" max="14348" width="17.5703125" style="969" customWidth="1"/>
    <col min="14349" max="14349" width="13.42578125" style="969" customWidth="1"/>
    <col min="14350" max="14593" width="9.28515625" style="969"/>
    <col min="14594" max="14594" width="0.28515625" style="969" customWidth="1"/>
    <col min="14595" max="14595" width="15.5703125" style="969" customWidth="1"/>
    <col min="14596" max="14596" width="14.28515625" style="969" customWidth="1"/>
    <col min="14597" max="14598" width="12.7109375" style="969" customWidth="1"/>
    <col min="14599" max="14599" width="14.28515625" style="969" customWidth="1"/>
    <col min="14600" max="14600" width="12.7109375" style="969" customWidth="1"/>
    <col min="14601" max="14601" width="13.7109375" style="969" customWidth="1"/>
    <col min="14602" max="14602" width="15" style="969" customWidth="1"/>
    <col min="14603" max="14603" width="16.42578125" style="969" customWidth="1"/>
    <col min="14604" max="14604" width="17.5703125" style="969" customWidth="1"/>
    <col min="14605" max="14605" width="13.42578125" style="969" customWidth="1"/>
    <col min="14606" max="14849" width="9.28515625" style="969"/>
    <col min="14850" max="14850" width="0.28515625" style="969" customWidth="1"/>
    <col min="14851" max="14851" width="15.5703125" style="969" customWidth="1"/>
    <col min="14852" max="14852" width="14.28515625" style="969" customWidth="1"/>
    <col min="14853" max="14854" width="12.7109375" style="969" customWidth="1"/>
    <col min="14855" max="14855" width="14.28515625" style="969" customWidth="1"/>
    <col min="14856" max="14856" width="12.7109375" style="969" customWidth="1"/>
    <col min="14857" max="14857" width="13.7109375" style="969" customWidth="1"/>
    <col min="14858" max="14858" width="15" style="969" customWidth="1"/>
    <col min="14859" max="14859" width="16.42578125" style="969" customWidth="1"/>
    <col min="14860" max="14860" width="17.5703125" style="969" customWidth="1"/>
    <col min="14861" max="14861" width="13.42578125" style="969" customWidth="1"/>
    <col min="14862" max="15105" width="9.28515625" style="969"/>
    <col min="15106" max="15106" width="0.28515625" style="969" customWidth="1"/>
    <col min="15107" max="15107" width="15.5703125" style="969" customWidth="1"/>
    <col min="15108" max="15108" width="14.28515625" style="969" customWidth="1"/>
    <col min="15109" max="15110" width="12.7109375" style="969" customWidth="1"/>
    <col min="15111" max="15111" width="14.28515625" style="969" customWidth="1"/>
    <col min="15112" max="15112" width="12.7109375" style="969" customWidth="1"/>
    <col min="15113" max="15113" width="13.7109375" style="969" customWidth="1"/>
    <col min="15114" max="15114" width="15" style="969" customWidth="1"/>
    <col min="15115" max="15115" width="16.42578125" style="969" customWidth="1"/>
    <col min="15116" max="15116" width="17.5703125" style="969" customWidth="1"/>
    <col min="15117" max="15117" width="13.42578125" style="969" customWidth="1"/>
    <col min="15118" max="15361" width="9.28515625" style="969"/>
    <col min="15362" max="15362" width="0.28515625" style="969" customWidth="1"/>
    <col min="15363" max="15363" width="15.5703125" style="969" customWidth="1"/>
    <col min="15364" max="15364" width="14.28515625" style="969" customWidth="1"/>
    <col min="15365" max="15366" width="12.7109375" style="969" customWidth="1"/>
    <col min="15367" max="15367" width="14.28515625" style="969" customWidth="1"/>
    <col min="15368" max="15368" width="12.7109375" style="969" customWidth="1"/>
    <col min="15369" max="15369" width="13.7109375" style="969" customWidth="1"/>
    <col min="15370" max="15370" width="15" style="969" customWidth="1"/>
    <col min="15371" max="15371" width="16.42578125" style="969" customWidth="1"/>
    <col min="15372" max="15372" width="17.5703125" style="969" customWidth="1"/>
    <col min="15373" max="15373" width="13.42578125" style="969" customWidth="1"/>
    <col min="15374" max="15617" width="9.28515625" style="969"/>
    <col min="15618" max="15618" width="0.28515625" style="969" customWidth="1"/>
    <col min="15619" max="15619" width="15.5703125" style="969" customWidth="1"/>
    <col min="15620" max="15620" width="14.28515625" style="969" customWidth="1"/>
    <col min="15621" max="15622" width="12.7109375" style="969" customWidth="1"/>
    <col min="15623" max="15623" width="14.28515625" style="969" customWidth="1"/>
    <col min="15624" max="15624" width="12.7109375" style="969" customWidth="1"/>
    <col min="15625" max="15625" width="13.7109375" style="969" customWidth="1"/>
    <col min="15626" max="15626" width="15" style="969" customWidth="1"/>
    <col min="15627" max="15627" width="16.42578125" style="969" customWidth="1"/>
    <col min="15628" max="15628" width="17.5703125" style="969" customWidth="1"/>
    <col min="15629" max="15629" width="13.42578125" style="969" customWidth="1"/>
    <col min="15630" max="15873" width="9.28515625" style="969"/>
    <col min="15874" max="15874" width="0.28515625" style="969" customWidth="1"/>
    <col min="15875" max="15875" width="15.5703125" style="969" customWidth="1"/>
    <col min="15876" max="15876" width="14.28515625" style="969" customWidth="1"/>
    <col min="15877" max="15878" width="12.7109375" style="969" customWidth="1"/>
    <col min="15879" max="15879" width="14.28515625" style="969" customWidth="1"/>
    <col min="15880" max="15880" width="12.7109375" style="969" customWidth="1"/>
    <col min="15881" max="15881" width="13.7109375" style="969" customWidth="1"/>
    <col min="15882" max="15882" width="15" style="969" customWidth="1"/>
    <col min="15883" max="15883" width="16.42578125" style="969" customWidth="1"/>
    <col min="15884" max="15884" width="17.5703125" style="969" customWidth="1"/>
    <col min="15885" max="15885" width="13.42578125" style="969" customWidth="1"/>
    <col min="15886" max="16129" width="9.28515625" style="969"/>
    <col min="16130" max="16130" width="0.28515625" style="969" customWidth="1"/>
    <col min="16131" max="16131" width="15.5703125" style="969" customWidth="1"/>
    <col min="16132" max="16132" width="14.28515625" style="969" customWidth="1"/>
    <col min="16133" max="16134" width="12.7109375" style="969" customWidth="1"/>
    <col min="16135" max="16135" width="14.28515625" style="969" customWidth="1"/>
    <col min="16136" max="16136" width="12.7109375" style="969" customWidth="1"/>
    <col min="16137" max="16137" width="13.7109375" style="969" customWidth="1"/>
    <col min="16138" max="16138" width="15" style="969" customWidth="1"/>
    <col min="16139" max="16139" width="16.42578125" style="969" customWidth="1"/>
    <col min="16140" max="16140" width="17.5703125" style="969" customWidth="1"/>
    <col min="16141" max="16141" width="13.42578125" style="969" customWidth="1"/>
    <col min="16142" max="16384" width="9.28515625" style="969"/>
  </cols>
  <sheetData>
    <row r="1" spans="3:12" ht="16.5" x14ac:dyDescent="0.3">
      <c r="F1" s="1034" t="s">
        <v>148</v>
      </c>
    </row>
    <row r="2" spans="3:12" ht="16.5" x14ac:dyDescent="0.3">
      <c r="F2" s="1035" t="s">
        <v>41</v>
      </c>
    </row>
    <row r="3" spans="3:12" ht="17.25" x14ac:dyDescent="0.3">
      <c r="E3" s="1036"/>
      <c r="F3" s="1037" t="s">
        <v>807</v>
      </c>
    </row>
    <row r="5" spans="3:12" x14ac:dyDescent="0.3">
      <c r="L5" s="970"/>
    </row>
    <row r="6" spans="3:12" x14ac:dyDescent="0.3">
      <c r="G6" s="969" t="s">
        <v>404</v>
      </c>
      <c r="I6" s="971">
        <v>43332</v>
      </c>
      <c r="J6" s="972"/>
      <c r="L6" s="970"/>
    </row>
    <row r="7" spans="3:12" x14ac:dyDescent="0.3">
      <c r="G7" s="973" t="s">
        <v>152</v>
      </c>
      <c r="H7" s="1038" t="s">
        <v>808</v>
      </c>
      <c r="I7" s="1039"/>
      <c r="J7" s="1040"/>
      <c r="L7" s="970"/>
    </row>
    <row r="8" spans="3:12" x14ac:dyDescent="0.3">
      <c r="I8" s="973"/>
      <c r="J8" s="970"/>
      <c r="K8" s="970"/>
      <c r="L8" s="970"/>
    </row>
    <row r="9" spans="3:12" x14ac:dyDescent="0.3">
      <c r="C9" s="2223" t="s">
        <v>39</v>
      </c>
      <c r="D9" s="1041" t="s">
        <v>819</v>
      </c>
      <c r="E9" s="1042"/>
      <c r="F9" s="1042"/>
      <c r="G9" s="1042"/>
      <c r="H9" s="1042"/>
      <c r="I9" s="1042"/>
      <c r="J9" s="1043"/>
      <c r="K9" s="970"/>
    </row>
    <row r="10" spans="3:12" x14ac:dyDescent="0.3">
      <c r="C10" s="2225" t="s">
        <v>157</v>
      </c>
      <c r="D10" s="1003" t="s">
        <v>820</v>
      </c>
      <c r="E10" s="1004"/>
      <c r="F10" s="1004"/>
      <c r="G10" s="1004"/>
      <c r="H10" s="1004"/>
      <c r="I10" s="1004"/>
      <c r="J10" s="1005"/>
    </row>
    <row r="11" spans="3:12" x14ac:dyDescent="0.3">
      <c r="C11" s="1044"/>
      <c r="D11" s="994" t="s">
        <v>821</v>
      </c>
      <c r="E11" s="995"/>
      <c r="F11" s="995"/>
      <c r="G11" s="995"/>
      <c r="H11" s="995"/>
      <c r="I11" s="995"/>
      <c r="J11" s="996"/>
    </row>
    <row r="12" spans="3:12" x14ac:dyDescent="0.3">
      <c r="C12" s="1044"/>
      <c r="D12" s="997" t="s">
        <v>822</v>
      </c>
      <c r="E12" s="998"/>
      <c r="F12" s="998"/>
      <c r="G12" s="998"/>
      <c r="H12" s="998"/>
      <c r="I12" s="998"/>
      <c r="J12" s="999"/>
    </row>
    <row r="13" spans="3:12" x14ac:dyDescent="0.3">
      <c r="C13" s="1044" t="s">
        <v>155</v>
      </c>
      <c r="D13" s="994" t="s">
        <v>1368</v>
      </c>
      <c r="E13" s="995"/>
      <c r="F13" s="995"/>
      <c r="G13" s="995"/>
      <c r="H13" s="995"/>
      <c r="I13" s="995"/>
      <c r="J13" s="996"/>
    </row>
    <row r="14" spans="3:12" x14ac:dyDescent="0.3">
      <c r="C14" s="2225" t="s">
        <v>159</v>
      </c>
      <c r="D14" s="1003" t="s">
        <v>1473</v>
      </c>
      <c r="E14" s="1004"/>
      <c r="F14" s="1004"/>
      <c r="G14" s="1004"/>
      <c r="H14" s="1004"/>
      <c r="I14" s="1004"/>
      <c r="J14" s="1005"/>
      <c r="K14" s="970"/>
    </row>
    <row r="15" spans="3:12" x14ac:dyDescent="0.3">
      <c r="C15" s="2223" t="s">
        <v>161</v>
      </c>
      <c r="D15" s="1000" t="s">
        <v>434</v>
      </c>
      <c r="E15" s="1001"/>
      <c r="F15" s="1001"/>
      <c r="G15" s="1001"/>
      <c r="H15" s="1001"/>
      <c r="I15" s="1001"/>
      <c r="J15" s="1002"/>
      <c r="K15" s="970"/>
    </row>
    <row r="16" spans="3:12" x14ac:dyDescent="0.3">
      <c r="C16" s="2225" t="s">
        <v>162</v>
      </c>
      <c r="D16" s="1003" t="s">
        <v>824</v>
      </c>
      <c r="E16" s="1004"/>
      <c r="F16" s="1004"/>
      <c r="G16" s="1004"/>
      <c r="H16" s="1004"/>
      <c r="I16" s="1004"/>
      <c r="J16" s="1005"/>
      <c r="K16" s="970"/>
    </row>
    <row r="17" spans="3:11" x14ac:dyDescent="0.3">
      <c r="C17" s="2226"/>
      <c r="D17" s="997" t="s">
        <v>825</v>
      </c>
      <c r="E17" s="998"/>
      <c r="F17" s="998"/>
      <c r="G17" s="998"/>
      <c r="H17" s="998"/>
      <c r="I17" s="998"/>
      <c r="J17" s="999"/>
      <c r="K17" s="970"/>
    </row>
    <row r="18" spans="3:11" ht="30" x14ac:dyDescent="0.3">
      <c r="C18" s="2227" t="s">
        <v>231</v>
      </c>
      <c r="D18" s="1006"/>
      <c r="E18" s="1007"/>
      <c r="F18" s="1007"/>
      <c r="G18" s="1007"/>
      <c r="H18" s="1007"/>
      <c r="I18" s="1007"/>
      <c r="J18" s="1008"/>
      <c r="K18" s="970"/>
    </row>
    <row r="20" spans="3:11" x14ac:dyDescent="0.3">
      <c r="C20" s="1009"/>
    </row>
    <row r="21" spans="3:11" x14ac:dyDescent="0.3">
      <c r="C21" s="1010" t="s">
        <v>414</v>
      </c>
      <c r="D21" s="1009"/>
    </row>
    <row r="22" spans="3:11" ht="20.25" customHeight="1" x14ac:dyDescent="0.3">
      <c r="C22" s="974" t="s">
        <v>438</v>
      </c>
      <c r="D22" s="2222" t="s">
        <v>826</v>
      </c>
      <c r="E22" s="2223" t="s">
        <v>159</v>
      </c>
    </row>
    <row r="23" spans="3:11" x14ac:dyDescent="0.3">
      <c r="C23" s="2228" t="s">
        <v>827</v>
      </c>
      <c r="D23" s="1012">
        <v>0.96619999999999995</v>
      </c>
      <c r="E23" s="1045">
        <v>0.9</v>
      </c>
    </row>
    <row r="24" spans="3:11" x14ac:dyDescent="0.3">
      <c r="C24" s="2228" t="s">
        <v>828</v>
      </c>
      <c r="D24" s="1012">
        <v>0.96889999999999998</v>
      </c>
      <c r="E24" s="1045">
        <v>0.9</v>
      </c>
      <c r="F24" s="1013"/>
    </row>
    <row r="25" spans="3:11" x14ac:dyDescent="0.3">
      <c r="C25" s="2228" t="s">
        <v>829</v>
      </c>
      <c r="D25" s="1012">
        <v>0.95399999999999996</v>
      </c>
      <c r="E25" s="1045">
        <v>0.9</v>
      </c>
    </row>
    <row r="26" spans="3:11" x14ac:dyDescent="0.3">
      <c r="C26" s="2228" t="s">
        <v>815</v>
      </c>
      <c r="D26" s="1012">
        <v>0.93110000000000004</v>
      </c>
      <c r="E26" s="1045">
        <v>0.9</v>
      </c>
    </row>
    <row r="27" spans="3:11" x14ac:dyDescent="0.3">
      <c r="C27" s="2228" t="s">
        <v>830</v>
      </c>
      <c r="D27" s="1012">
        <v>0.93330000000000002</v>
      </c>
      <c r="E27" s="1045">
        <v>0.9</v>
      </c>
    </row>
    <row r="28" spans="3:11" x14ac:dyDescent="0.3">
      <c r="C28" s="2228" t="s">
        <v>817</v>
      </c>
      <c r="D28" s="1012">
        <v>0.97499999999999998</v>
      </c>
      <c r="E28" s="1045">
        <v>0.9</v>
      </c>
    </row>
    <row r="29" spans="3:11" x14ac:dyDescent="0.3">
      <c r="C29" s="2228" t="s">
        <v>1544</v>
      </c>
      <c r="D29" s="1012"/>
      <c r="E29" s="1045">
        <v>0.9</v>
      </c>
    </row>
    <row r="30" spans="3:11" x14ac:dyDescent="0.3">
      <c r="C30" s="2228" t="s">
        <v>1545</v>
      </c>
      <c r="D30" s="1012"/>
      <c r="E30" s="1045">
        <v>0.9</v>
      </c>
    </row>
    <row r="31" spans="3:11" x14ac:dyDescent="0.3">
      <c r="C31" s="1015"/>
      <c r="D31" s="1016"/>
      <c r="E31" s="1016"/>
    </row>
    <row r="32" spans="3:11" x14ac:dyDescent="0.3">
      <c r="C32" s="1015"/>
      <c r="D32" s="1016"/>
      <c r="E32" s="1016"/>
    </row>
    <row r="33" spans="3:5" x14ac:dyDescent="0.3">
      <c r="C33" s="1015"/>
      <c r="D33" s="1016"/>
      <c r="E33" s="1016"/>
    </row>
    <row r="34" spans="3:5" x14ac:dyDescent="0.3">
      <c r="C34" s="1015"/>
      <c r="D34" s="1016"/>
      <c r="E34" s="1016"/>
    </row>
    <row r="35" spans="3:5" x14ac:dyDescent="0.3">
      <c r="C35" s="1015"/>
      <c r="D35" s="1016"/>
      <c r="E35" s="1016"/>
    </row>
    <row r="36" spans="3:5" x14ac:dyDescent="0.3">
      <c r="C36" s="1015"/>
      <c r="D36" s="1016"/>
      <c r="E36" s="1016"/>
    </row>
    <row r="37" spans="3:5" x14ac:dyDescent="0.3">
      <c r="C37" s="1015"/>
      <c r="D37" s="1016"/>
      <c r="E37" s="1016"/>
    </row>
    <row r="38" spans="3:5" x14ac:dyDescent="0.3">
      <c r="C38" s="1015"/>
      <c r="D38" s="1016"/>
      <c r="E38" s="1016"/>
    </row>
    <row r="39" spans="3:5" x14ac:dyDescent="0.3">
      <c r="C39" s="1015"/>
      <c r="D39" s="1016"/>
      <c r="E39" s="1016"/>
    </row>
    <row r="40" spans="3:5" x14ac:dyDescent="0.3">
      <c r="C40" s="1015"/>
      <c r="D40" s="1016"/>
      <c r="E40" s="1016"/>
    </row>
    <row r="41" spans="3:5" x14ac:dyDescent="0.3">
      <c r="C41" s="1015"/>
      <c r="D41" s="1016"/>
      <c r="E41" s="1016"/>
    </row>
    <row r="42" spans="3:5" x14ac:dyDescent="0.3">
      <c r="C42" s="1015"/>
      <c r="D42" s="1016"/>
      <c r="E42" s="1016"/>
    </row>
    <row r="43" spans="3:5" x14ac:dyDescent="0.3">
      <c r="C43" s="1015"/>
      <c r="D43" s="1016"/>
      <c r="E43" s="1016"/>
    </row>
    <row r="44" spans="3:5" x14ac:dyDescent="0.3">
      <c r="C44" s="1015"/>
      <c r="D44" s="1016"/>
      <c r="E44" s="1016"/>
    </row>
    <row r="45" spans="3:5" x14ac:dyDescent="0.3">
      <c r="C45" s="1015"/>
      <c r="D45" s="1016"/>
      <c r="E45" s="1016"/>
    </row>
    <row r="46" spans="3:5" x14ac:dyDescent="0.3">
      <c r="C46" s="1015"/>
      <c r="D46" s="1016"/>
      <c r="E46" s="1016"/>
    </row>
    <row r="47" spans="3:5" x14ac:dyDescent="0.3">
      <c r="C47" s="1017"/>
      <c r="D47" s="1016"/>
      <c r="E47" s="1016"/>
    </row>
    <row r="50" spans="3:7" ht="23.25" customHeight="1" x14ac:dyDescent="0.3"/>
    <row r="51" spans="3:7" x14ac:dyDescent="0.3">
      <c r="C51" s="1010" t="s">
        <v>818</v>
      </c>
    </row>
    <row r="52" spans="3:7" x14ac:dyDescent="0.3">
      <c r="C52" s="969" t="s">
        <v>176</v>
      </c>
    </row>
    <row r="53" spans="3:7" x14ac:dyDescent="0.3">
      <c r="C53" s="969" t="s">
        <v>177</v>
      </c>
    </row>
    <row r="54" spans="3:7" x14ac:dyDescent="0.3">
      <c r="C54" s="1019" t="s">
        <v>178</v>
      </c>
      <c r="D54" s="1020"/>
      <c r="E54" s="1020"/>
      <c r="F54" s="1020"/>
      <c r="G54" s="1021"/>
    </row>
    <row r="55" spans="3:7" x14ac:dyDescent="0.3">
      <c r="C55" s="1022" t="s">
        <v>179</v>
      </c>
      <c r="D55" s="1023"/>
      <c r="E55" s="1024" t="s">
        <v>180</v>
      </c>
      <c r="F55" s="1023"/>
      <c r="G55" s="1025"/>
    </row>
    <row r="56" spans="3:7" x14ac:dyDescent="0.3">
      <c r="C56" s="1026"/>
      <c r="D56" s="972"/>
      <c r="E56" s="1027"/>
      <c r="F56" s="972"/>
      <c r="G56" s="1028"/>
    </row>
    <row r="57" spans="3:7" x14ac:dyDescent="0.3">
      <c r="C57" s="1026"/>
      <c r="D57" s="972"/>
      <c r="E57" s="1027"/>
      <c r="F57" s="972"/>
      <c r="G57" s="1028"/>
    </row>
    <row r="58" spans="3:7" x14ac:dyDescent="0.3">
      <c r="C58" s="1026"/>
      <c r="D58" s="972"/>
      <c r="E58" s="1027"/>
      <c r="F58" s="972"/>
      <c r="G58" s="1028"/>
    </row>
    <row r="59" spans="3:7" x14ac:dyDescent="0.3">
      <c r="C59" s="1026"/>
      <c r="D59" s="972"/>
      <c r="E59" s="1027"/>
      <c r="F59" s="972"/>
      <c r="G59" s="1028"/>
    </row>
    <row r="60" spans="3:7" x14ac:dyDescent="0.3">
      <c r="C60" s="1026"/>
      <c r="D60" s="972"/>
      <c r="E60" s="1027"/>
      <c r="F60" s="972"/>
      <c r="G60" s="1028"/>
    </row>
    <row r="61" spans="3:7" x14ac:dyDescent="0.3">
      <c r="C61" s="1026"/>
      <c r="D61" s="972"/>
      <c r="E61" s="1027"/>
      <c r="F61" s="972"/>
      <c r="G61" s="1028"/>
    </row>
    <row r="62" spans="3:7" x14ac:dyDescent="0.3">
      <c r="C62" s="1026"/>
      <c r="D62" s="972"/>
      <c r="E62" s="1027"/>
      <c r="F62" s="972"/>
      <c r="G62" s="1028"/>
    </row>
    <row r="63" spans="3:7" x14ac:dyDescent="0.3">
      <c r="C63" s="1026"/>
      <c r="D63" s="972"/>
      <c r="E63" s="1027"/>
      <c r="F63" s="972"/>
      <c r="G63" s="1028"/>
    </row>
    <row r="64" spans="3:7" x14ac:dyDescent="0.3">
      <c r="C64" s="1026"/>
      <c r="D64" s="972"/>
      <c r="E64" s="1027"/>
      <c r="F64" s="972"/>
      <c r="G64" s="1028"/>
    </row>
    <row r="65" spans="3:17" x14ac:dyDescent="0.3">
      <c r="C65" s="1026"/>
      <c r="D65" s="972"/>
      <c r="E65" s="1027"/>
      <c r="F65" s="972"/>
      <c r="G65" s="1028"/>
    </row>
    <row r="66" spans="3:17" ht="15.75" thickBot="1" x14ac:dyDescent="0.35">
      <c r="C66" s="1029"/>
      <c r="D66" s="1030"/>
      <c r="E66" s="1031"/>
      <c r="F66" s="1030"/>
      <c r="G66" s="1032"/>
    </row>
    <row r="68" spans="3:17" x14ac:dyDescent="0.3">
      <c r="C68" s="969" t="s">
        <v>401</v>
      </c>
    </row>
    <row r="69" spans="3:17" x14ac:dyDescent="0.3">
      <c r="C69" s="1033" t="s">
        <v>422</v>
      </c>
    </row>
    <row r="72" spans="3:17" ht="15.75" thickBot="1" x14ac:dyDescent="0.35">
      <c r="H72" s="1018"/>
      <c r="I72" s="1018"/>
      <c r="P72" s="1018"/>
      <c r="Q72" s="1018"/>
    </row>
    <row r="73" spans="3:17" x14ac:dyDescent="0.3">
      <c r="C73" s="1214"/>
      <c r="D73" s="1765" t="s">
        <v>1266</v>
      </c>
      <c r="E73" s="1766"/>
      <c r="F73" s="1766"/>
      <c r="G73" s="1216"/>
      <c r="I73" s="1767"/>
      <c r="K73" s="1214"/>
      <c r="L73" s="1765" t="s">
        <v>1267</v>
      </c>
      <c r="M73" s="1766"/>
      <c r="N73" s="1766"/>
      <c r="O73" s="1216"/>
      <c r="P73" s="1768"/>
      <c r="Q73" s="1767"/>
    </row>
    <row r="74" spans="3:17" ht="45" x14ac:dyDescent="0.3">
      <c r="C74" s="1769" t="s">
        <v>441</v>
      </c>
      <c r="D74" s="1770" t="s">
        <v>957</v>
      </c>
      <c r="E74" s="1770" t="s">
        <v>958</v>
      </c>
      <c r="F74" s="1770" t="s">
        <v>959</v>
      </c>
      <c r="G74" s="1770" t="s">
        <v>960</v>
      </c>
      <c r="H74" s="1771" t="s">
        <v>1268</v>
      </c>
      <c r="I74" s="1772" t="s">
        <v>392</v>
      </c>
      <c r="K74" s="1769" t="s">
        <v>441</v>
      </c>
      <c r="L74" s="1773" t="s">
        <v>768</v>
      </c>
      <c r="M74" s="1773" t="s">
        <v>769</v>
      </c>
      <c r="N74" s="1774" t="s">
        <v>770</v>
      </c>
      <c r="O74" s="1773" t="s">
        <v>771</v>
      </c>
      <c r="P74" s="1775" t="s">
        <v>772</v>
      </c>
      <c r="Q74" s="1772" t="s">
        <v>392</v>
      </c>
    </row>
    <row r="75" spans="3:17" ht="15.75" x14ac:dyDescent="0.3">
      <c r="C75" s="1776">
        <v>1</v>
      </c>
      <c r="D75" s="1777">
        <v>4</v>
      </c>
      <c r="E75" s="1777"/>
      <c r="F75" s="1778">
        <v>1</v>
      </c>
      <c r="G75" s="1779">
        <v>1</v>
      </c>
      <c r="H75" s="1779"/>
      <c r="I75" s="1780">
        <f t="shared" ref="I75:I82" si="0">SUM(D75:H75)</f>
        <v>6</v>
      </c>
      <c r="K75" s="1781">
        <v>1</v>
      </c>
      <c r="L75" s="1724"/>
      <c r="M75" s="1724"/>
      <c r="N75" s="1782"/>
      <c r="O75" s="1731"/>
      <c r="P75" s="1731"/>
      <c r="Q75" s="1780">
        <f>SUM(L75:P75)</f>
        <v>0</v>
      </c>
    </row>
    <row r="76" spans="3:17" ht="15.75" x14ac:dyDescent="0.3">
      <c r="C76" s="1783">
        <v>2</v>
      </c>
      <c r="D76" s="1777">
        <v>4</v>
      </c>
      <c r="E76" s="1777">
        <v>2</v>
      </c>
      <c r="F76" s="1778"/>
      <c r="G76" s="1779"/>
      <c r="H76" s="1779"/>
      <c r="I76" s="1780">
        <f t="shared" si="0"/>
        <v>6</v>
      </c>
      <c r="K76" s="1781">
        <v>2</v>
      </c>
      <c r="L76" s="1724"/>
      <c r="M76" s="1724"/>
      <c r="N76" s="1724"/>
      <c r="O76" s="1731"/>
      <c r="P76" s="1731"/>
      <c r="Q76" s="1780">
        <f t="shared" ref="Q76:Q84" si="1">SUM(L76:P76)</f>
        <v>0</v>
      </c>
    </row>
    <row r="77" spans="3:17" ht="15.75" x14ac:dyDescent="0.3">
      <c r="C77" s="1783">
        <v>3</v>
      </c>
      <c r="D77" s="1777">
        <v>4</v>
      </c>
      <c r="E77" s="1777">
        <v>2</v>
      </c>
      <c r="F77" s="1778"/>
      <c r="G77" s="1779"/>
      <c r="H77" s="1779"/>
      <c r="I77" s="1780">
        <f t="shared" si="0"/>
        <v>6</v>
      </c>
      <c r="K77" s="1781">
        <v>3</v>
      </c>
      <c r="L77" s="1724"/>
      <c r="M77" s="1724"/>
      <c r="N77" s="1724"/>
      <c r="O77" s="1731"/>
      <c r="P77" s="1731"/>
      <c r="Q77" s="1780">
        <f t="shared" si="1"/>
        <v>0</v>
      </c>
    </row>
    <row r="78" spans="3:17" ht="15.75" x14ac:dyDescent="0.3">
      <c r="C78" s="1783">
        <v>4</v>
      </c>
      <c r="D78" s="1777">
        <v>3</v>
      </c>
      <c r="E78" s="1777">
        <v>3</v>
      </c>
      <c r="F78" s="1778"/>
      <c r="G78" s="1779"/>
      <c r="H78" s="1779"/>
      <c r="I78" s="1780">
        <f t="shared" si="0"/>
        <v>6</v>
      </c>
      <c r="K78" s="1781">
        <v>4</v>
      </c>
      <c r="L78" s="1724"/>
      <c r="M78" s="1724"/>
      <c r="N78" s="1724"/>
      <c r="O78" s="1731"/>
      <c r="P78" s="1731"/>
      <c r="Q78" s="1780">
        <f t="shared" si="1"/>
        <v>0</v>
      </c>
    </row>
    <row r="79" spans="3:17" ht="15.75" x14ac:dyDescent="0.3">
      <c r="C79" s="1783">
        <v>5</v>
      </c>
      <c r="D79" s="1784">
        <v>6</v>
      </c>
      <c r="E79" s="1784"/>
      <c r="F79" s="1778"/>
      <c r="G79" s="1779"/>
      <c r="H79" s="1779"/>
      <c r="I79" s="1780">
        <f t="shared" si="0"/>
        <v>6</v>
      </c>
      <c r="K79" s="1781">
        <v>5</v>
      </c>
      <c r="L79" s="1724"/>
      <c r="M79" s="1724"/>
      <c r="N79" s="1731"/>
      <c r="O79" s="1731"/>
      <c r="P79" s="1731"/>
      <c r="Q79" s="1780">
        <f t="shared" si="1"/>
        <v>0</v>
      </c>
    </row>
    <row r="80" spans="3:17" ht="15.75" x14ac:dyDescent="0.3">
      <c r="C80" s="1783">
        <v>6</v>
      </c>
      <c r="D80" s="1784">
        <v>4</v>
      </c>
      <c r="E80" s="1784">
        <v>1</v>
      </c>
      <c r="F80" s="1778"/>
      <c r="G80" s="1779">
        <v>1</v>
      </c>
      <c r="H80" s="1779"/>
      <c r="I80" s="1780">
        <f t="shared" si="0"/>
        <v>6</v>
      </c>
      <c r="K80" s="1781">
        <v>6</v>
      </c>
      <c r="L80" s="1724"/>
      <c r="M80" s="1724"/>
      <c r="N80" s="1724"/>
      <c r="O80" s="1731"/>
      <c r="P80" s="1731"/>
      <c r="Q80" s="1780">
        <f t="shared" si="1"/>
        <v>0</v>
      </c>
    </row>
    <row r="81" spans="3:17" ht="15.75" x14ac:dyDescent="0.3">
      <c r="C81" s="1783">
        <v>7</v>
      </c>
      <c r="D81" s="1784">
        <v>5</v>
      </c>
      <c r="E81" s="1784">
        <v>1</v>
      </c>
      <c r="F81" s="1778"/>
      <c r="G81" s="1779"/>
      <c r="H81" s="1779"/>
      <c r="I81" s="1780">
        <f t="shared" si="0"/>
        <v>6</v>
      </c>
      <c r="K81" s="1781">
        <v>7</v>
      </c>
      <c r="L81" s="1785"/>
      <c r="M81" s="1785"/>
      <c r="N81" s="1785"/>
      <c r="O81" s="1785"/>
      <c r="P81" s="1785"/>
      <c r="Q81" s="1780">
        <f t="shared" si="1"/>
        <v>0</v>
      </c>
    </row>
    <row r="82" spans="3:17" ht="15.75" x14ac:dyDescent="0.3">
      <c r="C82" s="1786">
        <v>8</v>
      </c>
      <c r="D82" s="1787">
        <v>5</v>
      </c>
      <c r="E82" s="1787">
        <v>1</v>
      </c>
      <c r="F82" s="1788"/>
      <c r="G82" s="1789"/>
      <c r="H82" s="1789"/>
      <c r="I82" s="1780">
        <f t="shared" si="0"/>
        <v>6</v>
      </c>
      <c r="K82" s="1790">
        <v>8</v>
      </c>
      <c r="L82" s="1791"/>
      <c r="M82" s="1791"/>
      <c r="N82" s="1791"/>
      <c r="O82" s="1791"/>
      <c r="P82" s="1791"/>
      <c r="Q82" s="1780">
        <f t="shared" si="1"/>
        <v>0</v>
      </c>
    </row>
    <row r="83" spans="3:17" ht="15.75" x14ac:dyDescent="0.3">
      <c r="C83" s="1792">
        <v>9</v>
      </c>
      <c r="D83" s="1793">
        <v>5</v>
      </c>
      <c r="E83" s="1793">
        <v>1</v>
      </c>
      <c r="F83" s="1778"/>
      <c r="G83" s="1779"/>
      <c r="H83" s="1779"/>
      <c r="I83" s="1780">
        <f t="shared" ref="I83:I84" si="2">SUM(D83:H83)</f>
        <v>6</v>
      </c>
      <c r="K83" s="1794">
        <v>9</v>
      </c>
      <c r="L83" s="1785"/>
      <c r="M83" s="1785"/>
      <c r="N83" s="1785"/>
      <c r="O83" s="1785"/>
      <c r="P83" s="1731"/>
      <c r="Q83" s="1780">
        <f t="shared" si="1"/>
        <v>0</v>
      </c>
    </row>
    <row r="84" spans="3:17" ht="16.5" thickBot="1" x14ac:dyDescent="0.35">
      <c r="C84" s="1786">
        <v>10</v>
      </c>
      <c r="D84" s="1787">
        <v>5</v>
      </c>
      <c r="E84" s="1787">
        <v>1</v>
      </c>
      <c r="F84" s="1787"/>
      <c r="G84" s="1789"/>
      <c r="H84" s="1789"/>
      <c r="I84" s="1780">
        <f t="shared" si="2"/>
        <v>6</v>
      </c>
      <c r="K84" s="1790">
        <v>10</v>
      </c>
      <c r="L84" s="1791"/>
      <c r="M84" s="1791"/>
      <c r="N84" s="1791"/>
      <c r="O84" s="1791"/>
      <c r="P84" s="1791"/>
      <c r="Q84" s="1780">
        <f t="shared" si="1"/>
        <v>0</v>
      </c>
    </row>
    <row r="85" spans="3:17" ht="16.5" thickBot="1" x14ac:dyDescent="0.35">
      <c r="C85" s="1795" t="s">
        <v>392</v>
      </c>
      <c r="D85" s="1796">
        <f>SUM(D75:D84)</f>
        <v>45</v>
      </c>
      <c r="E85" s="1797">
        <f>SUM(E75:E84)</f>
        <v>12</v>
      </c>
      <c r="F85" s="1797">
        <f>SUM(F75:F84)</f>
        <v>1</v>
      </c>
      <c r="G85" s="1797">
        <f>SUM(G75:G84)</f>
        <v>2</v>
      </c>
      <c r="H85" s="1797">
        <f>SUM(H75:H84)</f>
        <v>0</v>
      </c>
      <c r="I85" s="1780">
        <f>SUM(D85:H85)</f>
        <v>60</v>
      </c>
      <c r="J85" s="1740"/>
      <c r="K85" s="1798" t="s">
        <v>392</v>
      </c>
      <c r="L85" s="1780">
        <f>SUM(L75:L84)</f>
        <v>0</v>
      </c>
      <c r="M85" s="1780">
        <f>SUM(M75:M84)</f>
        <v>0</v>
      </c>
      <c r="N85" s="1780">
        <f>SUM(N75:N84)</f>
        <v>0</v>
      </c>
      <c r="O85" s="1780">
        <f>SUM(O75:O84)</f>
        <v>0</v>
      </c>
      <c r="P85" s="1780">
        <f>SUM(P75:P84)</f>
        <v>0</v>
      </c>
      <c r="Q85" s="1780">
        <f>SUM(L85:P85)</f>
        <v>0</v>
      </c>
    </row>
    <row r="86" spans="3:17" ht="16.5" thickBot="1" x14ac:dyDescent="0.35">
      <c r="C86" s="1799" t="s">
        <v>1141</v>
      </c>
      <c r="D86" s="1800">
        <v>5</v>
      </c>
      <c r="E86" s="1801">
        <v>4</v>
      </c>
      <c r="F86" s="1801">
        <v>3</v>
      </c>
      <c r="G86" s="1802">
        <v>2</v>
      </c>
      <c r="H86" s="1803">
        <v>1</v>
      </c>
      <c r="I86" s="1804"/>
      <c r="K86" s="1805" t="s">
        <v>1141</v>
      </c>
      <c r="L86" s="1806">
        <v>5</v>
      </c>
      <c r="M86" s="1807">
        <v>4</v>
      </c>
      <c r="N86" s="1808">
        <v>3</v>
      </c>
      <c r="O86" s="1809">
        <v>2</v>
      </c>
      <c r="P86" s="1810">
        <v>1</v>
      </c>
      <c r="Q86" s="1804"/>
    </row>
    <row r="87" spans="3:17" ht="15.75" thickBot="1" x14ac:dyDescent="0.35">
      <c r="C87" s="1811" t="s">
        <v>394</v>
      </c>
      <c r="D87" s="1812">
        <f>SUM(D85*D86)</f>
        <v>225</v>
      </c>
      <c r="E87" s="1812">
        <f>SUM(E85*E86)</f>
        <v>48</v>
      </c>
      <c r="F87" s="1812">
        <f>SUM(F85*F86)</f>
        <v>3</v>
      </c>
      <c r="G87" s="1812">
        <f>SUM(G85*G86)</f>
        <v>4</v>
      </c>
      <c r="H87" s="1812">
        <v>0</v>
      </c>
      <c r="I87" s="1813">
        <f>AVERAGE((H88/(10*6*5))*100%)</f>
        <v>0.93333333333333335</v>
      </c>
      <c r="K87" s="1811" t="s">
        <v>394</v>
      </c>
      <c r="L87" s="1812">
        <f>L85*L86</f>
        <v>0</v>
      </c>
      <c r="M87" s="1812">
        <f t="shared" ref="M87:P87" si="3">M85*M86</f>
        <v>0</v>
      </c>
      <c r="N87" s="1812">
        <f t="shared" si="3"/>
        <v>0</v>
      </c>
      <c r="O87" s="1812">
        <f t="shared" si="3"/>
        <v>0</v>
      </c>
      <c r="P87" s="1812">
        <f t="shared" si="3"/>
        <v>0</v>
      </c>
      <c r="Q87" s="1813">
        <f>AVERAGE((P88/(9*10*5))*100%)</f>
        <v>0</v>
      </c>
    </row>
    <row r="88" spans="3:17" x14ac:dyDescent="0.3">
      <c r="H88" s="1814">
        <f>SUM(D87:H87)</f>
        <v>280</v>
      </c>
      <c r="P88" s="1753">
        <f>SUM(L87:P87)</f>
        <v>0</v>
      </c>
    </row>
    <row r="89" spans="3:17" x14ac:dyDescent="0.3">
      <c r="E89" s="1754"/>
      <c r="F89" s="1740"/>
      <c r="M89" s="1754"/>
      <c r="N89" s="1740"/>
    </row>
    <row r="91" spans="3:17" x14ac:dyDescent="0.3">
      <c r="H91" s="1755"/>
    </row>
    <row r="92" spans="3:17" ht="15.75" thickBot="1" x14ac:dyDescent="0.35">
      <c r="D92" s="969" t="s">
        <v>1143</v>
      </c>
      <c r="H92" s="1755"/>
    </row>
    <row r="93" spans="3:17" ht="30" x14ac:dyDescent="0.3">
      <c r="D93" s="1756" t="s">
        <v>957</v>
      </c>
      <c r="E93" s="1757">
        <v>5</v>
      </c>
      <c r="F93" s="1758"/>
      <c r="K93" s="1010" t="s">
        <v>818</v>
      </c>
    </row>
    <row r="94" spans="3:17" x14ac:dyDescent="0.3">
      <c r="D94" s="1761" t="s">
        <v>958</v>
      </c>
      <c r="E94" s="1760">
        <v>4</v>
      </c>
      <c r="K94" s="969" t="s">
        <v>176</v>
      </c>
    </row>
    <row r="95" spans="3:17" x14ac:dyDescent="0.3">
      <c r="D95" s="1761" t="s">
        <v>959</v>
      </c>
      <c r="E95" s="1760">
        <v>3</v>
      </c>
      <c r="F95" s="1762"/>
      <c r="K95" s="969" t="s">
        <v>177</v>
      </c>
    </row>
    <row r="96" spans="3:17" x14ac:dyDescent="0.3">
      <c r="D96" s="1761" t="s">
        <v>960</v>
      </c>
      <c r="E96" s="1760">
        <v>2</v>
      </c>
      <c r="K96" s="1019" t="s">
        <v>178</v>
      </c>
      <c r="L96" s="1020"/>
      <c r="M96" s="1020"/>
      <c r="N96" s="1020"/>
      <c r="O96" s="1021"/>
    </row>
    <row r="97" spans="4:15" ht="30.75" thickBot="1" x14ac:dyDescent="0.35">
      <c r="D97" s="1763" t="s">
        <v>1268</v>
      </c>
      <c r="E97" s="1764">
        <v>1</v>
      </c>
      <c r="K97" s="1022" t="s">
        <v>179</v>
      </c>
      <c r="L97" s="1023"/>
      <c r="M97" s="1024" t="s">
        <v>180</v>
      </c>
      <c r="N97" s="1023"/>
      <c r="O97" s="1025"/>
    </row>
    <row r="98" spans="4:15" x14ac:dyDescent="0.3">
      <c r="K98" s="1026"/>
      <c r="L98" s="972"/>
      <c r="M98" s="1027"/>
      <c r="N98" s="972"/>
      <c r="O98" s="1028"/>
    </row>
    <row r="99" spans="4:15" x14ac:dyDescent="0.3">
      <c r="K99" s="1026"/>
      <c r="L99" s="972"/>
      <c r="M99" s="1027"/>
      <c r="N99" s="972"/>
      <c r="O99" s="1028"/>
    </row>
    <row r="100" spans="4:15" x14ac:dyDescent="0.3">
      <c r="K100" s="1026"/>
      <c r="L100" s="972"/>
      <c r="M100" s="1027"/>
      <c r="N100" s="972"/>
      <c r="O100" s="1028"/>
    </row>
    <row r="101" spans="4:15" x14ac:dyDescent="0.3">
      <c r="K101" s="1026"/>
      <c r="L101" s="972"/>
      <c r="M101" s="1027"/>
      <c r="N101" s="972"/>
      <c r="O101" s="1028"/>
    </row>
    <row r="102" spans="4:15" x14ac:dyDescent="0.3">
      <c r="K102" s="1026"/>
      <c r="L102" s="972"/>
      <c r="M102" s="1027"/>
      <c r="N102" s="972"/>
      <c r="O102" s="1028"/>
    </row>
    <row r="103" spans="4:15" x14ac:dyDescent="0.3">
      <c r="K103" s="1026"/>
      <c r="L103" s="972"/>
      <c r="M103" s="1027"/>
      <c r="N103" s="972"/>
      <c r="O103" s="1028"/>
    </row>
    <row r="104" spans="4:15" x14ac:dyDescent="0.3">
      <c r="K104" s="1026"/>
      <c r="L104" s="972"/>
      <c r="M104" s="1027"/>
      <c r="N104" s="972"/>
      <c r="O104" s="1028"/>
    </row>
    <row r="105" spans="4:15" x14ac:dyDescent="0.3">
      <c r="K105" s="1026"/>
      <c r="L105" s="972"/>
      <c r="M105" s="1027"/>
      <c r="N105" s="972"/>
      <c r="O105" s="1028"/>
    </row>
    <row r="106" spans="4:15" x14ac:dyDescent="0.3">
      <c r="K106" s="1026"/>
      <c r="L106" s="972"/>
      <c r="M106" s="1027"/>
      <c r="N106" s="972"/>
      <c r="O106" s="1028"/>
    </row>
    <row r="107" spans="4:15" x14ac:dyDescent="0.3">
      <c r="K107" s="1026"/>
      <c r="L107" s="972"/>
      <c r="M107" s="1027"/>
      <c r="N107" s="972"/>
      <c r="O107" s="1028"/>
    </row>
    <row r="108" spans="4:15" ht="15.75" thickBot="1" x14ac:dyDescent="0.35">
      <c r="K108" s="1029"/>
      <c r="L108" s="1030"/>
      <c r="M108" s="1031"/>
      <c r="N108" s="1030"/>
      <c r="O108" s="1032"/>
    </row>
    <row r="110" spans="4:15" x14ac:dyDescent="0.3">
      <c r="K110" s="969" t="s">
        <v>401</v>
      </c>
    </row>
    <row r="111" spans="4:15" x14ac:dyDescent="0.3">
      <c r="K111" s="1033" t="s">
        <v>422</v>
      </c>
    </row>
  </sheetData>
  <conditionalFormatting sqref="D23:D27">
    <cfRule type="cellIs" dxfId="173" priority="3" stopIfTrue="1" operator="lessThan">
      <formula>0.9</formula>
    </cfRule>
  </conditionalFormatting>
  <conditionalFormatting sqref="G86 O86">
    <cfRule type="cellIs" dxfId="172" priority="2" stopIfTrue="1" operator="between">
      <formula>0.01</formula>
      <formula>0.9499</formula>
    </cfRule>
  </conditionalFormatting>
  <conditionalFormatting sqref="D28:D30">
    <cfRule type="cellIs" dxfId="171" priority="1" stopIfTrue="1" operator="lessThan">
      <formula>0.9</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9"/>
  <sheetViews>
    <sheetView zoomScale="90" zoomScaleNormal="90" workbookViewId="0"/>
  </sheetViews>
  <sheetFormatPr defaultColWidth="11.42578125" defaultRowHeight="15" x14ac:dyDescent="0.3"/>
  <cols>
    <col min="1" max="1" width="11.5703125" style="969"/>
    <col min="2" max="2" width="24" style="969" customWidth="1"/>
    <col min="3" max="3" width="6" style="969" customWidth="1"/>
    <col min="4" max="4" width="12.28515625" style="969" customWidth="1"/>
    <col min="5" max="5" width="14.28515625" style="969" customWidth="1"/>
    <col min="6" max="7" width="11.5703125" style="969"/>
    <col min="8" max="8" width="14.5703125" style="969" customWidth="1"/>
    <col min="9" max="9" width="11.5703125" style="969"/>
    <col min="10" max="10" width="15.28515625" style="969" bestFit="1" customWidth="1"/>
    <col min="11" max="11" width="29" style="969" customWidth="1"/>
    <col min="12" max="13" width="11.5703125" style="969"/>
    <col min="14" max="14" width="12.7109375" style="969" customWidth="1"/>
    <col min="15" max="15" width="11.5703125" style="969"/>
    <col min="16" max="16" width="11.42578125" style="969" customWidth="1"/>
    <col min="17" max="257" width="11.5703125" style="969"/>
    <col min="258" max="258" width="24" style="969" customWidth="1"/>
    <col min="259" max="259" width="6" style="969" customWidth="1"/>
    <col min="260" max="260" width="12.28515625" style="969" customWidth="1"/>
    <col min="261" max="263" width="11.5703125" style="969"/>
    <col min="264" max="264" width="14.5703125" style="969" customWidth="1"/>
    <col min="265" max="265" width="11.5703125" style="969"/>
    <col min="266" max="266" width="15.28515625" style="969" bestFit="1" customWidth="1"/>
    <col min="267" max="267" width="29" style="969" customWidth="1"/>
    <col min="268" max="269" width="11.5703125" style="969"/>
    <col min="270" max="270" width="12.7109375" style="969" customWidth="1"/>
    <col min="271" max="271" width="11.5703125" style="969"/>
    <col min="272" max="272" width="11.42578125" style="969" customWidth="1"/>
    <col min="273" max="513" width="11.5703125" style="969"/>
    <col min="514" max="514" width="24" style="969" customWidth="1"/>
    <col min="515" max="515" width="6" style="969" customWidth="1"/>
    <col min="516" max="516" width="12.28515625" style="969" customWidth="1"/>
    <col min="517" max="519" width="11.5703125" style="969"/>
    <col min="520" max="520" width="14.5703125" style="969" customWidth="1"/>
    <col min="521" max="521" width="11.5703125" style="969"/>
    <col min="522" max="522" width="15.28515625" style="969" bestFit="1" customWidth="1"/>
    <col min="523" max="523" width="29" style="969" customWidth="1"/>
    <col min="524" max="525" width="11.5703125" style="969"/>
    <col min="526" max="526" width="12.7109375" style="969" customWidth="1"/>
    <col min="527" max="527" width="11.5703125" style="969"/>
    <col min="528" max="528" width="11.42578125" style="969" customWidth="1"/>
    <col min="529" max="769" width="11.5703125" style="969"/>
    <col min="770" max="770" width="24" style="969" customWidth="1"/>
    <col min="771" max="771" width="6" style="969" customWidth="1"/>
    <col min="772" max="772" width="12.28515625" style="969" customWidth="1"/>
    <col min="773" max="775" width="11.5703125" style="969"/>
    <col min="776" max="776" width="14.5703125" style="969" customWidth="1"/>
    <col min="777" max="777" width="11.5703125" style="969"/>
    <col min="778" max="778" width="15.28515625" style="969" bestFit="1" customWidth="1"/>
    <col min="779" max="779" width="29" style="969" customWidth="1"/>
    <col min="780" max="781" width="11.5703125" style="969"/>
    <col min="782" max="782" width="12.7109375" style="969" customWidth="1"/>
    <col min="783" max="783" width="11.5703125" style="969"/>
    <col min="784" max="784" width="11.42578125" style="969" customWidth="1"/>
    <col min="785" max="1025" width="11.5703125" style="969"/>
    <col min="1026" max="1026" width="24" style="969" customWidth="1"/>
    <col min="1027" max="1027" width="6" style="969" customWidth="1"/>
    <col min="1028" max="1028" width="12.28515625" style="969" customWidth="1"/>
    <col min="1029" max="1031" width="11.5703125" style="969"/>
    <col min="1032" max="1032" width="14.5703125" style="969" customWidth="1"/>
    <col min="1033" max="1033" width="11.5703125" style="969"/>
    <col min="1034" max="1034" width="15.28515625" style="969" bestFit="1" customWidth="1"/>
    <col min="1035" max="1035" width="29" style="969" customWidth="1"/>
    <col min="1036" max="1037" width="11.5703125" style="969"/>
    <col min="1038" max="1038" width="12.7109375" style="969" customWidth="1"/>
    <col min="1039" max="1039" width="11.5703125" style="969"/>
    <col min="1040" max="1040" width="11.42578125" style="969" customWidth="1"/>
    <col min="1041" max="1281" width="11.5703125" style="969"/>
    <col min="1282" max="1282" width="24" style="969" customWidth="1"/>
    <col min="1283" max="1283" width="6" style="969" customWidth="1"/>
    <col min="1284" max="1284" width="12.28515625" style="969" customWidth="1"/>
    <col min="1285" max="1287" width="11.5703125" style="969"/>
    <col min="1288" max="1288" width="14.5703125" style="969" customWidth="1"/>
    <col min="1289" max="1289" width="11.5703125" style="969"/>
    <col min="1290" max="1290" width="15.28515625" style="969" bestFit="1" customWidth="1"/>
    <col min="1291" max="1291" width="29" style="969" customWidth="1"/>
    <col min="1292" max="1293" width="11.5703125" style="969"/>
    <col min="1294" max="1294" width="12.7109375" style="969" customWidth="1"/>
    <col min="1295" max="1295" width="11.5703125" style="969"/>
    <col min="1296" max="1296" width="11.42578125" style="969" customWidth="1"/>
    <col min="1297" max="1537" width="11.5703125" style="969"/>
    <col min="1538" max="1538" width="24" style="969" customWidth="1"/>
    <col min="1539" max="1539" width="6" style="969" customWidth="1"/>
    <col min="1540" max="1540" width="12.28515625" style="969" customWidth="1"/>
    <col min="1541" max="1543" width="11.5703125" style="969"/>
    <col min="1544" max="1544" width="14.5703125" style="969" customWidth="1"/>
    <col min="1545" max="1545" width="11.5703125" style="969"/>
    <col min="1546" max="1546" width="15.28515625" style="969" bestFit="1" customWidth="1"/>
    <col min="1547" max="1547" width="29" style="969" customWidth="1"/>
    <col min="1548" max="1549" width="11.5703125" style="969"/>
    <col min="1550" max="1550" width="12.7109375" style="969" customWidth="1"/>
    <col min="1551" max="1551" width="11.5703125" style="969"/>
    <col min="1552" max="1552" width="11.42578125" style="969" customWidth="1"/>
    <col min="1553" max="1793" width="11.5703125" style="969"/>
    <col min="1794" max="1794" width="24" style="969" customWidth="1"/>
    <col min="1795" max="1795" width="6" style="969" customWidth="1"/>
    <col min="1796" max="1796" width="12.28515625" style="969" customWidth="1"/>
    <col min="1797" max="1799" width="11.5703125" style="969"/>
    <col min="1800" max="1800" width="14.5703125" style="969" customWidth="1"/>
    <col min="1801" max="1801" width="11.5703125" style="969"/>
    <col min="1802" max="1802" width="15.28515625" style="969" bestFit="1" customWidth="1"/>
    <col min="1803" max="1803" width="29" style="969" customWidth="1"/>
    <col min="1804" max="1805" width="11.5703125" style="969"/>
    <col min="1806" max="1806" width="12.7109375" style="969" customWidth="1"/>
    <col min="1807" max="1807" width="11.5703125" style="969"/>
    <col min="1808" max="1808" width="11.42578125" style="969" customWidth="1"/>
    <col min="1809" max="2049" width="11.5703125" style="969"/>
    <col min="2050" max="2050" width="24" style="969" customWidth="1"/>
    <col min="2051" max="2051" width="6" style="969" customWidth="1"/>
    <col min="2052" max="2052" width="12.28515625" style="969" customWidth="1"/>
    <col min="2053" max="2055" width="11.5703125" style="969"/>
    <col min="2056" max="2056" width="14.5703125" style="969" customWidth="1"/>
    <col min="2057" max="2057" width="11.5703125" style="969"/>
    <col min="2058" max="2058" width="15.28515625" style="969" bestFit="1" customWidth="1"/>
    <col min="2059" max="2059" width="29" style="969" customWidth="1"/>
    <col min="2060" max="2061" width="11.5703125" style="969"/>
    <col min="2062" max="2062" width="12.7109375" style="969" customWidth="1"/>
    <col min="2063" max="2063" width="11.5703125" style="969"/>
    <col min="2064" max="2064" width="11.42578125" style="969" customWidth="1"/>
    <col min="2065" max="2305" width="11.5703125" style="969"/>
    <col min="2306" max="2306" width="24" style="969" customWidth="1"/>
    <col min="2307" max="2307" width="6" style="969" customWidth="1"/>
    <col min="2308" max="2308" width="12.28515625" style="969" customWidth="1"/>
    <col min="2309" max="2311" width="11.5703125" style="969"/>
    <col min="2312" max="2312" width="14.5703125" style="969" customWidth="1"/>
    <col min="2313" max="2313" width="11.5703125" style="969"/>
    <col min="2314" max="2314" width="15.28515625" style="969" bestFit="1" customWidth="1"/>
    <col min="2315" max="2315" width="29" style="969" customWidth="1"/>
    <col min="2316" max="2317" width="11.5703125" style="969"/>
    <col min="2318" max="2318" width="12.7109375" style="969" customWidth="1"/>
    <col min="2319" max="2319" width="11.5703125" style="969"/>
    <col min="2320" max="2320" width="11.42578125" style="969" customWidth="1"/>
    <col min="2321" max="2561" width="11.5703125" style="969"/>
    <col min="2562" max="2562" width="24" style="969" customWidth="1"/>
    <col min="2563" max="2563" width="6" style="969" customWidth="1"/>
    <col min="2564" max="2564" width="12.28515625" style="969" customWidth="1"/>
    <col min="2565" max="2567" width="11.5703125" style="969"/>
    <col min="2568" max="2568" width="14.5703125" style="969" customWidth="1"/>
    <col min="2569" max="2569" width="11.5703125" style="969"/>
    <col min="2570" max="2570" width="15.28515625" style="969" bestFit="1" customWidth="1"/>
    <col min="2571" max="2571" width="29" style="969" customWidth="1"/>
    <col min="2572" max="2573" width="11.5703125" style="969"/>
    <col min="2574" max="2574" width="12.7109375" style="969" customWidth="1"/>
    <col min="2575" max="2575" width="11.5703125" style="969"/>
    <col min="2576" max="2576" width="11.42578125" style="969" customWidth="1"/>
    <col min="2577" max="2817" width="11.5703125" style="969"/>
    <col min="2818" max="2818" width="24" style="969" customWidth="1"/>
    <col min="2819" max="2819" width="6" style="969" customWidth="1"/>
    <col min="2820" max="2820" width="12.28515625" style="969" customWidth="1"/>
    <col min="2821" max="2823" width="11.5703125" style="969"/>
    <col min="2824" max="2824" width="14.5703125" style="969" customWidth="1"/>
    <col min="2825" max="2825" width="11.5703125" style="969"/>
    <col min="2826" max="2826" width="15.28515625" style="969" bestFit="1" customWidth="1"/>
    <col min="2827" max="2827" width="29" style="969" customWidth="1"/>
    <col min="2828" max="2829" width="11.5703125" style="969"/>
    <col min="2830" max="2830" width="12.7109375" style="969" customWidth="1"/>
    <col min="2831" max="2831" width="11.5703125" style="969"/>
    <col min="2832" max="2832" width="11.42578125" style="969" customWidth="1"/>
    <col min="2833" max="3073" width="11.5703125" style="969"/>
    <col min="3074" max="3074" width="24" style="969" customWidth="1"/>
    <col min="3075" max="3075" width="6" style="969" customWidth="1"/>
    <col min="3076" max="3076" width="12.28515625" style="969" customWidth="1"/>
    <col min="3077" max="3079" width="11.5703125" style="969"/>
    <col min="3080" max="3080" width="14.5703125" style="969" customWidth="1"/>
    <col min="3081" max="3081" width="11.5703125" style="969"/>
    <col min="3082" max="3082" width="15.28515625" style="969" bestFit="1" customWidth="1"/>
    <col min="3083" max="3083" width="29" style="969" customWidth="1"/>
    <col min="3084" max="3085" width="11.5703125" style="969"/>
    <col min="3086" max="3086" width="12.7109375" style="969" customWidth="1"/>
    <col min="3087" max="3087" width="11.5703125" style="969"/>
    <col min="3088" max="3088" width="11.42578125" style="969" customWidth="1"/>
    <col min="3089" max="3329" width="11.5703125" style="969"/>
    <col min="3330" max="3330" width="24" style="969" customWidth="1"/>
    <col min="3331" max="3331" width="6" style="969" customWidth="1"/>
    <col min="3332" max="3332" width="12.28515625" style="969" customWidth="1"/>
    <col min="3333" max="3335" width="11.5703125" style="969"/>
    <col min="3336" max="3336" width="14.5703125" style="969" customWidth="1"/>
    <col min="3337" max="3337" width="11.5703125" style="969"/>
    <col min="3338" max="3338" width="15.28515625" style="969" bestFit="1" customWidth="1"/>
    <col min="3339" max="3339" width="29" style="969" customWidth="1"/>
    <col min="3340" max="3341" width="11.5703125" style="969"/>
    <col min="3342" max="3342" width="12.7109375" style="969" customWidth="1"/>
    <col min="3343" max="3343" width="11.5703125" style="969"/>
    <col min="3344" max="3344" width="11.42578125" style="969" customWidth="1"/>
    <col min="3345" max="3585" width="11.5703125" style="969"/>
    <col min="3586" max="3586" width="24" style="969" customWidth="1"/>
    <col min="3587" max="3587" width="6" style="969" customWidth="1"/>
    <col min="3588" max="3588" width="12.28515625" style="969" customWidth="1"/>
    <col min="3589" max="3591" width="11.5703125" style="969"/>
    <col min="3592" max="3592" width="14.5703125" style="969" customWidth="1"/>
    <col min="3593" max="3593" width="11.5703125" style="969"/>
    <col min="3594" max="3594" width="15.28515625" style="969" bestFit="1" customWidth="1"/>
    <col min="3595" max="3595" width="29" style="969" customWidth="1"/>
    <col min="3596" max="3597" width="11.5703125" style="969"/>
    <col min="3598" max="3598" width="12.7109375" style="969" customWidth="1"/>
    <col min="3599" max="3599" width="11.5703125" style="969"/>
    <col min="3600" max="3600" width="11.42578125" style="969" customWidth="1"/>
    <col min="3601" max="3841" width="11.5703125" style="969"/>
    <col min="3842" max="3842" width="24" style="969" customWidth="1"/>
    <col min="3843" max="3843" width="6" style="969" customWidth="1"/>
    <col min="3844" max="3844" width="12.28515625" style="969" customWidth="1"/>
    <col min="3845" max="3847" width="11.5703125" style="969"/>
    <col min="3848" max="3848" width="14.5703125" style="969" customWidth="1"/>
    <col min="3849" max="3849" width="11.5703125" style="969"/>
    <col min="3850" max="3850" width="15.28515625" style="969" bestFit="1" customWidth="1"/>
    <col min="3851" max="3851" width="29" style="969" customWidth="1"/>
    <col min="3852" max="3853" width="11.5703125" style="969"/>
    <col min="3854" max="3854" width="12.7109375" style="969" customWidth="1"/>
    <col min="3855" max="3855" width="11.5703125" style="969"/>
    <col min="3856" max="3856" width="11.42578125" style="969" customWidth="1"/>
    <col min="3857" max="4097" width="11.5703125" style="969"/>
    <col min="4098" max="4098" width="24" style="969" customWidth="1"/>
    <col min="4099" max="4099" width="6" style="969" customWidth="1"/>
    <col min="4100" max="4100" width="12.28515625" style="969" customWidth="1"/>
    <col min="4101" max="4103" width="11.5703125" style="969"/>
    <col min="4104" max="4104" width="14.5703125" style="969" customWidth="1"/>
    <col min="4105" max="4105" width="11.5703125" style="969"/>
    <col min="4106" max="4106" width="15.28515625" style="969" bestFit="1" customWidth="1"/>
    <col min="4107" max="4107" width="29" style="969" customWidth="1"/>
    <col min="4108" max="4109" width="11.5703125" style="969"/>
    <col min="4110" max="4110" width="12.7109375" style="969" customWidth="1"/>
    <col min="4111" max="4111" width="11.5703125" style="969"/>
    <col min="4112" max="4112" width="11.42578125" style="969" customWidth="1"/>
    <col min="4113" max="4353" width="11.5703125" style="969"/>
    <col min="4354" max="4354" width="24" style="969" customWidth="1"/>
    <col min="4355" max="4355" width="6" style="969" customWidth="1"/>
    <col min="4356" max="4356" width="12.28515625" style="969" customWidth="1"/>
    <col min="4357" max="4359" width="11.5703125" style="969"/>
    <col min="4360" max="4360" width="14.5703125" style="969" customWidth="1"/>
    <col min="4361" max="4361" width="11.5703125" style="969"/>
    <col min="4362" max="4362" width="15.28515625" style="969" bestFit="1" customWidth="1"/>
    <col min="4363" max="4363" width="29" style="969" customWidth="1"/>
    <col min="4364" max="4365" width="11.5703125" style="969"/>
    <col min="4366" max="4366" width="12.7109375" style="969" customWidth="1"/>
    <col min="4367" max="4367" width="11.5703125" style="969"/>
    <col min="4368" max="4368" width="11.42578125" style="969" customWidth="1"/>
    <col min="4369" max="4609" width="11.5703125" style="969"/>
    <col min="4610" max="4610" width="24" style="969" customWidth="1"/>
    <col min="4611" max="4611" width="6" style="969" customWidth="1"/>
    <col min="4612" max="4612" width="12.28515625" style="969" customWidth="1"/>
    <col min="4613" max="4615" width="11.5703125" style="969"/>
    <col min="4616" max="4616" width="14.5703125" style="969" customWidth="1"/>
    <col min="4617" max="4617" width="11.5703125" style="969"/>
    <col min="4618" max="4618" width="15.28515625" style="969" bestFit="1" customWidth="1"/>
    <col min="4619" max="4619" width="29" style="969" customWidth="1"/>
    <col min="4620" max="4621" width="11.5703125" style="969"/>
    <col min="4622" max="4622" width="12.7109375" style="969" customWidth="1"/>
    <col min="4623" max="4623" width="11.5703125" style="969"/>
    <col min="4624" max="4624" width="11.42578125" style="969" customWidth="1"/>
    <col min="4625" max="4865" width="11.5703125" style="969"/>
    <col min="4866" max="4866" width="24" style="969" customWidth="1"/>
    <col min="4867" max="4867" width="6" style="969" customWidth="1"/>
    <col min="4868" max="4868" width="12.28515625" style="969" customWidth="1"/>
    <col min="4869" max="4871" width="11.5703125" style="969"/>
    <col min="4872" max="4872" width="14.5703125" style="969" customWidth="1"/>
    <col min="4873" max="4873" width="11.5703125" style="969"/>
    <col min="4874" max="4874" width="15.28515625" style="969" bestFit="1" customWidth="1"/>
    <col min="4875" max="4875" width="29" style="969" customWidth="1"/>
    <col min="4876" max="4877" width="11.5703125" style="969"/>
    <col min="4878" max="4878" width="12.7109375" style="969" customWidth="1"/>
    <col min="4879" max="4879" width="11.5703125" style="969"/>
    <col min="4880" max="4880" width="11.42578125" style="969" customWidth="1"/>
    <col min="4881" max="5121" width="11.5703125" style="969"/>
    <col min="5122" max="5122" width="24" style="969" customWidth="1"/>
    <col min="5123" max="5123" width="6" style="969" customWidth="1"/>
    <col min="5124" max="5124" width="12.28515625" style="969" customWidth="1"/>
    <col min="5125" max="5127" width="11.5703125" style="969"/>
    <col min="5128" max="5128" width="14.5703125" style="969" customWidth="1"/>
    <col min="5129" max="5129" width="11.5703125" style="969"/>
    <col min="5130" max="5130" width="15.28515625" style="969" bestFit="1" customWidth="1"/>
    <col min="5131" max="5131" width="29" style="969" customWidth="1"/>
    <col min="5132" max="5133" width="11.5703125" style="969"/>
    <col min="5134" max="5134" width="12.7109375" style="969" customWidth="1"/>
    <col min="5135" max="5135" width="11.5703125" style="969"/>
    <col min="5136" max="5136" width="11.42578125" style="969" customWidth="1"/>
    <col min="5137" max="5377" width="11.5703125" style="969"/>
    <col min="5378" max="5378" width="24" style="969" customWidth="1"/>
    <col min="5379" max="5379" width="6" style="969" customWidth="1"/>
    <col min="5380" max="5380" width="12.28515625" style="969" customWidth="1"/>
    <col min="5381" max="5383" width="11.5703125" style="969"/>
    <col min="5384" max="5384" width="14.5703125" style="969" customWidth="1"/>
    <col min="5385" max="5385" width="11.5703125" style="969"/>
    <col min="5386" max="5386" width="15.28515625" style="969" bestFit="1" customWidth="1"/>
    <col min="5387" max="5387" width="29" style="969" customWidth="1"/>
    <col min="5388" max="5389" width="11.5703125" style="969"/>
    <col min="5390" max="5390" width="12.7109375" style="969" customWidth="1"/>
    <col min="5391" max="5391" width="11.5703125" style="969"/>
    <col min="5392" max="5392" width="11.42578125" style="969" customWidth="1"/>
    <col min="5393" max="5633" width="11.5703125" style="969"/>
    <col min="5634" max="5634" width="24" style="969" customWidth="1"/>
    <col min="5635" max="5635" width="6" style="969" customWidth="1"/>
    <col min="5636" max="5636" width="12.28515625" style="969" customWidth="1"/>
    <col min="5637" max="5639" width="11.5703125" style="969"/>
    <col min="5640" max="5640" width="14.5703125" style="969" customWidth="1"/>
    <col min="5641" max="5641" width="11.5703125" style="969"/>
    <col min="5642" max="5642" width="15.28515625" style="969" bestFit="1" customWidth="1"/>
    <col min="5643" max="5643" width="29" style="969" customWidth="1"/>
    <col min="5644" max="5645" width="11.5703125" style="969"/>
    <col min="5646" max="5646" width="12.7109375" style="969" customWidth="1"/>
    <col min="5647" max="5647" width="11.5703125" style="969"/>
    <col min="5648" max="5648" width="11.42578125" style="969" customWidth="1"/>
    <col min="5649" max="5889" width="11.5703125" style="969"/>
    <col min="5890" max="5890" width="24" style="969" customWidth="1"/>
    <col min="5891" max="5891" width="6" style="969" customWidth="1"/>
    <col min="5892" max="5892" width="12.28515625" style="969" customWidth="1"/>
    <col min="5893" max="5895" width="11.5703125" style="969"/>
    <col min="5896" max="5896" width="14.5703125" style="969" customWidth="1"/>
    <col min="5897" max="5897" width="11.5703125" style="969"/>
    <col min="5898" max="5898" width="15.28515625" style="969" bestFit="1" customWidth="1"/>
    <col min="5899" max="5899" width="29" style="969" customWidth="1"/>
    <col min="5900" max="5901" width="11.5703125" style="969"/>
    <col min="5902" max="5902" width="12.7109375" style="969" customWidth="1"/>
    <col min="5903" max="5903" width="11.5703125" style="969"/>
    <col min="5904" max="5904" width="11.42578125" style="969" customWidth="1"/>
    <col min="5905" max="6145" width="11.5703125" style="969"/>
    <col min="6146" max="6146" width="24" style="969" customWidth="1"/>
    <col min="6147" max="6147" width="6" style="969" customWidth="1"/>
    <col min="6148" max="6148" width="12.28515625" style="969" customWidth="1"/>
    <col min="6149" max="6151" width="11.5703125" style="969"/>
    <col min="6152" max="6152" width="14.5703125" style="969" customWidth="1"/>
    <col min="6153" max="6153" width="11.5703125" style="969"/>
    <col min="6154" max="6154" width="15.28515625" style="969" bestFit="1" customWidth="1"/>
    <col min="6155" max="6155" width="29" style="969" customWidth="1"/>
    <col min="6156" max="6157" width="11.5703125" style="969"/>
    <col min="6158" max="6158" width="12.7109375" style="969" customWidth="1"/>
    <col min="6159" max="6159" width="11.5703125" style="969"/>
    <col min="6160" max="6160" width="11.42578125" style="969" customWidth="1"/>
    <col min="6161" max="6401" width="11.5703125" style="969"/>
    <col min="6402" max="6402" width="24" style="969" customWidth="1"/>
    <col min="6403" max="6403" width="6" style="969" customWidth="1"/>
    <col min="6404" max="6404" width="12.28515625" style="969" customWidth="1"/>
    <col min="6405" max="6407" width="11.5703125" style="969"/>
    <col min="6408" max="6408" width="14.5703125" style="969" customWidth="1"/>
    <col min="6409" max="6409" width="11.5703125" style="969"/>
    <col min="6410" max="6410" width="15.28515625" style="969" bestFit="1" customWidth="1"/>
    <col min="6411" max="6411" width="29" style="969" customWidth="1"/>
    <col min="6412" max="6413" width="11.5703125" style="969"/>
    <col min="6414" max="6414" width="12.7109375" style="969" customWidth="1"/>
    <col min="6415" max="6415" width="11.5703125" style="969"/>
    <col min="6416" max="6416" width="11.42578125" style="969" customWidth="1"/>
    <col min="6417" max="6657" width="11.5703125" style="969"/>
    <col min="6658" max="6658" width="24" style="969" customWidth="1"/>
    <col min="6659" max="6659" width="6" style="969" customWidth="1"/>
    <col min="6660" max="6660" width="12.28515625" style="969" customWidth="1"/>
    <col min="6661" max="6663" width="11.5703125" style="969"/>
    <col min="6664" max="6664" width="14.5703125" style="969" customWidth="1"/>
    <col min="6665" max="6665" width="11.5703125" style="969"/>
    <col min="6666" max="6666" width="15.28515625" style="969" bestFit="1" customWidth="1"/>
    <col min="6667" max="6667" width="29" style="969" customWidth="1"/>
    <col min="6668" max="6669" width="11.5703125" style="969"/>
    <col min="6670" max="6670" width="12.7109375" style="969" customWidth="1"/>
    <col min="6671" max="6671" width="11.5703125" style="969"/>
    <col min="6672" max="6672" width="11.42578125" style="969" customWidth="1"/>
    <col min="6673" max="6913" width="11.5703125" style="969"/>
    <col min="6914" max="6914" width="24" style="969" customWidth="1"/>
    <col min="6915" max="6915" width="6" style="969" customWidth="1"/>
    <col min="6916" max="6916" width="12.28515625" style="969" customWidth="1"/>
    <col min="6917" max="6919" width="11.5703125" style="969"/>
    <col min="6920" max="6920" width="14.5703125" style="969" customWidth="1"/>
    <col min="6921" max="6921" width="11.5703125" style="969"/>
    <col min="6922" max="6922" width="15.28515625" style="969" bestFit="1" customWidth="1"/>
    <col min="6923" max="6923" width="29" style="969" customWidth="1"/>
    <col min="6924" max="6925" width="11.5703125" style="969"/>
    <col min="6926" max="6926" width="12.7109375" style="969" customWidth="1"/>
    <col min="6927" max="6927" width="11.5703125" style="969"/>
    <col min="6928" max="6928" width="11.42578125" style="969" customWidth="1"/>
    <col min="6929" max="7169" width="11.5703125" style="969"/>
    <col min="7170" max="7170" width="24" style="969" customWidth="1"/>
    <col min="7171" max="7171" width="6" style="969" customWidth="1"/>
    <col min="7172" max="7172" width="12.28515625" style="969" customWidth="1"/>
    <col min="7173" max="7175" width="11.5703125" style="969"/>
    <col min="7176" max="7176" width="14.5703125" style="969" customWidth="1"/>
    <col min="7177" max="7177" width="11.5703125" style="969"/>
    <col min="7178" max="7178" width="15.28515625" style="969" bestFit="1" customWidth="1"/>
    <col min="7179" max="7179" width="29" style="969" customWidth="1"/>
    <col min="7180" max="7181" width="11.5703125" style="969"/>
    <col min="7182" max="7182" width="12.7109375" style="969" customWidth="1"/>
    <col min="7183" max="7183" width="11.5703125" style="969"/>
    <col min="7184" max="7184" width="11.42578125" style="969" customWidth="1"/>
    <col min="7185" max="7425" width="11.5703125" style="969"/>
    <col min="7426" max="7426" width="24" style="969" customWidth="1"/>
    <col min="7427" max="7427" width="6" style="969" customWidth="1"/>
    <col min="7428" max="7428" width="12.28515625" style="969" customWidth="1"/>
    <col min="7429" max="7431" width="11.5703125" style="969"/>
    <col min="7432" max="7432" width="14.5703125" style="969" customWidth="1"/>
    <col min="7433" max="7433" width="11.5703125" style="969"/>
    <col min="7434" max="7434" width="15.28515625" style="969" bestFit="1" customWidth="1"/>
    <col min="7435" max="7435" width="29" style="969" customWidth="1"/>
    <col min="7436" max="7437" width="11.5703125" style="969"/>
    <col min="7438" max="7438" width="12.7109375" style="969" customWidth="1"/>
    <col min="7439" max="7439" width="11.5703125" style="969"/>
    <col min="7440" max="7440" width="11.42578125" style="969" customWidth="1"/>
    <col min="7441" max="7681" width="11.5703125" style="969"/>
    <col min="7682" max="7682" width="24" style="969" customWidth="1"/>
    <col min="7683" max="7683" width="6" style="969" customWidth="1"/>
    <col min="7684" max="7684" width="12.28515625" style="969" customWidth="1"/>
    <col min="7685" max="7687" width="11.5703125" style="969"/>
    <col min="7688" max="7688" width="14.5703125" style="969" customWidth="1"/>
    <col min="7689" max="7689" width="11.5703125" style="969"/>
    <col min="7690" max="7690" width="15.28515625" style="969" bestFit="1" customWidth="1"/>
    <col min="7691" max="7691" width="29" style="969" customWidth="1"/>
    <col min="7692" max="7693" width="11.5703125" style="969"/>
    <col min="7694" max="7694" width="12.7109375" style="969" customWidth="1"/>
    <col min="7695" max="7695" width="11.5703125" style="969"/>
    <col min="7696" max="7696" width="11.42578125" style="969" customWidth="1"/>
    <col min="7697" max="7937" width="11.5703125" style="969"/>
    <col min="7938" max="7938" width="24" style="969" customWidth="1"/>
    <col min="7939" max="7939" width="6" style="969" customWidth="1"/>
    <col min="7940" max="7940" width="12.28515625" style="969" customWidth="1"/>
    <col min="7941" max="7943" width="11.5703125" style="969"/>
    <col min="7944" max="7944" width="14.5703125" style="969" customWidth="1"/>
    <col min="7945" max="7945" width="11.5703125" style="969"/>
    <col min="7946" max="7946" width="15.28515625" style="969" bestFit="1" customWidth="1"/>
    <col min="7947" max="7947" width="29" style="969" customWidth="1"/>
    <col min="7948" max="7949" width="11.5703125" style="969"/>
    <col min="7950" max="7950" width="12.7109375" style="969" customWidth="1"/>
    <col min="7951" max="7951" width="11.5703125" style="969"/>
    <col min="7952" max="7952" width="11.42578125" style="969" customWidth="1"/>
    <col min="7953" max="8193" width="11.5703125" style="969"/>
    <col min="8194" max="8194" width="24" style="969" customWidth="1"/>
    <col min="8195" max="8195" width="6" style="969" customWidth="1"/>
    <col min="8196" max="8196" width="12.28515625" style="969" customWidth="1"/>
    <col min="8197" max="8199" width="11.5703125" style="969"/>
    <col min="8200" max="8200" width="14.5703125" style="969" customWidth="1"/>
    <col min="8201" max="8201" width="11.5703125" style="969"/>
    <col min="8202" max="8202" width="15.28515625" style="969" bestFit="1" customWidth="1"/>
    <col min="8203" max="8203" width="29" style="969" customWidth="1"/>
    <col min="8204" max="8205" width="11.5703125" style="969"/>
    <col min="8206" max="8206" width="12.7109375" style="969" customWidth="1"/>
    <col min="8207" max="8207" width="11.5703125" style="969"/>
    <col min="8208" max="8208" width="11.42578125" style="969" customWidth="1"/>
    <col min="8209" max="8449" width="11.5703125" style="969"/>
    <col min="8450" max="8450" width="24" style="969" customWidth="1"/>
    <col min="8451" max="8451" width="6" style="969" customWidth="1"/>
    <col min="8452" max="8452" width="12.28515625" style="969" customWidth="1"/>
    <col min="8453" max="8455" width="11.5703125" style="969"/>
    <col min="8456" max="8456" width="14.5703125" style="969" customWidth="1"/>
    <col min="8457" max="8457" width="11.5703125" style="969"/>
    <col min="8458" max="8458" width="15.28515625" style="969" bestFit="1" customWidth="1"/>
    <col min="8459" max="8459" width="29" style="969" customWidth="1"/>
    <col min="8460" max="8461" width="11.5703125" style="969"/>
    <col min="8462" max="8462" width="12.7109375" style="969" customWidth="1"/>
    <col min="8463" max="8463" width="11.5703125" style="969"/>
    <col min="8464" max="8464" width="11.42578125" style="969" customWidth="1"/>
    <col min="8465" max="8705" width="11.5703125" style="969"/>
    <col min="8706" max="8706" width="24" style="969" customWidth="1"/>
    <col min="8707" max="8707" width="6" style="969" customWidth="1"/>
    <col min="8708" max="8708" width="12.28515625" style="969" customWidth="1"/>
    <col min="8709" max="8711" width="11.5703125" style="969"/>
    <col min="8712" max="8712" width="14.5703125" style="969" customWidth="1"/>
    <col min="8713" max="8713" width="11.5703125" style="969"/>
    <col min="8714" max="8714" width="15.28515625" style="969" bestFit="1" customWidth="1"/>
    <col min="8715" max="8715" width="29" style="969" customWidth="1"/>
    <col min="8716" max="8717" width="11.5703125" style="969"/>
    <col min="8718" max="8718" width="12.7109375" style="969" customWidth="1"/>
    <col min="8719" max="8719" width="11.5703125" style="969"/>
    <col min="8720" max="8720" width="11.42578125" style="969" customWidth="1"/>
    <col min="8721" max="8961" width="11.5703125" style="969"/>
    <col min="8962" max="8962" width="24" style="969" customWidth="1"/>
    <col min="8963" max="8963" width="6" style="969" customWidth="1"/>
    <col min="8964" max="8964" width="12.28515625" style="969" customWidth="1"/>
    <col min="8965" max="8967" width="11.5703125" style="969"/>
    <col min="8968" max="8968" width="14.5703125" style="969" customWidth="1"/>
    <col min="8969" max="8969" width="11.5703125" style="969"/>
    <col min="8970" max="8970" width="15.28515625" style="969" bestFit="1" customWidth="1"/>
    <col min="8971" max="8971" width="29" style="969" customWidth="1"/>
    <col min="8972" max="8973" width="11.5703125" style="969"/>
    <col min="8974" max="8974" width="12.7109375" style="969" customWidth="1"/>
    <col min="8975" max="8975" width="11.5703125" style="969"/>
    <col min="8976" max="8976" width="11.42578125" style="969" customWidth="1"/>
    <col min="8977" max="9217" width="11.5703125" style="969"/>
    <col min="9218" max="9218" width="24" style="969" customWidth="1"/>
    <col min="9219" max="9219" width="6" style="969" customWidth="1"/>
    <col min="9220" max="9220" width="12.28515625" style="969" customWidth="1"/>
    <col min="9221" max="9223" width="11.5703125" style="969"/>
    <col min="9224" max="9224" width="14.5703125" style="969" customWidth="1"/>
    <col min="9225" max="9225" width="11.5703125" style="969"/>
    <col min="9226" max="9226" width="15.28515625" style="969" bestFit="1" customWidth="1"/>
    <col min="9227" max="9227" width="29" style="969" customWidth="1"/>
    <col min="9228" max="9229" width="11.5703125" style="969"/>
    <col min="9230" max="9230" width="12.7109375" style="969" customWidth="1"/>
    <col min="9231" max="9231" width="11.5703125" style="969"/>
    <col min="9232" max="9232" width="11.42578125" style="969" customWidth="1"/>
    <col min="9233" max="9473" width="11.5703125" style="969"/>
    <col min="9474" max="9474" width="24" style="969" customWidth="1"/>
    <col min="9475" max="9475" width="6" style="969" customWidth="1"/>
    <col min="9476" max="9476" width="12.28515625" style="969" customWidth="1"/>
    <col min="9477" max="9479" width="11.5703125" style="969"/>
    <col min="9480" max="9480" width="14.5703125" style="969" customWidth="1"/>
    <col min="9481" max="9481" width="11.5703125" style="969"/>
    <col min="9482" max="9482" width="15.28515625" style="969" bestFit="1" customWidth="1"/>
    <col min="9483" max="9483" width="29" style="969" customWidth="1"/>
    <col min="9484" max="9485" width="11.5703125" style="969"/>
    <col min="9486" max="9486" width="12.7109375" style="969" customWidth="1"/>
    <col min="9487" max="9487" width="11.5703125" style="969"/>
    <col min="9488" max="9488" width="11.42578125" style="969" customWidth="1"/>
    <col min="9489" max="9729" width="11.5703125" style="969"/>
    <col min="9730" max="9730" width="24" style="969" customWidth="1"/>
    <col min="9731" max="9731" width="6" style="969" customWidth="1"/>
    <col min="9732" max="9732" width="12.28515625" style="969" customWidth="1"/>
    <col min="9733" max="9735" width="11.5703125" style="969"/>
    <col min="9736" max="9736" width="14.5703125" style="969" customWidth="1"/>
    <col min="9737" max="9737" width="11.5703125" style="969"/>
    <col min="9738" max="9738" width="15.28515625" style="969" bestFit="1" customWidth="1"/>
    <col min="9739" max="9739" width="29" style="969" customWidth="1"/>
    <col min="9740" max="9741" width="11.5703125" style="969"/>
    <col min="9742" max="9742" width="12.7109375" style="969" customWidth="1"/>
    <col min="9743" max="9743" width="11.5703125" style="969"/>
    <col min="9744" max="9744" width="11.42578125" style="969" customWidth="1"/>
    <col min="9745" max="9985" width="11.5703125" style="969"/>
    <col min="9986" max="9986" width="24" style="969" customWidth="1"/>
    <col min="9987" max="9987" width="6" style="969" customWidth="1"/>
    <col min="9988" max="9988" width="12.28515625" style="969" customWidth="1"/>
    <col min="9989" max="9991" width="11.5703125" style="969"/>
    <col min="9992" max="9992" width="14.5703125" style="969" customWidth="1"/>
    <col min="9993" max="9993" width="11.5703125" style="969"/>
    <col min="9994" max="9994" width="15.28515625" style="969" bestFit="1" customWidth="1"/>
    <col min="9995" max="9995" width="29" style="969" customWidth="1"/>
    <col min="9996" max="9997" width="11.5703125" style="969"/>
    <col min="9998" max="9998" width="12.7109375" style="969" customWidth="1"/>
    <col min="9999" max="9999" width="11.5703125" style="969"/>
    <col min="10000" max="10000" width="11.42578125" style="969" customWidth="1"/>
    <col min="10001" max="10241" width="11.5703125" style="969"/>
    <col min="10242" max="10242" width="24" style="969" customWidth="1"/>
    <col min="10243" max="10243" width="6" style="969" customWidth="1"/>
    <col min="10244" max="10244" width="12.28515625" style="969" customWidth="1"/>
    <col min="10245" max="10247" width="11.5703125" style="969"/>
    <col min="10248" max="10248" width="14.5703125" style="969" customWidth="1"/>
    <col min="10249" max="10249" width="11.5703125" style="969"/>
    <col min="10250" max="10250" width="15.28515625" style="969" bestFit="1" customWidth="1"/>
    <col min="10251" max="10251" width="29" style="969" customWidth="1"/>
    <col min="10252" max="10253" width="11.5703125" style="969"/>
    <col min="10254" max="10254" width="12.7109375" style="969" customWidth="1"/>
    <col min="10255" max="10255" width="11.5703125" style="969"/>
    <col min="10256" max="10256" width="11.42578125" style="969" customWidth="1"/>
    <col min="10257" max="10497" width="11.5703125" style="969"/>
    <col min="10498" max="10498" width="24" style="969" customWidth="1"/>
    <col min="10499" max="10499" width="6" style="969" customWidth="1"/>
    <col min="10500" max="10500" width="12.28515625" style="969" customWidth="1"/>
    <col min="10501" max="10503" width="11.5703125" style="969"/>
    <col min="10504" max="10504" width="14.5703125" style="969" customWidth="1"/>
    <col min="10505" max="10505" width="11.5703125" style="969"/>
    <col min="10506" max="10506" width="15.28515625" style="969" bestFit="1" customWidth="1"/>
    <col min="10507" max="10507" width="29" style="969" customWidth="1"/>
    <col min="10508" max="10509" width="11.5703125" style="969"/>
    <col min="10510" max="10510" width="12.7109375" style="969" customWidth="1"/>
    <col min="10511" max="10511" width="11.5703125" style="969"/>
    <col min="10512" max="10512" width="11.42578125" style="969" customWidth="1"/>
    <col min="10513" max="10753" width="11.5703125" style="969"/>
    <col min="10754" max="10754" width="24" style="969" customWidth="1"/>
    <col min="10755" max="10755" width="6" style="969" customWidth="1"/>
    <col min="10756" max="10756" width="12.28515625" style="969" customWidth="1"/>
    <col min="10757" max="10759" width="11.5703125" style="969"/>
    <col min="10760" max="10760" width="14.5703125" style="969" customWidth="1"/>
    <col min="10761" max="10761" width="11.5703125" style="969"/>
    <col min="10762" max="10762" width="15.28515625" style="969" bestFit="1" customWidth="1"/>
    <col min="10763" max="10763" width="29" style="969" customWidth="1"/>
    <col min="10764" max="10765" width="11.5703125" style="969"/>
    <col min="10766" max="10766" width="12.7109375" style="969" customWidth="1"/>
    <col min="10767" max="10767" width="11.5703125" style="969"/>
    <col min="10768" max="10768" width="11.42578125" style="969" customWidth="1"/>
    <col min="10769" max="11009" width="11.5703125" style="969"/>
    <col min="11010" max="11010" width="24" style="969" customWidth="1"/>
    <col min="11011" max="11011" width="6" style="969" customWidth="1"/>
    <col min="11012" max="11012" width="12.28515625" style="969" customWidth="1"/>
    <col min="11013" max="11015" width="11.5703125" style="969"/>
    <col min="11016" max="11016" width="14.5703125" style="969" customWidth="1"/>
    <col min="11017" max="11017" width="11.5703125" style="969"/>
    <col min="11018" max="11018" width="15.28515625" style="969" bestFit="1" customWidth="1"/>
    <col min="11019" max="11019" width="29" style="969" customWidth="1"/>
    <col min="11020" max="11021" width="11.5703125" style="969"/>
    <col min="11022" max="11022" width="12.7109375" style="969" customWidth="1"/>
    <col min="11023" max="11023" width="11.5703125" style="969"/>
    <col min="11024" max="11024" width="11.42578125" style="969" customWidth="1"/>
    <col min="11025" max="11265" width="11.5703125" style="969"/>
    <col min="11266" max="11266" width="24" style="969" customWidth="1"/>
    <col min="11267" max="11267" width="6" style="969" customWidth="1"/>
    <col min="11268" max="11268" width="12.28515625" style="969" customWidth="1"/>
    <col min="11269" max="11271" width="11.5703125" style="969"/>
    <col min="11272" max="11272" width="14.5703125" style="969" customWidth="1"/>
    <col min="11273" max="11273" width="11.5703125" style="969"/>
    <col min="11274" max="11274" width="15.28515625" style="969" bestFit="1" customWidth="1"/>
    <col min="11275" max="11275" width="29" style="969" customWidth="1"/>
    <col min="11276" max="11277" width="11.5703125" style="969"/>
    <col min="11278" max="11278" width="12.7109375" style="969" customWidth="1"/>
    <col min="11279" max="11279" width="11.5703125" style="969"/>
    <col min="11280" max="11280" width="11.42578125" style="969" customWidth="1"/>
    <col min="11281" max="11521" width="11.5703125" style="969"/>
    <col min="11522" max="11522" width="24" style="969" customWidth="1"/>
    <col min="11523" max="11523" width="6" style="969" customWidth="1"/>
    <col min="11524" max="11524" width="12.28515625" style="969" customWidth="1"/>
    <col min="11525" max="11527" width="11.5703125" style="969"/>
    <col min="11528" max="11528" width="14.5703125" style="969" customWidth="1"/>
    <col min="11529" max="11529" width="11.5703125" style="969"/>
    <col min="11530" max="11530" width="15.28515625" style="969" bestFit="1" customWidth="1"/>
    <col min="11531" max="11531" width="29" style="969" customWidth="1"/>
    <col min="11532" max="11533" width="11.5703125" style="969"/>
    <col min="11534" max="11534" width="12.7109375" style="969" customWidth="1"/>
    <col min="11535" max="11535" width="11.5703125" style="969"/>
    <col min="11536" max="11536" width="11.42578125" style="969" customWidth="1"/>
    <col min="11537" max="11777" width="11.5703125" style="969"/>
    <col min="11778" max="11778" width="24" style="969" customWidth="1"/>
    <col min="11779" max="11779" width="6" style="969" customWidth="1"/>
    <col min="11780" max="11780" width="12.28515625" style="969" customWidth="1"/>
    <col min="11781" max="11783" width="11.5703125" style="969"/>
    <col min="11784" max="11784" width="14.5703125" style="969" customWidth="1"/>
    <col min="11785" max="11785" width="11.5703125" style="969"/>
    <col min="11786" max="11786" width="15.28515625" style="969" bestFit="1" customWidth="1"/>
    <col min="11787" max="11787" width="29" style="969" customWidth="1"/>
    <col min="11788" max="11789" width="11.5703125" style="969"/>
    <col min="11790" max="11790" width="12.7109375" style="969" customWidth="1"/>
    <col min="11791" max="11791" width="11.5703125" style="969"/>
    <col min="11792" max="11792" width="11.42578125" style="969" customWidth="1"/>
    <col min="11793" max="12033" width="11.5703125" style="969"/>
    <col min="12034" max="12034" width="24" style="969" customWidth="1"/>
    <col min="12035" max="12035" width="6" style="969" customWidth="1"/>
    <col min="12036" max="12036" width="12.28515625" style="969" customWidth="1"/>
    <col min="12037" max="12039" width="11.5703125" style="969"/>
    <col min="12040" max="12040" width="14.5703125" style="969" customWidth="1"/>
    <col min="12041" max="12041" width="11.5703125" style="969"/>
    <col min="12042" max="12042" width="15.28515625" style="969" bestFit="1" customWidth="1"/>
    <col min="12043" max="12043" width="29" style="969" customWidth="1"/>
    <col min="12044" max="12045" width="11.5703125" style="969"/>
    <col min="12046" max="12046" width="12.7109375" style="969" customWidth="1"/>
    <col min="12047" max="12047" width="11.5703125" style="969"/>
    <col min="12048" max="12048" width="11.42578125" style="969" customWidth="1"/>
    <col min="12049" max="12289" width="11.5703125" style="969"/>
    <col min="12290" max="12290" width="24" style="969" customWidth="1"/>
    <col min="12291" max="12291" width="6" style="969" customWidth="1"/>
    <col min="12292" max="12292" width="12.28515625" style="969" customWidth="1"/>
    <col min="12293" max="12295" width="11.5703125" style="969"/>
    <col min="12296" max="12296" width="14.5703125" style="969" customWidth="1"/>
    <col min="12297" max="12297" width="11.5703125" style="969"/>
    <col min="12298" max="12298" width="15.28515625" style="969" bestFit="1" customWidth="1"/>
    <col min="12299" max="12299" width="29" style="969" customWidth="1"/>
    <col min="12300" max="12301" width="11.5703125" style="969"/>
    <col min="12302" max="12302" width="12.7109375" style="969" customWidth="1"/>
    <col min="12303" max="12303" width="11.5703125" style="969"/>
    <col min="12304" max="12304" width="11.42578125" style="969" customWidth="1"/>
    <col min="12305" max="12545" width="11.5703125" style="969"/>
    <col min="12546" max="12546" width="24" style="969" customWidth="1"/>
    <col min="12547" max="12547" width="6" style="969" customWidth="1"/>
    <col min="12548" max="12548" width="12.28515625" style="969" customWidth="1"/>
    <col min="12549" max="12551" width="11.5703125" style="969"/>
    <col min="12552" max="12552" width="14.5703125" style="969" customWidth="1"/>
    <col min="12553" max="12553" width="11.5703125" style="969"/>
    <col min="12554" max="12554" width="15.28515625" style="969" bestFit="1" customWidth="1"/>
    <col min="12555" max="12555" width="29" style="969" customWidth="1"/>
    <col min="12556" max="12557" width="11.5703125" style="969"/>
    <col min="12558" max="12558" width="12.7109375" style="969" customWidth="1"/>
    <col min="12559" max="12559" width="11.5703125" style="969"/>
    <col min="12560" max="12560" width="11.42578125" style="969" customWidth="1"/>
    <col min="12561" max="12801" width="11.5703125" style="969"/>
    <col min="12802" max="12802" width="24" style="969" customWidth="1"/>
    <col min="12803" max="12803" width="6" style="969" customWidth="1"/>
    <col min="12804" max="12804" width="12.28515625" style="969" customWidth="1"/>
    <col min="12805" max="12807" width="11.5703125" style="969"/>
    <col min="12808" max="12808" width="14.5703125" style="969" customWidth="1"/>
    <col min="12809" max="12809" width="11.5703125" style="969"/>
    <col min="12810" max="12810" width="15.28515625" style="969" bestFit="1" customWidth="1"/>
    <col min="12811" max="12811" width="29" style="969" customWidth="1"/>
    <col min="12812" max="12813" width="11.5703125" style="969"/>
    <col min="12814" max="12814" width="12.7109375" style="969" customWidth="1"/>
    <col min="12815" max="12815" width="11.5703125" style="969"/>
    <col min="12816" max="12816" width="11.42578125" style="969" customWidth="1"/>
    <col min="12817" max="13057" width="11.5703125" style="969"/>
    <col min="13058" max="13058" width="24" style="969" customWidth="1"/>
    <col min="13059" max="13059" width="6" style="969" customWidth="1"/>
    <col min="13060" max="13060" width="12.28515625" style="969" customWidth="1"/>
    <col min="13061" max="13063" width="11.5703125" style="969"/>
    <col min="13064" max="13064" width="14.5703125" style="969" customWidth="1"/>
    <col min="13065" max="13065" width="11.5703125" style="969"/>
    <col min="13066" max="13066" width="15.28515625" style="969" bestFit="1" customWidth="1"/>
    <col min="13067" max="13067" width="29" style="969" customWidth="1"/>
    <col min="13068" max="13069" width="11.5703125" style="969"/>
    <col min="13070" max="13070" width="12.7109375" style="969" customWidth="1"/>
    <col min="13071" max="13071" width="11.5703125" style="969"/>
    <col min="13072" max="13072" width="11.42578125" style="969" customWidth="1"/>
    <col min="13073" max="13313" width="11.5703125" style="969"/>
    <col min="13314" max="13314" width="24" style="969" customWidth="1"/>
    <col min="13315" max="13315" width="6" style="969" customWidth="1"/>
    <col min="13316" max="13316" width="12.28515625" style="969" customWidth="1"/>
    <col min="13317" max="13319" width="11.5703125" style="969"/>
    <col min="13320" max="13320" width="14.5703125" style="969" customWidth="1"/>
    <col min="13321" max="13321" width="11.5703125" style="969"/>
    <col min="13322" max="13322" width="15.28515625" style="969" bestFit="1" customWidth="1"/>
    <col min="13323" max="13323" width="29" style="969" customWidth="1"/>
    <col min="13324" max="13325" width="11.5703125" style="969"/>
    <col min="13326" max="13326" width="12.7109375" style="969" customWidth="1"/>
    <col min="13327" max="13327" width="11.5703125" style="969"/>
    <col min="13328" max="13328" width="11.42578125" style="969" customWidth="1"/>
    <col min="13329" max="13569" width="11.5703125" style="969"/>
    <col min="13570" max="13570" width="24" style="969" customWidth="1"/>
    <col min="13571" max="13571" width="6" style="969" customWidth="1"/>
    <col min="13572" max="13572" width="12.28515625" style="969" customWidth="1"/>
    <col min="13573" max="13575" width="11.5703125" style="969"/>
    <col min="13576" max="13576" width="14.5703125" style="969" customWidth="1"/>
    <col min="13577" max="13577" width="11.5703125" style="969"/>
    <col min="13578" max="13578" width="15.28515625" style="969" bestFit="1" customWidth="1"/>
    <col min="13579" max="13579" width="29" style="969" customWidth="1"/>
    <col min="13580" max="13581" width="11.5703125" style="969"/>
    <col min="13582" max="13582" width="12.7109375" style="969" customWidth="1"/>
    <col min="13583" max="13583" width="11.5703125" style="969"/>
    <col min="13584" max="13584" width="11.42578125" style="969" customWidth="1"/>
    <col min="13585" max="13825" width="11.5703125" style="969"/>
    <col min="13826" max="13826" width="24" style="969" customWidth="1"/>
    <col min="13827" max="13827" width="6" style="969" customWidth="1"/>
    <col min="13828" max="13828" width="12.28515625" style="969" customWidth="1"/>
    <col min="13829" max="13831" width="11.5703125" style="969"/>
    <col min="13832" max="13832" width="14.5703125" style="969" customWidth="1"/>
    <col min="13833" max="13833" width="11.5703125" style="969"/>
    <col min="13834" max="13834" width="15.28515625" style="969" bestFit="1" customWidth="1"/>
    <col min="13835" max="13835" width="29" style="969" customWidth="1"/>
    <col min="13836" max="13837" width="11.5703125" style="969"/>
    <col min="13838" max="13838" width="12.7109375" style="969" customWidth="1"/>
    <col min="13839" max="13839" width="11.5703125" style="969"/>
    <col min="13840" max="13840" width="11.42578125" style="969" customWidth="1"/>
    <col min="13841" max="14081" width="11.5703125" style="969"/>
    <col min="14082" max="14082" width="24" style="969" customWidth="1"/>
    <col min="14083" max="14083" width="6" style="969" customWidth="1"/>
    <col min="14084" max="14084" width="12.28515625" style="969" customWidth="1"/>
    <col min="14085" max="14087" width="11.5703125" style="969"/>
    <col min="14088" max="14088" width="14.5703125" style="969" customWidth="1"/>
    <col min="14089" max="14089" width="11.5703125" style="969"/>
    <col min="14090" max="14090" width="15.28515625" style="969" bestFit="1" customWidth="1"/>
    <col min="14091" max="14091" width="29" style="969" customWidth="1"/>
    <col min="14092" max="14093" width="11.5703125" style="969"/>
    <col min="14094" max="14094" width="12.7109375" style="969" customWidth="1"/>
    <col min="14095" max="14095" width="11.5703125" style="969"/>
    <col min="14096" max="14096" width="11.42578125" style="969" customWidth="1"/>
    <col min="14097" max="14337" width="11.5703125" style="969"/>
    <col min="14338" max="14338" width="24" style="969" customWidth="1"/>
    <col min="14339" max="14339" width="6" style="969" customWidth="1"/>
    <col min="14340" max="14340" width="12.28515625" style="969" customWidth="1"/>
    <col min="14341" max="14343" width="11.5703125" style="969"/>
    <col min="14344" max="14344" width="14.5703125" style="969" customWidth="1"/>
    <col min="14345" max="14345" width="11.5703125" style="969"/>
    <col min="14346" max="14346" width="15.28515625" style="969" bestFit="1" customWidth="1"/>
    <col min="14347" max="14347" width="29" style="969" customWidth="1"/>
    <col min="14348" max="14349" width="11.5703125" style="969"/>
    <col min="14350" max="14350" width="12.7109375" style="969" customWidth="1"/>
    <col min="14351" max="14351" width="11.5703125" style="969"/>
    <col min="14352" max="14352" width="11.42578125" style="969" customWidth="1"/>
    <col min="14353" max="14593" width="11.5703125" style="969"/>
    <col min="14594" max="14594" width="24" style="969" customWidth="1"/>
    <col min="14595" max="14595" width="6" style="969" customWidth="1"/>
    <col min="14596" max="14596" width="12.28515625" style="969" customWidth="1"/>
    <col min="14597" max="14599" width="11.5703125" style="969"/>
    <col min="14600" max="14600" width="14.5703125" style="969" customWidth="1"/>
    <col min="14601" max="14601" width="11.5703125" style="969"/>
    <col min="14602" max="14602" width="15.28515625" style="969" bestFit="1" customWidth="1"/>
    <col min="14603" max="14603" width="29" style="969" customWidth="1"/>
    <col min="14604" max="14605" width="11.5703125" style="969"/>
    <col min="14606" max="14606" width="12.7109375" style="969" customWidth="1"/>
    <col min="14607" max="14607" width="11.5703125" style="969"/>
    <col min="14608" max="14608" width="11.42578125" style="969" customWidth="1"/>
    <col min="14609" max="14849" width="11.5703125" style="969"/>
    <col min="14850" max="14850" width="24" style="969" customWidth="1"/>
    <col min="14851" max="14851" width="6" style="969" customWidth="1"/>
    <col min="14852" max="14852" width="12.28515625" style="969" customWidth="1"/>
    <col min="14853" max="14855" width="11.5703125" style="969"/>
    <col min="14856" max="14856" width="14.5703125" style="969" customWidth="1"/>
    <col min="14857" max="14857" width="11.5703125" style="969"/>
    <col min="14858" max="14858" width="15.28515625" style="969" bestFit="1" customWidth="1"/>
    <col min="14859" max="14859" width="29" style="969" customWidth="1"/>
    <col min="14860" max="14861" width="11.5703125" style="969"/>
    <col min="14862" max="14862" width="12.7109375" style="969" customWidth="1"/>
    <col min="14863" max="14863" width="11.5703125" style="969"/>
    <col min="14864" max="14864" width="11.42578125" style="969" customWidth="1"/>
    <col min="14865" max="15105" width="11.5703125" style="969"/>
    <col min="15106" max="15106" width="24" style="969" customWidth="1"/>
    <col min="15107" max="15107" width="6" style="969" customWidth="1"/>
    <col min="15108" max="15108" width="12.28515625" style="969" customWidth="1"/>
    <col min="15109" max="15111" width="11.5703125" style="969"/>
    <col min="15112" max="15112" width="14.5703125" style="969" customWidth="1"/>
    <col min="15113" max="15113" width="11.5703125" style="969"/>
    <col min="15114" max="15114" width="15.28515625" style="969" bestFit="1" customWidth="1"/>
    <col min="15115" max="15115" width="29" style="969" customWidth="1"/>
    <col min="15116" max="15117" width="11.5703125" style="969"/>
    <col min="15118" max="15118" width="12.7109375" style="969" customWidth="1"/>
    <col min="15119" max="15119" width="11.5703125" style="969"/>
    <col min="15120" max="15120" width="11.42578125" style="969" customWidth="1"/>
    <col min="15121" max="15361" width="11.5703125" style="969"/>
    <col min="15362" max="15362" width="24" style="969" customWidth="1"/>
    <col min="15363" max="15363" width="6" style="969" customWidth="1"/>
    <col min="15364" max="15364" width="12.28515625" style="969" customWidth="1"/>
    <col min="15365" max="15367" width="11.5703125" style="969"/>
    <col min="15368" max="15368" width="14.5703125" style="969" customWidth="1"/>
    <col min="15369" max="15369" width="11.5703125" style="969"/>
    <col min="15370" max="15370" width="15.28515625" style="969" bestFit="1" customWidth="1"/>
    <col min="15371" max="15371" width="29" style="969" customWidth="1"/>
    <col min="15372" max="15373" width="11.5703125" style="969"/>
    <col min="15374" max="15374" width="12.7109375" style="969" customWidth="1"/>
    <col min="15375" max="15375" width="11.5703125" style="969"/>
    <col min="15376" max="15376" width="11.42578125" style="969" customWidth="1"/>
    <col min="15377" max="15617" width="11.5703125" style="969"/>
    <col min="15618" max="15618" width="24" style="969" customWidth="1"/>
    <col min="15619" max="15619" width="6" style="969" customWidth="1"/>
    <col min="15620" max="15620" width="12.28515625" style="969" customWidth="1"/>
    <col min="15621" max="15623" width="11.5703125" style="969"/>
    <col min="15624" max="15624" width="14.5703125" style="969" customWidth="1"/>
    <col min="15625" max="15625" width="11.5703125" style="969"/>
    <col min="15626" max="15626" width="15.28515625" style="969" bestFit="1" customWidth="1"/>
    <col min="15627" max="15627" width="29" style="969" customWidth="1"/>
    <col min="15628" max="15629" width="11.5703125" style="969"/>
    <col min="15630" max="15630" width="12.7109375" style="969" customWidth="1"/>
    <col min="15631" max="15631" width="11.5703125" style="969"/>
    <col min="15632" max="15632" width="11.42578125" style="969" customWidth="1"/>
    <col min="15633" max="15873" width="11.5703125" style="969"/>
    <col min="15874" max="15874" width="24" style="969" customWidth="1"/>
    <col min="15875" max="15875" width="6" style="969" customWidth="1"/>
    <col min="15876" max="15876" width="12.28515625" style="969" customWidth="1"/>
    <col min="15877" max="15879" width="11.5703125" style="969"/>
    <col min="15880" max="15880" width="14.5703125" style="969" customWidth="1"/>
    <col min="15881" max="15881" width="11.5703125" style="969"/>
    <col min="15882" max="15882" width="15.28515625" style="969" bestFit="1" customWidth="1"/>
    <col min="15883" max="15883" width="29" style="969" customWidth="1"/>
    <col min="15884" max="15885" width="11.5703125" style="969"/>
    <col min="15886" max="15886" width="12.7109375" style="969" customWidth="1"/>
    <col min="15887" max="15887" width="11.5703125" style="969"/>
    <col min="15888" max="15888" width="11.42578125" style="969" customWidth="1"/>
    <col min="15889" max="16129" width="11.5703125" style="969"/>
    <col min="16130" max="16130" width="24" style="969" customWidth="1"/>
    <col min="16131" max="16131" width="6" style="969" customWidth="1"/>
    <col min="16132" max="16132" width="12.28515625" style="969" customWidth="1"/>
    <col min="16133" max="16135" width="11.5703125" style="969"/>
    <col min="16136" max="16136" width="14.5703125" style="969" customWidth="1"/>
    <col min="16137" max="16137" width="11.5703125" style="969"/>
    <col min="16138" max="16138" width="15.28515625" style="969" bestFit="1" customWidth="1"/>
    <col min="16139" max="16139" width="29" style="969" customWidth="1"/>
    <col min="16140" max="16141" width="11.5703125" style="969"/>
    <col min="16142" max="16142" width="12.7109375" style="969" customWidth="1"/>
    <col min="16143" max="16143" width="11.5703125" style="969"/>
    <col min="16144" max="16144" width="11.42578125" style="969" customWidth="1"/>
    <col min="16145" max="16384" width="11.5703125" style="969"/>
  </cols>
  <sheetData>
    <row r="1" spans="2:12" ht="16.5" x14ac:dyDescent="0.3">
      <c r="F1" s="1034" t="s">
        <v>148</v>
      </c>
    </row>
    <row r="2" spans="2:12" ht="16.5" x14ac:dyDescent="0.3">
      <c r="F2" s="1035" t="s">
        <v>41</v>
      </c>
    </row>
    <row r="3" spans="2:12" ht="17.25" x14ac:dyDescent="0.3">
      <c r="E3" s="1036"/>
      <c r="F3" s="1034" t="s">
        <v>807</v>
      </c>
    </row>
    <row r="4" spans="2:12" ht="16.5" x14ac:dyDescent="0.3">
      <c r="F4" s="1034" t="s">
        <v>831</v>
      </c>
      <c r="J4" s="1046"/>
    </row>
    <row r="6" spans="2:12" x14ac:dyDescent="0.3">
      <c r="G6" s="969" t="s">
        <v>404</v>
      </c>
      <c r="J6" s="971">
        <v>43600</v>
      </c>
      <c r="K6" s="972"/>
    </row>
    <row r="7" spans="2:12" ht="15" customHeight="1" x14ac:dyDescent="0.3">
      <c r="I7" s="973" t="s">
        <v>152</v>
      </c>
      <c r="J7" s="1038" t="s">
        <v>832</v>
      </c>
      <c r="K7" s="1039"/>
      <c r="L7" s="1047"/>
    </row>
    <row r="8" spans="2:12" x14ac:dyDescent="0.3">
      <c r="J8" s="973"/>
      <c r="K8" s="970"/>
    </row>
    <row r="9" spans="2:12" x14ac:dyDescent="0.3">
      <c r="B9" s="2223" t="s">
        <v>39</v>
      </c>
      <c r="C9" s="1041" t="s">
        <v>833</v>
      </c>
      <c r="D9" s="1042"/>
      <c r="E9" s="1042"/>
      <c r="F9" s="1042"/>
      <c r="G9" s="1042"/>
      <c r="H9" s="1042"/>
      <c r="I9" s="1042"/>
      <c r="J9" s="1043"/>
    </row>
    <row r="10" spans="2:12" x14ac:dyDescent="0.3">
      <c r="B10" s="2225" t="s">
        <v>157</v>
      </c>
      <c r="C10" s="1048" t="s">
        <v>834</v>
      </c>
      <c r="D10" s="976"/>
      <c r="E10" s="976"/>
      <c r="F10" s="976"/>
      <c r="G10" s="976"/>
      <c r="H10" s="976"/>
      <c r="I10" s="976"/>
      <c r="J10" s="977"/>
    </row>
    <row r="11" spans="2:12" ht="17.25" customHeight="1" x14ac:dyDescent="0.3">
      <c r="B11" s="1044"/>
      <c r="C11" s="1027" t="s">
        <v>835</v>
      </c>
      <c r="D11" s="972"/>
      <c r="E11" s="972"/>
      <c r="F11" s="972"/>
      <c r="G11" s="972"/>
      <c r="H11" s="972"/>
      <c r="I11" s="972"/>
      <c r="J11" s="1049"/>
    </row>
    <row r="12" spans="2:12" ht="17.25" customHeight="1" x14ac:dyDescent="0.3">
      <c r="B12" s="1044"/>
      <c r="C12" s="1027" t="s">
        <v>836</v>
      </c>
      <c r="D12" s="972"/>
      <c r="E12" s="972"/>
      <c r="F12" s="972"/>
      <c r="G12" s="972"/>
      <c r="H12" s="972"/>
      <c r="I12" s="972"/>
      <c r="J12" s="1049"/>
    </row>
    <row r="13" spans="2:12" ht="17.25" customHeight="1" x14ac:dyDescent="0.3">
      <c r="B13" s="1044" t="s">
        <v>456</v>
      </c>
      <c r="C13" s="1027" t="s">
        <v>1367</v>
      </c>
      <c r="D13" s="972"/>
      <c r="E13" s="972"/>
      <c r="F13" s="972"/>
      <c r="G13" s="972"/>
      <c r="H13" s="972"/>
      <c r="I13" s="972"/>
      <c r="J13" s="1049"/>
    </row>
    <row r="14" spans="2:12" x14ac:dyDescent="0.3">
      <c r="B14" s="2225" t="s">
        <v>159</v>
      </c>
      <c r="C14" s="1048" t="s">
        <v>837</v>
      </c>
      <c r="D14" s="976"/>
      <c r="E14" s="976"/>
      <c r="F14" s="976"/>
      <c r="G14" s="976"/>
      <c r="H14" s="976"/>
      <c r="I14" s="976"/>
      <c r="J14" s="977"/>
    </row>
    <row r="15" spans="2:12" x14ac:dyDescent="0.3">
      <c r="B15" s="1044"/>
      <c r="C15" s="1027" t="s">
        <v>838</v>
      </c>
      <c r="D15" s="972"/>
      <c r="E15" s="972"/>
      <c r="F15" s="972"/>
      <c r="G15" s="972"/>
      <c r="H15" s="972"/>
      <c r="I15" s="972"/>
      <c r="J15" s="1049"/>
    </row>
    <row r="16" spans="2:12" x14ac:dyDescent="0.3">
      <c r="B16" s="2226"/>
      <c r="C16" s="1050"/>
      <c r="D16" s="1051"/>
      <c r="E16" s="1051"/>
      <c r="F16" s="1051"/>
      <c r="G16" s="1051"/>
      <c r="H16" s="1051"/>
      <c r="I16" s="1051"/>
      <c r="J16" s="1052"/>
    </row>
    <row r="17" spans="2:10" x14ac:dyDescent="0.3">
      <c r="B17" s="2223" t="s">
        <v>161</v>
      </c>
      <c r="C17" s="1053" t="s">
        <v>268</v>
      </c>
      <c r="D17" s="1042"/>
      <c r="E17" s="1042"/>
      <c r="F17" s="1042"/>
      <c r="G17" s="1042"/>
      <c r="H17" s="1042"/>
      <c r="I17" s="1042"/>
      <c r="J17" s="1043"/>
    </row>
    <row r="18" spans="2:10" x14ac:dyDescent="0.3">
      <c r="B18" s="2225" t="s">
        <v>162</v>
      </c>
      <c r="C18" s="1048" t="s">
        <v>839</v>
      </c>
      <c r="D18" s="976"/>
      <c r="E18" s="976"/>
      <c r="F18" s="976"/>
      <c r="G18" s="976"/>
      <c r="H18" s="976"/>
      <c r="I18" s="976"/>
      <c r="J18" s="977"/>
    </row>
    <row r="19" spans="2:10" x14ac:dyDescent="0.3">
      <c r="B19" s="2226"/>
      <c r="C19" s="1050"/>
      <c r="D19" s="1051"/>
      <c r="E19" s="1051"/>
      <c r="F19" s="1051"/>
      <c r="G19" s="1051"/>
      <c r="H19" s="1051"/>
      <c r="I19" s="1051"/>
      <c r="J19" s="1052"/>
    </row>
    <row r="20" spans="2:10" ht="30" x14ac:dyDescent="0.3">
      <c r="B20" s="2229" t="s">
        <v>187</v>
      </c>
      <c r="C20" s="1054" t="s">
        <v>840</v>
      </c>
      <c r="D20" s="1055"/>
      <c r="E20" s="1055"/>
      <c r="F20" s="1055"/>
      <c r="G20" s="1055"/>
      <c r="H20" s="1055"/>
      <c r="I20" s="1055"/>
      <c r="J20" s="1056"/>
    </row>
    <row r="24" spans="2:10" ht="32.25" customHeight="1" x14ac:dyDescent="0.3">
      <c r="D24" s="1164" t="s">
        <v>166</v>
      </c>
      <c r="E24" s="2231" t="s">
        <v>189</v>
      </c>
      <c r="F24" s="1163" t="s">
        <v>159</v>
      </c>
    </row>
    <row r="25" spans="2:10" hidden="1" x14ac:dyDescent="0.3">
      <c r="D25" s="2230">
        <v>42736</v>
      </c>
      <c r="E25" s="1992">
        <v>0</v>
      </c>
      <c r="F25" s="1057">
        <v>2</v>
      </c>
    </row>
    <row r="26" spans="2:10" hidden="1" x14ac:dyDescent="0.3">
      <c r="D26" s="2230">
        <v>42767</v>
      </c>
      <c r="E26" s="1992">
        <v>0</v>
      </c>
      <c r="F26" s="1057">
        <v>2</v>
      </c>
    </row>
    <row r="27" spans="2:10" hidden="1" x14ac:dyDescent="0.3">
      <c r="D27" s="2230">
        <v>42795</v>
      </c>
      <c r="E27" s="1992">
        <v>0</v>
      </c>
      <c r="F27" s="1057">
        <v>2</v>
      </c>
    </row>
    <row r="28" spans="2:10" hidden="1" x14ac:dyDescent="0.3">
      <c r="D28" s="2230">
        <v>42826</v>
      </c>
      <c r="E28" s="1992">
        <v>0</v>
      </c>
      <c r="F28" s="1057">
        <v>2</v>
      </c>
    </row>
    <row r="29" spans="2:10" hidden="1" x14ac:dyDescent="0.3">
      <c r="D29" s="2230">
        <v>42856</v>
      </c>
      <c r="E29" s="1992">
        <v>0</v>
      </c>
      <c r="F29" s="1057">
        <v>2</v>
      </c>
    </row>
    <row r="30" spans="2:10" hidden="1" x14ac:dyDescent="0.3">
      <c r="D30" s="2230">
        <v>42887</v>
      </c>
      <c r="E30" s="1992">
        <v>0</v>
      </c>
      <c r="F30" s="1057">
        <v>2</v>
      </c>
    </row>
    <row r="31" spans="2:10" hidden="1" x14ac:dyDescent="0.3">
      <c r="D31" s="2230">
        <v>42917</v>
      </c>
      <c r="E31" s="1992">
        <v>0</v>
      </c>
      <c r="F31" s="1057">
        <v>2</v>
      </c>
    </row>
    <row r="32" spans="2:10" hidden="1" x14ac:dyDescent="0.3">
      <c r="D32" s="2230">
        <v>42948</v>
      </c>
      <c r="E32" s="1992">
        <v>0</v>
      </c>
      <c r="F32" s="1057">
        <v>2</v>
      </c>
    </row>
    <row r="33" spans="4:6" hidden="1" x14ac:dyDescent="0.3">
      <c r="D33" s="2230">
        <v>42979</v>
      </c>
      <c r="E33" s="1992">
        <v>0</v>
      </c>
      <c r="F33" s="1057">
        <v>2</v>
      </c>
    </row>
    <row r="34" spans="4:6" hidden="1" x14ac:dyDescent="0.3">
      <c r="D34" s="2230">
        <v>43009</v>
      </c>
      <c r="E34" s="1992">
        <v>0</v>
      </c>
      <c r="F34" s="1057">
        <v>2</v>
      </c>
    </row>
    <row r="35" spans="4:6" hidden="1" x14ac:dyDescent="0.3">
      <c r="D35" s="2230">
        <v>43040</v>
      </c>
      <c r="E35" s="1992">
        <v>0</v>
      </c>
      <c r="F35" s="1057">
        <v>2</v>
      </c>
    </row>
    <row r="36" spans="4:6" hidden="1" x14ac:dyDescent="0.3">
      <c r="D36" s="2230">
        <v>43070</v>
      </c>
      <c r="E36" s="1992">
        <v>0</v>
      </c>
      <c r="F36" s="1057">
        <v>2</v>
      </c>
    </row>
    <row r="37" spans="4:6" x14ac:dyDescent="0.3">
      <c r="D37" s="2230">
        <v>43101</v>
      </c>
      <c r="E37" s="1992">
        <v>0</v>
      </c>
      <c r="F37" s="1057">
        <v>2</v>
      </c>
    </row>
    <row r="38" spans="4:6" x14ac:dyDescent="0.3">
      <c r="D38" s="2230">
        <v>43132</v>
      </c>
      <c r="E38" s="1992">
        <v>0</v>
      </c>
      <c r="F38" s="1057">
        <v>2</v>
      </c>
    </row>
    <row r="39" spans="4:6" x14ac:dyDescent="0.3">
      <c r="D39" s="2230">
        <v>43160</v>
      </c>
      <c r="E39" s="1992">
        <v>0</v>
      </c>
      <c r="F39" s="1057">
        <v>2</v>
      </c>
    </row>
    <row r="40" spans="4:6" x14ac:dyDescent="0.3">
      <c r="D40" s="2230">
        <v>43191</v>
      </c>
      <c r="E40" s="1992">
        <v>0</v>
      </c>
      <c r="F40" s="1057">
        <v>2</v>
      </c>
    </row>
    <row r="41" spans="4:6" x14ac:dyDescent="0.3">
      <c r="D41" s="2230">
        <v>43221</v>
      </c>
      <c r="E41" s="1992">
        <v>0</v>
      </c>
      <c r="F41" s="1057">
        <v>2</v>
      </c>
    </row>
    <row r="42" spans="4:6" x14ac:dyDescent="0.3">
      <c r="D42" s="2230">
        <v>43252</v>
      </c>
      <c r="E42" s="1992">
        <v>0</v>
      </c>
      <c r="F42" s="1057">
        <v>2</v>
      </c>
    </row>
    <row r="43" spans="4:6" x14ac:dyDescent="0.3">
      <c r="D43" s="2230">
        <v>43282</v>
      </c>
      <c r="E43" s="1992">
        <v>0</v>
      </c>
      <c r="F43" s="1057">
        <v>2</v>
      </c>
    </row>
    <row r="44" spans="4:6" x14ac:dyDescent="0.3">
      <c r="D44" s="2230">
        <v>43313</v>
      </c>
      <c r="E44" s="1992">
        <v>0</v>
      </c>
      <c r="F44" s="1057">
        <v>2</v>
      </c>
    </row>
    <row r="45" spans="4:6" x14ac:dyDescent="0.3">
      <c r="D45" s="2230">
        <v>43344</v>
      </c>
      <c r="E45" s="1992">
        <v>0</v>
      </c>
      <c r="F45" s="1057">
        <v>2</v>
      </c>
    </row>
    <row r="46" spans="4:6" x14ac:dyDescent="0.3">
      <c r="D46" s="2230">
        <v>43374</v>
      </c>
      <c r="E46" s="1992">
        <v>0</v>
      </c>
      <c r="F46" s="1057">
        <v>2</v>
      </c>
    </row>
    <row r="47" spans="4:6" x14ac:dyDescent="0.3">
      <c r="D47" s="2230">
        <v>43405</v>
      </c>
      <c r="E47" s="1992">
        <v>0</v>
      </c>
      <c r="F47" s="1057">
        <v>2</v>
      </c>
    </row>
    <row r="48" spans="4:6" ht="15.75" thickBot="1" x14ac:dyDescent="0.35">
      <c r="D48" s="3169">
        <v>43435</v>
      </c>
      <c r="E48" s="3174">
        <v>0</v>
      </c>
      <c r="F48" s="1176">
        <v>2</v>
      </c>
    </row>
    <row r="49" spans="3:6" x14ac:dyDescent="0.3">
      <c r="D49" s="3170">
        <v>43466</v>
      </c>
      <c r="E49" s="3171"/>
      <c r="F49" s="1057">
        <v>2</v>
      </c>
    </row>
    <row r="50" spans="3:6" x14ac:dyDescent="0.3">
      <c r="D50" s="3172">
        <v>43497</v>
      </c>
      <c r="E50" s="2032"/>
      <c r="F50" s="1057">
        <v>2</v>
      </c>
    </row>
    <row r="51" spans="3:6" x14ac:dyDescent="0.3">
      <c r="D51" s="3172">
        <v>43525</v>
      </c>
      <c r="E51" s="2032"/>
      <c r="F51" s="1057">
        <v>2</v>
      </c>
    </row>
    <row r="52" spans="3:6" x14ac:dyDescent="0.3">
      <c r="D52" s="3172">
        <v>43556</v>
      </c>
      <c r="E52" s="2032"/>
      <c r="F52" s="1057">
        <v>2</v>
      </c>
    </row>
    <row r="53" spans="3:6" x14ac:dyDescent="0.3">
      <c r="D53" s="3172">
        <v>43586</v>
      </c>
      <c r="E53" s="2032"/>
      <c r="F53" s="1057">
        <v>2</v>
      </c>
    </row>
    <row r="54" spans="3:6" x14ac:dyDescent="0.3">
      <c r="D54" s="3172">
        <v>43617</v>
      </c>
      <c r="E54" s="2032"/>
      <c r="F54" s="1057">
        <v>2</v>
      </c>
    </row>
    <row r="55" spans="3:6" x14ac:dyDescent="0.3">
      <c r="D55" s="3172">
        <v>43647</v>
      </c>
      <c r="E55" s="2032"/>
      <c r="F55" s="1057">
        <v>2</v>
      </c>
    </row>
    <row r="56" spans="3:6" x14ac:dyDescent="0.3">
      <c r="D56" s="3172">
        <v>43678</v>
      </c>
      <c r="E56" s="2032"/>
      <c r="F56" s="1057">
        <v>2</v>
      </c>
    </row>
    <row r="57" spans="3:6" x14ac:dyDescent="0.3">
      <c r="D57" s="3172">
        <v>43709</v>
      </c>
      <c r="E57" s="1057"/>
      <c r="F57" s="1057">
        <v>2</v>
      </c>
    </row>
    <row r="58" spans="3:6" x14ac:dyDescent="0.3">
      <c r="D58" s="3172">
        <v>43739</v>
      </c>
      <c r="E58" s="1057"/>
      <c r="F58" s="1057">
        <v>2</v>
      </c>
    </row>
    <row r="59" spans="3:6" x14ac:dyDescent="0.3">
      <c r="D59" s="3172">
        <v>43770</v>
      </c>
      <c r="E59" s="1057"/>
      <c r="F59" s="1057">
        <v>2</v>
      </c>
    </row>
    <row r="60" spans="3:6" ht="15.75" thickBot="1" x14ac:dyDescent="0.35">
      <c r="D60" s="3173">
        <v>43800</v>
      </c>
      <c r="E60" s="2976"/>
      <c r="F60" s="1057">
        <v>2</v>
      </c>
    </row>
    <row r="62" spans="3:6" ht="17.25" x14ac:dyDescent="0.3">
      <c r="C62" s="1058" t="s">
        <v>841</v>
      </c>
    </row>
    <row r="64" spans="3:6" x14ac:dyDescent="0.3">
      <c r="E64" s="1059"/>
    </row>
    <row r="65" spans="3:15" x14ac:dyDescent="0.3">
      <c r="C65" s="3673"/>
      <c r="D65" s="3673"/>
      <c r="E65" s="3673"/>
    </row>
    <row r="66" spans="3:15" ht="30" x14ac:dyDescent="0.3">
      <c r="C66" s="1060" t="s">
        <v>80</v>
      </c>
      <c r="D66" s="1061" t="s">
        <v>842</v>
      </c>
      <c r="E66" s="1061"/>
      <c r="F66" s="1061"/>
      <c r="G66" s="1062"/>
      <c r="H66" s="1060" t="s">
        <v>843</v>
      </c>
      <c r="I66" s="1003" t="s">
        <v>844</v>
      </c>
      <c r="J66" s="1004"/>
      <c r="K66" s="1004"/>
      <c r="L66" s="1004"/>
      <c r="M66" s="1005"/>
      <c r="N66" s="1063" t="s">
        <v>845</v>
      </c>
    </row>
    <row r="67" spans="3:15" ht="55.15" customHeight="1" x14ac:dyDescent="0.3">
      <c r="C67" s="1064">
        <v>1</v>
      </c>
      <c r="D67" s="3674" t="s">
        <v>1269</v>
      </c>
      <c r="E67" s="3675"/>
      <c r="F67" s="3675"/>
      <c r="G67" s="3675"/>
      <c r="H67" s="1066">
        <v>1</v>
      </c>
      <c r="I67" s="3672" t="s">
        <v>1270</v>
      </c>
      <c r="J67" s="3672"/>
      <c r="K67" s="3672"/>
      <c r="L67" s="3672"/>
      <c r="M67" s="3672"/>
      <c r="N67" s="1067">
        <v>0</v>
      </c>
    </row>
    <row r="68" spans="3:15" x14ac:dyDescent="0.3">
      <c r="C68" s="1068">
        <v>2</v>
      </c>
      <c r="D68" s="1065"/>
      <c r="E68" s="1065"/>
      <c r="F68" s="1065"/>
      <c r="G68" s="1065"/>
      <c r="H68" s="1065"/>
      <c r="I68" s="3676"/>
      <c r="J68" s="3676"/>
      <c r="K68" s="3676"/>
      <c r="L68" s="3676"/>
      <c r="M68" s="3676"/>
      <c r="N68" s="1069"/>
    </row>
    <row r="69" spans="3:15" x14ac:dyDescent="0.3">
      <c r="C69" s="1068">
        <v>3</v>
      </c>
      <c r="D69" s="1065"/>
      <c r="E69" s="1065"/>
      <c r="F69" s="1065"/>
      <c r="G69" s="1065"/>
      <c r="H69" s="1065"/>
      <c r="I69" s="1065"/>
      <c r="J69" s="1065"/>
      <c r="K69" s="1065"/>
      <c r="L69" s="1065"/>
      <c r="M69" s="1065"/>
      <c r="N69" s="1069"/>
    </row>
    <row r="70" spans="3:15" x14ac:dyDescent="0.3">
      <c r="C70" s="1068">
        <v>4</v>
      </c>
      <c r="D70" s="1065"/>
      <c r="E70" s="1065"/>
      <c r="F70" s="1065"/>
      <c r="G70" s="1065"/>
      <c r="H70" s="1065"/>
      <c r="I70" s="1065"/>
      <c r="J70" s="1065"/>
      <c r="K70" s="1065"/>
      <c r="L70" s="1065"/>
      <c r="M70" s="1065"/>
      <c r="N70" s="1069"/>
    </row>
    <row r="71" spans="3:15" ht="15.75" thickBot="1" x14ac:dyDescent="0.35">
      <c r="C71" s="1068">
        <v>5</v>
      </c>
      <c r="D71" s="1070"/>
      <c r="E71" s="1070"/>
      <c r="F71" s="1070"/>
      <c r="G71" s="1070"/>
      <c r="H71" s="1070"/>
      <c r="I71" s="1070"/>
      <c r="J71" s="1070"/>
      <c r="K71" s="1070"/>
      <c r="L71" s="1070"/>
      <c r="M71" s="1070"/>
      <c r="N71" s="1071"/>
    </row>
    <row r="73" spans="3:15" x14ac:dyDescent="0.3">
      <c r="C73" s="1010"/>
      <c r="D73" s="1072"/>
    </row>
    <row r="74" spans="3:15" ht="30" x14ac:dyDescent="0.3">
      <c r="C74" s="1060" t="s">
        <v>80</v>
      </c>
      <c r="D74" s="1061" t="s">
        <v>842</v>
      </c>
      <c r="E74" s="1061"/>
      <c r="F74" s="1061"/>
      <c r="G74" s="1062"/>
      <c r="H74" s="1060" t="s">
        <v>843</v>
      </c>
      <c r="I74" s="1000" t="s">
        <v>844</v>
      </c>
      <c r="J74" s="1001"/>
      <c r="K74" s="1001"/>
      <c r="L74" s="1001"/>
      <c r="M74" s="1002"/>
      <c r="N74" s="1063" t="s">
        <v>845</v>
      </c>
    </row>
    <row r="75" spans="3:15" ht="60" customHeight="1" x14ac:dyDescent="0.3">
      <c r="C75" s="1064">
        <v>1</v>
      </c>
      <c r="D75" s="1065"/>
      <c r="E75" s="1065"/>
      <c r="F75" s="1065"/>
      <c r="G75" s="1065"/>
      <c r="H75" s="1066"/>
      <c r="I75" s="3677"/>
      <c r="J75" s="3677"/>
      <c r="K75" s="3677"/>
      <c r="L75" s="3677"/>
      <c r="M75" s="3677"/>
      <c r="N75" s="1067"/>
      <c r="O75" s="1712"/>
    </row>
    <row r="76" spans="3:15" ht="40.15" customHeight="1" x14ac:dyDescent="0.3">
      <c r="C76" s="1068">
        <v>2</v>
      </c>
      <c r="D76" s="1065"/>
      <c r="E76" s="1065"/>
      <c r="F76" s="1065"/>
      <c r="G76" s="1065"/>
      <c r="H76" s="1066"/>
      <c r="I76" s="3672"/>
      <c r="J76" s="3672"/>
      <c r="K76" s="3672"/>
      <c r="L76" s="3672"/>
      <c r="M76" s="3672"/>
      <c r="N76" s="1067"/>
    </row>
    <row r="77" spans="3:15" x14ac:dyDescent="0.3">
      <c r="C77" s="1068">
        <v>3</v>
      </c>
      <c r="D77" s="1065"/>
      <c r="E77" s="1065"/>
      <c r="F77" s="1065"/>
      <c r="G77" s="1065"/>
      <c r="H77" s="1065"/>
      <c r="I77" s="1065"/>
      <c r="J77" s="1065"/>
      <c r="K77" s="1065"/>
      <c r="L77" s="1065"/>
      <c r="M77" s="1065"/>
      <c r="N77" s="1069"/>
    </row>
    <row r="78" spans="3:15" x14ac:dyDescent="0.3">
      <c r="C78" s="1068">
        <v>4</v>
      </c>
      <c r="D78" s="1065"/>
      <c r="E78" s="1065"/>
      <c r="F78" s="1065"/>
      <c r="G78" s="1065"/>
      <c r="H78" s="1065"/>
      <c r="I78" s="1065"/>
      <c r="J78" s="1065"/>
      <c r="K78" s="1065"/>
      <c r="L78" s="1065"/>
      <c r="M78" s="1065"/>
      <c r="N78" s="1069"/>
    </row>
    <row r="79" spans="3:15" ht="15.75" thickBot="1" x14ac:dyDescent="0.35">
      <c r="C79" s="1068">
        <v>5</v>
      </c>
      <c r="D79" s="1070"/>
      <c r="E79" s="1070"/>
      <c r="F79" s="1070"/>
      <c r="G79" s="1070"/>
      <c r="H79" s="1070"/>
      <c r="I79" s="1070"/>
      <c r="J79" s="1070"/>
      <c r="K79" s="1070"/>
      <c r="L79" s="1070"/>
      <c r="M79" s="1070"/>
      <c r="N79" s="1071"/>
    </row>
  </sheetData>
  <mergeCells count="6">
    <mergeCell ref="I76:M76"/>
    <mergeCell ref="C65:E65"/>
    <mergeCell ref="D67:G67"/>
    <mergeCell ref="I67:M67"/>
    <mergeCell ref="I68:M68"/>
    <mergeCell ref="I75:M75"/>
  </mergeCells>
  <conditionalFormatting sqref="E25:E56">
    <cfRule type="cellIs" dxfId="170" priority="1" stopIfTrue="1" operator="greaterThan">
      <formula>10</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26"/>
  <sheetViews>
    <sheetView zoomScale="80" zoomScaleNormal="80" workbookViewId="0"/>
  </sheetViews>
  <sheetFormatPr defaultColWidth="15.7109375" defaultRowHeight="15" x14ac:dyDescent="0.3"/>
  <cols>
    <col min="1" max="1" width="15.7109375" style="969"/>
    <col min="2" max="2" width="17" style="969" customWidth="1"/>
    <col min="3" max="3" width="16.28515625" style="969" customWidth="1"/>
    <col min="4" max="4" width="9.7109375" style="969" customWidth="1"/>
    <col min="5" max="5" width="8.28515625" style="969" customWidth="1"/>
    <col min="6" max="6" width="9" style="969" customWidth="1"/>
    <col min="7" max="7" width="10.7109375" style="969" customWidth="1"/>
    <col min="8" max="8" width="7.140625" style="969" customWidth="1"/>
    <col min="9" max="9" width="6.140625" style="969" customWidth="1"/>
    <col min="10" max="10" width="6.85546875" style="969" customWidth="1"/>
    <col min="11" max="11" width="7.7109375" style="969" customWidth="1"/>
    <col min="12" max="12" width="9" style="969" customWidth="1"/>
    <col min="13" max="16384" width="15.7109375" style="969"/>
  </cols>
  <sheetData>
    <row r="1" spans="2:13" ht="16.5" x14ac:dyDescent="0.3">
      <c r="E1" s="1034" t="s">
        <v>148</v>
      </c>
    </row>
    <row r="2" spans="2:13" ht="16.5" x14ac:dyDescent="0.3">
      <c r="E2" s="1035" t="s">
        <v>41</v>
      </c>
    </row>
    <row r="3" spans="2:13" ht="17.25" x14ac:dyDescent="0.3">
      <c r="D3" s="1036"/>
      <c r="E3" s="1034" t="s">
        <v>807</v>
      </c>
    </row>
    <row r="4" spans="2:13" ht="16.5" x14ac:dyDescent="0.3">
      <c r="E4" s="1034" t="s">
        <v>846</v>
      </c>
    </row>
    <row r="5" spans="2:13" x14ac:dyDescent="0.3">
      <c r="M5" s="970"/>
    </row>
    <row r="6" spans="2:13" x14ac:dyDescent="0.3">
      <c r="F6" s="969" t="s">
        <v>404</v>
      </c>
      <c r="I6" s="3678">
        <v>43600</v>
      </c>
      <c r="J6" s="3678"/>
      <c r="M6" s="970"/>
    </row>
    <row r="7" spans="2:13" x14ac:dyDescent="0.3">
      <c r="H7" s="973" t="s">
        <v>152</v>
      </c>
      <c r="I7" s="1038" t="s">
        <v>832</v>
      </c>
      <c r="J7" s="1039"/>
      <c r="M7" s="970"/>
    </row>
    <row r="8" spans="2:13" x14ac:dyDescent="0.3">
      <c r="I8" s="973"/>
      <c r="J8" s="970"/>
      <c r="K8" s="970"/>
      <c r="L8" s="970"/>
      <c r="M8" s="970"/>
    </row>
    <row r="9" spans="2:13" x14ac:dyDescent="0.3">
      <c r="B9" s="2223" t="s">
        <v>39</v>
      </c>
      <c r="C9" s="1041" t="s">
        <v>847</v>
      </c>
      <c r="D9" s="1042"/>
      <c r="E9" s="1042"/>
      <c r="F9" s="1042"/>
      <c r="G9" s="1042"/>
      <c r="H9" s="1042"/>
      <c r="I9" s="1042"/>
      <c r="J9" s="1043"/>
      <c r="K9" s="970"/>
      <c r="L9" s="970"/>
    </row>
    <row r="10" spans="2:13" x14ac:dyDescent="0.3">
      <c r="B10" s="3679" t="s">
        <v>157</v>
      </c>
      <c r="C10" s="1048" t="s">
        <v>753</v>
      </c>
      <c r="D10" s="976"/>
      <c r="E10" s="976"/>
      <c r="F10" s="976"/>
      <c r="G10" s="976"/>
      <c r="H10" s="976"/>
      <c r="I10" s="976"/>
      <c r="J10" s="977"/>
    </row>
    <row r="11" spans="2:13" x14ac:dyDescent="0.3">
      <c r="B11" s="3680"/>
      <c r="C11" s="1027" t="s">
        <v>848</v>
      </c>
      <c r="D11" s="972"/>
      <c r="E11" s="972"/>
      <c r="F11" s="972"/>
      <c r="G11" s="972"/>
      <c r="H11" s="972"/>
      <c r="I11" s="972"/>
      <c r="J11" s="1049"/>
    </row>
    <row r="12" spans="2:13" x14ac:dyDescent="0.3">
      <c r="B12" s="3681"/>
      <c r="C12" s="1050" t="s">
        <v>849</v>
      </c>
      <c r="D12" s="1051"/>
      <c r="E12" s="1051"/>
      <c r="F12" s="1051"/>
      <c r="G12" s="1051"/>
      <c r="H12" s="1051"/>
      <c r="I12" s="1051"/>
      <c r="J12" s="1052"/>
    </row>
    <row r="13" spans="2:13" x14ac:dyDescent="0.3">
      <c r="B13" s="2232" t="s">
        <v>155</v>
      </c>
      <c r="C13" s="1027" t="s">
        <v>850</v>
      </c>
      <c r="D13" s="972"/>
      <c r="E13" s="972"/>
      <c r="F13" s="972"/>
      <c r="G13" s="972"/>
      <c r="H13" s="972"/>
      <c r="I13" s="972"/>
      <c r="J13" s="1049"/>
    </row>
    <row r="14" spans="2:13" x14ac:dyDescent="0.3">
      <c r="B14" s="2225" t="s">
        <v>159</v>
      </c>
      <c r="C14" s="1048" t="s">
        <v>851</v>
      </c>
      <c r="D14" s="976"/>
      <c r="E14" s="976"/>
      <c r="F14" s="976"/>
      <c r="G14" s="976"/>
      <c r="H14" s="976"/>
      <c r="I14" s="976"/>
      <c r="J14" s="977"/>
      <c r="K14" s="970"/>
      <c r="L14" s="970"/>
    </row>
    <row r="15" spans="2:13" x14ac:dyDescent="0.3">
      <c r="B15" s="1044"/>
      <c r="C15" s="1027"/>
      <c r="D15" s="972"/>
      <c r="E15" s="972"/>
      <c r="F15" s="972"/>
      <c r="G15" s="972"/>
      <c r="H15" s="972"/>
      <c r="I15" s="972"/>
      <c r="J15" s="1049"/>
      <c r="K15" s="970"/>
      <c r="L15" s="970"/>
    </row>
    <row r="16" spans="2:13" x14ac:dyDescent="0.3">
      <c r="B16" s="2226"/>
      <c r="C16" s="1050"/>
      <c r="D16" s="1051"/>
      <c r="E16" s="1051"/>
      <c r="F16" s="1051"/>
      <c r="G16" s="1051"/>
      <c r="H16" s="1051"/>
      <c r="I16" s="1051"/>
      <c r="J16" s="1052"/>
      <c r="K16" s="970"/>
      <c r="L16" s="970"/>
    </row>
    <row r="17" spans="2:12" x14ac:dyDescent="0.3">
      <c r="B17" s="2223" t="s">
        <v>161</v>
      </c>
      <c r="C17" s="1053" t="s">
        <v>268</v>
      </c>
      <c r="D17" s="1042"/>
      <c r="E17" s="1042"/>
      <c r="F17" s="1042"/>
      <c r="G17" s="1042"/>
      <c r="H17" s="1042"/>
      <c r="I17" s="1042"/>
      <c r="J17" s="1043"/>
      <c r="K17" s="970"/>
      <c r="L17" s="970"/>
    </row>
    <row r="18" spans="2:12" x14ac:dyDescent="0.3">
      <c r="B18" s="2225" t="s">
        <v>162</v>
      </c>
      <c r="C18" s="1048" t="s">
        <v>411</v>
      </c>
      <c r="D18" s="976"/>
      <c r="E18" s="976"/>
      <c r="F18" s="976"/>
      <c r="G18" s="976"/>
      <c r="H18" s="976"/>
      <c r="I18" s="976"/>
      <c r="J18" s="977"/>
      <c r="K18" s="970"/>
      <c r="L18" s="970"/>
    </row>
    <row r="19" spans="2:12" ht="17.45" customHeight="1" x14ac:dyDescent="0.3">
      <c r="B19" s="2226"/>
      <c r="C19" s="1050" t="s">
        <v>852</v>
      </c>
      <c r="D19" s="1051"/>
      <c r="E19" s="1051"/>
      <c r="F19" s="1051"/>
      <c r="G19" s="1051"/>
      <c r="H19" s="1051"/>
      <c r="I19" s="1051"/>
      <c r="J19" s="1052"/>
      <c r="K19" s="970"/>
      <c r="L19" s="970"/>
    </row>
    <row r="20" spans="2:12" ht="79.900000000000006" customHeight="1" x14ac:dyDescent="0.3">
      <c r="B20" s="2229" t="s">
        <v>187</v>
      </c>
      <c r="C20" s="3682" t="s">
        <v>853</v>
      </c>
      <c r="D20" s="3683"/>
      <c r="E20" s="3683"/>
      <c r="F20" s="3683"/>
      <c r="G20" s="3683"/>
      <c r="H20" s="3683"/>
      <c r="I20" s="3683"/>
      <c r="J20" s="3684"/>
      <c r="K20" s="970"/>
      <c r="L20" s="970"/>
    </row>
    <row r="22" spans="2:12" x14ac:dyDescent="0.3">
      <c r="B22" s="1074"/>
      <c r="C22" s="970"/>
      <c r="D22" s="970"/>
      <c r="E22" s="970"/>
      <c r="F22" s="970"/>
      <c r="G22" s="970"/>
      <c r="H22" s="970"/>
      <c r="I22" s="970"/>
      <c r="J22" s="970"/>
      <c r="K22" s="970"/>
      <c r="L22" s="970"/>
    </row>
    <row r="23" spans="2:12" x14ac:dyDescent="0.3">
      <c r="B23" s="1010"/>
      <c r="D23" s="970"/>
      <c r="E23" s="970"/>
      <c r="F23" s="970"/>
    </row>
    <row r="24" spans="2:12" x14ac:dyDescent="0.3">
      <c r="B24" s="1009"/>
    </row>
    <row r="25" spans="2:12" ht="15.75" thickBot="1" x14ac:dyDescent="0.35">
      <c r="C25" s="1009"/>
    </row>
    <row r="26" spans="2:12" ht="34.15" customHeight="1" x14ac:dyDescent="0.3">
      <c r="B26" s="2978" t="s">
        <v>166</v>
      </c>
      <c r="C26" s="2992" t="s">
        <v>415</v>
      </c>
      <c r="D26" s="2985" t="s">
        <v>159</v>
      </c>
    </row>
    <row r="27" spans="2:12" x14ac:dyDescent="0.3">
      <c r="B27" s="2979">
        <v>42736</v>
      </c>
      <c r="C27" s="2993">
        <v>1</v>
      </c>
      <c r="D27" s="2986">
        <v>0.98</v>
      </c>
      <c r="E27" s="1013"/>
    </row>
    <row r="28" spans="2:12" x14ac:dyDescent="0.3">
      <c r="B28" s="2979">
        <v>42767</v>
      </c>
      <c r="C28" s="2993">
        <v>1</v>
      </c>
      <c r="D28" s="2986">
        <v>0.98</v>
      </c>
    </row>
    <row r="29" spans="2:12" x14ac:dyDescent="0.3">
      <c r="B29" s="2979">
        <v>42795</v>
      </c>
      <c r="C29" s="2993">
        <v>1</v>
      </c>
      <c r="D29" s="2986">
        <v>0.98</v>
      </c>
    </row>
    <row r="30" spans="2:12" x14ac:dyDescent="0.3">
      <c r="B30" s="2979">
        <v>42826</v>
      </c>
      <c r="C30" s="2993">
        <v>1</v>
      </c>
      <c r="D30" s="2986">
        <v>0.98</v>
      </c>
    </row>
    <row r="31" spans="2:12" x14ac:dyDescent="0.3">
      <c r="B31" s="2979">
        <v>42856</v>
      </c>
      <c r="C31" s="2993">
        <v>1</v>
      </c>
      <c r="D31" s="2986">
        <v>0.98</v>
      </c>
    </row>
    <row r="32" spans="2:12" x14ac:dyDescent="0.3">
      <c r="B32" s="2979">
        <v>42887</v>
      </c>
      <c r="C32" s="2993">
        <v>1</v>
      </c>
      <c r="D32" s="2986">
        <v>0.98</v>
      </c>
    </row>
    <row r="33" spans="2:4" x14ac:dyDescent="0.3">
      <c r="B33" s="2979">
        <v>42917</v>
      </c>
      <c r="C33" s="2993">
        <v>1</v>
      </c>
      <c r="D33" s="2986">
        <v>0.98</v>
      </c>
    </row>
    <row r="34" spans="2:4" x14ac:dyDescent="0.3">
      <c r="B34" s="2979">
        <v>42948</v>
      </c>
      <c r="C34" s="2993">
        <v>1</v>
      </c>
      <c r="D34" s="2986">
        <v>0.98</v>
      </c>
    </row>
    <row r="35" spans="2:4" x14ac:dyDescent="0.3">
      <c r="B35" s="2979">
        <v>42979</v>
      </c>
      <c r="C35" s="2993">
        <v>1</v>
      </c>
      <c r="D35" s="2986">
        <v>0.98</v>
      </c>
    </row>
    <row r="36" spans="2:4" x14ac:dyDescent="0.3">
      <c r="B36" s="2979">
        <v>43009</v>
      </c>
      <c r="C36" s="2993">
        <v>1</v>
      </c>
      <c r="D36" s="2986">
        <v>0.98</v>
      </c>
    </row>
    <row r="37" spans="2:4" x14ac:dyDescent="0.3">
      <c r="B37" s="2979">
        <v>43040</v>
      </c>
      <c r="C37" s="2993">
        <v>1</v>
      </c>
      <c r="D37" s="2986">
        <v>0.98</v>
      </c>
    </row>
    <row r="38" spans="2:4" x14ac:dyDescent="0.3">
      <c r="B38" s="2979">
        <v>43070</v>
      </c>
      <c r="C38" s="2993">
        <v>1</v>
      </c>
      <c r="D38" s="2986">
        <v>0.98</v>
      </c>
    </row>
    <row r="39" spans="2:4" ht="17.25" customHeight="1" x14ac:dyDescent="0.3">
      <c r="B39" s="2979">
        <v>43101</v>
      </c>
      <c r="C39" s="2993">
        <v>1</v>
      </c>
      <c r="D39" s="2986">
        <v>0.98</v>
      </c>
    </row>
    <row r="40" spans="2:4" ht="17.25" customHeight="1" x14ac:dyDescent="0.3">
      <c r="B40" s="2979">
        <v>43132</v>
      </c>
      <c r="C40" s="2993">
        <v>1</v>
      </c>
      <c r="D40" s="2986">
        <v>0.98</v>
      </c>
    </row>
    <row r="41" spans="2:4" ht="17.25" customHeight="1" x14ac:dyDescent="0.3">
      <c r="B41" s="2979">
        <v>43160</v>
      </c>
      <c r="C41" s="2993">
        <v>1</v>
      </c>
      <c r="D41" s="2986">
        <v>0.98</v>
      </c>
    </row>
    <row r="42" spans="2:4" ht="17.25" customHeight="1" x14ac:dyDescent="0.3">
      <c r="B42" s="2979">
        <v>43191</v>
      </c>
      <c r="C42" s="2993">
        <v>1</v>
      </c>
      <c r="D42" s="2986">
        <v>0.98</v>
      </c>
    </row>
    <row r="43" spans="2:4" ht="17.25" customHeight="1" x14ac:dyDescent="0.3">
      <c r="B43" s="2979">
        <v>43221</v>
      </c>
      <c r="C43" s="2993">
        <v>1</v>
      </c>
      <c r="D43" s="2986">
        <v>0.98</v>
      </c>
    </row>
    <row r="44" spans="2:4" ht="17.25" customHeight="1" x14ac:dyDescent="0.3">
      <c r="B44" s="2979">
        <v>43252</v>
      </c>
      <c r="C44" s="2993">
        <v>1</v>
      </c>
      <c r="D44" s="2986">
        <v>0.98</v>
      </c>
    </row>
    <row r="45" spans="2:4" ht="17.25" customHeight="1" x14ac:dyDescent="0.3">
      <c r="B45" s="2979">
        <v>43282</v>
      </c>
      <c r="C45" s="2993">
        <v>1</v>
      </c>
      <c r="D45" s="2987">
        <v>0.98</v>
      </c>
    </row>
    <row r="46" spans="2:4" ht="17.25" customHeight="1" x14ac:dyDescent="0.3">
      <c r="B46" s="2979">
        <v>43313</v>
      </c>
      <c r="C46" s="2993">
        <v>1</v>
      </c>
      <c r="D46" s="2987">
        <v>0.98</v>
      </c>
    </row>
    <row r="47" spans="2:4" ht="17.25" customHeight="1" x14ac:dyDescent="0.3">
      <c r="B47" s="2979">
        <v>43344</v>
      </c>
      <c r="C47" s="2993">
        <v>1</v>
      </c>
      <c r="D47" s="2986">
        <v>0.98</v>
      </c>
    </row>
    <row r="48" spans="2:4" ht="17.25" customHeight="1" thickBot="1" x14ac:dyDescent="0.35">
      <c r="B48" s="2980">
        <v>43374</v>
      </c>
      <c r="C48" s="2994">
        <v>1</v>
      </c>
      <c r="D48" s="2988">
        <v>0.98</v>
      </c>
    </row>
    <row r="49" spans="2:4" ht="17.25" customHeight="1" thickBot="1" x14ac:dyDescent="0.35">
      <c r="B49" s="2980">
        <v>43405</v>
      </c>
      <c r="C49" s="2994">
        <v>1</v>
      </c>
      <c r="D49" s="2988">
        <v>0.98</v>
      </c>
    </row>
    <row r="50" spans="2:4" ht="17.25" customHeight="1" thickBot="1" x14ac:dyDescent="0.35">
      <c r="B50" s="2980">
        <v>43435</v>
      </c>
      <c r="C50" s="2994">
        <v>1</v>
      </c>
      <c r="D50" s="2988">
        <v>0.98</v>
      </c>
    </row>
    <row r="51" spans="2:4" ht="17.25" customHeight="1" thickBot="1" x14ac:dyDescent="0.35">
      <c r="B51" s="2980">
        <v>43466</v>
      </c>
      <c r="C51" s="2994">
        <v>1</v>
      </c>
      <c r="D51" s="2986">
        <v>0.98</v>
      </c>
    </row>
    <row r="52" spans="2:4" ht="17.25" customHeight="1" thickBot="1" x14ac:dyDescent="0.35">
      <c r="B52" s="2981">
        <v>43497</v>
      </c>
      <c r="C52" s="2995">
        <v>1</v>
      </c>
      <c r="D52" s="2989">
        <v>0.98</v>
      </c>
    </row>
    <row r="53" spans="2:4" ht="17.25" customHeight="1" thickBot="1" x14ac:dyDescent="0.35">
      <c r="B53" s="2982">
        <v>43525</v>
      </c>
      <c r="C53" s="1993">
        <v>1</v>
      </c>
      <c r="D53" s="2990">
        <v>0.98</v>
      </c>
    </row>
    <row r="54" spans="2:4" ht="17.25" customHeight="1" thickBot="1" x14ac:dyDescent="0.35">
      <c r="B54" s="2983">
        <v>43556</v>
      </c>
      <c r="C54" s="2996">
        <v>1</v>
      </c>
      <c r="D54" s="2991">
        <v>0.98</v>
      </c>
    </row>
    <row r="55" spans="2:4" ht="17.25" customHeight="1" thickBot="1" x14ac:dyDescent="0.35">
      <c r="B55" s="2983">
        <v>43617</v>
      </c>
      <c r="C55" s="2997"/>
      <c r="D55" s="2991"/>
    </row>
    <row r="56" spans="2:4" ht="17.25" customHeight="1" thickBot="1" x14ac:dyDescent="0.35">
      <c r="B56" s="2983">
        <v>43647</v>
      </c>
      <c r="C56" s="2997"/>
      <c r="D56" s="2991"/>
    </row>
    <row r="57" spans="2:4" ht="17.25" customHeight="1" thickBot="1" x14ac:dyDescent="0.35">
      <c r="B57" s="2983">
        <v>43678</v>
      </c>
      <c r="C57" s="2997"/>
      <c r="D57" s="2991"/>
    </row>
    <row r="58" spans="2:4" ht="17.25" customHeight="1" thickBot="1" x14ac:dyDescent="0.35">
      <c r="B58" s="2983">
        <v>43709</v>
      </c>
      <c r="C58" s="2997"/>
      <c r="D58" s="2991"/>
    </row>
    <row r="59" spans="2:4" ht="17.25" customHeight="1" thickBot="1" x14ac:dyDescent="0.35">
      <c r="B59" s="2983">
        <v>43678</v>
      </c>
      <c r="C59" s="2997"/>
      <c r="D59" s="2991"/>
    </row>
    <row r="60" spans="2:4" ht="17.25" customHeight="1" thickBot="1" x14ac:dyDescent="0.35">
      <c r="B60" s="2983">
        <v>43709</v>
      </c>
      <c r="C60" s="2997"/>
      <c r="D60" s="2991"/>
    </row>
    <row r="61" spans="2:4" ht="17.25" customHeight="1" thickBot="1" x14ac:dyDescent="0.35">
      <c r="B61" s="2983">
        <v>43739</v>
      </c>
      <c r="C61" s="2997"/>
      <c r="D61" s="2991"/>
    </row>
    <row r="62" spans="2:4" ht="17.25" customHeight="1" thickBot="1" x14ac:dyDescent="0.35">
      <c r="B62" s="2983">
        <v>43770</v>
      </c>
      <c r="C62" s="2997"/>
      <c r="D62" s="2991"/>
    </row>
    <row r="63" spans="2:4" ht="17.25" customHeight="1" thickBot="1" x14ac:dyDescent="0.35">
      <c r="B63" s="2984">
        <v>43800</v>
      </c>
      <c r="C63" s="2998"/>
      <c r="D63" s="2385"/>
    </row>
    <row r="64" spans="2:4" ht="17.25" customHeight="1" x14ac:dyDescent="0.3">
      <c r="B64" s="2784"/>
      <c r="D64" s="2966"/>
    </row>
    <row r="65" spans="2:6" ht="17.25" customHeight="1" x14ac:dyDescent="0.3">
      <c r="B65" s="2384"/>
      <c r="D65" s="2386"/>
    </row>
    <row r="66" spans="2:6" x14ac:dyDescent="0.3">
      <c r="B66" s="1010" t="s">
        <v>818</v>
      </c>
    </row>
    <row r="67" spans="2:6" x14ac:dyDescent="0.3">
      <c r="B67" s="969" t="s">
        <v>176</v>
      </c>
    </row>
    <row r="68" spans="2:6" x14ac:dyDescent="0.3">
      <c r="B68" s="969" t="s">
        <v>177</v>
      </c>
    </row>
    <row r="69" spans="2:6" x14ac:dyDescent="0.3">
      <c r="B69" s="1019" t="s">
        <v>178</v>
      </c>
      <c r="C69" s="1020"/>
      <c r="D69" s="1020"/>
      <c r="E69" s="1020"/>
      <c r="F69" s="1021"/>
    </row>
    <row r="70" spans="2:6" x14ac:dyDescent="0.3">
      <c r="B70" s="1022" t="s">
        <v>179</v>
      </c>
      <c r="C70" s="1023"/>
      <c r="D70" s="1024" t="s">
        <v>180</v>
      </c>
      <c r="E70" s="1023"/>
      <c r="F70" s="1025"/>
    </row>
    <row r="71" spans="2:6" x14ac:dyDescent="0.3">
      <c r="B71" s="1076"/>
      <c r="C71" s="1077"/>
      <c r="D71" s="982"/>
      <c r="E71" s="1077"/>
      <c r="F71" s="1078"/>
    </row>
    <row r="72" spans="2:6" x14ac:dyDescent="0.3">
      <c r="B72" s="1026"/>
      <c r="C72" s="972"/>
      <c r="D72" s="1027"/>
      <c r="E72" s="972"/>
      <c r="F72" s="1028"/>
    </row>
    <row r="73" spans="2:6" x14ac:dyDescent="0.3">
      <c r="B73" s="1026"/>
      <c r="C73" s="972"/>
      <c r="D73" s="1027"/>
      <c r="E73" s="972"/>
      <c r="F73" s="1028"/>
    </row>
    <row r="74" spans="2:6" x14ac:dyDescent="0.3">
      <c r="B74" s="1026"/>
      <c r="C74" s="972"/>
      <c r="D74" s="1027"/>
      <c r="E74" s="972"/>
      <c r="F74" s="1028"/>
    </row>
    <row r="75" spans="2:6" x14ac:dyDescent="0.3">
      <c r="B75" s="1026"/>
      <c r="C75" s="972"/>
      <c r="D75" s="1027"/>
      <c r="E75" s="972"/>
      <c r="F75" s="1028"/>
    </row>
    <row r="76" spans="2:6" x14ac:dyDescent="0.3">
      <c r="B76" s="1026"/>
      <c r="C76" s="972"/>
      <c r="D76" s="1027"/>
      <c r="E76" s="972"/>
      <c r="F76" s="1028"/>
    </row>
    <row r="77" spans="2:6" x14ac:dyDescent="0.3">
      <c r="B77" s="1026"/>
      <c r="C77" s="972"/>
      <c r="D77" s="1027"/>
      <c r="E77" s="972"/>
      <c r="F77" s="1028"/>
    </row>
    <row r="78" spans="2:6" x14ac:dyDescent="0.3">
      <c r="B78" s="1026"/>
      <c r="C78" s="972"/>
      <c r="D78" s="1027"/>
      <c r="E78" s="972"/>
      <c r="F78" s="1028"/>
    </row>
    <row r="79" spans="2:6" ht="15.75" thickBot="1" x14ac:dyDescent="0.35">
      <c r="B79" s="1029"/>
      <c r="C79" s="1030"/>
      <c r="D79" s="1031"/>
      <c r="E79" s="1030"/>
      <c r="F79" s="1032"/>
    </row>
    <row r="80" spans="2:6" x14ac:dyDescent="0.3">
      <c r="B80" s="969" t="s">
        <v>181</v>
      </c>
    </row>
    <row r="81" spans="2:20" x14ac:dyDescent="0.3">
      <c r="B81" s="969" t="s">
        <v>233</v>
      </c>
    </row>
    <row r="82" spans="2:20" ht="19.5" customHeight="1" x14ac:dyDescent="0.35">
      <c r="B82" s="1084" t="s">
        <v>231</v>
      </c>
      <c r="C82" s="1085"/>
      <c r="D82" s="1085"/>
      <c r="E82" s="1085"/>
      <c r="F82" s="1085"/>
      <c r="L82" s="981"/>
      <c r="P82" s="981"/>
      <c r="Q82" s="981"/>
      <c r="R82" s="981"/>
      <c r="S82" s="981"/>
      <c r="T82" s="981"/>
    </row>
    <row r="83" spans="2:20" ht="25.9" customHeight="1" x14ac:dyDescent="0.5">
      <c r="B83" s="1630">
        <v>2018</v>
      </c>
      <c r="J83" s="1194" t="s">
        <v>575</v>
      </c>
      <c r="K83" s="1194"/>
      <c r="M83" s="1195">
        <v>43262</v>
      </c>
      <c r="P83" s="981"/>
      <c r="Q83" s="981"/>
      <c r="R83" s="981"/>
      <c r="S83" s="981"/>
      <c r="T83" s="981"/>
    </row>
    <row r="84" spans="2:20" ht="19.5" customHeight="1" x14ac:dyDescent="0.3">
      <c r="J84" s="1194" t="s">
        <v>575</v>
      </c>
      <c r="K84" s="1194"/>
      <c r="M84" s="1195">
        <v>43318</v>
      </c>
      <c r="P84" s="981"/>
      <c r="Q84" s="981"/>
      <c r="R84" s="981"/>
      <c r="S84" s="981"/>
      <c r="T84" s="981"/>
    </row>
    <row r="86" spans="2:20" ht="15.75" thickBot="1" x14ac:dyDescent="0.35">
      <c r="C86" s="969" t="s">
        <v>847</v>
      </c>
    </row>
    <row r="87" spans="2:20" x14ac:dyDescent="0.3">
      <c r="B87" s="1214"/>
      <c r="C87" s="2387" t="s">
        <v>907</v>
      </c>
      <c r="D87" s="1215"/>
      <c r="E87" s="1215"/>
      <c r="F87" s="2388"/>
      <c r="G87" s="1215"/>
      <c r="H87" s="2387" t="s">
        <v>465</v>
      </c>
      <c r="I87" s="1215"/>
      <c r="J87" s="1215"/>
      <c r="K87" s="2388"/>
      <c r="L87" s="2285"/>
      <c r="M87" s="2389"/>
      <c r="N87" s="1817"/>
    </row>
    <row r="88" spans="2:20" x14ac:dyDescent="0.3">
      <c r="B88" s="2390" t="s">
        <v>166</v>
      </c>
      <c r="C88" s="1163" t="s">
        <v>909</v>
      </c>
      <c r="D88" s="1163" t="s">
        <v>503</v>
      </c>
      <c r="E88" s="1163" t="s">
        <v>504</v>
      </c>
      <c r="F88" s="1163" t="s">
        <v>505</v>
      </c>
      <c r="G88" s="1163" t="s">
        <v>1005</v>
      </c>
      <c r="H88" s="1164" t="s">
        <v>909</v>
      </c>
      <c r="I88" s="1164" t="s">
        <v>503</v>
      </c>
      <c r="J88" s="1164" t="s">
        <v>504</v>
      </c>
      <c r="K88" s="1164" t="s">
        <v>505</v>
      </c>
      <c r="L88" s="1164" t="s">
        <v>1005</v>
      </c>
      <c r="M88" s="1629" t="s">
        <v>427</v>
      </c>
      <c r="N88" s="2391" t="s">
        <v>471</v>
      </c>
    </row>
    <row r="89" spans="2:20" x14ac:dyDescent="0.3">
      <c r="B89" s="1821">
        <v>42736</v>
      </c>
      <c r="C89" s="2392">
        <f>+H89/M89</f>
        <v>0</v>
      </c>
      <c r="D89" s="2392">
        <f t="shared" ref="D89:D111" si="0">+I89/M89</f>
        <v>0.97358490566037736</v>
      </c>
      <c r="E89" s="1180">
        <f t="shared" ref="E89:E111" si="1">+J89/M89</f>
        <v>3.7735849056603774E-3</v>
      </c>
      <c r="F89" s="1180">
        <f t="shared" ref="F89:F111" si="2">+K89/M89</f>
        <v>2.2641509433962263E-2</v>
      </c>
      <c r="G89" s="1180">
        <f>+L89/M89</f>
        <v>0</v>
      </c>
      <c r="H89" s="1183">
        <v>0</v>
      </c>
      <c r="I89" s="1183">
        <v>258</v>
      </c>
      <c r="J89" s="1183">
        <v>1</v>
      </c>
      <c r="K89" s="1183">
        <v>6</v>
      </c>
      <c r="L89" s="1183">
        <v>0</v>
      </c>
      <c r="M89" s="970">
        <f t="shared" ref="M89:M111" si="3">SUM(H89:L89)</f>
        <v>265</v>
      </c>
      <c r="N89" s="2393">
        <f t="shared" ref="N89:N111" si="4">+((H89*0)+(I89*1)+(J89*2)+(K89*3)+(L89*4))/M89</f>
        <v>1.0490566037735849</v>
      </c>
      <c r="O89" s="969" t="s">
        <v>167</v>
      </c>
    </row>
    <row r="90" spans="2:20" x14ac:dyDescent="0.3">
      <c r="B90" s="1821">
        <v>43101</v>
      </c>
      <c r="C90" s="2392">
        <f>+H90/M90</f>
        <v>0</v>
      </c>
      <c r="D90" s="2392">
        <f>+I90/M90</f>
        <v>0.95813953488372094</v>
      </c>
      <c r="E90" s="1180">
        <f>+J90/M90</f>
        <v>1.8604651162790697E-2</v>
      </c>
      <c r="F90" s="1180">
        <f>+K90/M90</f>
        <v>2.3255813953488372E-2</v>
      </c>
      <c r="G90" s="1180">
        <f>+L90/M90</f>
        <v>0</v>
      </c>
      <c r="H90" s="1183">
        <v>0</v>
      </c>
      <c r="I90" s="1183">
        <v>206</v>
      </c>
      <c r="J90" s="1183">
        <v>4</v>
      </c>
      <c r="K90" s="1183">
        <v>5</v>
      </c>
      <c r="L90" s="1183">
        <v>0</v>
      </c>
      <c r="M90" s="970">
        <f t="shared" si="3"/>
        <v>215</v>
      </c>
      <c r="N90" s="2393">
        <f>+((H90*0)+(I90*1)+(J90*2)+(K90*3)+(L90*4))/M90</f>
        <v>1.0651162790697675</v>
      </c>
    </row>
    <row r="91" spans="2:20" x14ac:dyDescent="0.3">
      <c r="B91" s="1821">
        <v>42767</v>
      </c>
      <c r="C91" s="2392">
        <f>+H91/M91</f>
        <v>0</v>
      </c>
      <c r="D91" s="2392">
        <f t="shared" si="0"/>
        <v>0.93975903614457834</v>
      </c>
      <c r="E91" s="1180">
        <f t="shared" si="1"/>
        <v>4.3373493975903614E-2</v>
      </c>
      <c r="F91" s="1180">
        <f t="shared" si="2"/>
        <v>1.6867469879518072E-2</v>
      </c>
      <c r="G91" s="1180">
        <f t="shared" ref="G91:G111" si="5">+L91/M91</f>
        <v>0</v>
      </c>
      <c r="H91" s="1183">
        <v>0</v>
      </c>
      <c r="I91" s="1183">
        <v>390</v>
      </c>
      <c r="J91" s="1183">
        <v>18</v>
      </c>
      <c r="K91" s="1183">
        <v>7</v>
      </c>
      <c r="L91" s="1183">
        <v>0</v>
      </c>
      <c r="M91" s="970">
        <f t="shared" si="3"/>
        <v>415</v>
      </c>
      <c r="N91" s="2393">
        <f t="shared" si="4"/>
        <v>1.0771084337349397</v>
      </c>
    </row>
    <row r="92" spans="2:20" x14ac:dyDescent="0.3">
      <c r="B92" s="1821">
        <v>43132</v>
      </c>
      <c r="C92" s="2392">
        <f>SUM(H92/M92)</f>
        <v>0</v>
      </c>
      <c r="D92" s="2392">
        <f>+I92/M92</f>
        <v>1</v>
      </c>
      <c r="E92" s="1180">
        <f>+J92/M92</f>
        <v>0</v>
      </c>
      <c r="F92" s="1180">
        <f>+K92/M92</f>
        <v>0</v>
      </c>
      <c r="G92" s="1180">
        <f>+L92/M92</f>
        <v>0</v>
      </c>
      <c r="H92" s="1183">
        <v>0</v>
      </c>
      <c r="I92" s="1183">
        <v>319</v>
      </c>
      <c r="J92" s="1183">
        <v>0</v>
      </c>
      <c r="K92" s="1183">
        <v>0</v>
      </c>
      <c r="L92" s="1183">
        <v>0</v>
      </c>
      <c r="M92" s="970">
        <f t="shared" si="3"/>
        <v>319</v>
      </c>
      <c r="N92" s="2393">
        <f>+((H92*0)+(I92*1)+(J92*2)+(K92*3)+(L92*4))/M92</f>
        <v>1</v>
      </c>
    </row>
    <row r="93" spans="2:20" x14ac:dyDescent="0.3">
      <c r="B93" s="1821">
        <v>42795</v>
      </c>
      <c r="C93" s="2392">
        <f>SUM(H93/M93)</f>
        <v>0</v>
      </c>
      <c r="D93" s="2392">
        <f t="shared" si="0"/>
        <v>0.97658079625292737</v>
      </c>
      <c r="E93" s="1180">
        <f t="shared" si="1"/>
        <v>1.405152224824356E-2</v>
      </c>
      <c r="F93" s="1180">
        <f t="shared" si="2"/>
        <v>9.3676814988290398E-3</v>
      </c>
      <c r="G93" s="1180">
        <f t="shared" si="5"/>
        <v>0</v>
      </c>
      <c r="H93" s="1183">
        <v>0</v>
      </c>
      <c r="I93" s="1183">
        <v>417</v>
      </c>
      <c r="J93" s="1183">
        <v>6</v>
      </c>
      <c r="K93" s="1183">
        <v>4</v>
      </c>
      <c r="L93" s="1183">
        <v>0</v>
      </c>
      <c r="M93" s="970">
        <f t="shared" si="3"/>
        <v>427</v>
      </c>
      <c r="N93" s="2393">
        <f t="shared" si="4"/>
        <v>1.0327868852459017</v>
      </c>
    </row>
    <row r="94" spans="2:20" x14ac:dyDescent="0.3">
      <c r="B94" s="1821">
        <v>43160</v>
      </c>
      <c r="C94" s="2392">
        <f t="shared" ref="C94:C106" si="6">+H94/M94</f>
        <v>0</v>
      </c>
      <c r="D94" s="2392">
        <f>+I94/M94</f>
        <v>0.97254901960784312</v>
      </c>
      <c r="E94" s="1180">
        <f>+J94/M94</f>
        <v>7.8431372549019607E-3</v>
      </c>
      <c r="F94" s="1180">
        <f>+K94/M94</f>
        <v>1.9607843137254902E-2</v>
      </c>
      <c r="G94" s="1180">
        <f>+L94/M94</f>
        <v>0</v>
      </c>
      <c r="H94" s="1183">
        <v>0</v>
      </c>
      <c r="I94" s="1183">
        <v>248</v>
      </c>
      <c r="J94" s="1183">
        <v>2</v>
      </c>
      <c r="K94" s="1183">
        <v>5</v>
      </c>
      <c r="L94" s="1183">
        <v>0</v>
      </c>
      <c r="M94" s="970">
        <f t="shared" si="3"/>
        <v>255</v>
      </c>
      <c r="N94" s="2393">
        <f>+((H94*0)+(I94*1)+(J94*2)+(K94*3)+(L94*4))/M94</f>
        <v>1.0470588235294118</v>
      </c>
    </row>
    <row r="95" spans="2:20" x14ac:dyDescent="0.3">
      <c r="B95" s="1821">
        <v>42826</v>
      </c>
      <c r="C95" s="2392">
        <f t="shared" si="6"/>
        <v>0</v>
      </c>
      <c r="D95" s="2392">
        <f t="shared" si="0"/>
        <v>0.95297805642633227</v>
      </c>
      <c r="E95" s="1180">
        <f t="shared" si="1"/>
        <v>4.7021943573667714E-2</v>
      </c>
      <c r="F95" s="1180">
        <f t="shared" si="2"/>
        <v>0</v>
      </c>
      <c r="G95" s="1180">
        <f t="shared" si="5"/>
        <v>0</v>
      </c>
      <c r="H95" s="1183">
        <v>0</v>
      </c>
      <c r="I95" s="1183">
        <v>304</v>
      </c>
      <c r="J95" s="1183">
        <v>15</v>
      </c>
      <c r="K95" s="1183">
        <v>0</v>
      </c>
      <c r="L95" s="1183">
        <v>0</v>
      </c>
      <c r="M95" s="970">
        <f t="shared" si="3"/>
        <v>319</v>
      </c>
      <c r="N95" s="2393">
        <f t="shared" si="4"/>
        <v>1.0470219435736676</v>
      </c>
    </row>
    <row r="96" spans="2:20" x14ac:dyDescent="0.3">
      <c r="B96" s="1824">
        <v>43191</v>
      </c>
      <c r="C96" s="2392">
        <f t="shared" si="6"/>
        <v>0</v>
      </c>
      <c r="D96" s="2392">
        <f>+I96/M96</f>
        <v>0.98563218390804597</v>
      </c>
      <c r="E96" s="1180">
        <f>+J96/M96</f>
        <v>8.6206896551724137E-3</v>
      </c>
      <c r="F96" s="1180">
        <f>+K96/M96</f>
        <v>5.7471264367816091E-3</v>
      </c>
      <c r="G96" s="1180">
        <f>+L96/M96</f>
        <v>0</v>
      </c>
      <c r="H96" s="1183">
        <v>0</v>
      </c>
      <c r="I96" s="1183">
        <v>343</v>
      </c>
      <c r="J96" s="1183">
        <v>3</v>
      </c>
      <c r="K96" s="1183">
        <v>2</v>
      </c>
      <c r="L96" s="1183">
        <v>0</v>
      </c>
      <c r="M96" s="970">
        <f t="shared" si="3"/>
        <v>348</v>
      </c>
      <c r="N96" s="2393">
        <f>+((H96*0)+(I96*1)+(J96*2)+(K96*3)+(L96*4))/M96</f>
        <v>1.0201149425287357</v>
      </c>
    </row>
    <row r="97" spans="2:14" x14ac:dyDescent="0.3">
      <c r="B97" s="1821">
        <v>42856</v>
      </c>
      <c r="C97" s="2392">
        <f t="shared" si="6"/>
        <v>0</v>
      </c>
      <c r="D97" s="2392">
        <f t="shared" si="0"/>
        <v>0.99470899470899465</v>
      </c>
      <c r="E97" s="1180">
        <f t="shared" si="1"/>
        <v>5.2910052910052907E-3</v>
      </c>
      <c r="F97" s="1180">
        <f t="shared" si="2"/>
        <v>0</v>
      </c>
      <c r="G97" s="1180">
        <f t="shared" si="5"/>
        <v>0</v>
      </c>
      <c r="H97" s="1183">
        <v>0</v>
      </c>
      <c r="I97" s="1183">
        <v>376</v>
      </c>
      <c r="J97" s="1183">
        <v>2</v>
      </c>
      <c r="K97" s="1183">
        <v>0</v>
      </c>
      <c r="L97" s="1183">
        <v>0</v>
      </c>
      <c r="M97" s="970">
        <f t="shared" si="3"/>
        <v>378</v>
      </c>
      <c r="N97" s="2393">
        <f t="shared" si="4"/>
        <v>1.0052910052910053</v>
      </c>
    </row>
    <row r="98" spans="2:14" x14ac:dyDescent="0.3">
      <c r="B98" s="1821">
        <v>43221</v>
      </c>
      <c r="C98" s="2392">
        <f t="shared" si="6"/>
        <v>0</v>
      </c>
      <c r="D98" s="2394">
        <f>+I98/M98</f>
        <v>0.96357615894039739</v>
      </c>
      <c r="E98" s="1180">
        <f>+J98/M98</f>
        <v>2.6490066225165563E-2</v>
      </c>
      <c r="F98" s="1180">
        <f>+K98/M98</f>
        <v>9.9337748344370865E-3</v>
      </c>
      <c r="G98" s="1180">
        <f>+L98/M98</f>
        <v>0</v>
      </c>
      <c r="H98" s="1183">
        <v>0</v>
      </c>
      <c r="I98" s="1183">
        <v>291</v>
      </c>
      <c r="J98" s="1183">
        <v>8</v>
      </c>
      <c r="K98" s="1183">
        <v>3</v>
      </c>
      <c r="L98" s="1183">
        <v>0</v>
      </c>
      <c r="M98" s="970">
        <f t="shared" si="3"/>
        <v>302</v>
      </c>
      <c r="N98" s="2393">
        <f>+((H98*0)+(I98*1)+(J98*2)+(K98*3)+(L98*4))/M98</f>
        <v>1.0463576158940397</v>
      </c>
    </row>
    <row r="99" spans="2:14" x14ac:dyDescent="0.3">
      <c r="B99" s="1821">
        <v>42887</v>
      </c>
      <c r="C99" s="2392">
        <f t="shared" si="6"/>
        <v>0</v>
      </c>
      <c r="D99" s="2392">
        <f t="shared" si="0"/>
        <v>0.98769230769230765</v>
      </c>
      <c r="E99" s="1180">
        <f t="shared" si="1"/>
        <v>6.1538461538461538E-3</v>
      </c>
      <c r="F99" s="1180">
        <f t="shared" si="2"/>
        <v>0</v>
      </c>
      <c r="G99" s="1180">
        <f t="shared" si="5"/>
        <v>6.1538461538461538E-3</v>
      </c>
      <c r="H99" s="1183">
        <v>0</v>
      </c>
      <c r="I99" s="1183">
        <v>321</v>
      </c>
      <c r="J99" s="1183">
        <v>2</v>
      </c>
      <c r="K99" s="1183">
        <v>0</v>
      </c>
      <c r="L99" s="1183">
        <v>2</v>
      </c>
      <c r="M99" s="970">
        <f t="shared" si="3"/>
        <v>325</v>
      </c>
      <c r="N99" s="2393">
        <f t="shared" si="4"/>
        <v>1.0246153846153847</v>
      </c>
    </row>
    <row r="100" spans="2:14" x14ac:dyDescent="0.3">
      <c r="B100" s="1821">
        <v>43252</v>
      </c>
      <c r="C100" s="2392">
        <f t="shared" si="6"/>
        <v>0</v>
      </c>
      <c r="D100" s="2392">
        <f>+I100/M100</f>
        <v>0.89423076923076927</v>
      </c>
      <c r="E100" s="1180">
        <f>+J100/M100</f>
        <v>2.564102564102564E-2</v>
      </c>
      <c r="F100" s="1180">
        <f>+K100/M100</f>
        <v>8.0128205128205135E-2</v>
      </c>
      <c r="G100" s="1180">
        <f>+L100/M100</f>
        <v>0</v>
      </c>
      <c r="H100" s="1183">
        <v>0</v>
      </c>
      <c r="I100" s="1183">
        <v>279</v>
      </c>
      <c r="J100" s="1183">
        <v>8</v>
      </c>
      <c r="K100" s="1183">
        <v>25</v>
      </c>
      <c r="L100" s="1183">
        <v>0</v>
      </c>
      <c r="M100" s="970">
        <f t="shared" si="3"/>
        <v>312</v>
      </c>
      <c r="N100" s="2393">
        <f>+((H100*0)+(I100*1)+(J100*2)+(K100*3)+(L100*4))/M100</f>
        <v>1.1858974358974359</v>
      </c>
    </row>
    <row r="101" spans="2:14" x14ac:dyDescent="0.3">
      <c r="B101" s="1821">
        <v>42917</v>
      </c>
      <c r="C101" s="2392">
        <f t="shared" si="6"/>
        <v>0</v>
      </c>
      <c r="D101" s="2392">
        <f t="shared" si="0"/>
        <v>0.98769230769230765</v>
      </c>
      <c r="E101" s="1180">
        <f t="shared" si="1"/>
        <v>6.1538461538461538E-3</v>
      </c>
      <c r="F101" s="1180">
        <f t="shared" si="2"/>
        <v>0</v>
      </c>
      <c r="G101" s="1180">
        <f t="shared" si="5"/>
        <v>6.1538461538461538E-3</v>
      </c>
      <c r="H101" s="1183">
        <v>0</v>
      </c>
      <c r="I101" s="1183">
        <v>321</v>
      </c>
      <c r="J101" s="1183">
        <v>2</v>
      </c>
      <c r="K101" s="1183">
        <v>0</v>
      </c>
      <c r="L101" s="1183">
        <v>2</v>
      </c>
      <c r="M101" s="970">
        <f t="shared" si="3"/>
        <v>325</v>
      </c>
      <c r="N101" s="2393">
        <f t="shared" si="4"/>
        <v>1.0246153846153847</v>
      </c>
    </row>
    <row r="102" spans="2:14" x14ac:dyDescent="0.3">
      <c r="B102" s="1821">
        <v>43282</v>
      </c>
      <c r="C102" s="2392">
        <f t="shared" si="6"/>
        <v>0</v>
      </c>
      <c r="D102" s="2392">
        <f>+I102/M102</f>
        <v>0.83333333333333337</v>
      </c>
      <c r="E102" s="1180">
        <f>+J102/M102</f>
        <v>0</v>
      </c>
      <c r="F102" s="1180">
        <f>+K102/M102</f>
        <v>0.16666666666666666</v>
      </c>
      <c r="G102" s="1180">
        <f>+L102/M102</f>
        <v>0</v>
      </c>
      <c r="H102" s="1183">
        <v>0</v>
      </c>
      <c r="I102" s="1183">
        <v>5</v>
      </c>
      <c r="J102" s="1183">
        <v>0</v>
      </c>
      <c r="K102" s="1183">
        <v>1</v>
      </c>
      <c r="L102" s="1183">
        <v>0</v>
      </c>
      <c r="M102" s="970">
        <f t="shared" si="3"/>
        <v>6</v>
      </c>
      <c r="N102" s="2393">
        <f>+((H102*0)+(I102*1)+(J102*2)+(K102*3)+(L102*4))/M102</f>
        <v>1.3333333333333333</v>
      </c>
    </row>
    <row r="103" spans="2:14" x14ac:dyDescent="0.3">
      <c r="B103" s="1821">
        <v>42948</v>
      </c>
      <c r="C103" s="2392">
        <f t="shared" si="6"/>
        <v>0</v>
      </c>
      <c r="D103" s="2392">
        <f t="shared" si="0"/>
        <v>0.97989949748743721</v>
      </c>
      <c r="E103" s="1180">
        <f t="shared" si="1"/>
        <v>1.7587939698492462E-2</v>
      </c>
      <c r="F103" s="1180">
        <f t="shared" si="2"/>
        <v>2.5125628140703518E-3</v>
      </c>
      <c r="G103" s="1180">
        <f t="shared" si="5"/>
        <v>0</v>
      </c>
      <c r="H103" s="1183">
        <v>0</v>
      </c>
      <c r="I103" s="1183">
        <v>390</v>
      </c>
      <c r="J103" s="1183">
        <v>7</v>
      </c>
      <c r="K103" s="1183">
        <v>1</v>
      </c>
      <c r="L103" s="1183">
        <v>0</v>
      </c>
      <c r="M103" s="970">
        <f t="shared" si="3"/>
        <v>398</v>
      </c>
      <c r="N103" s="2393">
        <f t="shared" si="4"/>
        <v>1.0226130653266332</v>
      </c>
    </row>
    <row r="104" spans="2:14" x14ac:dyDescent="0.3">
      <c r="B104" s="1821">
        <v>43313</v>
      </c>
      <c r="C104" s="2392">
        <f t="shared" si="6"/>
        <v>0</v>
      </c>
      <c r="D104" s="2392">
        <f>+I104/M104</f>
        <v>0.97413793103448276</v>
      </c>
      <c r="E104" s="1180">
        <f>+J104/M104</f>
        <v>1.2931034482758621E-2</v>
      </c>
      <c r="F104" s="1180">
        <f>+K104/M104</f>
        <v>1.2931034482758621E-2</v>
      </c>
      <c r="G104" s="1180">
        <f>+L104/M104</f>
        <v>0</v>
      </c>
      <c r="H104" s="1183">
        <v>0</v>
      </c>
      <c r="I104" s="1183">
        <v>452</v>
      </c>
      <c r="J104" s="1183">
        <v>6</v>
      </c>
      <c r="K104" s="1183">
        <v>6</v>
      </c>
      <c r="L104" s="1183">
        <v>0</v>
      </c>
      <c r="M104" s="970">
        <f t="shared" ref="M104" si="7">SUM(H104:L104)</f>
        <v>464</v>
      </c>
      <c r="N104" s="2393">
        <f>+((H104*0)+(I104*1)+(J104*2)+(K104*3)+(L104*4))/M104</f>
        <v>1.0387931034482758</v>
      </c>
    </row>
    <row r="105" spans="2:14" x14ac:dyDescent="0.3">
      <c r="B105" s="1821">
        <v>42979</v>
      </c>
      <c r="C105" s="2392">
        <f t="shared" si="6"/>
        <v>0</v>
      </c>
      <c r="D105" s="2392">
        <f>+I105/M105</f>
        <v>0.98871331828442433</v>
      </c>
      <c r="E105" s="1180">
        <f>+J105/M105</f>
        <v>9.0293453724604959E-3</v>
      </c>
      <c r="F105" s="1180">
        <f>+K105/M105</f>
        <v>2.257336343115124E-3</v>
      </c>
      <c r="G105" s="1180">
        <f>+L105/M105</f>
        <v>0</v>
      </c>
      <c r="H105" s="1183">
        <v>0</v>
      </c>
      <c r="I105" s="1183">
        <v>438</v>
      </c>
      <c r="J105" s="1183">
        <v>4</v>
      </c>
      <c r="K105" s="1183">
        <v>1</v>
      </c>
      <c r="L105" s="1183">
        <v>0</v>
      </c>
      <c r="M105" s="970">
        <f t="shared" si="3"/>
        <v>443</v>
      </c>
      <c r="N105" s="2393">
        <f>+((H105*0)+(I105*1)+(J105*2)+(K105*3)+(L105*4))/M105</f>
        <v>1.0135440180586908</v>
      </c>
    </row>
    <row r="106" spans="2:14" x14ac:dyDescent="0.3">
      <c r="B106" s="1821">
        <v>43344</v>
      </c>
      <c r="C106" s="2392">
        <f t="shared" si="6"/>
        <v>0</v>
      </c>
      <c r="D106" s="2392">
        <f>+I106/M106</f>
        <v>0.94736842105263153</v>
      </c>
      <c r="E106" s="1180">
        <f>+J106/M106</f>
        <v>4.4736842105263158E-2</v>
      </c>
      <c r="F106" s="1180">
        <f>+K106/M106</f>
        <v>7.8947368421052634E-3</v>
      </c>
      <c r="G106" s="1180">
        <f>+L106/M106</f>
        <v>0</v>
      </c>
      <c r="H106" s="1183">
        <v>0</v>
      </c>
      <c r="I106" s="1183">
        <v>360</v>
      </c>
      <c r="J106" s="1183">
        <v>17</v>
      </c>
      <c r="K106" s="1183">
        <v>3</v>
      </c>
      <c r="L106" s="1183">
        <v>0</v>
      </c>
      <c r="M106" s="970">
        <f t="shared" ref="M106" si="8">SUM(H106:L106)</f>
        <v>380</v>
      </c>
      <c r="N106" s="2393">
        <f>+((H106*0)+(I106*1)+(J106*2)+(K106*3)+(L106*4))/M106</f>
        <v>1.0605263157894738</v>
      </c>
    </row>
    <row r="107" spans="2:14" x14ac:dyDescent="0.3">
      <c r="B107" s="1821">
        <v>43009</v>
      </c>
      <c r="C107" s="2392">
        <f>SUM(H107/M107)</f>
        <v>0</v>
      </c>
      <c r="D107" s="2392">
        <f t="shared" si="0"/>
        <v>0.98715203426124198</v>
      </c>
      <c r="E107" s="1180">
        <f t="shared" si="1"/>
        <v>6.4239828693790149E-3</v>
      </c>
      <c r="F107" s="1180">
        <f t="shared" si="2"/>
        <v>6.4239828693790149E-3</v>
      </c>
      <c r="G107" s="1180">
        <f t="shared" si="5"/>
        <v>0</v>
      </c>
      <c r="H107" s="1183">
        <v>0</v>
      </c>
      <c r="I107" s="1183">
        <v>461</v>
      </c>
      <c r="J107" s="1183">
        <v>3</v>
      </c>
      <c r="K107" s="1183">
        <v>3</v>
      </c>
      <c r="L107" s="1183">
        <v>0</v>
      </c>
      <c r="M107" s="970">
        <f t="shared" si="3"/>
        <v>467</v>
      </c>
      <c r="N107" s="2393">
        <f t="shared" si="4"/>
        <v>1.019271948608137</v>
      </c>
    </row>
    <row r="108" spans="2:14" x14ac:dyDescent="0.3">
      <c r="B108" s="1821">
        <v>43374</v>
      </c>
      <c r="C108" s="1169">
        <f>+H108/M108</f>
        <v>0</v>
      </c>
      <c r="D108" s="1169">
        <f>+I108/M108</f>
        <v>0.98747763864042937</v>
      </c>
      <c r="E108" s="2785">
        <f>+J108/M108</f>
        <v>3.5778175313059034E-3</v>
      </c>
      <c r="F108" s="2785">
        <f>+K108/M108</f>
        <v>8.9445438282647581E-3</v>
      </c>
      <c r="G108" s="2785">
        <f>+L108/M108</f>
        <v>0</v>
      </c>
      <c r="H108" s="2786">
        <v>0</v>
      </c>
      <c r="I108" s="2786">
        <v>552</v>
      </c>
      <c r="J108" s="2786">
        <v>2</v>
      </c>
      <c r="K108" s="2786">
        <v>5</v>
      </c>
      <c r="L108" s="2786">
        <v>0</v>
      </c>
      <c r="M108" s="969">
        <f t="shared" ref="M108" si="9">SUM(H108:L108)</f>
        <v>559</v>
      </c>
      <c r="N108" s="1083">
        <f>+((H108*0)+(I108*1)+(J108*2)+(K108*3)+(L108*4))/M108</f>
        <v>1.0214669051878353</v>
      </c>
    </row>
    <row r="109" spans="2:14" x14ac:dyDescent="0.3">
      <c r="B109" s="1821">
        <v>43040</v>
      </c>
      <c r="C109" s="2392">
        <f>+H109/M109</f>
        <v>0</v>
      </c>
      <c r="D109" s="2392">
        <f t="shared" si="0"/>
        <v>0.98076923076923073</v>
      </c>
      <c r="E109" s="1180">
        <f t="shared" si="1"/>
        <v>1.7094017094017096E-2</v>
      </c>
      <c r="F109" s="1180">
        <f t="shared" si="2"/>
        <v>2.136752136752137E-3</v>
      </c>
      <c r="G109" s="1180">
        <f t="shared" si="5"/>
        <v>0</v>
      </c>
      <c r="H109" s="1183">
        <v>0</v>
      </c>
      <c r="I109" s="1183">
        <v>459</v>
      </c>
      <c r="J109" s="1183">
        <v>8</v>
      </c>
      <c r="K109" s="1183">
        <v>1</v>
      </c>
      <c r="L109" s="1183">
        <v>0</v>
      </c>
      <c r="M109" s="970">
        <f t="shared" si="3"/>
        <v>468</v>
      </c>
      <c r="N109" s="2393">
        <f t="shared" si="4"/>
        <v>1.0213675213675213</v>
      </c>
    </row>
    <row r="110" spans="2:14" x14ac:dyDescent="0.3">
      <c r="B110" s="1821">
        <v>43405</v>
      </c>
      <c r="C110" s="1169">
        <f>+H110/M110</f>
        <v>0</v>
      </c>
      <c r="D110" s="1169">
        <f>+I110/M110</f>
        <v>0.98742138364779874</v>
      </c>
      <c r="E110" s="2785">
        <f>+J110/M110</f>
        <v>6.2893081761006293E-3</v>
      </c>
      <c r="F110" s="2785">
        <f>+K110/M110</f>
        <v>6.2893081761006293E-3</v>
      </c>
      <c r="G110" s="2785">
        <f>+L110/M110</f>
        <v>0</v>
      </c>
      <c r="H110" s="2786">
        <v>0</v>
      </c>
      <c r="I110" s="2786">
        <v>471</v>
      </c>
      <c r="J110" s="2786">
        <v>3</v>
      </c>
      <c r="K110" s="2786">
        <v>3</v>
      </c>
      <c r="L110" s="2786">
        <v>0</v>
      </c>
      <c r="M110" s="969">
        <f t="shared" ref="M110" si="10">SUM(H110:L110)</f>
        <v>477</v>
      </c>
      <c r="N110" s="1083">
        <f>+((H110*0)+(I110*1)+(J110*2)+(K110*3)+(L110*4))/M110</f>
        <v>1.0188679245283019</v>
      </c>
    </row>
    <row r="111" spans="2:14" x14ac:dyDescent="0.3">
      <c r="B111" s="1821">
        <v>43070</v>
      </c>
      <c r="C111" s="2392">
        <f>+H111/M111</f>
        <v>0</v>
      </c>
      <c r="D111" s="2392">
        <f t="shared" si="0"/>
        <v>0.99551569506726456</v>
      </c>
      <c r="E111" s="1180">
        <f t="shared" si="1"/>
        <v>0</v>
      </c>
      <c r="F111" s="1180">
        <f t="shared" si="2"/>
        <v>4.4843049327354259E-3</v>
      </c>
      <c r="G111" s="1180">
        <f t="shared" si="5"/>
        <v>0</v>
      </c>
      <c r="H111" s="1183">
        <v>0</v>
      </c>
      <c r="I111" s="1183">
        <v>222</v>
      </c>
      <c r="J111" s="1183">
        <v>0</v>
      </c>
      <c r="K111" s="1183">
        <v>1</v>
      </c>
      <c r="L111" s="1183">
        <v>0</v>
      </c>
      <c r="M111" s="970">
        <f t="shared" si="3"/>
        <v>223</v>
      </c>
      <c r="N111" s="2393">
        <f t="shared" si="4"/>
        <v>1.0089686098654709</v>
      </c>
    </row>
    <row r="112" spans="2:14" x14ac:dyDescent="0.3">
      <c r="B112" s="2789">
        <v>43435</v>
      </c>
      <c r="C112" s="1169">
        <f>SUM(H112/M112)</f>
        <v>0</v>
      </c>
      <c r="D112" s="1169">
        <f>SUM(I112/M112)</f>
        <v>0.99382716049382713</v>
      </c>
      <c r="E112" s="2787">
        <f>SUM(J112/M112)</f>
        <v>6.1728395061728392E-3</v>
      </c>
      <c r="F112" s="2785">
        <f>SUM(K112/M112)</f>
        <v>0</v>
      </c>
      <c r="G112" s="2785">
        <f>SUM(L112/M112)</f>
        <v>0</v>
      </c>
      <c r="H112" s="2788">
        <v>0</v>
      </c>
      <c r="I112" s="2788">
        <v>161</v>
      </c>
      <c r="J112" s="2788">
        <v>1</v>
      </c>
      <c r="K112" s="2788">
        <v>0</v>
      </c>
      <c r="L112" s="2788">
        <v>0</v>
      </c>
      <c r="M112" s="969">
        <f t="shared" ref="M112:M114" si="11">SUM(H112:L112)</f>
        <v>162</v>
      </c>
      <c r="N112" s="1083">
        <f>+((H112*0)+(I112*1)+(J112*2)+(K112*3)+(L112*4))/M112</f>
        <v>1.0061728395061729</v>
      </c>
    </row>
    <row r="113" spans="2:14" x14ac:dyDescent="0.3">
      <c r="B113" s="2790">
        <v>43466</v>
      </c>
      <c r="C113" s="1169">
        <f>+H113/M113</f>
        <v>0</v>
      </c>
      <c r="D113" s="1169">
        <f t="shared" ref="D113:D116" si="12">+I113/M113</f>
        <v>0.92753623188405798</v>
      </c>
      <c r="E113" s="2785">
        <f t="shared" ref="E113:E116" si="13">+J113/M113</f>
        <v>4.3478260869565216E-2</v>
      </c>
      <c r="F113" s="2785">
        <f t="shared" ref="F113:F116" si="14">+K113/M113</f>
        <v>2.8985507246376812E-2</v>
      </c>
      <c r="G113" s="2785">
        <f>+L113/M113</f>
        <v>0</v>
      </c>
      <c r="H113" s="2786">
        <v>0</v>
      </c>
      <c r="I113" s="2786">
        <v>64</v>
      </c>
      <c r="J113" s="2786">
        <v>3</v>
      </c>
      <c r="K113" s="2786">
        <v>2</v>
      </c>
      <c r="L113" s="2786">
        <v>0</v>
      </c>
      <c r="M113" s="969">
        <f t="shared" si="11"/>
        <v>69</v>
      </c>
      <c r="N113" s="1083">
        <f t="shared" ref="N113:N116" si="15">+((H113*0)+(I113*1)+(J113*2)+(K113*3)+(L113*4))/M113</f>
        <v>1.1014492753623188</v>
      </c>
    </row>
    <row r="114" spans="2:14" x14ac:dyDescent="0.3">
      <c r="B114" s="2790">
        <v>43497</v>
      </c>
      <c r="C114" s="1169">
        <f>+H114/M114</f>
        <v>0</v>
      </c>
      <c r="D114" s="1169">
        <f t="shared" si="12"/>
        <v>0.96065573770491808</v>
      </c>
      <c r="E114" s="2785">
        <f t="shared" si="13"/>
        <v>3.9344262295081971E-2</v>
      </c>
      <c r="F114" s="2785">
        <f t="shared" si="14"/>
        <v>0</v>
      </c>
      <c r="G114" s="2785">
        <f t="shared" ref="G114:G116" si="16">+L114/M114</f>
        <v>0</v>
      </c>
      <c r="H114" s="2786">
        <v>0</v>
      </c>
      <c r="I114" s="2786">
        <v>293</v>
      </c>
      <c r="J114" s="2786">
        <v>12</v>
      </c>
      <c r="K114" s="2786">
        <v>0</v>
      </c>
      <c r="L114" s="2786">
        <v>0</v>
      </c>
      <c r="M114" s="969">
        <f t="shared" si="11"/>
        <v>305</v>
      </c>
      <c r="N114" s="1083">
        <f t="shared" si="15"/>
        <v>1.0393442622950819</v>
      </c>
    </row>
    <row r="115" spans="2:14" x14ac:dyDescent="0.3">
      <c r="B115" s="2999">
        <v>43525</v>
      </c>
      <c r="C115" s="1169">
        <f>SUM(H115/M115)</f>
        <v>0</v>
      </c>
      <c r="D115" s="1169">
        <f t="shared" si="12"/>
        <v>0.95981087470449178</v>
      </c>
      <c r="E115" s="2785">
        <f t="shared" si="13"/>
        <v>2.1276595744680851E-2</v>
      </c>
      <c r="F115" s="2785">
        <f t="shared" si="14"/>
        <v>1.8912529550827423E-2</v>
      </c>
      <c r="G115" s="2785">
        <f t="shared" si="16"/>
        <v>0</v>
      </c>
      <c r="H115" s="2786">
        <v>0</v>
      </c>
      <c r="I115" s="2786">
        <v>406</v>
      </c>
      <c r="J115" s="2786">
        <v>9</v>
      </c>
      <c r="K115" s="2786">
        <v>8</v>
      </c>
      <c r="L115" s="2786">
        <v>0</v>
      </c>
      <c r="M115" s="969">
        <f t="shared" ref="M115:M116" si="17">SUM(H115:L115)</f>
        <v>423</v>
      </c>
      <c r="N115" s="1083">
        <f t="shared" si="15"/>
        <v>1.0591016548463357</v>
      </c>
    </row>
    <row r="116" spans="2:14" x14ac:dyDescent="0.3">
      <c r="B116" s="2999">
        <v>43556</v>
      </c>
      <c r="C116" s="1169">
        <f t="shared" ref="C116" si="18">+H116/M116</f>
        <v>0</v>
      </c>
      <c r="D116" s="1169">
        <f t="shared" si="12"/>
        <v>0.98826979472140764</v>
      </c>
      <c r="E116" s="2785">
        <f t="shared" si="13"/>
        <v>5.8651026392961877E-3</v>
      </c>
      <c r="F116" s="2785">
        <f t="shared" si="14"/>
        <v>5.8651026392961877E-3</v>
      </c>
      <c r="G116" s="2785">
        <f t="shared" si="16"/>
        <v>0</v>
      </c>
      <c r="H116" s="2786">
        <v>0</v>
      </c>
      <c r="I116" s="2786">
        <v>337</v>
      </c>
      <c r="J116" s="2786">
        <v>2</v>
      </c>
      <c r="K116" s="2786">
        <v>2</v>
      </c>
      <c r="L116" s="2786">
        <v>0</v>
      </c>
      <c r="M116" s="969">
        <f t="shared" si="17"/>
        <v>341</v>
      </c>
      <c r="N116" s="1083">
        <f t="shared" si="15"/>
        <v>1.0175953079178885</v>
      </c>
    </row>
    <row r="117" spans="2:14" x14ac:dyDescent="0.3">
      <c r="B117" s="2384"/>
      <c r="C117" s="1169"/>
      <c r="D117" s="1169"/>
      <c r="E117" s="2785"/>
      <c r="F117" s="2785"/>
      <c r="G117" s="2785"/>
      <c r="H117" s="2786"/>
      <c r="I117" s="2786"/>
      <c r="J117" s="2786"/>
      <c r="K117" s="2786"/>
      <c r="L117" s="2786"/>
      <c r="N117" s="1083"/>
    </row>
    <row r="119" spans="2:14" x14ac:dyDescent="0.3">
      <c r="B119" s="969" t="s">
        <v>1208</v>
      </c>
    </row>
    <row r="122" spans="2:14" ht="15.75" thickBot="1" x14ac:dyDescent="0.35"/>
    <row r="123" spans="2:14" ht="39.950000000000003" customHeight="1" thickBot="1" x14ac:dyDescent="0.35">
      <c r="C123" s="1815" t="s">
        <v>166</v>
      </c>
      <c r="D123" s="1816" t="s">
        <v>1271</v>
      </c>
      <c r="E123" s="1817" t="s">
        <v>159</v>
      </c>
    </row>
    <row r="124" spans="2:14" x14ac:dyDescent="0.3">
      <c r="C124" s="1818">
        <v>42736</v>
      </c>
      <c r="D124" s="1819">
        <f>N89</f>
        <v>1.0490566037735849</v>
      </c>
      <c r="E124" s="1820">
        <v>3</v>
      </c>
    </row>
    <row r="125" spans="2:14" x14ac:dyDescent="0.3">
      <c r="C125" s="1821">
        <v>43101</v>
      </c>
      <c r="D125" s="1822">
        <f>SUM(+N90)</f>
        <v>1.0651162790697675</v>
      </c>
      <c r="E125" s="1823">
        <v>3</v>
      </c>
    </row>
    <row r="126" spans="2:14" x14ac:dyDescent="0.3">
      <c r="C126" s="1821">
        <v>42767</v>
      </c>
      <c r="D126" s="1822">
        <f>SUM(+N91)</f>
        <v>1.0771084337349397</v>
      </c>
      <c r="E126" s="1823">
        <v>3</v>
      </c>
    </row>
    <row r="127" spans="2:14" x14ac:dyDescent="0.3">
      <c r="C127" s="1821">
        <v>43132</v>
      </c>
      <c r="D127" s="1822">
        <f>SUM(+N92)</f>
        <v>1</v>
      </c>
      <c r="E127" s="1823">
        <v>3</v>
      </c>
    </row>
    <row r="128" spans="2:14" x14ac:dyDescent="0.3">
      <c r="C128" s="1821">
        <v>42795</v>
      </c>
      <c r="D128" s="1822">
        <f>SUM(N93)</f>
        <v>1.0327868852459017</v>
      </c>
      <c r="E128" s="1823">
        <v>3</v>
      </c>
    </row>
    <row r="129" spans="3:5" x14ac:dyDescent="0.3">
      <c r="C129" s="1821">
        <v>43160</v>
      </c>
      <c r="D129" s="1822">
        <f t="shared" ref="D129:D146" si="19">+N94</f>
        <v>1.0470588235294118</v>
      </c>
      <c r="E129" s="1823">
        <v>3</v>
      </c>
    </row>
    <row r="130" spans="3:5" x14ac:dyDescent="0.3">
      <c r="C130" s="1821">
        <v>42826</v>
      </c>
      <c r="D130" s="1822">
        <f t="shared" si="19"/>
        <v>1.0470219435736676</v>
      </c>
      <c r="E130" s="1823">
        <v>3</v>
      </c>
    </row>
    <row r="131" spans="3:5" x14ac:dyDescent="0.3">
      <c r="C131" s="1824">
        <v>43191</v>
      </c>
      <c r="D131" s="1822">
        <f t="shared" si="19"/>
        <v>1.0201149425287357</v>
      </c>
      <c r="E131" s="1823">
        <v>3</v>
      </c>
    </row>
    <row r="132" spans="3:5" x14ac:dyDescent="0.3">
      <c r="C132" s="1821">
        <v>42856</v>
      </c>
      <c r="D132" s="1822">
        <f t="shared" si="19"/>
        <v>1.0052910052910053</v>
      </c>
      <c r="E132" s="1823">
        <v>3</v>
      </c>
    </row>
    <row r="133" spans="3:5" x14ac:dyDescent="0.3">
      <c r="C133" s="1821">
        <v>43221</v>
      </c>
      <c r="D133" s="1822">
        <f>N98</f>
        <v>1.0463576158940397</v>
      </c>
      <c r="E133" s="1823">
        <v>3</v>
      </c>
    </row>
    <row r="134" spans="3:5" x14ac:dyDescent="0.3">
      <c r="C134" s="1821">
        <v>42887</v>
      </c>
      <c r="D134" s="1822">
        <f t="shared" si="19"/>
        <v>1.0246153846153847</v>
      </c>
      <c r="E134" s="1823">
        <v>3</v>
      </c>
    </row>
    <row r="135" spans="3:5" x14ac:dyDescent="0.3">
      <c r="C135" s="1821">
        <v>43252</v>
      </c>
      <c r="D135" s="1822">
        <f>N100</f>
        <v>1.1858974358974359</v>
      </c>
      <c r="E135" s="1823">
        <v>3</v>
      </c>
    </row>
    <row r="136" spans="3:5" x14ac:dyDescent="0.3">
      <c r="C136" s="1821">
        <v>42917</v>
      </c>
      <c r="D136" s="1822">
        <f>N99</f>
        <v>1.0246153846153847</v>
      </c>
      <c r="E136" s="1823">
        <v>3</v>
      </c>
    </row>
    <row r="137" spans="3:5" x14ac:dyDescent="0.3">
      <c r="C137" s="1821">
        <v>43282</v>
      </c>
      <c r="D137" s="1822">
        <f t="shared" si="19"/>
        <v>1.3333333333333333</v>
      </c>
      <c r="E137" s="1823">
        <v>3</v>
      </c>
    </row>
    <row r="138" spans="3:5" x14ac:dyDescent="0.3">
      <c r="C138" s="1821">
        <v>42948</v>
      </c>
      <c r="D138" s="1822">
        <f t="shared" si="19"/>
        <v>1.0226130653266332</v>
      </c>
      <c r="E138" s="1823">
        <v>3</v>
      </c>
    </row>
    <row r="139" spans="3:5" x14ac:dyDescent="0.3">
      <c r="C139" s="1821">
        <v>43313</v>
      </c>
      <c r="D139" s="1822">
        <f t="shared" si="19"/>
        <v>1.0387931034482758</v>
      </c>
      <c r="E139" s="1823">
        <v>3</v>
      </c>
    </row>
    <row r="140" spans="3:5" x14ac:dyDescent="0.3">
      <c r="C140" s="1821">
        <v>42979</v>
      </c>
      <c r="D140" s="1822">
        <f t="shared" si="19"/>
        <v>1.0135440180586908</v>
      </c>
      <c r="E140" s="1823">
        <v>3</v>
      </c>
    </row>
    <row r="141" spans="3:5" x14ac:dyDescent="0.3">
      <c r="C141" s="1821">
        <v>43344</v>
      </c>
      <c r="D141" s="1822">
        <f t="shared" si="19"/>
        <v>1.0605263157894738</v>
      </c>
      <c r="E141" s="1823">
        <v>3</v>
      </c>
    </row>
    <row r="142" spans="3:5" x14ac:dyDescent="0.3">
      <c r="C142" s="1821">
        <v>43009</v>
      </c>
      <c r="D142" s="1822">
        <f t="shared" si="19"/>
        <v>1.019271948608137</v>
      </c>
      <c r="E142" s="1823">
        <v>3</v>
      </c>
    </row>
    <row r="143" spans="3:5" x14ac:dyDescent="0.3">
      <c r="C143" s="1821">
        <v>43374</v>
      </c>
      <c r="D143" s="1822">
        <f t="shared" si="19"/>
        <v>1.0214669051878353</v>
      </c>
      <c r="E143" s="1823">
        <v>3</v>
      </c>
    </row>
    <row r="144" spans="3:5" x14ac:dyDescent="0.3">
      <c r="C144" s="1821">
        <v>43040</v>
      </c>
      <c r="D144" s="1822">
        <f t="shared" si="19"/>
        <v>1.0213675213675213</v>
      </c>
      <c r="E144" s="1823">
        <v>3</v>
      </c>
    </row>
    <row r="145" spans="3:5" x14ac:dyDescent="0.3">
      <c r="C145" s="1821">
        <v>43405</v>
      </c>
      <c r="D145" s="1822">
        <f t="shared" si="19"/>
        <v>1.0188679245283019</v>
      </c>
      <c r="E145" s="1823">
        <v>3</v>
      </c>
    </row>
    <row r="146" spans="3:5" x14ac:dyDescent="0.3">
      <c r="C146" s="1821">
        <v>43070</v>
      </c>
      <c r="D146" s="1822">
        <f t="shared" si="19"/>
        <v>1.0089686098654709</v>
      </c>
      <c r="E146" s="1823">
        <v>3</v>
      </c>
    </row>
    <row r="147" spans="3:5" ht="15.75" thickBot="1" x14ac:dyDescent="0.35">
      <c r="C147" s="1825">
        <v>43435</v>
      </c>
      <c r="D147" s="1826">
        <f>SUM(+N112)</f>
        <v>1.0061728395061729</v>
      </c>
      <c r="E147" s="1827">
        <v>3</v>
      </c>
    </row>
    <row r="170" ht="0.4" customHeight="1" x14ac:dyDescent="0.3"/>
    <row r="171" ht="0.4" customHeight="1" x14ac:dyDescent="0.3"/>
    <row r="172" ht="0.4" customHeight="1" x14ac:dyDescent="0.3"/>
    <row r="173" ht="0.4" customHeight="1" x14ac:dyDescent="0.3"/>
    <row r="174" ht="0.4" customHeight="1" x14ac:dyDescent="0.3"/>
    <row r="175" ht="0.4" customHeight="1" x14ac:dyDescent="0.3"/>
    <row r="176" ht="0.4" customHeight="1" x14ac:dyDescent="0.3"/>
    <row r="177" ht="0.4" customHeight="1" x14ac:dyDescent="0.3"/>
    <row r="178" ht="0.4" customHeight="1" x14ac:dyDescent="0.3"/>
    <row r="179" ht="0.4" customHeight="1" x14ac:dyDescent="0.3"/>
    <row r="180" ht="0.4" customHeight="1" x14ac:dyDescent="0.3"/>
    <row r="181" ht="0.4" customHeight="1" x14ac:dyDescent="0.3"/>
    <row r="182" ht="0.4" customHeight="1" x14ac:dyDescent="0.3"/>
    <row r="183" ht="0.4" customHeight="1" x14ac:dyDescent="0.3"/>
    <row r="184" ht="0.4" customHeight="1" x14ac:dyDescent="0.3"/>
    <row r="185" ht="0.4" customHeight="1" x14ac:dyDescent="0.3"/>
    <row r="186" ht="0.4" customHeight="1" x14ac:dyDescent="0.3"/>
    <row r="187" ht="0.4" customHeight="1" x14ac:dyDescent="0.3"/>
    <row r="188" ht="0.4" customHeight="1" x14ac:dyDescent="0.3"/>
    <row r="189" ht="0.4" customHeight="1" x14ac:dyDescent="0.3"/>
    <row r="190" ht="0.4" customHeight="1" x14ac:dyDescent="0.3"/>
    <row r="191" ht="0.4" customHeight="1" x14ac:dyDescent="0.3"/>
    <row r="192" ht="0.4" customHeight="1" x14ac:dyDescent="0.3"/>
    <row r="193" spans="2:6" ht="0.4" customHeight="1" x14ac:dyDescent="0.3"/>
    <row r="194" spans="2:6" ht="0.4" customHeight="1" x14ac:dyDescent="0.3"/>
    <row r="195" spans="2:6" ht="0.4" customHeight="1" x14ac:dyDescent="0.3"/>
    <row r="197" spans="2:6" x14ac:dyDescent="0.3">
      <c r="B197" s="1010" t="s">
        <v>818</v>
      </c>
    </row>
    <row r="198" spans="2:6" x14ac:dyDescent="0.3">
      <c r="B198" s="969" t="s">
        <v>176</v>
      </c>
    </row>
    <row r="199" spans="2:6" x14ac:dyDescent="0.3">
      <c r="B199" s="969" t="s">
        <v>177</v>
      </c>
    </row>
    <row r="200" spans="2:6" x14ac:dyDescent="0.3">
      <c r="B200" s="1019" t="s">
        <v>178</v>
      </c>
      <c r="C200" s="1020"/>
      <c r="D200" s="1020"/>
      <c r="E200" s="1020"/>
      <c r="F200" s="1021"/>
    </row>
    <row r="201" spans="2:6" x14ac:dyDescent="0.3">
      <c r="B201" s="1022" t="s">
        <v>179</v>
      </c>
      <c r="C201" s="1023"/>
      <c r="D201" s="1024" t="s">
        <v>180</v>
      </c>
      <c r="E201" s="1023"/>
      <c r="F201" s="1025"/>
    </row>
    <row r="202" spans="2:6" x14ac:dyDescent="0.3">
      <c r="B202" s="1076"/>
      <c r="C202" s="1077"/>
      <c r="D202" s="982"/>
      <c r="E202" s="1077"/>
      <c r="F202" s="1078"/>
    </row>
    <row r="203" spans="2:6" x14ac:dyDescent="0.3">
      <c r="B203" s="1026"/>
      <c r="C203" s="972"/>
      <c r="D203" s="1027"/>
      <c r="E203" s="972"/>
      <c r="F203" s="1028"/>
    </row>
    <row r="204" spans="2:6" x14ac:dyDescent="0.3">
      <c r="B204" s="1026"/>
      <c r="C204" s="972"/>
      <c r="D204" s="1027"/>
      <c r="E204" s="972"/>
      <c r="F204" s="1028"/>
    </row>
    <row r="205" spans="2:6" x14ac:dyDescent="0.3">
      <c r="B205" s="1026"/>
      <c r="C205" s="972"/>
      <c r="D205" s="1027"/>
      <c r="E205" s="972"/>
      <c r="F205" s="1028"/>
    </row>
    <row r="206" spans="2:6" x14ac:dyDescent="0.3">
      <c r="B206" s="1026"/>
      <c r="C206" s="972"/>
      <c r="D206" s="1027"/>
      <c r="E206" s="972"/>
      <c r="F206" s="1028"/>
    </row>
    <row r="207" spans="2:6" x14ac:dyDescent="0.3">
      <c r="B207" s="1026"/>
      <c r="C207" s="972"/>
      <c r="D207" s="1027"/>
      <c r="E207" s="972"/>
      <c r="F207" s="1028"/>
    </row>
    <row r="208" spans="2:6" x14ac:dyDescent="0.3">
      <c r="B208" s="1026"/>
      <c r="C208" s="972"/>
      <c r="D208" s="1027"/>
      <c r="E208" s="972"/>
      <c r="F208" s="1028"/>
    </row>
    <row r="209" spans="2:6" x14ac:dyDescent="0.3">
      <c r="B209" s="1026"/>
      <c r="C209" s="972"/>
      <c r="D209" s="1027"/>
      <c r="E209" s="972"/>
      <c r="F209" s="1028"/>
    </row>
    <row r="210" spans="2:6" x14ac:dyDescent="0.3">
      <c r="B210" s="1026"/>
      <c r="C210" s="972"/>
      <c r="D210" s="1027"/>
      <c r="E210" s="972"/>
      <c r="F210" s="1028"/>
    </row>
    <row r="211" spans="2:6" x14ac:dyDescent="0.3">
      <c r="B211" s="1026"/>
      <c r="C211" s="972"/>
      <c r="D211" s="1027"/>
      <c r="E211" s="972"/>
      <c r="F211" s="1028"/>
    </row>
    <row r="212" spans="2:6" x14ac:dyDescent="0.3">
      <c r="B212" s="1026"/>
      <c r="C212" s="972"/>
      <c r="D212" s="1027"/>
      <c r="E212" s="972"/>
      <c r="F212" s="1028"/>
    </row>
    <row r="213" spans="2:6" x14ac:dyDescent="0.3">
      <c r="B213" s="1026"/>
      <c r="C213" s="972"/>
      <c r="D213" s="1027"/>
      <c r="E213" s="972"/>
      <c r="F213" s="1028"/>
    </row>
    <row r="214" spans="2:6" x14ac:dyDescent="0.3">
      <c r="B214" s="1026"/>
      <c r="C214" s="972"/>
      <c r="D214" s="1027"/>
      <c r="E214" s="972"/>
      <c r="F214" s="1028"/>
    </row>
    <row r="215" spans="2:6" x14ac:dyDescent="0.3">
      <c r="B215" s="1026"/>
      <c r="C215" s="972"/>
      <c r="D215" s="1027"/>
      <c r="E215" s="972"/>
      <c r="F215" s="1028"/>
    </row>
    <row r="216" spans="2:6" x14ac:dyDescent="0.3">
      <c r="B216" s="1026"/>
      <c r="C216" s="972"/>
      <c r="D216" s="1027"/>
      <c r="E216" s="972"/>
      <c r="F216" s="1028"/>
    </row>
    <row r="217" spans="2:6" x14ac:dyDescent="0.3">
      <c r="B217" s="1026"/>
      <c r="C217" s="972"/>
      <c r="D217" s="1027"/>
      <c r="E217" s="972"/>
      <c r="F217" s="1028"/>
    </row>
    <row r="218" spans="2:6" x14ac:dyDescent="0.3">
      <c r="B218" s="1026"/>
      <c r="C218" s="972"/>
      <c r="D218" s="1027"/>
      <c r="E218" s="972"/>
      <c r="F218" s="1028"/>
    </row>
    <row r="219" spans="2:6" x14ac:dyDescent="0.3">
      <c r="B219" s="1026"/>
      <c r="C219" s="972"/>
      <c r="D219" s="1027"/>
      <c r="E219" s="972"/>
      <c r="F219" s="1028"/>
    </row>
    <row r="220" spans="2:6" x14ac:dyDescent="0.3">
      <c r="B220" s="1026"/>
      <c r="C220" s="972"/>
      <c r="D220" s="1027"/>
      <c r="E220" s="972"/>
      <c r="F220" s="1028"/>
    </row>
    <row r="221" spans="2:6" x14ac:dyDescent="0.3">
      <c r="B221" s="1026"/>
      <c r="C221" s="972"/>
      <c r="D221" s="1027"/>
      <c r="E221" s="972"/>
      <c r="F221" s="1028"/>
    </row>
    <row r="222" spans="2:6" x14ac:dyDescent="0.3">
      <c r="B222" s="1026"/>
      <c r="C222" s="972"/>
      <c r="D222" s="1027"/>
      <c r="E222" s="972"/>
      <c r="F222" s="1028"/>
    </row>
    <row r="223" spans="2:6" x14ac:dyDescent="0.3">
      <c r="B223" s="1026"/>
      <c r="C223" s="972"/>
      <c r="D223" s="1027"/>
      <c r="E223" s="972"/>
      <c r="F223" s="1028"/>
    </row>
    <row r="224" spans="2:6" ht="15.75" thickBot="1" x14ac:dyDescent="0.35">
      <c r="B224" s="1029"/>
      <c r="C224" s="1030"/>
      <c r="D224" s="1031"/>
      <c r="E224" s="1030"/>
      <c r="F224" s="1032"/>
    </row>
    <row r="225" spans="2:2" x14ac:dyDescent="0.3">
      <c r="B225" s="969" t="s">
        <v>181</v>
      </c>
    </row>
    <row r="226" spans="2:2" x14ac:dyDescent="0.3">
      <c r="B226" s="969" t="s">
        <v>233</v>
      </c>
    </row>
  </sheetData>
  <mergeCells count="3">
    <mergeCell ref="I6:J6"/>
    <mergeCell ref="B10:B12"/>
    <mergeCell ref="C20:J20"/>
  </mergeCells>
  <conditionalFormatting sqref="C27:C38">
    <cfRule type="cellIs" dxfId="169" priority="11" stopIfTrue="1" operator="lessThan">
      <formula>0.98</formula>
    </cfRule>
  </conditionalFormatting>
  <conditionalFormatting sqref="C39:C43">
    <cfRule type="cellIs" dxfId="168" priority="10" stopIfTrue="1" operator="lessThan">
      <formula>0.98</formula>
    </cfRule>
  </conditionalFormatting>
  <conditionalFormatting sqref="C47">
    <cfRule type="cellIs" dxfId="167" priority="9" stopIfTrue="1" operator="lessThan">
      <formula>0.98</formula>
    </cfRule>
  </conditionalFormatting>
  <conditionalFormatting sqref="C48">
    <cfRule type="cellIs" dxfId="166" priority="8" stopIfTrue="1" operator="lessThan">
      <formula>0.98</formula>
    </cfRule>
  </conditionalFormatting>
  <conditionalFormatting sqref="C51">
    <cfRule type="cellIs" dxfId="165" priority="4" stopIfTrue="1" operator="lessThan">
      <formula>0.98</formula>
    </cfRule>
  </conditionalFormatting>
  <conditionalFormatting sqref="C49:C50">
    <cfRule type="cellIs" dxfId="164" priority="5" stopIfTrue="1" operator="lessThan">
      <formula>0.98</formula>
    </cfRule>
  </conditionalFormatting>
  <conditionalFormatting sqref="C52">
    <cfRule type="cellIs" dxfId="163" priority="3" stopIfTrue="1" operator="lessThan">
      <formula>0.98</formula>
    </cfRule>
  </conditionalFormatting>
  <conditionalFormatting sqref="C53">
    <cfRule type="cellIs" dxfId="162" priority="2" stopIfTrue="1" operator="lessThan">
      <formula>0.98</formula>
    </cfRule>
  </conditionalFormatting>
  <conditionalFormatting sqref="C54">
    <cfRule type="cellIs" dxfId="161" priority="1" stopIfTrue="1" operator="lessThan">
      <formula>0.98</formula>
    </cfRule>
  </conditionalFormatting>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6"/>
  <sheetViews>
    <sheetView zoomScale="70" zoomScaleNormal="70" workbookViewId="0">
      <selection activeCell="A69" sqref="A69"/>
    </sheetView>
  </sheetViews>
  <sheetFormatPr defaultColWidth="12.5703125" defaultRowHeight="15" x14ac:dyDescent="0.3"/>
  <cols>
    <col min="1" max="1" width="12.5703125" style="969"/>
    <col min="2" max="2" width="15.7109375" style="969" customWidth="1"/>
    <col min="3" max="3" width="12.5703125" style="969" customWidth="1"/>
    <col min="4" max="4" width="12.7109375" style="969" customWidth="1"/>
    <col min="5" max="6" width="13.28515625" style="969" customWidth="1"/>
    <col min="7" max="7" width="12.5703125" style="969" customWidth="1"/>
    <col min="8" max="8" width="14.28515625" style="969" customWidth="1"/>
    <col min="9" max="9" width="27.5703125" style="969" customWidth="1"/>
    <col min="10" max="257" width="12.5703125" style="969"/>
    <col min="258" max="258" width="15.7109375" style="969" customWidth="1"/>
    <col min="259" max="259" width="12.5703125" style="969" customWidth="1"/>
    <col min="260" max="260" width="12.7109375" style="969" customWidth="1"/>
    <col min="261" max="262" width="13.28515625" style="969" customWidth="1"/>
    <col min="263" max="263" width="12.5703125" style="969" customWidth="1"/>
    <col min="264" max="264" width="14.28515625" style="969" customWidth="1"/>
    <col min="265" max="265" width="27.5703125" style="969" customWidth="1"/>
    <col min="266" max="513" width="12.5703125" style="969"/>
    <col min="514" max="514" width="15.7109375" style="969" customWidth="1"/>
    <col min="515" max="515" width="12.5703125" style="969" customWidth="1"/>
    <col min="516" max="516" width="12.7109375" style="969" customWidth="1"/>
    <col min="517" max="518" width="13.28515625" style="969" customWidth="1"/>
    <col min="519" max="519" width="12.5703125" style="969" customWidth="1"/>
    <col min="520" max="520" width="14.28515625" style="969" customWidth="1"/>
    <col min="521" max="521" width="27.5703125" style="969" customWidth="1"/>
    <col min="522" max="769" width="12.5703125" style="969"/>
    <col min="770" max="770" width="15.7109375" style="969" customWidth="1"/>
    <col min="771" max="771" width="12.5703125" style="969" customWidth="1"/>
    <col min="772" max="772" width="12.7109375" style="969" customWidth="1"/>
    <col min="773" max="774" width="13.28515625" style="969" customWidth="1"/>
    <col min="775" max="775" width="12.5703125" style="969" customWidth="1"/>
    <col min="776" max="776" width="14.28515625" style="969" customWidth="1"/>
    <col min="777" max="777" width="27.5703125" style="969" customWidth="1"/>
    <col min="778" max="1025" width="12.5703125" style="969"/>
    <col min="1026" max="1026" width="15.7109375" style="969" customWidth="1"/>
    <col min="1027" max="1027" width="12.5703125" style="969" customWidth="1"/>
    <col min="1028" max="1028" width="12.7109375" style="969" customWidth="1"/>
    <col min="1029" max="1030" width="13.28515625" style="969" customWidth="1"/>
    <col min="1031" max="1031" width="12.5703125" style="969" customWidth="1"/>
    <col min="1032" max="1032" width="14.28515625" style="969" customWidth="1"/>
    <col min="1033" max="1033" width="27.5703125" style="969" customWidth="1"/>
    <col min="1034" max="1281" width="12.5703125" style="969"/>
    <col min="1282" max="1282" width="15.7109375" style="969" customWidth="1"/>
    <col min="1283" max="1283" width="12.5703125" style="969" customWidth="1"/>
    <col min="1284" max="1284" width="12.7109375" style="969" customWidth="1"/>
    <col min="1285" max="1286" width="13.28515625" style="969" customWidth="1"/>
    <col min="1287" max="1287" width="12.5703125" style="969" customWidth="1"/>
    <col min="1288" max="1288" width="14.28515625" style="969" customWidth="1"/>
    <col min="1289" max="1289" width="27.5703125" style="969" customWidth="1"/>
    <col min="1290" max="1537" width="12.5703125" style="969"/>
    <col min="1538" max="1538" width="15.7109375" style="969" customWidth="1"/>
    <col min="1539" max="1539" width="12.5703125" style="969" customWidth="1"/>
    <col min="1540" max="1540" width="12.7109375" style="969" customWidth="1"/>
    <col min="1541" max="1542" width="13.28515625" style="969" customWidth="1"/>
    <col min="1543" max="1543" width="12.5703125" style="969" customWidth="1"/>
    <col min="1544" max="1544" width="14.28515625" style="969" customWidth="1"/>
    <col min="1545" max="1545" width="27.5703125" style="969" customWidth="1"/>
    <col min="1546" max="1793" width="12.5703125" style="969"/>
    <col min="1794" max="1794" width="15.7109375" style="969" customWidth="1"/>
    <col min="1795" max="1795" width="12.5703125" style="969" customWidth="1"/>
    <col min="1796" max="1796" width="12.7109375" style="969" customWidth="1"/>
    <col min="1797" max="1798" width="13.28515625" style="969" customWidth="1"/>
    <col min="1799" max="1799" width="12.5703125" style="969" customWidth="1"/>
    <col min="1800" max="1800" width="14.28515625" style="969" customWidth="1"/>
    <col min="1801" max="1801" width="27.5703125" style="969" customWidth="1"/>
    <col min="1802" max="2049" width="12.5703125" style="969"/>
    <col min="2050" max="2050" width="15.7109375" style="969" customWidth="1"/>
    <col min="2051" max="2051" width="12.5703125" style="969" customWidth="1"/>
    <col min="2052" max="2052" width="12.7109375" style="969" customWidth="1"/>
    <col min="2053" max="2054" width="13.28515625" style="969" customWidth="1"/>
    <col min="2055" max="2055" width="12.5703125" style="969" customWidth="1"/>
    <col min="2056" max="2056" width="14.28515625" style="969" customWidth="1"/>
    <col min="2057" max="2057" width="27.5703125" style="969" customWidth="1"/>
    <col min="2058" max="2305" width="12.5703125" style="969"/>
    <col min="2306" max="2306" width="15.7109375" style="969" customWidth="1"/>
    <col min="2307" max="2307" width="12.5703125" style="969" customWidth="1"/>
    <col min="2308" max="2308" width="12.7109375" style="969" customWidth="1"/>
    <col min="2309" max="2310" width="13.28515625" style="969" customWidth="1"/>
    <col min="2311" max="2311" width="12.5703125" style="969" customWidth="1"/>
    <col min="2312" max="2312" width="14.28515625" style="969" customWidth="1"/>
    <col min="2313" max="2313" width="27.5703125" style="969" customWidth="1"/>
    <col min="2314" max="2561" width="12.5703125" style="969"/>
    <col min="2562" max="2562" width="15.7109375" style="969" customWidth="1"/>
    <col min="2563" max="2563" width="12.5703125" style="969" customWidth="1"/>
    <col min="2564" max="2564" width="12.7109375" style="969" customWidth="1"/>
    <col min="2565" max="2566" width="13.28515625" style="969" customWidth="1"/>
    <col min="2567" max="2567" width="12.5703125" style="969" customWidth="1"/>
    <col min="2568" max="2568" width="14.28515625" style="969" customWidth="1"/>
    <col min="2569" max="2569" width="27.5703125" style="969" customWidth="1"/>
    <col min="2570" max="2817" width="12.5703125" style="969"/>
    <col min="2818" max="2818" width="15.7109375" style="969" customWidth="1"/>
    <col min="2819" max="2819" width="12.5703125" style="969" customWidth="1"/>
    <col min="2820" max="2820" width="12.7109375" style="969" customWidth="1"/>
    <col min="2821" max="2822" width="13.28515625" style="969" customWidth="1"/>
    <col min="2823" max="2823" width="12.5703125" style="969" customWidth="1"/>
    <col min="2824" max="2824" width="14.28515625" style="969" customWidth="1"/>
    <col min="2825" max="2825" width="27.5703125" style="969" customWidth="1"/>
    <col min="2826" max="3073" width="12.5703125" style="969"/>
    <col min="3074" max="3074" width="15.7109375" style="969" customWidth="1"/>
    <col min="3075" max="3075" width="12.5703125" style="969" customWidth="1"/>
    <col min="3076" max="3076" width="12.7109375" style="969" customWidth="1"/>
    <col min="3077" max="3078" width="13.28515625" style="969" customWidth="1"/>
    <col min="3079" max="3079" width="12.5703125" style="969" customWidth="1"/>
    <col min="3080" max="3080" width="14.28515625" style="969" customWidth="1"/>
    <col min="3081" max="3081" width="27.5703125" style="969" customWidth="1"/>
    <col min="3082" max="3329" width="12.5703125" style="969"/>
    <col min="3330" max="3330" width="15.7109375" style="969" customWidth="1"/>
    <col min="3331" max="3331" width="12.5703125" style="969" customWidth="1"/>
    <col min="3332" max="3332" width="12.7109375" style="969" customWidth="1"/>
    <col min="3333" max="3334" width="13.28515625" style="969" customWidth="1"/>
    <col min="3335" max="3335" width="12.5703125" style="969" customWidth="1"/>
    <col min="3336" max="3336" width="14.28515625" style="969" customWidth="1"/>
    <col min="3337" max="3337" width="27.5703125" style="969" customWidth="1"/>
    <col min="3338" max="3585" width="12.5703125" style="969"/>
    <col min="3586" max="3586" width="15.7109375" style="969" customWidth="1"/>
    <col min="3587" max="3587" width="12.5703125" style="969" customWidth="1"/>
    <col min="3588" max="3588" width="12.7109375" style="969" customWidth="1"/>
    <col min="3589" max="3590" width="13.28515625" style="969" customWidth="1"/>
    <col min="3591" max="3591" width="12.5703125" style="969" customWidth="1"/>
    <col min="3592" max="3592" width="14.28515625" style="969" customWidth="1"/>
    <col min="3593" max="3593" width="27.5703125" style="969" customWidth="1"/>
    <col min="3594" max="3841" width="12.5703125" style="969"/>
    <col min="3842" max="3842" width="15.7109375" style="969" customWidth="1"/>
    <col min="3843" max="3843" width="12.5703125" style="969" customWidth="1"/>
    <col min="3844" max="3844" width="12.7109375" style="969" customWidth="1"/>
    <col min="3845" max="3846" width="13.28515625" style="969" customWidth="1"/>
    <col min="3847" max="3847" width="12.5703125" style="969" customWidth="1"/>
    <col min="3848" max="3848" width="14.28515625" style="969" customWidth="1"/>
    <col min="3849" max="3849" width="27.5703125" style="969" customWidth="1"/>
    <col min="3850" max="4097" width="12.5703125" style="969"/>
    <col min="4098" max="4098" width="15.7109375" style="969" customWidth="1"/>
    <col min="4099" max="4099" width="12.5703125" style="969" customWidth="1"/>
    <col min="4100" max="4100" width="12.7109375" style="969" customWidth="1"/>
    <col min="4101" max="4102" width="13.28515625" style="969" customWidth="1"/>
    <col min="4103" max="4103" width="12.5703125" style="969" customWidth="1"/>
    <col min="4104" max="4104" width="14.28515625" style="969" customWidth="1"/>
    <col min="4105" max="4105" width="27.5703125" style="969" customWidth="1"/>
    <col min="4106" max="4353" width="12.5703125" style="969"/>
    <col min="4354" max="4354" width="15.7109375" style="969" customWidth="1"/>
    <col min="4355" max="4355" width="12.5703125" style="969" customWidth="1"/>
    <col min="4356" max="4356" width="12.7109375" style="969" customWidth="1"/>
    <col min="4357" max="4358" width="13.28515625" style="969" customWidth="1"/>
    <col min="4359" max="4359" width="12.5703125" style="969" customWidth="1"/>
    <col min="4360" max="4360" width="14.28515625" style="969" customWidth="1"/>
    <col min="4361" max="4361" width="27.5703125" style="969" customWidth="1"/>
    <col min="4362" max="4609" width="12.5703125" style="969"/>
    <col min="4610" max="4610" width="15.7109375" style="969" customWidth="1"/>
    <col min="4611" max="4611" width="12.5703125" style="969" customWidth="1"/>
    <col min="4612" max="4612" width="12.7109375" style="969" customWidth="1"/>
    <col min="4613" max="4614" width="13.28515625" style="969" customWidth="1"/>
    <col min="4615" max="4615" width="12.5703125" style="969" customWidth="1"/>
    <col min="4616" max="4616" width="14.28515625" style="969" customWidth="1"/>
    <col min="4617" max="4617" width="27.5703125" style="969" customWidth="1"/>
    <col min="4618" max="4865" width="12.5703125" style="969"/>
    <col min="4866" max="4866" width="15.7109375" style="969" customWidth="1"/>
    <col min="4867" max="4867" width="12.5703125" style="969" customWidth="1"/>
    <col min="4868" max="4868" width="12.7109375" style="969" customWidth="1"/>
    <col min="4869" max="4870" width="13.28515625" style="969" customWidth="1"/>
    <col min="4871" max="4871" width="12.5703125" style="969" customWidth="1"/>
    <col min="4872" max="4872" width="14.28515625" style="969" customWidth="1"/>
    <col min="4873" max="4873" width="27.5703125" style="969" customWidth="1"/>
    <col min="4874" max="5121" width="12.5703125" style="969"/>
    <col min="5122" max="5122" width="15.7109375" style="969" customWidth="1"/>
    <col min="5123" max="5123" width="12.5703125" style="969" customWidth="1"/>
    <col min="5124" max="5124" width="12.7109375" style="969" customWidth="1"/>
    <col min="5125" max="5126" width="13.28515625" style="969" customWidth="1"/>
    <col min="5127" max="5127" width="12.5703125" style="969" customWidth="1"/>
    <col min="5128" max="5128" width="14.28515625" style="969" customWidth="1"/>
    <col min="5129" max="5129" width="27.5703125" style="969" customWidth="1"/>
    <col min="5130" max="5377" width="12.5703125" style="969"/>
    <col min="5378" max="5378" width="15.7109375" style="969" customWidth="1"/>
    <col min="5379" max="5379" width="12.5703125" style="969" customWidth="1"/>
    <col min="5380" max="5380" width="12.7109375" style="969" customWidth="1"/>
    <col min="5381" max="5382" width="13.28515625" style="969" customWidth="1"/>
    <col min="5383" max="5383" width="12.5703125" style="969" customWidth="1"/>
    <col min="5384" max="5384" width="14.28515625" style="969" customWidth="1"/>
    <col min="5385" max="5385" width="27.5703125" style="969" customWidth="1"/>
    <col min="5386" max="5633" width="12.5703125" style="969"/>
    <col min="5634" max="5634" width="15.7109375" style="969" customWidth="1"/>
    <col min="5635" max="5635" width="12.5703125" style="969" customWidth="1"/>
    <col min="5636" max="5636" width="12.7109375" style="969" customWidth="1"/>
    <col min="5637" max="5638" width="13.28515625" style="969" customWidth="1"/>
    <col min="5639" max="5639" width="12.5703125" style="969" customWidth="1"/>
    <col min="5640" max="5640" width="14.28515625" style="969" customWidth="1"/>
    <col min="5641" max="5641" width="27.5703125" style="969" customWidth="1"/>
    <col min="5642" max="5889" width="12.5703125" style="969"/>
    <col min="5890" max="5890" width="15.7109375" style="969" customWidth="1"/>
    <col min="5891" max="5891" width="12.5703125" style="969" customWidth="1"/>
    <col min="5892" max="5892" width="12.7109375" style="969" customWidth="1"/>
    <col min="5893" max="5894" width="13.28515625" style="969" customWidth="1"/>
    <col min="5895" max="5895" width="12.5703125" style="969" customWidth="1"/>
    <col min="5896" max="5896" width="14.28515625" style="969" customWidth="1"/>
    <col min="5897" max="5897" width="27.5703125" style="969" customWidth="1"/>
    <col min="5898" max="6145" width="12.5703125" style="969"/>
    <col min="6146" max="6146" width="15.7109375" style="969" customWidth="1"/>
    <col min="6147" max="6147" width="12.5703125" style="969" customWidth="1"/>
    <col min="6148" max="6148" width="12.7109375" style="969" customWidth="1"/>
    <col min="6149" max="6150" width="13.28515625" style="969" customWidth="1"/>
    <col min="6151" max="6151" width="12.5703125" style="969" customWidth="1"/>
    <col min="6152" max="6152" width="14.28515625" style="969" customWidth="1"/>
    <col min="6153" max="6153" width="27.5703125" style="969" customWidth="1"/>
    <col min="6154" max="6401" width="12.5703125" style="969"/>
    <col min="6402" max="6402" width="15.7109375" style="969" customWidth="1"/>
    <col min="6403" max="6403" width="12.5703125" style="969" customWidth="1"/>
    <col min="6404" max="6404" width="12.7109375" style="969" customWidth="1"/>
    <col min="6405" max="6406" width="13.28515625" style="969" customWidth="1"/>
    <col min="6407" max="6407" width="12.5703125" style="969" customWidth="1"/>
    <col min="6408" max="6408" width="14.28515625" style="969" customWidth="1"/>
    <col min="6409" max="6409" width="27.5703125" style="969" customWidth="1"/>
    <col min="6410" max="6657" width="12.5703125" style="969"/>
    <col min="6658" max="6658" width="15.7109375" style="969" customWidth="1"/>
    <col min="6659" max="6659" width="12.5703125" style="969" customWidth="1"/>
    <col min="6660" max="6660" width="12.7109375" style="969" customWidth="1"/>
    <col min="6661" max="6662" width="13.28515625" style="969" customWidth="1"/>
    <col min="6663" max="6663" width="12.5703125" style="969" customWidth="1"/>
    <col min="6664" max="6664" width="14.28515625" style="969" customWidth="1"/>
    <col min="6665" max="6665" width="27.5703125" style="969" customWidth="1"/>
    <col min="6666" max="6913" width="12.5703125" style="969"/>
    <col min="6914" max="6914" width="15.7109375" style="969" customWidth="1"/>
    <col min="6915" max="6915" width="12.5703125" style="969" customWidth="1"/>
    <col min="6916" max="6916" width="12.7109375" style="969" customWidth="1"/>
    <col min="6917" max="6918" width="13.28515625" style="969" customWidth="1"/>
    <col min="6919" max="6919" width="12.5703125" style="969" customWidth="1"/>
    <col min="6920" max="6920" width="14.28515625" style="969" customWidth="1"/>
    <col min="6921" max="6921" width="27.5703125" style="969" customWidth="1"/>
    <col min="6922" max="7169" width="12.5703125" style="969"/>
    <col min="7170" max="7170" width="15.7109375" style="969" customWidth="1"/>
    <col min="7171" max="7171" width="12.5703125" style="969" customWidth="1"/>
    <col min="7172" max="7172" width="12.7109375" style="969" customWidth="1"/>
    <col min="7173" max="7174" width="13.28515625" style="969" customWidth="1"/>
    <col min="7175" max="7175" width="12.5703125" style="969" customWidth="1"/>
    <col min="7176" max="7176" width="14.28515625" style="969" customWidth="1"/>
    <col min="7177" max="7177" width="27.5703125" style="969" customWidth="1"/>
    <col min="7178" max="7425" width="12.5703125" style="969"/>
    <col min="7426" max="7426" width="15.7109375" style="969" customWidth="1"/>
    <col min="7427" max="7427" width="12.5703125" style="969" customWidth="1"/>
    <col min="7428" max="7428" width="12.7109375" style="969" customWidth="1"/>
    <col min="7429" max="7430" width="13.28515625" style="969" customWidth="1"/>
    <col min="7431" max="7431" width="12.5703125" style="969" customWidth="1"/>
    <col min="7432" max="7432" width="14.28515625" style="969" customWidth="1"/>
    <col min="7433" max="7433" width="27.5703125" style="969" customWidth="1"/>
    <col min="7434" max="7681" width="12.5703125" style="969"/>
    <col min="7682" max="7682" width="15.7109375" style="969" customWidth="1"/>
    <col min="7683" max="7683" width="12.5703125" style="969" customWidth="1"/>
    <col min="7684" max="7684" width="12.7109375" style="969" customWidth="1"/>
    <col min="7685" max="7686" width="13.28515625" style="969" customWidth="1"/>
    <col min="7687" max="7687" width="12.5703125" style="969" customWidth="1"/>
    <col min="7688" max="7688" width="14.28515625" style="969" customWidth="1"/>
    <col min="7689" max="7689" width="27.5703125" style="969" customWidth="1"/>
    <col min="7690" max="7937" width="12.5703125" style="969"/>
    <col min="7938" max="7938" width="15.7109375" style="969" customWidth="1"/>
    <col min="7939" max="7939" width="12.5703125" style="969" customWidth="1"/>
    <col min="7940" max="7940" width="12.7109375" style="969" customWidth="1"/>
    <col min="7941" max="7942" width="13.28515625" style="969" customWidth="1"/>
    <col min="7943" max="7943" width="12.5703125" style="969" customWidth="1"/>
    <col min="7944" max="7944" width="14.28515625" style="969" customWidth="1"/>
    <col min="7945" max="7945" width="27.5703125" style="969" customWidth="1"/>
    <col min="7946" max="8193" width="12.5703125" style="969"/>
    <col min="8194" max="8194" width="15.7109375" style="969" customWidth="1"/>
    <col min="8195" max="8195" width="12.5703125" style="969" customWidth="1"/>
    <col min="8196" max="8196" width="12.7109375" style="969" customWidth="1"/>
    <col min="8197" max="8198" width="13.28515625" style="969" customWidth="1"/>
    <col min="8199" max="8199" width="12.5703125" style="969" customWidth="1"/>
    <col min="8200" max="8200" width="14.28515625" style="969" customWidth="1"/>
    <col min="8201" max="8201" width="27.5703125" style="969" customWidth="1"/>
    <col min="8202" max="8449" width="12.5703125" style="969"/>
    <col min="8450" max="8450" width="15.7109375" style="969" customWidth="1"/>
    <col min="8451" max="8451" width="12.5703125" style="969" customWidth="1"/>
    <col min="8452" max="8452" width="12.7109375" style="969" customWidth="1"/>
    <col min="8453" max="8454" width="13.28515625" style="969" customWidth="1"/>
    <col min="8455" max="8455" width="12.5703125" style="969" customWidth="1"/>
    <col min="8456" max="8456" width="14.28515625" style="969" customWidth="1"/>
    <col min="8457" max="8457" width="27.5703125" style="969" customWidth="1"/>
    <col min="8458" max="8705" width="12.5703125" style="969"/>
    <col min="8706" max="8706" width="15.7109375" style="969" customWidth="1"/>
    <col min="8707" max="8707" width="12.5703125" style="969" customWidth="1"/>
    <col min="8708" max="8708" width="12.7109375" style="969" customWidth="1"/>
    <col min="8709" max="8710" width="13.28515625" style="969" customWidth="1"/>
    <col min="8711" max="8711" width="12.5703125" style="969" customWidth="1"/>
    <col min="8712" max="8712" width="14.28515625" style="969" customWidth="1"/>
    <col min="8713" max="8713" width="27.5703125" style="969" customWidth="1"/>
    <col min="8714" max="8961" width="12.5703125" style="969"/>
    <col min="8962" max="8962" width="15.7109375" style="969" customWidth="1"/>
    <col min="8963" max="8963" width="12.5703125" style="969" customWidth="1"/>
    <col min="8964" max="8964" width="12.7109375" style="969" customWidth="1"/>
    <col min="8965" max="8966" width="13.28515625" style="969" customWidth="1"/>
    <col min="8967" max="8967" width="12.5703125" style="969" customWidth="1"/>
    <col min="8968" max="8968" width="14.28515625" style="969" customWidth="1"/>
    <col min="8969" max="8969" width="27.5703125" style="969" customWidth="1"/>
    <col min="8970" max="9217" width="12.5703125" style="969"/>
    <col min="9218" max="9218" width="15.7109375" style="969" customWidth="1"/>
    <col min="9219" max="9219" width="12.5703125" style="969" customWidth="1"/>
    <col min="9220" max="9220" width="12.7109375" style="969" customWidth="1"/>
    <col min="9221" max="9222" width="13.28515625" style="969" customWidth="1"/>
    <col min="9223" max="9223" width="12.5703125" style="969" customWidth="1"/>
    <col min="9224" max="9224" width="14.28515625" style="969" customWidth="1"/>
    <col min="9225" max="9225" width="27.5703125" style="969" customWidth="1"/>
    <col min="9226" max="9473" width="12.5703125" style="969"/>
    <col min="9474" max="9474" width="15.7109375" style="969" customWidth="1"/>
    <col min="9475" max="9475" width="12.5703125" style="969" customWidth="1"/>
    <col min="9476" max="9476" width="12.7109375" style="969" customWidth="1"/>
    <col min="9477" max="9478" width="13.28515625" style="969" customWidth="1"/>
    <col min="9479" max="9479" width="12.5703125" style="969" customWidth="1"/>
    <col min="9480" max="9480" width="14.28515625" style="969" customWidth="1"/>
    <col min="9481" max="9481" width="27.5703125" style="969" customWidth="1"/>
    <col min="9482" max="9729" width="12.5703125" style="969"/>
    <col min="9730" max="9730" width="15.7109375" style="969" customWidth="1"/>
    <col min="9731" max="9731" width="12.5703125" style="969" customWidth="1"/>
    <col min="9732" max="9732" width="12.7109375" style="969" customWidth="1"/>
    <col min="9733" max="9734" width="13.28515625" style="969" customWidth="1"/>
    <col min="9735" max="9735" width="12.5703125" style="969" customWidth="1"/>
    <col min="9736" max="9736" width="14.28515625" style="969" customWidth="1"/>
    <col min="9737" max="9737" width="27.5703125" style="969" customWidth="1"/>
    <col min="9738" max="9985" width="12.5703125" style="969"/>
    <col min="9986" max="9986" width="15.7109375" style="969" customWidth="1"/>
    <col min="9987" max="9987" width="12.5703125" style="969" customWidth="1"/>
    <col min="9988" max="9988" width="12.7109375" style="969" customWidth="1"/>
    <col min="9989" max="9990" width="13.28515625" style="969" customWidth="1"/>
    <col min="9991" max="9991" width="12.5703125" style="969" customWidth="1"/>
    <col min="9992" max="9992" width="14.28515625" style="969" customWidth="1"/>
    <col min="9993" max="9993" width="27.5703125" style="969" customWidth="1"/>
    <col min="9994" max="10241" width="12.5703125" style="969"/>
    <col min="10242" max="10242" width="15.7109375" style="969" customWidth="1"/>
    <col min="10243" max="10243" width="12.5703125" style="969" customWidth="1"/>
    <col min="10244" max="10244" width="12.7109375" style="969" customWidth="1"/>
    <col min="10245" max="10246" width="13.28515625" style="969" customWidth="1"/>
    <col min="10247" max="10247" width="12.5703125" style="969" customWidth="1"/>
    <col min="10248" max="10248" width="14.28515625" style="969" customWidth="1"/>
    <col min="10249" max="10249" width="27.5703125" style="969" customWidth="1"/>
    <col min="10250" max="10497" width="12.5703125" style="969"/>
    <col min="10498" max="10498" width="15.7109375" style="969" customWidth="1"/>
    <col min="10499" max="10499" width="12.5703125" style="969" customWidth="1"/>
    <col min="10500" max="10500" width="12.7109375" style="969" customWidth="1"/>
    <col min="10501" max="10502" width="13.28515625" style="969" customWidth="1"/>
    <col min="10503" max="10503" width="12.5703125" style="969" customWidth="1"/>
    <col min="10504" max="10504" width="14.28515625" style="969" customWidth="1"/>
    <col min="10505" max="10505" width="27.5703125" style="969" customWidth="1"/>
    <col min="10506" max="10753" width="12.5703125" style="969"/>
    <col min="10754" max="10754" width="15.7109375" style="969" customWidth="1"/>
    <col min="10755" max="10755" width="12.5703125" style="969" customWidth="1"/>
    <col min="10756" max="10756" width="12.7109375" style="969" customWidth="1"/>
    <col min="10757" max="10758" width="13.28515625" style="969" customWidth="1"/>
    <col min="10759" max="10759" width="12.5703125" style="969" customWidth="1"/>
    <col min="10760" max="10760" width="14.28515625" style="969" customWidth="1"/>
    <col min="10761" max="10761" width="27.5703125" style="969" customWidth="1"/>
    <col min="10762" max="11009" width="12.5703125" style="969"/>
    <col min="11010" max="11010" width="15.7109375" style="969" customWidth="1"/>
    <col min="11011" max="11011" width="12.5703125" style="969" customWidth="1"/>
    <col min="11012" max="11012" width="12.7109375" style="969" customWidth="1"/>
    <col min="11013" max="11014" width="13.28515625" style="969" customWidth="1"/>
    <col min="11015" max="11015" width="12.5703125" style="969" customWidth="1"/>
    <col min="11016" max="11016" width="14.28515625" style="969" customWidth="1"/>
    <col min="11017" max="11017" width="27.5703125" style="969" customWidth="1"/>
    <col min="11018" max="11265" width="12.5703125" style="969"/>
    <col min="11266" max="11266" width="15.7109375" style="969" customWidth="1"/>
    <col min="11267" max="11267" width="12.5703125" style="969" customWidth="1"/>
    <col min="11268" max="11268" width="12.7109375" style="969" customWidth="1"/>
    <col min="11269" max="11270" width="13.28515625" style="969" customWidth="1"/>
    <col min="11271" max="11271" width="12.5703125" style="969" customWidth="1"/>
    <col min="11272" max="11272" width="14.28515625" style="969" customWidth="1"/>
    <col min="11273" max="11273" width="27.5703125" style="969" customWidth="1"/>
    <col min="11274" max="11521" width="12.5703125" style="969"/>
    <col min="11522" max="11522" width="15.7109375" style="969" customWidth="1"/>
    <col min="11523" max="11523" width="12.5703125" style="969" customWidth="1"/>
    <col min="11524" max="11524" width="12.7109375" style="969" customWidth="1"/>
    <col min="11525" max="11526" width="13.28515625" style="969" customWidth="1"/>
    <col min="11527" max="11527" width="12.5703125" style="969" customWidth="1"/>
    <col min="11528" max="11528" width="14.28515625" style="969" customWidth="1"/>
    <col min="11529" max="11529" width="27.5703125" style="969" customWidth="1"/>
    <col min="11530" max="11777" width="12.5703125" style="969"/>
    <col min="11778" max="11778" width="15.7109375" style="969" customWidth="1"/>
    <col min="11779" max="11779" width="12.5703125" style="969" customWidth="1"/>
    <col min="11780" max="11780" width="12.7109375" style="969" customWidth="1"/>
    <col min="11781" max="11782" width="13.28515625" style="969" customWidth="1"/>
    <col min="11783" max="11783" width="12.5703125" style="969" customWidth="1"/>
    <col min="11784" max="11784" width="14.28515625" style="969" customWidth="1"/>
    <col min="11785" max="11785" width="27.5703125" style="969" customWidth="1"/>
    <col min="11786" max="12033" width="12.5703125" style="969"/>
    <col min="12034" max="12034" width="15.7109375" style="969" customWidth="1"/>
    <col min="12035" max="12035" width="12.5703125" style="969" customWidth="1"/>
    <col min="12036" max="12036" width="12.7109375" style="969" customWidth="1"/>
    <col min="12037" max="12038" width="13.28515625" style="969" customWidth="1"/>
    <col min="12039" max="12039" width="12.5703125" style="969" customWidth="1"/>
    <col min="12040" max="12040" width="14.28515625" style="969" customWidth="1"/>
    <col min="12041" max="12041" width="27.5703125" style="969" customWidth="1"/>
    <col min="12042" max="12289" width="12.5703125" style="969"/>
    <col min="12290" max="12290" width="15.7109375" style="969" customWidth="1"/>
    <col min="12291" max="12291" width="12.5703125" style="969" customWidth="1"/>
    <col min="12292" max="12292" width="12.7109375" style="969" customWidth="1"/>
    <col min="12293" max="12294" width="13.28515625" style="969" customWidth="1"/>
    <col min="12295" max="12295" width="12.5703125" style="969" customWidth="1"/>
    <col min="12296" max="12296" width="14.28515625" style="969" customWidth="1"/>
    <col min="12297" max="12297" width="27.5703125" style="969" customWidth="1"/>
    <col min="12298" max="12545" width="12.5703125" style="969"/>
    <col min="12546" max="12546" width="15.7109375" style="969" customWidth="1"/>
    <col min="12547" max="12547" width="12.5703125" style="969" customWidth="1"/>
    <col min="12548" max="12548" width="12.7109375" style="969" customWidth="1"/>
    <col min="12549" max="12550" width="13.28515625" style="969" customWidth="1"/>
    <col min="12551" max="12551" width="12.5703125" style="969" customWidth="1"/>
    <col min="12552" max="12552" width="14.28515625" style="969" customWidth="1"/>
    <col min="12553" max="12553" width="27.5703125" style="969" customWidth="1"/>
    <col min="12554" max="12801" width="12.5703125" style="969"/>
    <col min="12802" max="12802" width="15.7109375" style="969" customWidth="1"/>
    <col min="12803" max="12803" width="12.5703125" style="969" customWidth="1"/>
    <col min="12804" max="12804" width="12.7109375" style="969" customWidth="1"/>
    <col min="12805" max="12806" width="13.28515625" style="969" customWidth="1"/>
    <col min="12807" max="12807" width="12.5703125" style="969" customWidth="1"/>
    <col min="12808" max="12808" width="14.28515625" style="969" customWidth="1"/>
    <col min="12809" max="12809" width="27.5703125" style="969" customWidth="1"/>
    <col min="12810" max="13057" width="12.5703125" style="969"/>
    <col min="13058" max="13058" width="15.7109375" style="969" customWidth="1"/>
    <col min="13059" max="13059" width="12.5703125" style="969" customWidth="1"/>
    <col min="13060" max="13060" width="12.7109375" style="969" customWidth="1"/>
    <col min="13061" max="13062" width="13.28515625" style="969" customWidth="1"/>
    <col min="13063" max="13063" width="12.5703125" style="969" customWidth="1"/>
    <col min="13064" max="13064" width="14.28515625" style="969" customWidth="1"/>
    <col min="13065" max="13065" width="27.5703125" style="969" customWidth="1"/>
    <col min="13066" max="13313" width="12.5703125" style="969"/>
    <col min="13314" max="13314" width="15.7109375" style="969" customWidth="1"/>
    <col min="13315" max="13315" width="12.5703125" style="969" customWidth="1"/>
    <col min="13316" max="13316" width="12.7109375" style="969" customWidth="1"/>
    <col min="13317" max="13318" width="13.28515625" style="969" customWidth="1"/>
    <col min="13319" max="13319" width="12.5703125" style="969" customWidth="1"/>
    <col min="13320" max="13320" width="14.28515625" style="969" customWidth="1"/>
    <col min="13321" max="13321" width="27.5703125" style="969" customWidth="1"/>
    <col min="13322" max="13569" width="12.5703125" style="969"/>
    <col min="13570" max="13570" width="15.7109375" style="969" customWidth="1"/>
    <col min="13571" max="13571" width="12.5703125" style="969" customWidth="1"/>
    <col min="13572" max="13572" width="12.7109375" style="969" customWidth="1"/>
    <col min="13573" max="13574" width="13.28515625" style="969" customWidth="1"/>
    <col min="13575" max="13575" width="12.5703125" style="969" customWidth="1"/>
    <col min="13576" max="13576" width="14.28515625" style="969" customWidth="1"/>
    <col min="13577" max="13577" width="27.5703125" style="969" customWidth="1"/>
    <col min="13578" max="13825" width="12.5703125" style="969"/>
    <col min="13826" max="13826" width="15.7109375" style="969" customWidth="1"/>
    <col min="13827" max="13827" width="12.5703125" style="969" customWidth="1"/>
    <col min="13828" max="13828" width="12.7109375" style="969" customWidth="1"/>
    <col min="13829" max="13830" width="13.28515625" style="969" customWidth="1"/>
    <col min="13831" max="13831" width="12.5703125" style="969" customWidth="1"/>
    <col min="13832" max="13832" width="14.28515625" style="969" customWidth="1"/>
    <col min="13833" max="13833" width="27.5703125" style="969" customWidth="1"/>
    <col min="13834" max="14081" width="12.5703125" style="969"/>
    <col min="14082" max="14082" width="15.7109375" style="969" customWidth="1"/>
    <col min="14083" max="14083" width="12.5703125" style="969" customWidth="1"/>
    <col min="14084" max="14084" width="12.7109375" style="969" customWidth="1"/>
    <col min="14085" max="14086" width="13.28515625" style="969" customWidth="1"/>
    <col min="14087" max="14087" width="12.5703125" style="969" customWidth="1"/>
    <col min="14088" max="14088" width="14.28515625" style="969" customWidth="1"/>
    <col min="14089" max="14089" width="27.5703125" style="969" customWidth="1"/>
    <col min="14090" max="14337" width="12.5703125" style="969"/>
    <col min="14338" max="14338" width="15.7109375" style="969" customWidth="1"/>
    <col min="14339" max="14339" width="12.5703125" style="969" customWidth="1"/>
    <col min="14340" max="14340" width="12.7109375" style="969" customWidth="1"/>
    <col min="14341" max="14342" width="13.28515625" style="969" customWidth="1"/>
    <col min="14343" max="14343" width="12.5703125" style="969" customWidth="1"/>
    <col min="14344" max="14344" width="14.28515625" style="969" customWidth="1"/>
    <col min="14345" max="14345" width="27.5703125" style="969" customWidth="1"/>
    <col min="14346" max="14593" width="12.5703125" style="969"/>
    <col min="14594" max="14594" width="15.7109375" style="969" customWidth="1"/>
    <col min="14595" max="14595" width="12.5703125" style="969" customWidth="1"/>
    <col min="14596" max="14596" width="12.7109375" style="969" customWidth="1"/>
    <col min="14597" max="14598" width="13.28515625" style="969" customWidth="1"/>
    <col min="14599" max="14599" width="12.5703125" style="969" customWidth="1"/>
    <col min="14600" max="14600" width="14.28515625" style="969" customWidth="1"/>
    <col min="14601" max="14601" width="27.5703125" style="969" customWidth="1"/>
    <col min="14602" max="14849" width="12.5703125" style="969"/>
    <col min="14850" max="14850" width="15.7109375" style="969" customWidth="1"/>
    <col min="14851" max="14851" width="12.5703125" style="969" customWidth="1"/>
    <col min="14852" max="14852" width="12.7109375" style="969" customWidth="1"/>
    <col min="14853" max="14854" width="13.28515625" style="969" customWidth="1"/>
    <col min="14855" max="14855" width="12.5703125" style="969" customWidth="1"/>
    <col min="14856" max="14856" width="14.28515625" style="969" customWidth="1"/>
    <col min="14857" max="14857" width="27.5703125" style="969" customWidth="1"/>
    <col min="14858" max="15105" width="12.5703125" style="969"/>
    <col min="15106" max="15106" width="15.7109375" style="969" customWidth="1"/>
    <col min="15107" max="15107" width="12.5703125" style="969" customWidth="1"/>
    <col min="15108" max="15108" width="12.7109375" style="969" customWidth="1"/>
    <col min="15109" max="15110" width="13.28515625" style="969" customWidth="1"/>
    <col min="15111" max="15111" width="12.5703125" style="969" customWidth="1"/>
    <col min="15112" max="15112" width="14.28515625" style="969" customWidth="1"/>
    <col min="15113" max="15113" width="27.5703125" style="969" customWidth="1"/>
    <col min="15114" max="15361" width="12.5703125" style="969"/>
    <col min="15362" max="15362" width="15.7109375" style="969" customWidth="1"/>
    <col min="15363" max="15363" width="12.5703125" style="969" customWidth="1"/>
    <col min="15364" max="15364" width="12.7109375" style="969" customWidth="1"/>
    <col min="15365" max="15366" width="13.28515625" style="969" customWidth="1"/>
    <col min="15367" max="15367" width="12.5703125" style="969" customWidth="1"/>
    <col min="15368" max="15368" width="14.28515625" style="969" customWidth="1"/>
    <col min="15369" max="15369" width="27.5703125" style="969" customWidth="1"/>
    <col min="15370" max="15617" width="12.5703125" style="969"/>
    <col min="15618" max="15618" width="15.7109375" style="969" customWidth="1"/>
    <col min="15619" max="15619" width="12.5703125" style="969" customWidth="1"/>
    <col min="15620" max="15620" width="12.7109375" style="969" customWidth="1"/>
    <col min="15621" max="15622" width="13.28515625" style="969" customWidth="1"/>
    <col min="15623" max="15623" width="12.5703125" style="969" customWidth="1"/>
    <col min="15624" max="15624" width="14.28515625" style="969" customWidth="1"/>
    <col min="15625" max="15625" width="27.5703125" style="969" customWidth="1"/>
    <col min="15626" max="15873" width="12.5703125" style="969"/>
    <col min="15874" max="15874" width="15.7109375" style="969" customWidth="1"/>
    <col min="15875" max="15875" width="12.5703125" style="969" customWidth="1"/>
    <col min="15876" max="15876" width="12.7109375" style="969" customWidth="1"/>
    <col min="15877" max="15878" width="13.28515625" style="969" customWidth="1"/>
    <col min="15879" max="15879" width="12.5703125" style="969" customWidth="1"/>
    <col min="15880" max="15880" width="14.28515625" style="969" customWidth="1"/>
    <col min="15881" max="15881" width="27.5703125" style="969" customWidth="1"/>
    <col min="15882" max="16129" width="12.5703125" style="969"/>
    <col min="16130" max="16130" width="15.7109375" style="969" customWidth="1"/>
    <col min="16131" max="16131" width="12.5703125" style="969" customWidth="1"/>
    <col min="16132" max="16132" width="12.7109375" style="969" customWidth="1"/>
    <col min="16133" max="16134" width="13.28515625" style="969" customWidth="1"/>
    <col min="16135" max="16135" width="12.5703125" style="969" customWidth="1"/>
    <col min="16136" max="16136" width="14.28515625" style="969" customWidth="1"/>
    <col min="16137" max="16137" width="27.5703125" style="969" customWidth="1"/>
    <col min="16138" max="16384" width="12.5703125" style="969"/>
  </cols>
  <sheetData>
    <row r="1" spans="2:10" ht="17.25" x14ac:dyDescent="0.3">
      <c r="C1" s="1079"/>
      <c r="D1" s="1073"/>
      <c r="E1" s="1037" t="s">
        <v>148</v>
      </c>
      <c r="F1" s="1073"/>
      <c r="G1" s="1073"/>
      <c r="H1" s="1073"/>
      <c r="I1" s="1073"/>
      <c r="J1" s="1073"/>
    </row>
    <row r="2" spans="2:10" ht="16.5" x14ac:dyDescent="0.3">
      <c r="C2" s="1073"/>
      <c r="D2" s="1073"/>
      <c r="E2" s="1035" t="s">
        <v>41</v>
      </c>
      <c r="F2" s="1073"/>
      <c r="G2" s="1073"/>
      <c r="H2" s="1073"/>
      <c r="I2" s="1073"/>
      <c r="J2" s="1073"/>
    </row>
    <row r="3" spans="2:10" ht="17.25" x14ac:dyDescent="0.3">
      <c r="C3" s="1073"/>
      <c r="D3" s="1079"/>
      <c r="E3" s="1034" t="s">
        <v>807</v>
      </c>
      <c r="F3" s="1073"/>
      <c r="G3" s="1073"/>
      <c r="H3" s="1073"/>
      <c r="I3" s="1073"/>
      <c r="J3" s="1073"/>
    </row>
    <row r="4" spans="2:10" x14ac:dyDescent="0.3">
      <c r="C4" s="3685" t="s">
        <v>854</v>
      </c>
      <c r="D4" s="3685"/>
      <c r="E4" s="3685"/>
      <c r="F4" s="3685"/>
      <c r="G4" s="3685"/>
    </row>
    <row r="7" spans="2:10" x14ac:dyDescent="0.3">
      <c r="F7" s="969" t="s">
        <v>404</v>
      </c>
      <c r="H7" s="971">
        <v>43600</v>
      </c>
      <c r="I7" s="972"/>
    </row>
    <row r="8" spans="2:10" x14ac:dyDescent="0.3">
      <c r="F8" s="973" t="s">
        <v>152</v>
      </c>
      <c r="G8" s="1038" t="s">
        <v>832</v>
      </c>
      <c r="H8" s="1039"/>
      <c r="I8" s="1047"/>
    </row>
    <row r="9" spans="2:10" x14ac:dyDescent="0.3">
      <c r="H9" s="973"/>
      <c r="I9" s="970"/>
    </row>
    <row r="10" spans="2:10" x14ac:dyDescent="0.3">
      <c r="B10" s="2223" t="s">
        <v>39</v>
      </c>
      <c r="C10" s="1041" t="s">
        <v>290</v>
      </c>
      <c r="D10" s="1042"/>
      <c r="E10" s="1042"/>
      <c r="F10" s="1042"/>
      <c r="G10" s="1042"/>
      <c r="H10" s="1042"/>
      <c r="I10" s="1043"/>
    </row>
    <row r="11" spans="2:10" x14ac:dyDescent="0.3">
      <c r="B11" s="2225" t="s">
        <v>157</v>
      </c>
      <c r="C11" s="1003" t="s">
        <v>855</v>
      </c>
      <c r="D11" s="1004"/>
      <c r="E11" s="1004"/>
      <c r="F11" s="1004"/>
      <c r="G11" s="1004"/>
      <c r="H11" s="1004"/>
      <c r="I11" s="1005"/>
    </row>
    <row r="12" spans="2:10" x14ac:dyDescent="0.3">
      <c r="B12" s="1044"/>
      <c r="C12" s="994" t="s">
        <v>856</v>
      </c>
      <c r="D12" s="995"/>
      <c r="E12" s="995"/>
      <c r="F12" s="995"/>
      <c r="G12" s="995"/>
      <c r="H12" s="995"/>
      <c r="I12" s="996"/>
    </row>
    <row r="13" spans="2:10" x14ac:dyDescent="0.3">
      <c r="B13" s="1044"/>
      <c r="C13" s="994" t="s">
        <v>322</v>
      </c>
      <c r="D13" s="995"/>
      <c r="E13" s="995"/>
      <c r="F13" s="995"/>
      <c r="G13" s="995"/>
      <c r="H13" s="995"/>
      <c r="I13" s="996"/>
    </row>
    <row r="14" spans="2:10" x14ac:dyDescent="0.3">
      <c r="B14" s="2226"/>
      <c r="C14" s="997"/>
      <c r="D14" s="998"/>
      <c r="E14" s="998"/>
      <c r="F14" s="998"/>
      <c r="G14" s="998"/>
      <c r="H14" s="998"/>
      <c r="I14" s="999"/>
    </row>
    <row r="15" spans="2:10" x14ac:dyDescent="0.3">
      <c r="B15" s="1044" t="s">
        <v>155</v>
      </c>
      <c r="C15" s="994" t="s">
        <v>857</v>
      </c>
      <c r="D15" s="995"/>
      <c r="E15" s="995"/>
      <c r="F15" s="995"/>
      <c r="G15" s="995"/>
      <c r="H15" s="995"/>
      <c r="I15" s="996"/>
    </row>
    <row r="16" spans="2:10" x14ac:dyDescent="0.3">
      <c r="B16" s="2225" t="s">
        <v>159</v>
      </c>
      <c r="C16" s="1003" t="s">
        <v>295</v>
      </c>
      <c r="D16" s="1004"/>
      <c r="E16" s="1004"/>
      <c r="F16" s="1004"/>
      <c r="G16" s="1004"/>
      <c r="H16" s="1004"/>
      <c r="I16" s="1005"/>
    </row>
    <row r="17" spans="2:10" x14ac:dyDescent="0.3">
      <c r="B17" s="1044"/>
      <c r="C17" s="994"/>
      <c r="D17" s="995"/>
      <c r="E17" s="995"/>
      <c r="F17" s="995"/>
      <c r="G17" s="995"/>
      <c r="H17" s="995"/>
      <c r="I17" s="996"/>
    </row>
    <row r="18" spans="2:10" x14ac:dyDescent="0.3">
      <c r="B18" s="2226"/>
      <c r="C18" s="997"/>
      <c r="D18" s="998"/>
      <c r="E18" s="998"/>
      <c r="F18" s="998"/>
      <c r="G18" s="998"/>
      <c r="H18" s="998"/>
      <c r="I18" s="999"/>
    </row>
    <row r="19" spans="2:10" x14ac:dyDescent="0.3">
      <c r="B19" s="2223" t="s">
        <v>161</v>
      </c>
      <c r="C19" s="1000" t="s">
        <v>268</v>
      </c>
      <c r="D19" s="1001"/>
      <c r="E19" s="1001"/>
      <c r="F19" s="1001"/>
      <c r="G19" s="1001"/>
      <c r="H19" s="1001"/>
      <c r="I19" s="1002"/>
    </row>
    <row r="20" spans="2:10" x14ac:dyDescent="0.3">
      <c r="B20" s="2225" t="s">
        <v>162</v>
      </c>
      <c r="C20" s="1003" t="s">
        <v>296</v>
      </c>
      <c r="D20" s="1004"/>
      <c r="E20" s="1004"/>
      <c r="F20" s="1004"/>
      <c r="G20" s="1004"/>
      <c r="H20" s="1004"/>
      <c r="I20" s="1005"/>
    </row>
    <row r="21" spans="2:10" x14ac:dyDescent="0.3">
      <c r="B21" s="2226"/>
      <c r="C21" s="997" t="s">
        <v>297</v>
      </c>
      <c r="D21" s="998"/>
      <c r="E21" s="998"/>
      <c r="F21" s="998"/>
      <c r="G21" s="998"/>
      <c r="H21" s="998"/>
      <c r="I21" s="999"/>
    </row>
    <row r="22" spans="2:10" ht="30" x14ac:dyDescent="0.3">
      <c r="B22" s="2227" t="s">
        <v>231</v>
      </c>
      <c r="C22" s="1006" t="s">
        <v>858</v>
      </c>
      <c r="D22" s="1007"/>
      <c r="E22" s="1007"/>
      <c r="F22" s="1007"/>
      <c r="G22" s="1007"/>
      <c r="H22" s="1007"/>
      <c r="I22" s="1008"/>
    </row>
    <row r="24" spans="2:10" ht="15.75" thickBot="1" x14ac:dyDescent="0.35">
      <c r="D24" s="1009"/>
    </row>
    <row r="25" spans="2:10" ht="30.75" thickBot="1" x14ac:dyDescent="0.35">
      <c r="C25" s="2020" t="s">
        <v>166</v>
      </c>
      <c r="D25" s="2021" t="s">
        <v>298</v>
      </c>
      <c r="E25" s="2022" t="s">
        <v>159</v>
      </c>
      <c r="F25" s="1081" t="s">
        <v>275</v>
      </c>
      <c r="G25" s="1081"/>
      <c r="H25" s="1081"/>
      <c r="I25" s="1081"/>
      <c r="J25" s="1082"/>
    </row>
    <row r="26" spans="2:10" hidden="1" x14ac:dyDescent="0.3">
      <c r="C26" s="3003">
        <v>42736</v>
      </c>
      <c r="D26" s="3004">
        <v>1</v>
      </c>
      <c r="E26" s="3005">
        <v>1</v>
      </c>
      <c r="F26" s="1013"/>
    </row>
    <row r="27" spans="2:10" hidden="1" x14ac:dyDescent="0.3">
      <c r="C27" s="2233">
        <v>42767</v>
      </c>
      <c r="D27" s="2023">
        <v>1</v>
      </c>
      <c r="E27" s="2235">
        <v>1</v>
      </c>
      <c r="H27" s="1033"/>
    </row>
    <row r="28" spans="2:10" hidden="1" x14ac:dyDescent="0.3">
      <c r="C28" s="2233">
        <v>42795</v>
      </c>
      <c r="D28" s="2023">
        <v>1</v>
      </c>
      <c r="E28" s="2235">
        <v>1</v>
      </c>
      <c r="H28" s="1033"/>
    </row>
    <row r="29" spans="2:10" hidden="1" x14ac:dyDescent="0.3">
      <c r="C29" s="2233">
        <v>42826</v>
      </c>
      <c r="D29" s="2023">
        <v>1</v>
      </c>
      <c r="E29" s="2235">
        <v>1</v>
      </c>
      <c r="J29" s="1033"/>
    </row>
    <row r="30" spans="2:10" hidden="1" x14ac:dyDescent="0.3">
      <c r="C30" s="2233">
        <v>42856</v>
      </c>
      <c r="D30" s="2023">
        <v>1</v>
      </c>
      <c r="E30" s="2235">
        <v>1</v>
      </c>
      <c r="F30" s="969" t="s">
        <v>167</v>
      </c>
    </row>
    <row r="31" spans="2:10" hidden="1" x14ac:dyDescent="0.3">
      <c r="C31" s="2233">
        <v>42887</v>
      </c>
      <c r="D31" s="2023">
        <v>1</v>
      </c>
      <c r="E31" s="2235">
        <v>1</v>
      </c>
    </row>
    <row r="32" spans="2:10" hidden="1" x14ac:dyDescent="0.3">
      <c r="C32" s="2233">
        <v>42917</v>
      </c>
      <c r="D32" s="2023">
        <v>1</v>
      </c>
      <c r="E32" s="2235">
        <v>1</v>
      </c>
    </row>
    <row r="33" spans="3:13" hidden="1" x14ac:dyDescent="0.3">
      <c r="C33" s="2233">
        <v>42948</v>
      </c>
      <c r="D33" s="2023">
        <v>1</v>
      </c>
      <c r="E33" s="2235">
        <v>1</v>
      </c>
    </row>
    <row r="34" spans="3:13" hidden="1" x14ac:dyDescent="0.3">
      <c r="C34" s="2233">
        <v>42979</v>
      </c>
      <c r="D34" s="2023">
        <v>1</v>
      </c>
      <c r="E34" s="2235">
        <v>1</v>
      </c>
    </row>
    <row r="35" spans="3:13" hidden="1" x14ac:dyDescent="0.3">
      <c r="C35" s="2233">
        <v>43009</v>
      </c>
      <c r="D35" s="2023">
        <v>1</v>
      </c>
      <c r="E35" s="2235">
        <v>1</v>
      </c>
    </row>
    <row r="36" spans="3:13" hidden="1" x14ac:dyDescent="0.3">
      <c r="C36" s="2233">
        <v>43040</v>
      </c>
      <c r="D36" s="2023">
        <v>1</v>
      </c>
      <c r="E36" s="2235">
        <v>1</v>
      </c>
      <c r="H36" s="1033"/>
      <c r="J36" s="1083"/>
    </row>
    <row r="37" spans="3:13" ht="15.75" hidden="1" thickBot="1" x14ac:dyDescent="0.35">
      <c r="C37" s="2236">
        <v>43070</v>
      </c>
      <c r="D37" s="3006">
        <v>1</v>
      </c>
      <c r="E37" s="3007">
        <v>1</v>
      </c>
    </row>
    <row r="38" spans="3:13" x14ac:dyDescent="0.3">
      <c r="C38" s="3000">
        <v>43101</v>
      </c>
      <c r="D38" s="3001">
        <v>0.01</v>
      </c>
      <c r="E38" s="3002">
        <v>1</v>
      </c>
      <c r="F38" s="969" t="s">
        <v>1210</v>
      </c>
    </row>
    <row r="39" spans="3:13" x14ac:dyDescent="0.3">
      <c r="C39" s="2233">
        <v>43132</v>
      </c>
      <c r="D39" s="2023">
        <v>1</v>
      </c>
      <c r="E39" s="2235">
        <v>1</v>
      </c>
      <c r="H39" s="1033"/>
      <c r="J39" s="1083"/>
    </row>
    <row r="40" spans="3:13" x14ac:dyDescent="0.3">
      <c r="C40" s="2233">
        <v>43160</v>
      </c>
      <c r="D40" s="2024">
        <v>0.12</v>
      </c>
      <c r="E40" s="2235">
        <v>1</v>
      </c>
      <c r="F40" s="969" t="s">
        <v>1210</v>
      </c>
    </row>
    <row r="41" spans="3:13" x14ac:dyDescent="0.3">
      <c r="C41" s="2233">
        <v>43191</v>
      </c>
      <c r="D41" s="2024">
        <v>0.06</v>
      </c>
      <c r="E41" s="2235">
        <v>1</v>
      </c>
      <c r="F41" s="969" t="s">
        <v>1210</v>
      </c>
    </row>
    <row r="42" spans="3:13" x14ac:dyDescent="0.3">
      <c r="C42" s="2233">
        <v>43221</v>
      </c>
      <c r="D42" s="2023">
        <v>1</v>
      </c>
      <c r="E42" s="2235">
        <v>1</v>
      </c>
    </row>
    <row r="43" spans="3:13" x14ac:dyDescent="0.3">
      <c r="C43" s="2233">
        <v>43252</v>
      </c>
      <c r="D43" s="2023">
        <v>1</v>
      </c>
      <c r="E43" s="2235">
        <v>1</v>
      </c>
    </row>
    <row r="44" spans="3:13" x14ac:dyDescent="0.3">
      <c r="C44" s="2233">
        <v>43282</v>
      </c>
      <c r="D44" s="2023">
        <v>1</v>
      </c>
      <c r="E44" s="2235">
        <v>1</v>
      </c>
    </row>
    <row r="45" spans="3:13" x14ac:dyDescent="0.3">
      <c r="C45" s="2233">
        <v>43313</v>
      </c>
      <c r="D45" s="2023">
        <v>1</v>
      </c>
      <c r="E45" s="2235">
        <v>1</v>
      </c>
    </row>
    <row r="46" spans="3:13" x14ac:dyDescent="0.3">
      <c r="C46" s="2233">
        <v>43344</v>
      </c>
      <c r="D46" s="2023">
        <v>1</v>
      </c>
      <c r="E46" s="2235">
        <v>1</v>
      </c>
    </row>
    <row r="47" spans="3:13" x14ac:dyDescent="0.3">
      <c r="C47" s="2233">
        <v>43374</v>
      </c>
      <c r="D47" s="2023">
        <v>1</v>
      </c>
      <c r="E47" s="2235">
        <v>1</v>
      </c>
      <c r="M47" s="1033" t="s">
        <v>167</v>
      </c>
    </row>
    <row r="48" spans="3:13" x14ac:dyDescent="0.3">
      <c r="C48" s="2233">
        <v>43405</v>
      </c>
      <c r="D48" s="2023">
        <v>1</v>
      </c>
      <c r="E48" s="2235">
        <v>1</v>
      </c>
    </row>
    <row r="49" spans="2:18" ht="15.75" thickBot="1" x14ac:dyDescent="0.35">
      <c r="C49" s="2245">
        <v>43435</v>
      </c>
      <c r="D49" s="2246">
        <v>0.125</v>
      </c>
      <c r="E49" s="2247">
        <v>1</v>
      </c>
    </row>
    <row r="50" spans="2:18" x14ac:dyDescent="0.3">
      <c r="C50" s="3003">
        <v>43466</v>
      </c>
      <c r="D50" s="3004">
        <v>1</v>
      </c>
      <c r="E50" s="3005">
        <v>1</v>
      </c>
    </row>
    <row r="51" spans="2:18" x14ac:dyDescent="0.3">
      <c r="C51" s="2233">
        <v>43497</v>
      </c>
      <c r="D51" s="2023">
        <v>1</v>
      </c>
      <c r="E51" s="2235">
        <v>1</v>
      </c>
    </row>
    <row r="52" spans="2:18" x14ac:dyDescent="0.3">
      <c r="C52" s="2233">
        <v>43525</v>
      </c>
      <c r="D52" s="2023">
        <v>1</v>
      </c>
      <c r="E52" s="2235">
        <v>1</v>
      </c>
    </row>
    <row r="53" spans="2:18" x14ac:dyDescent="0.3">
      <c r="C53" s="2233">
        <v>43556</v>
      </c>
      <c r="D53" s="2023">
        <v>1</v>
      </c>
      <c r="E53" s="2235">
        <v>1</v>
      </c>
    </row>
    <row r="54" spans="2:18" x14ac:dyDescent="0.3">
      <c r="C54" s="2233">
        <v>43586</v>
      </c>
      <c r="D54" s="1057"/>
      <c r="E54" s="2235">
        <v>1</v>
      </c>
    </row>
    <row r="55" spans="2:18" x14ac:dyDescent="0.3">
      <c r="C55" s="2233">
        <v>43617</v>
      </c>
      <c r="D55" s="1057"/>
      <c r="E55" s="2235">
        <v>1</v>
      </c>
    </row>
    <row r="56" spans="2:18" x14ac:dyDescent="0.3">
      <c r="C56" s="2233">
        <v>43647</v>
      </c>
      <c r="D56" s="1057"/>
      <c r="E56" s="2235">
        <v>1</v>
      </c>
    </row>
    <row r="57" spans="2:18" x14ac:dyDescent="0.3">
      <c r="C57" s="2233">
        <v>43678</v>
      </c>
      <c r="D57" s="1057"/>
      <c r="E57" s="2235">
        <v>1</v>
      </c>
    </row>
    <row r="58" spans="2:18" x14ac:dyDescent="0.3">
      <c r="C58" s="2233">
        <v>43709</v>
      </c>
      <c r="D58" s="1057"/>
      <c r="E58" s="2235">
        <v>1</v>
      </c>
    </row>
    <row r="59" spans="2:18" x14ac:dyDescent="0.3">
      <c r="C59" s="2233">
        <v>43739</v>
      </c>
      <c r="D59" s="1057"/>
      <c r="E59" s="2235">
        <v>1</v>
      </c>
    </row>
    <row r="60" spans="2:18" x14ac:dyDescent="0.3">
      <c r="C60" s="2233">
        <v>43770</v>
      </c>
      <c r="D60" s="1057"/>
      <c r="E60" s="2235">
        <v>1</v>
      </c>
    </row>
    <row r="61" spans="2:18" ht="19.5" customHeight="1" thickBot="1" x14ac:dyDescent="0.35">
      <c r="C61" s="2236">
        <v>43800</v>
      </c>
      <c r="D61" s="2976"/>
      <c r="E61" s="2235">
        <v>1</v>
      </c>
    </row>
    <row r="62" spans="2:18" ht="20.25" x14ac:dyDescent="0.35">
      <c r="C62" s="1084" t="s">
        <v>1209</v>
      </c>
      <c r="D62" s="1085"/>
      <c r="E62" s="1085"/>
      <c r="F62" s="1085"/>
      <c r="G62" s="1085"/>
      <c r="H62" s="1085"/>
      <c r="I62" s="1085"/>
      <c r="J62" s="1085"/>
      <c r="K62" s="1085"/>
      <c r="L62" s="1085"/>
      <c r="M62" s="1085"/>
      <c r="N62" s="1085"/>
      <c r="O62" s="1085"/>
      <c r="P62" s="1085"/>
      <c r="Q62" s="1085"/>
      <c r="R62" s="1085"/>
    </row>
    <row r="63" spans="2:18" ht="15.75" thickBot="1" x14ac:dyDescent="0.35"/>
    <row r="64" spans="2:18" ht="15.75" thickBot="1" x14ac:dyDescent="0.35">
      <c r="B64" s="970"/>
      <c r="C64" s="2244"/>
      <c r="D64" s="1081" t="s">
        <v>299</v>
      </c>
      <c r="E64" s="1081"/>
      <c r="F64" s="1081"/>
      <c r="G64" s="1081"/>
      <c r="H64" s="1086"/>
    </row>
    <row r="65" spans="2:14" ht="30.75" thickBot="1" x14ac:dyDescent="0.35">
      <c r="C65" s="1087" t="s">
        <v>166</v>
      </c>
      <c r="D65" s="1088" t="s">
        <v>170</v>
      </c>
      <c r="E65" s="2406" t="s">
        <v>171</v>
      </c>
      <c r="F65" s="1089" t="s">
        <v>859</v>
      </c>
      <c r="G65" s="1090" t="s">
        <v>860</v>
      </c>
      <c r="H65" s="1091" t="s">
        <v>861</v>
      </c>
      <c r="M65" s="1092"/>
      <c r="N65" s="970"/>
    </row>
    <row r="66" spans="2:14" ht="15.75" thickBot="1" x14ac:dyDescent="0.35">
      <c r="B66" s="970"/>
      <c r="C66" s="2410">
        <v>42736</v>
      </c>
      <c r="D66" s="2408">
        <v>42774</v>
      </c>
      <c r="E66" s="2408">
        <v>42774</v>
      </c>
      <c r="F66" s="1093">
        <v>1</v>
      </c>
      <c r="G66" s="1093">
        <v>1</v>
      </c>
      <c r="H66" s="2413">
        <f>+(F66/G66)</f>
        <v>1</v>
      </c>
      <c r="I66" s="1095"/>
      <c r="K66" s="1033"/>
      <c r="M66" s="1083"/>
    </row>
    <row r="67" spans="2:14" x14ac:dyDescent="0.3">
      <c r="C67" s="2411">
        <v>43101</v>
      </c>
      <c r="D67" s="2396">
        <v>43137</v>
      </c>
      <c r="E67" s="2396">
        <v>43160</v>
      </c>
      <c r="F67" s="1096">
        <v>1</v>
      </c>
      <c r="G67" s="1096">
        <v>16</v>
      </c>
      <c r="H67" s="2414">
        <v>0.01</v>
      </c>
      <c r="I67" s="969" t="s">
        <v>1210</v>
      </c>
      <c r="K67" s="1033"/>
      <c r="M67" s="1083"/>
    </row>
    <row r="68" spans="2:14" x14ac:dyDescent="0.3">
      <c r="C68" s="2411">
        <v>42767</v>
      </c>
      <c r="D68" s="2396">
        <v>42795</v>
      </c>
      <c r="E68" s="2396">
        <v>43160</v>
      </c>
      <c r="F68" s="1096">
        <v>1</v>
      </c>
      <c r="G68" s="1096">
        <v>2</v>
      </c>
      <c r="H68" s="2415">
        <f>SUM(F68/G68)</f>
        <v>0.5</v>
      </c>
      <c r="I68" s="969" t="s">
        <v>862</v>
      </c>
      <c r="K68" s="1033"/>
      <c r="M68" s="1083"/>
    </row>
    <row r="69" spans="2:14" x14ac:dyDescent="0.3">
      <c r="C69" s="2411">
        <v>43132</v>
      </c>
      <c r="D69" s="2396">
        <v>43160</v>
      </c>
      <c r="E69" s="2396">
        <v>43160</v>
      </c>
      <c r="F69" s="1096">
        <v>1</v>
      </c>
      <c r="G69" s="1096">
        <v>1</v>
      </c>
      <c r="H69" s="2416">
        <v>1</v>
      </c>
    </row>
    <row r="70" spans="2:14" x14ac:dyDescent="0.3">
      <c r="C70" s="2411">
        <v>42795</v>
      </c>
      <c r="D70" s="2396">
        <v>42828</v>
      </c>
      <c r="E70" s="2396">
        <v>42825</v>
      </c>
      <c r="F70" s="1096">
        <v>1</v>
      </c>
      <c r="G70" s="1096">
        <v>1</v>
      </c>
      <c r="H70" s="2416">
        <f t="shared" ref="H70:H76" si="0">+(F70/G70)</f>
        <v>1</v>
      </c>
      <c r="K70" s="1033"/>
      <c r="M70" s="1083"/>
    </row>
    <row r="71" spans="2:14" x14ac:dyDescent="0.3">
      <c r="C71" s="2411">
        <v>43160</v>
      </c>
      <c r="D71" s="2396">
        <v>43192</v>
      </c>
      <c r="E71" s="2396">
        <v>43196</v>
      </c>
      <c r="F71" s="1096">
        <v>1</v>
      </c>
      <c r="G71" s="1096">
        <v>4</v>
      </c>
      <c r="H71" s="2417">
        <v>0.12</v>
      </c>
      <c r="I71" s="969" t="s">
        <v>1210</v>
      </c>
      <c r="K71" s="970"/>
    </row>
    <row r="72" spans="2:14" x14ac:dyDescent="0.3">
      <c r="C72" s="2411">
        <v>42826</v>
      </c>
      <c r="D72" s="2396">
        <v>42857</v>
      </c>
      <c r="E72" s="2396">
        <v>42857</v>
      </c>
      <c r="F72" s="1096">
        <v>1</v>
      </c>
      <c r="G72" s="1096">
        <v>1</v>
      </c>
      <c r="H72" s="2416">
        <f t="shared" si="0"/>
        <v>1</v>
      </c>
      <c r="J72" s="970"/>
    </row>
    <row r="73" spans="2:14" x14ac:dyDescent="0.3">
      <c r="C73" s="2412">
        <v>43191</v>
      </c>
      <c r="D73" s="2396">
        <v>43222</v>
      </c>
      <c r="E73" s="2396">
        <v>43228</v>
      </c>
      <c r="F73" s="1096">
        <v>1</v>
      </c>
      <c r="G73" s="1096">
        <v>5</v>
      </c>
      <c r="H73" s="2417">
        <v>0.06</v>
      </c>
      <c r="I73" s="969" t="s">
        <v>1210</v>
      </c>
    </row>
    <row r="74" spans="2:14" x14ac:dyDescent="0.3">
      <c r="C74" s="2411">
        <v>42856</v>
      </c>
      <c r="D74" s="2396">
        <v>42887</v>
      </c>
      <c r="E74" s="2396">
        <v>42887</v>
      </c>
      <c r="F74" s="1096">
        <v>1</v>
      </c>
      <c r="G74" s="1096">
        <v>1</v>
      </c>
      <c r="H74" s="2416">
        <f t="shared" si="0"/>
        <v>1</v>
      </c>
    </row>
    <row r="75" spans="2:14" x14ac:dyDescent="0.3">
      <c r="C75" s="2411">
        <v>43221</v>
      </c>
      <c r="D75" s="2396">
        <v>43252</v>
      </c>
      <c r="E75" s="2396">
        <v>43252</v>
      </c>
      <c r="F75" s="1096">
        <v>1</v>
      </c>
      <c r="G75" s="1096">
        <v>1</v>
      </c>
      <c r="H75" s="2416">
        <v>1</v>
      </c>
    </row>
    <row r="76" spans="2:14" x14ac:dyDescent="0.3">
      <c r="C76" s="2411">
        <v>42887</v>
      </c>
      <c r="D76" s="2396">
        <v>42909</v>
      </c>
      <c r="E76" s="2396">
        <v>42909</v>
      </c>
      <c r="F76" s="1096">
        <v>1</v>
      </c>
      <c r="G76" s="1096">
        <v>1</v>
      </c>
      <c r="H76" s="2416">
        <f t="shared" si="0"/>
        <v>1</v>
      </c>
      <c r="K76" s="1033"/>
      <c r="M76" s="1083"/>
    </row>
    <row r="77" spans="2:14" x14ac:dyDescent="0.3">
      <c r="C77" s="2411">
        <v>43252</v>
      </c>
      <c r="D77" s="2396">
        <v>43276</v>
      </c>
      <c r="E77" s="2396">
        <v>43276</v>
      </c>
      <c r="F77" s="1096">
        <v>1</v>
      </c>
      <c r="G77" s="1096">
        <v>1</v>
      </c>
      <c r="H77" s="2416">
        <v>1</v>
      </c>
      <c r="K77" s="1033"/>
    </row>
    <row r="78" spans="2:14" x14ac:dyDescent="0.3">
      <c r="C78" s="2411">
        <v>42917</v>
      </c>
      <c r="D78" s="2396">
        <v>42948</v>
      </c>
      <c r="E78" s="2396">
        <v>42948</v>
      </c>
      <c r="F78" s="1096">
        <v>1</v>
      </c>
      <c r="G78" s="1096">
        <v>1</v>
      </c>
      <c r="H78" s="2416">
        <f t="shared" ref="H78:H86" si="1">+(F78/G78)</f>
        <v>1</v>
      </c>
      <c r="J78" s="1098"/>
      <c r="K78" s="1033"/>
      <c r="M78" s="1083"/>
    </row>
    <row r="79" spans="2:14" x14ac:dyDescent="0.3">
      <c r="C79" s="2411">
        <v>43282</v>
      </c>
      <c r="D79" s="2396">
        <v>43313</v>
      </c>
      <c r="E79" s="2396">
        <v>43313</v>
      </c>
      <c r="F79" s="1096">
        <v>1</v>
      </c>
      <c r="G79" s="1096">
        <v>1</v>
      </c>
      <c r="H79" s="2418">
        <v>1</v>
      </c>
      <c r="K79" s="1033"/>
      <c r="M79" s="1083"/>
    </row>
    <row r="80" spans="2:14" x14ac:dyDescent="0.3">
      <c r="C80" s="2411">
        <v>42948</v>
      </c>
      <c r="D80" s="2396">
        <v>42979</v>
      </c>
      <c r="E80" s="2396">
        <v>42979</v>
      </c>
      <c r="F80" s="1096">
        <v>1</v>
      </c>
      <c r="G80" s="1096">
        <v>1</v>
      </c>
      <c r="H80" s="2416">
        <f t="shared" si="1"/>
        <v>1</v>
      </c>
      <c r="K80" s="1033"/>
      <c r="M80" s="1083"/>
    </row>
    <row r="81" spans="3:14" x14ac:dyDescent="0.3">
      <c r="C81" s="2411">
        <v>43313</v>
      </c>
      <c r="D81" s="2396">
        <v>43346</v>
      </c>
      <c r="E81" s="2396">
        <v>43346</v>
      </c>
      <c r="F81" s="1096">
        <v>1</v>
      </c>
      <c r="G81" s="1096">
        <v>1</v>
      </c>
      <c r="H81" s="2416">
        <v>1</v>
      </c>
      <c r="K81" s="1033"/>
      <c r="M81" s="1083"/>
    </row>
    <row r="82" spans="3:14" x14ac:dyDescent="0.3">
      <c r="C82" s="2411">
        <v>42979</v>
      </c>
      <c r="D82" s="2396">
        <v>43010</v>
      </c>
      <c r="E82" s="2396">
        <v>43010</v>
      </c>
      <c r="F82" s="1096">
        <v>1</v>
      </c>
      <c r="G82" s="1096">
        <v>1</v>
      </c>
      <c r="H82" s="2416">
        <f t="shared" si="1"/>
        <v>1</v>
      </c>
      <c r="K82" s="1033"/>
      <c r="M82" s="1083"/>
    </row>
    <row r="83" spans="3:14" x14ac:dyDescent="0.3">
      <c r="C83" s="2411">
        <v>43344</v>
      </c>
      <c r="D83" s="2409">
        <v>43376</v>
      </c>
      <c r="E83" s="2409">
        <v>43376</v>
      </c>
      <c r="F83" s="2405">
        <v>1</v>
      </c>
      <c r="G83" s="2405">
        <v>1</v>
      </c>
      <c r="H83" s="2419">
        <f t="shared" ref="H83" si="2">F83/G83*100</f>
        <v>100</v>
      </c>
      <c r="I83" s="1095" t="s">
        <v>1383</v>
      </c>
      <c r="J83" s="970"/>
      <c r="K83" s="2395"/>
      <c r="L83" s="1122"/>
      <c r="M83" s="1122"/>
      <c r="N83" s="1122"/>
    </row>
    <row r="84" spans="3:14" x14ac:dyDescent="0.3">
      <c r="C84" s="2411">
        <v>43009</v>
      </c>
      <c r="D84" s="2396">
        <v>43040</v>
      </c>
      <c r="E84" s="2396">
        <v>43040</v>
      </c>
      <c r="F84" s="1096">
        <v>1</v>
      </c>
      <c r="G84" s="1096">
        <v>1</v>
      </c>
      <c r="H84" s="2416">
        <f t="shared" si="1"/>
        <v>1</v>
      </c>
    </row>
    <row r="85" spans="3:14" x14ac:dyDescent="0.3">
      <c r="C85" s="2411">
        <v>43374</v>
      </c>
      <c r="D85" s="2409">
        <v>43405</v>
      </c>
      <c r="E85" s="2409">
        <v>43405</v>
      </c>
      <c r="F85" s="2405">
        <v>1</v>
      </c>
      <c r="G85" s="2405">
        <v>1</v>
      </c>
      <c r="H85" s="2407">
        <f t="shared" ref="H85" si="3">F85/G85*100</f>
        <v>100</v>
      </c>
    </row>
    <row r="86" spans="3:14" x14ac:dyDescent="0.3">
      <c r="C86" s="2411">
        <v>43040</v>
      </c>
      <c r="D86" s="2396">
        <v>43070</v>
      </c>
      <c r="E86" s="2396">
        <v>43070</v>
      </c>
      <c r="F86" s="1096">
        <v>1</v>
      </c>
      <c r="G86" s="1096">
        <v>1</v>
      </c>
      <c r="H86" s="2416">
        <f t="shared" si="1"/>
        <v>1</v>
      </c>
    </row>
    <row r="87" spans="3:14" x14ac:dyDescent="0.3">
      <c r="C87" s="2411">
        <v>43405</v>
      </c>
      <c r="D87" s="2396">
        <v>43437</v>
      </c>
      <c r="E87" s="2396">
        <v>43437</v>
      </c>
      <c r="F87" s="1096">
        <v>1</v>
      </c>
      <c r="G87" s="1096">
        <v>1</v>
      </c>
      <c r="H87" s="2416">
        <v>1</v>
      </c>
    </row>
    <row r="88" spans="3:14" x14ac:dyDescent="0.3">
      <c r="C88" s="2411">
        <v>43070</v>
      </c>
      <c r="D88" s="2396">
        <v>43108</v>
      </c>
      <c r="E88" s="2396">
        <v>43108</v>
      </c>
      <c r="F88" s="1096">
        <v>1</v>
      </c>
      <c r="G88" s="1096">
        <v>1</v>
      </c>
      <c r="H88" s="2416">
        <f>SUM(F88/G88)</f>
        <v>1</v>
      </c>
      <c r="I88" s="1095"/>
    </row>
    <row r="89" spans="3:14" ht="15.75" thickBot="1" x14ac:dyDescent="0.35">
      <c r="C89" s="3009">
        <v>43435</v>
      </c>
      <c r="D89" s="2396">
        <v>43472</v>
      </c>
      <c r="E89" s="3011">
        <v>43481</v>
      </c>
      <c r="F89" s="3012">
        <v>1</v>
      </c>
      <c r="G89" s="3012">
        <v>8</v>
      </c>
      <c r="H89" s="3010">
        <f t="shared" ref="H89" si="4">F89/G89*100</f>
        <v>12.5</v>
      </c>
    </row>
    <row r="90" spans="3:14" x14ac:dyDescent="0.3">
      <c r="C90" s="1818">
        <v>43466</v>
      </c>
      <c r="D90" s="3013">
        <v>43502</v>
      </c>
      <c r="E90" s="3013">
        <v>43502</v>
      </c>
      <c r="F90" s="3014">
        <v>1</v>
      </c>
      <c r="G90" s="3014">
        <v>1</v>
      </c>
      <c r="H90" s="3015">
        <f>F90/G90*100</f>
        <v>100</v>
      </c>
    </row>
    <row r="91" spans="3:14" x14ac:dyDescent="0.3">
      <c r="C91" s="1821">
        <v>43497</v>
      </c>
      <c r="D91" s="2791">
        <v>43525</v>
      </c>
      <c r="E91" s="2791">
        <v>43525</v>
      </c>
      <c r="F91" s="1057">
        <v>1</v>
      </c>
      <c r="G91" s="1057">
        <v>1</v>
      </c>
      <c r="H91" s="3016">
        <f>F91/G91*100</f>
        <v>100</v>
      </c>
    </row>
    <row r="92" spans="3:14" x14ac:dyDescent="0.3">
      <c r="C92" s="1821">
        <v>43525</v>
      </c>
      <c r="D92" s="2791">
        <v>43556</v>
      </c>
      <c r="E92" s="2791">
        <v>43556</v>
      </c>
      <c r="F92" s="1057">
        <v>1</v>
      </c>
      <c r="G92" s="1057">
        <v>1</v>
      </c>
      <c r="H92" s="3016">
        <f>F92/G92*100</f>
        <v>100</v>
      </c>
    </row>
    <row r="93" spans="3:14" x14ac:dyDescent="0.3">
      <c r="C93" s="1821">
        <v>43556</v>
      </c>
      <c r="D93" s="2791">
        <v>43587</v>
      </c>
      <c r="E93" s="2791">
        <v>43587</v>
      </c>
      <c r="F93" s="1057">
        <v>1</v>
      </c>
      <c r="G93" s="1057">
        <v>1</v>
      </c>
      <c r="H93" s="3016">
        <f t="shared" ref="H93" si="5">F93/G93*100</f>
        <v>100</v>
      </c>
    </row>
    <row r="94" spans="3:14" x14ac:dyDescent="0.3">
      <c r="C94" s="1821">
        <v>43586</v>
      </c>
      <c r="D94" s="2791"/>
      <c r="E94" s="2791"/>
      <c r="F94" s="1057"/>
      <c r="G94" s="1057"/>
      <c r="H94" s="3016"/>
    </row>
    <row r="95" spans="3:14" x14ac:dyDescent="0.3">
      <c r="C95" s="1821">
        <v>43617</v>
      </c>
      <c r="D95" s="2791"/>
      <c r="E95" s="2791"/>
      <c r="F95" s="1057"/>
      <c r="G95" s="1057"/>
      <c r="H95" s="3016"/>
    </row>
    <row r="96" spans="3:14" x14ac:dyDescent="0.3">
      <c r="C96" s="1821">
        <v>43647</v>
      </c>
      <c r="D96" s="2791"/>
      <c r="E96" s="2791"/>
      <c r="F96" s="1057"/>
      <c r="G96" s="1057"/>
      <c r="H96" s="3016"/>
    </row>
    <row r="97" spans="3:10" x14ac:dyDescent="0.3">
      <c r="C97" s="1821">
        <v>43678</v>
      </c>
      <c r="D97" s="2791"/>
      <c r="E97" s="2791"/>
      <c r="F97" s="1057"/>
      <c r="G97" s="1057"/>
      <c r="H97" s="3016"/>
    </row>
    <row r="98" spans="3:10" x14ac:dyDescent="0.3">
      <c r="C98" s="1821">
        <v>43709</v>
      </c>
      <c r="D98" s="2791"/>
      <c r="E98" s="2791"/>
      <c r="F98" s="1057"/>
      <c r="G98" s="1057"/>
      <c r="H98" s="3016"/>
    </row>
    <row r="99" spans="3:10" x14ac:dyDescent="0.3">
      <c r="C99" s="1821">
        <v>43739</v>
      </c>
      <c r="D99" s="2791"/>
      <c r="E99" s="2791"/>
      <c r="F99" s="1057"/>
      <c r="G99" s="1057"/>
      <c r="H99" s="3016"/>
    </row>
    <row r="100" spans="3:10" x14ac:dyDescent="0.3">
      <c r="C100" s="1821">
        <v>43770</v>
      </c>
      <c r="D100" s="2791"/>
      <c r="E100" s="2791"/>
      <c r="F100" s="1057"/>
      <c r="G100" s="1057"/>
      <c r="H100" s="3016"/>
    </row>
    <row r="101" spans="3:10" ht="15.75" thickBot="1" x14ac:dyDescent="0.35">
      <c r="C101" s="1825">
        <v>43800</v>
      </c>
      <c r="D101" s="3017"/>
      <c r="E101" s="3017"/>
      <c r="F101" s="2976"/>
      <c r="G101" s="2976"/>
      <c r="H101" s="3018"/>
    </row>
    <row r="103" spans="3:10" ht="15.75" thickBot="1" x14ac:dyDescent="0.35"/>
    <row r="104" spans="3:10" x14ac:dyDescent="0.3">
      <c r="C104" s="1099" t="s">
        <v>283</v>
      </c>
      <c r="D104" s="1100"/>
      <c r="E104" s="1101"/>
      <c r="F104" s="1100"/>
      <c r="G104" s="1100"/>
      <c r="H104" s="1100"/>
      <c r="I104" s="1100"/>
      <c r="J104" s="1102"/>
    </row>
    <row r="105" spans="3:10" x14ac:dyDescent="0.3">
      <c r="C105" s="1103" t="s">
        <v>863</v>
      </c>
      <c r="D105" s="1104"/>
      <c r="E105" s="1105"/>
      <c r="F105" s="1104"/>
      <c r="G105" s="1104"/>
      <c r="H105" s="1104"/>
      <c r="I105" s="1104"/>
      <c r="J105" s="1106"/>
    </row>
    <row r="106" spans="3:10" ht="15.75" thickBot="1" x14ac:dyDescent="0.35">
      <c r="C106" s="1107" t="s">
        <v>864</v>
      </c>
      <c r="D106" s="1108"/>
      <c r="E106" s="1109"/>
      <c r="F106" s="1108"/>
      <c r="G106" s="1108"/>
      <c r="H106" s="1108"/>
      <c r="I106" s="1108"/>
      <c r="J106" s="1110"/>
    </row>
    <row r="110" spans="3:10" x14ac:dyDescent="0.3">
      <c r="D110" s="1010" t="s">
        <v>818</v>
      </c>
    </row>
    <row r="111" spans="3:10" x14ac:dyDescent="0.3">
      <c r="D111" s="969" t="s">
        <v>176</v>
      </c>
    </row>
    <row r="112" spans="3:10" x14ac:dyDescent="0.3">
      <c r="D112" s="969" t="s">
        <v>177</v>
      </c>
    </row>
    <row r="113" spans="4:8" x14ac:dyDescent="0.3">
      <c r="D113" s="1019" t="s">
        <v>178</v>
      </c>
      <c r="E113" s="1020"/>
      <c r="F113" s="1020"/>
      <c r="G113" s="1020"/>
      <c r="H113" s="1021"/>
    </row>
    <row r="114" spans="4:8" x14ac:dyDescent="0.3">
      <c r="D114" s="1022" t="s">
        <v>179</v>
      </c>
      <c r="E114" s="1023"/>
      <c r="F114" s="1024" t="s">
        <v>180</v>
      </c>
      <c r="G114" s="1023"/>
      <c r="H114" s="1025"/>
    </row>
    <row r="115" spans="4:8" x14ac:dyDescent="0.3">
      <c r="D115" s="1026"/>
      <c r="E115" s="972"/>
      <c r="F115" s="1027"/>
      <c r="G115" s="972"/>
      <c r="H115" s="1028"/>
    </row>
    <row r="116" spans="4:8" x14ac:dyDescent="0.3">
      <c r="D116" s="1026"/>
      <c r="E116" s="972"/>
      <c r="F116" s="1111"/>
      <c r="G116" s="972"/>
      <c r="H116" s="1028"/>
    </row>
    <row r="117" spans="4:8" x14ac:dyDescent="0.3">
      <c r="D117" s="1026"/>
      <c r="E117" s="972"/>
      <c r="F117" s="1027"/>
      <c r="G117" s="972"/>
      <c r="H117" s="1028"/>
    </row>
    <row r="118" spans="4:8" x14ac:dyDescent="0.3">
      <c r="D118" s="1026"/>
      <c r="E118" s="972"/>
      <c r="F118" s="1027"/>
      <c r="G118" s="972"/>
      <c r="H118" s="1028"/>
    </row>
    <row r="119" spans="4:8" x14ac:dyDescent="0.3">
      <c r="D119" s="1026"/>
      <c r="E119" s="972"/>
      <c r="F119" s="1027"/>
      <c r="G119" s="972"/>
      <c r="H119" s="1028"/>
    </row>
    <row r="120" spans="4:8" x14ac:dyDescent="0.3">
      <c r="D120" s="1026"/>
      <c r="E120" s="972"/>
      <c r="F120" s="1027"/>
      <c r="G120" s="972"/>
      <c r="H120" s="1028"/>
    </row>
    <row r="121" spans="4:8" x14ac:dyDescent="0.3">
      <c r="D121" s="1026"/>
      <c r="E121" s="972"/>
      <c r="F121" s="1027"/>
      <c r="G121" s="972"/>
      <c r="H121" s="1028"/>
    </row>
    <row r="122" spans="4:8" x14ac:dyDescent="0.3">
      <c r="D122" s="1026"/>
      <c r="E122" s="972"/>
      <c r="F122" s="1027"/>
      <c r="G122" s="972"/>
      <c r="H122" s="1028"/>
    </row>
    <row r="123" spans="4:8" x14ac:dyDescent="0.3">
      <c r="D123" s="1026"/>
      <c r="E123" s="972"/>
      <c r="F123" s="1027"/>
      <c r="G123" s="972"/>
      <c r="H123" s="1028"/>
    </row>
    <row r="124" spans="4:8" x14ac:dyDescent="0.3">
      <c r="D124" s="1026"/>
      <c r="E124" s="972"/>
      <c r="F124" s="1027"/>
      <c r="G124" s="972"/>
      <c r="H124" s="1028"/>
    </row>
    <row r="125" spans="4:8" ht="15.75" thickBot="1" x14ac:dyDescent="0.35">
      <c r="D125" s="1029"/>
      <c r="E125" s="1030"/>
      <c r="F125" s="1031"/>
      <c r="G125" s="1030"/>
      <c r="H125" s="1032"/>
    </row>
    <row r="126" spans="4:8" x14ac:dyDescent="0.3">
      <c r="D126" s="969" t="s">
        <v>167</v>
      </c>
    </row>
  </sheetData>
  <mergeCells count="1">
    <mergeCell ref="C4:G4"/>
  </mergeCells>
  <conditionalFormatting sqref="D26:D37 D39 D42:D49">
    <cfRule type="cellIs" dxfId="160" priority="8" stopIfTrue="1" operator="lessThan">
      <formula>1</formula>
    </cfRule>
  </conditionalFormatting>
  <conditionalFormatting sqref="H66:H80 H82:H86 H88:H101">
    <cfRule type="cellIs" dxfId="159" priority="5" stopIfTrue="1" operator="between">
      <formula>0.01</formula>
      <formula>0.9999</formula>
    </cfRule>
  </conditionalFormatting>
  <conditionalFormatting sqref="H81">
    <cfRule type="cellIs" dxfId="158" priority="4" stopIfTrue="1" operator="between">
      <formula>0.01</formula>
      <formula>0.9999</formula>
    </cfRule>
  </conditionalFormatting>
  <conditionalFormatting sqref="H87">
    <cfRule type="cellIs" dxfId="157" priority="3" stopIfTrue="1" operator="between">
      <formula>0.01</formula>
      <formula>0.9999</formula>
    </cfRule>
  </conditionalFormatting>
  <conditionalFormatting sqref="D50:D51">
    <cfRule type="cellIs" dxfId="156" priority="2" stopIfTrue="1" operator="lessThan">
      <formula>1</formula>
    </cfRule>
  </conditionalFormatting>
  <conditionalFormatting sqref="D52:D53">
    <cfRule type="cellIs" dxfId="155" priority="1" stopIfTrue="1" operator="lessThan">
      <formul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X102"/>
  <sheetViews>
    <sheetView tabSelected="1" zoomScale="80" zoomScaleNormal="80" workbookViewId="0">
      <selection activeCell="N5" sqref="N5"/>
    </sheetView>
  </sheetViews>
  <sheetFormatPr defaultColWidth="9.140625" defaultRowHeight="15" x14ac:dyDescent="0.25"/>
  <cols>
    <col min="1" max="1" width="5.28515625" customWidth="1"/>
    <col min="2" max="2" width="35.85546875" customWidth="1"/>
    <col min="3" max="3" width="13.7109375" customWidth="1"/>
    <col min="4" max="4" width="53" customWidth="1"/>
    <col min="5" max="11" width="3.7109375" customWidth="1"/>
    <col min="12" max="12" width="13.85546875" style="8" customWidth="1"/>
    <col min="13" max="13" width="10.42578125" style="8" customWidth="1"/>
    <col min="14" max="14" width="10.7109375" customWidth="1"/>
    <col min="15" max="15" width="8.7109375" hidden="1" customWidth="1"/>
    <col min="16" max="16" width="8.140625" style="8" hidden="1" customWidth="1"/>
    <col min="17" max="18" width="7.7109375" hidden="1" customWidth="1"/>
    <col min="19" max="19" width="7.42578125" hidden="1" customWidth="1"/>
    <col min="20" max="20" width="6.85546875" hidden="1" customWidth="1"/>
    <col min="21" max="21" width="6.7109375" hidden="1" customWidth="1"/>
    <col min="22" max="22" width="8" hidden="1" customWidth="1"/>
    <col min="23" max="23" width="7.42578125" hidden="1" customWidth="1"/>
    <col min="24" max="26" width="6.7109375" hidden="1" customWidth="1"/>
  </cols>
  <sheetData>
    <row r="1" spans="1:50" ht="18.75" x14ac:dyDescent="0.3">
      <c r="A1" s="13"/>
      <c r="B1" s="13" t="s">
        <v>79</v>
      </c>
      <c r="C1" s="13"/>
    </row>
    <row r="2" spans="1:50" ht="18.75" x14ac:dyDescent="0.3">
      <c r="D2" s="13" t="s">
        <v>41</v>
      </c>
    </row>
    <row r="4" spans="1:50" ht="23.25" x14ac:dyDescent="0.35">
      <c r="D4" s="44" t="s">
        <v>43</v>
      </c>
      <c r="AA4" s="5"/>
      <c r="AB4" t="s">
        <v>40</v>
      </c>
    </row>
    <row r="5" spans="1:50" ht="15.75" x14ac:dyDescent="0.25">
      <c r="D5" s="36" t="s">
        <v>144</v>
      </c>
      <c r="F5" s="1664" t="s">
        <v>1556</v>
      </c>
      <c r="G5" s="37"/>
      <c r="H5" s="37"/>
      <c r="I5" s="37"/>
      <c r="J5" s="37"/>
      <c r="K5" s="37"/>
      <c r="AA5" s="6"/>
      <c r="AB5" t="s">
        <v>53</v>
      </c>
    </row>
    <row r="6" spans="1:50" x14ac:dyDescent="0.25">
      <c r="D6" s="36" t="s">
        <v>1454</v>
      </c>
      <c r="E6" s="12"/>
      <c r="F6" s="12"/>
      <c r="G6" s="12"/>
      <c r="H6" s="12"/>
      <c r="I6" s="12"/>
      <c r="J6" s="12"/>
      <c r="K6" s="12"/>
      <c r="AA6" s="16"/>
      <c r="AB6" t="s">
        <v>45</v>
      </c>
    </row>
    <row r="7" spans="1:50" x14ac:dyDescent="0.25">
      <c r="AA7" s="1615"/>
      <c r="AB7" t="s">
        <v>1204</v>
      </c>
    </row>
    <row r="8" spans="1:50" x14ac:dyDescent="0.25">
      <c r="E8" s="33" t="s">
        <v>44</v>
      </c>
      <c r="F8" s="34"/>
      <c r="G8" s="34"/>
      <c r="H8" s="34"/>
      <c r="I8" s="34"/>
      <c r="J8" s="34"/>
      <c r="K8" s="35"/>
    </row>
    <row r="9" spans="1:50" ht="57" customHeight="1" x14ac:dyDescent="0.25">
      <c r="A9" s="3" t="s">
        <v>80</v>
      </c>
      <c r="B9" s="3" t="s">
        <v>0</v>
      </c>
      <c r="C9" s="29" t="s">
        <v>135</v>
      </c>
      <c r="D9" s="3" t="s">
        <v>39</v>
      </c>
      <c r="E9" s="3">
        <v>1</v>
      </c>
      <c r="F9" s="3">
        <v>2</v>
      </c>
      <c r="G9" s="3">
        <v>3</v>
      </c>
      <c r="H9" s="3">
        <v>4</v>
      </c>
      <c r="I9" s="3">
        <v>5</v>
      </c>
      <c r="J9" s="3">
        <v>6</v>
      </c>
      <c r="K9" s="3">
        <v>7</v>
      </c>
      <c r="L9" s="3" t="s">
        <v>1</v>
      </c>
      <c r="M9" s="24" t="s">
        <v>49</v>
      </c>
      <c r="N9" s="11" t="s">
        <v>48</v>
      </c>
      <c r="O9" s="19">
        <v>42736</v>
      </c>
      <c r="P9" s="19">
        <v>43101</v>
      </c>
      <c r="Q9" s="45">
        <v>42795</v>
      </c>
      <c r="R9" s="19">
        <v>42826</v>
      </c>
      <c r="S9" s="45">
        <v>42856</v>
      </c>
      <c r="T9" s="19">
        <v>42887</v>
      </c>
      <c r="U9" s="19">
        <v>42917</v>
      </c>
      <c r="V9" s="19">
        <v>42948</v>
      </c>
      <c r="W9" s="19">
        <v>42979</v>
      </c>
      <c r="X9" s="19">
        <v>43009</v>
      </c>
      <c r="Y9" s="45">
        <v>43040</v>
      </c>
      <c r="Z9" s="28">
        <v>43070</v>
      </c>
      <c r="AA9" s="26">
        <v>43101</v>
      </c>
      <c r="AB9" s="20">
        <v>43132</v>
      </c>
      <c r="AC9" s="20">
        <v>43160</v>
      </c>
      <c r="AD9" s="20">
        <v>43191</v>
      </c>
      <c r="AE9" s="20">
        <v>43221</v>
      </c>
      <c r="AF9" s="20">
        <v>43252</v>
      </c>
      <c r="AG9" s="20">
        <v>43282</v>
      </c>
      <c r="AH9" s="20">
        <v>43313</v>
      </c>
      <c r="AI9" s="20">
        <v>43344</v>
      </c>
      <c r="AJ9" s="20">
        <v>43374</v>
      </c>
      <c r="AK9" s="20">
        <v>43405</v>
      </c>
      <c r="AL9" s="20">
        <v>43435</v>
      </c>
      <c r="AM9" s="2530">
        <v>43466</v>
      </c>
      <c r="AN9" s="2530">
        <v>43497</v>
      </c>
      <c r="AO9" s="2530">
        <v>43525</v>
      </c>
      <c r="AP9" s="2530">
        <v>43556</v>
      </c>
      <c r="AQ9" s="2530">
        <v>43586</v>
      </c>
      <c r="AR9" s="2530">
        <v>43617</v>
      </c>
      <c r="AS9" s="2530">
        <v>43647</v>
      </c>
      <c r="AT9" s="2530">
        <v>43678</v>
      </c>
      <c r="AU9" s="2530">
        <v>43709</v>
      </c>
      <c r="AV9" s="2530">
        <v>43739</v>
      </c>
      <c r="AW9" s="2530">
        <v>43770</v>
      </c>
      <c r="AX9" s="2530">
        <v>43800</v>
      </c>
    </row>
    <row r="10" spans="1:50" ht="18.75" x14ac:dyDescent="0.3">
      <c r="A10" s="1" t="s">
        <v>145</v>
      </c>
      <c r="B10" s="1" t="s">
        <v>3</v>
      </c>
      <c r="C10" s="32" t="s">
        <v>72</v>
      </c>
      <c r="D10" s="1" t="s">
        <v>2</v>
      </c>
      <c r="E10" s="1895"/>
      <c r="F10" s="1895"/>
      <c r="G10" s="1896" t="s">
        <v>147</v>
      </c>
      <c r="H10" s="1895"/>
      <c r="I10" s="1896" t="s">
        <v>147</v>
      </c>
      <c r="J10" s="1895"/>
      <c r="K10" s="1895"/>
      <c r="L10" s="9" t="s">
        <v>4</v>
      </c>
      <c r="M10" s="21" t="s">
        <v>50</v>
      </c>
      <c r="N10" s="110" t="s">
        <v>47</v>
      </c>
      <c r="O10" s="1609">
        <v>3</v>
      </c>
      <c r="P10" s="1609">
        <v>3</v>
      </c>
      <c r="Q10" s="1609">
        <v>3</v>
      </c>
      <c r="R10" s="1609">
        <v>3</v>
      </c>
      <c r="S10" s="1609">
        <v>3</v>
      </c>
      <c r="T10" s="1609">
        <v>2</v>
      </c>
      <c r="U10" s="1609">
        <v>3</v>
      </c>
      <c r="V10" s="1609">
        <v>2</v>
      </c>
      <c r="W10" s="1609">
        <v>3</v>
      </c>
      <c r="X10" s="1609">
        <v>3</v>
      </c>
      <c r="Y10" s="1609">
        <v>3</v>
      </c>
      <c r="Z10" s="1645">
        <v>16</v>
      </c>
      <c r="AA10" s="1609">
        <v>3</v>
      </c>
      <c r="AB10" s="1609">
        <v>1</v>
      </c>
      <c r="AC10" s="1609">
        <v>3</v>
      </c>
      <c r="AD10" s="1609">
        <v>2</v>
      </c>
      <c r="AE10" s="1609">
        <v>3</v>
      </c>
      <c r="AF10" s="1609">
        <v>3</v>
      </c>
      <c r="AG10" s="1609">
        <v>3</v>
      </c>
      <c r="AH10" s="1609">
        <v>2</v>
      </c>
      <c r="AI10" s="1609">
        <v>3</v>
      </c>
      <c r="AJ10" s="1609">
        <v>2</v>
      </c>
      <c r="AK10" s="1609">
        <v>3</v>
      </c>
      <c r="AL10" s="2593">
        <v>5</v>
      </c>
      <c r="AM10" s="1609">
        <v>1</v>
      </c>
      <c r="AN10" s="1609">
        <v>2</v>
      </c>
      <c r="AO10" s="1609">
        <v>1</v>
      </c>
      <c r="AP10" s="1609">
        <v>1</v>
      </c>
      <c r="AQ10" s="1"/>
      <c r="AR10" s="1"/>
      <c r="AS10" s="1"/>
      <c r="AT10" s="1"/>
      <c r="AU10" s="1"/>
      <c r="AV10" s="1"/>
      <c r="AW10" s="1"/>
      <c r="AX10" s="1"/>
    </row>
    <row r="11" spans="1:50" ht="18.75" x14ac:dyDescent="0.3">
      <c r="A11" s="1" t="s">
        <v>81</v>
      </c>
      <c r="B11" s="1" t="s">
        <v>3</v>
      </c>
      <c r="C11" s="32" t="s">
        <v>75</v>
      </c>
      <c r="D11" s="1" t="s">
        <v>5</v>
      </c>
      <c r="E11" s="1895"/>
      <c r="F11" s="1895"/>
      <c r="G11" s="1895"/>
      <c r="H11" s="1896" t="s">
        <v>147</v>
      </c>
      <c r="I11" s="1895"/>
      <c r="J11" s="1895"/>
      <c r="K11" s="1895"/>
      <c r="L11" s="9" t="s">
        <v>6</v>
      </c>
      <c r="M11" s="21" t="s">
        <v>50</v>
      </c>
      <c r="N11" s="110" t="s">
        <v>47</v>
      </c>
      <c r="O11" s="1609">
        <v>0</v>
      </c>
      <c r="P11" s="1609">
        <v>0</v>
      </c>
      <c r="Q11" s="1609">
        <v>0</v>
      </c>
      <c r="R11" s="1609">
        <v>0</v>
      </c>
      <c r="S11" s="1609">
        <v>0</v>
      </c>
      <c r="T11" s="1609">
        <v>0</v>
      </c>
      <c r="U11" s="1609">
        <v>0</v>
      </c>
      <c r="V11" s="1609">
        <v>0</v>
      </c>
      <c r="W11" s="1609">
        <v>0</v>
      </c>
      <c r="X11" s="1609">
        <v>0</v>
      </c>
      <c r="Y11" s="1609">
        <v>0</v>
      </c>
      <c r="Z11" s="1646">
        <v>0</v>
      </c>
      <c r="AA11" s="1609">
        <v>0</v>
      </c>
      <c r="AB11" s="1609">
        <v>0</v>
      </c>
      <c r="AC11" s="1609">
        <v>0</v>
      </c>
      <c r="AD11" s="1609">
        <v>0</v>
      </c>
      <c r="AE11" s="1609">
        <v>0</v>
      </c>
      <c r="AF11" s="1609">
        <v>0</v>
      </c>
      <c r="AG11" s="1609">
        <v>0</v>
      </c>
      <c r="AH11" s="1609">
        <v>0</v>
      </c>
      <c r="AI11" s="1609">
        <v>0</v>
      </c>
      <c r="AJ11" s="1609">
        <v>0</v>
      </c>
      <c r="AK11" s="1609">
        <v>0</v>
      </c>
      <c r="AL11" s="1646">
        <v>0</v>
      </c>
      <c r="AM11" s="1609">
        <v>0</v>
      </c>
      <c r="AN11" s="1609">
        <v>0</v>
      </c>
      <c r="AO11" s="1609">
        <v>0</v>
      </c>
      <c r="AP11" s="1609">
        <v>0</v>
      </c>
      <c r="AQ11" s="1"/>
      <c r="AR11" s="1"/>
      <c r="AS11" s="1"/>
      <c r="AT11" s="1"/>
      <c r="AU11" s="1"/>
      <c r="AV11" s="1"/>
      <c r="AW11" s="1"/>
      <c r="AX11" s="1"/>
    </row>
    <row r="12" spans="1:50" ht="18.75" x14ac:dyDescent="0.3">
      <c r="A12" s="1" t="s">
        <v>82</v>
      </c>
      <c r="B12" s="1" t="s">
        <v>3</v>
      </c>
      <c r="C12" s="32" t="s">
        <v>70</v>
      </c>
      <c r="D12" s="1" t="s">
        <v>7</v>
      </c>
      <c r="E12" s="1895"/>
      <c r="F12" s="1895"/>
      <c r="G12" s="1895"/>
      <c r="H12" s="1896" t="s">
        <v>147</v>
      </c>
      <c r="I12" s="1895"/>
      <c r="J12" s="1895"/>
      <c r="K12" s="1895"/>
      <c r="L12" s="4">
        <v>0.9</v>
      </c>
      <c r="M12" s="22" t="s">
        <v>51</v>
      </c>
      <c r="N12" s="110" t="s">
        <v>47</v>
      </c>
      <c r="O12" s="1607" t="s">
        <v>58</v>
      </c>
      <c r="P12" s="1607" t="s">
        <v>58</v>
      </c>
      <c r="Q12" s="1607" t="s">
        <v>58</v>
      </c>
      <c r="R12" s="1607" t="s">
        <v>58</v>
      </c>
      <c r="S12" s="1607" t="s">
        <v>58</v>
      </c>
      <c r="T12" s="1607">
        <v>0.97</v>
      </c>
      <c r="U12" s="1607" t="s">
        <v>58</v>
      </c>
      <c r="V12" s="1607" t="s">
        <v>58</v>
      </c>
      <c r="W12" s="1607" t="s">
        <v>58</v>
      </c>
      <c r="X12" s="1607" t="s">
        <v>58</v>
      </c>
      <c r="Y12" s="1607" t="s">
        <v>58</v>
      </c>
      <c r="Z12" s="1647">
        <v>0.93700000000000006</v>
      </c>
      <c r="AA12" s="1611"/>
      <c r="AB12" s="1611"/>
      <c r="AC12" s="1611"/>
      <c r="AD12" s="1611"/>
      <c r="AE12" s="1611"/>
      <c r="AF12" s="1614">
        <v>0.94599999999999995</v>
      </c>
      <c r="AG12" s="1611"/>
      <c r="AH12" s="1611"/>
      <c r="AI12" s="1611"/>
      <c r="AJ12" s="1611"/>
      <c r="AK12" s="1611"/>
      <c r="AL12" s="1844">
        <v>0.95499999999999996</v>
      </c>
      <c r="AM12" s="1"/>
      <c r="AN12" s="1"/>
      <c r="AO12" s="1"/>
      <c r="AP12" s="1"/>
      <c r="AQ12" s="1"/>
      <c r="AR12" s="1"/>
      <c r="AS12" s="1"/>
      <c r="AT12" s="1"/>
      <c r="AU12" s="1"/>
      <c r="AV12" s="1"/>
      <c r="AW12" s="1"/>
      <c r="AX12" s="1"/>
    </row>
    <row r="13" spans="1:50" ht="18.75" x14ac:dyDescent="0.3">
      <c r="A13" s="1" t="s">
        <v>83</v>
      </c>
      <c r="B13" s="1" t="s">
        <v>9</v>
      </c>
      <c r="C13" s="32" t="s">
        <v>72</v>
      </c>
      <c r="D13" s="1" t="s">
        <v>8</v>
      </c>
      <c r="E13" s="1896" t="s">
        <v>147</v>
      </c>
      <c r="F13" s="1895"/>
      <c r="G13" s="1896" t="s">
        <v>147</v>
      </c>
      <c r="H13" s="1896" t="s">
        <v>147</v>
      </c>
      <c r="I13" s="1896" t="s">
        <v>147</v>
      </c>
      <c r="J13" s="1895"/>
      <c r="K13" s="1895"/>
      <c r="L13" s="4">
        <v>0.8</v>
      </c>
      <c r="M13" s="22" t="s">
        <v>52</v>
      </c>
      <c r="N13" s="182" t="s">
        <v>47</v>
      </c>
      <c r="O13" s="1607" t="s">
        <v>58</v>
      </c>
      <c r="P13" s="1607" t="s">
        <v>58</v>
      </c>
      <c r="Q13" s="1607" t="s">
        <v>58</v>
      </c>
      <c r="R13" s="1607" t="s">
        <v>58</v>
      </c>
      <c r="S13" s="1607" t="s">
        <v>58</v>
      </c>
      <c r="T13" s="1607" t="s">
        <v>58</v>
      </c>
      <c r="U13" s="1607" t="s">
        <v>58</v>
      </c>
      <c r="V13" s="1607" t="s">
        <v>58</v>
      </c>
      <c r="W13" s="1607" t="s">
        <v>58</v>
      </c>
      <c r="X13" s="1607" t="s">
        <v>58</v>
      </c>
      <c r="Y13" s="1607" t="s">
        <v>58</v>
      </c>
      <c r="Z13" s="1648">
        <v>0.93</v>
      </c>
      <c r="AA13" s="1607" t="s">
        <v>58</v>
      </c>
      <c r="AB13" s="1607" t="s">
        <v>58</v>
      </c>
      <c r="AC13" s="1607" t="s">
        <v>58</v>
      </c>
      <c r="AD13" s="1607" t="s">
        <v>58</v>
      </c>
      <c r="AE13" s="1607" t="s">
        <v>58</v>
      </c>
      <c r="AF13" s="1607" t="s">
        <v>58</v>
      </c>
      <c r="AG13" s="1607" t="s">
        <v>58</v>
      </c>
      <c r="AH13" s="1607" t="s">
        <v>58</v>
      </c>
      <c r="AI13" s="1607" t="s">
        <v>58</v>
      </c>
      <c r="AJ13" s="1607" t="s">
        <v>58</v>
      </c>
      <c r="AK13" s="1607" t="s">
        <v>58</v>
      </c>
      <c r="AL13" s="1648">
        <v>0.97</v>
      </c>
      <c r="AM13" s="1"/>
      <c r="AN13" s="1"/>
      <c r="AO13" s="1"/>
      <c r="AP13" s="1"/>
      <c r="AQ13" s="1"/>
      <c r="AR13" s="1"/>
      <c r="AS13" s="1"/>
      <c r="AT13" s="1"/>
      <c r="AU13" s="1"/>
      <c r="AV13" s="1"/>
      <c r="AW13" s="1"/>
      <c r="AX13" s="1"/>
    </row>
    <row r="14" spans="1:50" ht="18.75" x14ac:dyDescent="0.3">
      <c r="A14" s="1" t="s">
        <v>84</v>
      </c>
      <c r="B14" s="1" t="s">
        <v>9</v>
      </c>
      <c r="C14" s="32" t="s">
        <v>69</v>
      </c>
      <c r="D14" s="1" t="s">
        <v>54</v>
      </c>
      <c r="E14" s="1896" t="s">
        <v>147</v>
      </c>
      <c r="F14" s="1897"/>
      <c r="G14" s="1896" t="s">
        <v>147</v>
      </c>
      <c r="H14" s="1896" t="s">
        <v>147</v>
      </c>
      <c r="I14" s="1898" t="s">
        <v>147</v>
      </c>
      <c r="J14" s="1897"/>
      <c r="K14" s="1897"/>
      <c r="L14" s="4">
        <v>0.8</v>
      </c>
      <c r="M14" s="22" t="s">
        <v>50</v>
      </c>
      <c r="N14" s="110" t="s">
        <v>47</v>
      </c>
      <c r="O14" s="1610" t="s">
        <v>55</v>
      </c>
      <c r="P14" s="1610">
        <v>0.94</v>
      </c>
      <c r="Q14" s="1610">
        <v>0.97</v>
      </c>
      <c r="R14" s="1610">
        <v>0.97</v>
      </c>
      <c r="S14" s="1610">
        <v>0.97</v>
      </c>
      <c r="T14" s="1610">
        <v>0.93</v>
      </c>
      <c r="U14" s="1610" t="s">
        <v>55</v>
      </c>
      <c r="V14" s="1610">
        <v>0.94</v>
      </c>
      <c r="W14" s="1610">
        <v>0.89</v>
      </c>
      <c r="X14" s="1610">
        <v>0.94</v>
      </c>
      <c r="Y14" s="1610">
        <v>1</v>
      </c>
      <c r="Z14" s="1649">
        <v>0.83</v>
      </c>
      <c r="AA14" s="1611" t="s">
        <v>78</v>
      </c>
      <c r="AB14" s="1607">
        <v>1</v>
      </c>
      <c r="AC14" s="1607">
        <v>1</v>
      </c>
      <c r="AD14" s="1607">
        <v>0.94</v>
      </c>
      <c r="AE14" s="1607">
        <v>0.97</v>
      </c>
      <c r="AF14" s="1607">
        <v>1</v>
      </c>
      <c r="AG14" s="1607" t="s">
        <v>78</v>
      </c>
      <c r="AH14" s="1607">
        <v>1</v>
      </c>
      <c r="AI14" s="1607">
        <v>1</v>
      </c>
      <c r="AJ14" s="1607">
        <v>1</v>
      </c>
      <c r="AK14" s="1607">
        <v>1</v>
      </c>
      <c r="AL14" s="1648">
        <v>1</v>
      </c>
      <c r="AM14" s="1607">
        <v>1</v>
      </c>
      <c r="AN14" s="1648">
        <v>1.03</v>
      </c>
      <c r="AO14" s="1607">
        <v>1</v>
      </c>
      <c r="AP14" s="1607">
        <v>1</v>
      </c>
      <c r="AQ14" s="1"/>
      <c r="AR14" s="1"/>
      <c r="AS14" s="1"/>
      <c r="AT14" s="1"/>
      <c r="AU14" s="1"/>
      <c r="AV14" s="1"/>
      <c r="AW14" s="1"/>
      <c r="AX14" s="1"/>
    </row>
    <row r="15" spans="1:50" ht="18.75" x14ac:dyDescent="0.3">
      <c r="A15" s="1" t="s">
        <v>85</v>
      </c>
      <c r="B15" s="1" t="s">
        <v>9</v>
      </c>
      <c r="C15" s="32" t="s">
        <v>69</v>
      </c>
      <c r="D15" s="1" t="s">
        <v>56</v>
      </c>
      <c r="E15" s="1896" t="s">
        <v>147</v>
      </c>
      <c r="F15" s="1897"/>
      <c r="G15" s="1896" t="s">
        <v>147</v>
      </c>
      <c r="H15" s="1896" t="s">
        <v>147</v>
      </c>
      <c r="I15" s="1898" t="s">
        <v>147</v>
      </c>
      <c r="J15" s="1897"/>
      <c r="K15" s="1897"/>
      <c r="L15" s="4">
        <v>1</v>
      </c>
      <c r="M15" s="22" t="s">
        <v>51</v>
      </c>
      <c r="N15" s="110" t="s">
        <v>46</v>
      </c>
      <c r="O15" s="1607" t="s">
        <v>58</v>
      </c>
      <c r="P15" s="1607" t="s">
        <v>58</v>
      </c>
      <c r="Q15" s="1607" t="s">
        <v>58</v>
      </c>
      <c r="R15" s="1607" t="s">
        <v>58</v>
      </c>
      <c r="S15" s="1607" t="s">
        <v>58</v>
      </c>
      <c r="T15" s="1607">
        <v>1</v>
      </c>
      <c r="U15" s="1607" t="s">
        <v>58</v>
      </c>
      <c r="V15" s="1607" t="s">
        <v>58</v>
      </c>
      <c r="W15" s="1607" t="s">
        <v>58</v>
      </c>
      <c r="X15" s="1607" t="s">
        <v>58</v>
      </c>
      <c r="Y15" s="1607" t="s">
        <v>58</v>
      </c>
      <c r="Z15" s="1648">
        <v>1</v>
      </c>
      <c r="AA15" s="1607" t="s">
        <v>58</v>
      </c>
      <c r="AB15" s="1607" t="s">
        <v>58</v>
      </c>
      <c r="AC15" s="1607" t="s">
        <v>58</v>
      </c>
      <c r="AD15" s="1607" t="s">
        <v>58</v>
      </c>
      <c r="AE15" s="1607" t="s">
        <v>58</v>
      </c>
      <c r="AF15" s="1607">
        <v>1</v>
      </c>
      <c r="AG15" s="1607" t="s">
        <v>58</v>
      </c>
      <c r="AH15" s="1607" t="s">
        <v>58</v>
      </c>
      <c r="AI15" s="1607" t="s">
        <v>58</v>
      </c>
      <c r="AJ15" s="1607" t="s">
        <v>58</v>
      </c>
      <c r="AK15" s="1607" t="s">
        <v>58</v>
      </c>
      <c r="AL15" s="1648">
        <v>1</v>
      </c>
      <c r="AM15" s="1"/>
      <c r="AN15" s="1"/>
      <c r="AO15" s="1"/>
      <c r="AP15" s="1"/>
      <c r="AQ15" s="1"/>
      <c r="AR15" s="1"/>
      <c r="AS15" s="1"/>
      <c r="AT15" s="1"/>
      <c r="AU15" s="1"/>
      <c r="AV15" s="1"/>
      <c r="AW15" s="1"/>
      <c r="AX15" s="1"/>
    </row>
    <row r="16" spans="1:50" ht="18.75" x14ac:dyDescent="0.3">
      <c r="A16" s="1" t="s">
        <v>86</v>
      </c>
      <c r="B16" s="1" t="s">
        <v>9</v>
      </c>
      <c r="C16" s="32" t="s">
        <v>69</v>
      </c>
      <c r="D16" s="1" t="s">
        <v>57</v>
      </c>
      <c r="E16" s="1896" t="s">
        <v>147</v>
      </c>
      <c r="F16" s="1897"/>
      <c r="G16" s="1896" t="s">
        <v>147</v>
      </c>
      <c r="H16" s="1896" t="s">
        <v>147</v>
      </c>
      <c r="I16" s="1898" t="s">
        <v>147</v>
      </c>
      <c r="J16" s="1897"/>
      <c r="K16" s="1897"/>
      <c r="L16" s="4">
        <v>0.5</v>
      </c>
      <c r="M16" s="22" t="s">
        <v>52</v>
      </c>
      <c r="N16" s="110" t="s">
        <v>46</v>
      </c>
      <c r="O16" s="1607" t="s">
        <v>58</v>
      </c>
      <c r="P16" s="1607" t="s">
        <v>58</v>
      </c>
      <c r="Q16" s="1607" t="s">
        <v>58</v>
      </c>
      <c r="R16" s="1607" t="s">
        <v>58</v>
      </c>
      <c r="S16" s="1607" t="s">
        <v>58</v>
      </c>
      <c r="T16" s="1607" t="s">
        <v>58</v>
      </c>
      <c r="U16" s="1607" t="s">
        <v>58</v>
      </c>
      <c r="V16" s="1607" t="s">
        <v>58</v>
      </c>
      <c r="W16" s="1607" t="s">
        <v>58</v>
      </c>
      <c r="X16" s="1607" t="s">
        <v>58</v>
      </c>
      <c r="Y16" s="1607" t="s">
        <v>58</v>
      </c>
      <c r="Z16" s="1650">
        <v>0.746</v>
      </c>
      <c r="AA16" s="1611"/>
      <c r="AB16" s="1611"/>
      <c r="AC16" s="1611"/>
      <c r="AD16" s="1611"/>
      <c r="AE16" s="1611"/>
      <c r="AF16" s="1611"/>
      <c r="AG16" s="2013"/>
      <c r="AH16" s="2013"/>
      <c r="AI16" s="2013"/>
      <c r="AJ16" s="2013"/>
      <c r="AK16" s="2013"/>
      <c r="AL16" s="1648">
        <v>0.75</v>
      </c>
      <c r="AM16" s="1"/>
      <c r="AN16" s="1"/>
      <c r="AO16" s="1"/>
      <c r="AP16" s="1"/>
      <c r="AQ16" s="1"/>
      <c r="AR16" s="1"/>
      <c r="AS16" s="1"/>
      <c r="AT16" s="1"/>
      <c r="AU16" s="1"/>
      <c r="AV16" s="1"/>
      <c r="AW16" s="1"/>
      <c r="AX16" s="1"/>
    </row>
    <row r="17" spans="1:50" ht="18.75" x14ac:dyDescent="0.3">
      <c r="A17" s="1" t="s">
        <v>87</v>
      </c>
      <c r="B17" s="1" t="s">
        <v>9</v>
      </c>
      <c r="C17" s="32" t="s">
        <v>70</v>
      </c>
      <c r="D17" s="1" t="s">
        <v>10</v>
      </c>
      <c r="E17" s="1895"/>
      <c r="F17" s="1897"/>
      <c r="G17" s="1897"/>
      <c r="H17" s="1896" t="s">
        <v>147</v>
      </c>
      <c r="I17" s="1897"/>
      <c r="J17" s="1897"/>
      <c r="K17" s="1897"/>
      <c r="L17" s="4">
        <v>0.9</v>
      </c>
      <c r="M17" s="22" t="s">
        <v>51</v>
      </c>
      <c r="N17" s="110" t="s">
        <v>47</v>
      </c>
      <c r="O17" s="1607" t="s">
        <v>58</v>
      </c>
      <c r="P17" s="1607" t="s">
        <v>58</v>
      </c>
      <c r="Q17" s="1607" t="s">
        <v>58</v>
      </c>
      <c r="R17" s="1607" t="s">
        <v>58</v>
      </c>
      <c r="S17" s="1607" t="s">
        <v>58</v>
      </c>
      <c r="T17" s="1607">
        <v>0.98</v>
      </c>
      <c r="U17" s="1607" t="s">
        <v>58</v>
      </c>
      <c r="V17" s="1607" t="s">
        <v>58</v>
      </c>
      <c r="W17" s="1607" t="s">
        <v>58</v>
      </c>
      <c r="X17" s="1607" t="s">
        <v>58</v>
      </c>
      <c r="Y17" s="1607" t="s">
        <v>58</v>
      </c>
      <c r="Z17" s="1648">
        <v>0.98</v>
      </c>
      <c r="AA17" s="1607" t="s">
        <v>58</v>
      </c>
      <c r="AB17" s="1607" t="s">
        <v>58</v>
      </c>
      <c r="AC17" s="1607" t="s">
        <v>58</v>
      </c>
      <c r="AD17" s="1607" t="s">
        <v>58</v>
      </c>
      <c r="AE17" s="1607" t="s">
        <v>58</v>
      </c>
      <c r="AF17" s="1648">
        <v>0.99</v>
      </c>
      <c r="AG17" s="1607" t="s">
        <v>58</v>
      </c>
      <c r="AH17" s="1607" t="s">
        <v>58</v>
      </c>
      <c r="AI17" s="1607" t="s">
        <v>58</v>
      </c>
      <c r="AJ17" s="1607" t="s">
        <v>58</v>
      </c>
      <c r="AK17" s="1607" t="s">
        <v>58</v>
      </c>
      <c r="AL17" s="1648">
        <v>0.99</v>
      </c>
      <c r="AM17" s="1"/>
      <c r="AN17" s="1"/>
      <c r="AO17" s="1"/>
      <c r="AP17" s="1"/>
      <c r="AQ17" s="1"/>
      <c r="AR17" s="1"/>
      <c r="AS17" s="1"/>
      <c r="AT17" s="1"/>
      <c r="AU17" s="1"/>
      <c r="AV17" s="1"/>
      <c r="AW17" s="1"/>
      <c r="AX17" s="1"/>
    </row>
    <row r="18" spans="1:50" ht="18.75" x14ac:dyDescent="0.3">
      <c r="A18" s="1" t="s">
        <v>87</v>
      </c>
      <c r="B18" s="1" t="s">
        <v>9</v>
      </c>
      <c r="C18" s="32" t="s">
        <v>72</v>
      </c>
      <c r="D18" s="1" t="s">
        <v>1213</v>
      </c>
      <c r="E18" s="1896" t="s">
        <v>147</v>
      </c>
      <c r="F18" s="1897"/>
      <c r="G18" s="1896" t="s">
        <v>147</v>
      </c>
      <c r="H18" s="1896" t="s">
        <v>147</v>
      </c>
      <c r="I18" s="1898" t="s">
        <v>147</v>
      </c>
      <c r="J18" s="1897"/>
      <c r="K18" s="1897"/>
      <c r="L18" s="4">
        <v>0.98</v>
      </c>
      <c r="M18" s="22" t="s">
        <v>52</v>
      </c>
      <c r="N18" s="182" t="s">
        <v>47</v>
      </c>
      <c r="O18" s="1607" t="s">
        <v>58</v>
      </c>
      <c r="P18" s="1607" t="s">
        <v>58</v>
      </c>
      <c r="Q18" s="1607" t="s">
        <v>58</v>
      </c>
      <c r="R18" s="1607" t="s">
        <v>58</v>
      </c>
      <c r="S18" s="1607" t="s">
        <v>58</v>
      </c>
      <c r="T18" s="1607" t="s">
        <v>58</v>
      </c>
      <c r="U18" s="1607" t="s">
        <v>58</v>
      </c>
      <c r="V18" s="1607" t="s">
        <v>58</v>
      </c>
      <c r="W18" s="1607" t="s">
        <v>58</v>
      </c>
      <c r="X18" s="1607" t="s">
        <v>58</v>
      </c>
      <c r="Y18" s="1607" t="s">
        <v>58</v>
      </c>
      <c r="Z18" s="1657">
        <v>0.66</v>
      </c>
      <c r="AA18" s="2478" t="s">
        <v>1391</v>
      </c>
      <c r="AB18" s="2478" t="s">
        <v>1391</v>
      </c>
      <c r="AC18" s="2478" t="s">
        <v>1391</v>
      </c>
      <c r="AD18" s="2478" t="s">
        <v>1391</v>
      </c>
      <c r="AE18" s="2478" t="s">
        <v>1391</v>
      </c>
      <c r="AF18" s="2478" t="s">
        <v>1391</v>
      </c>
      <c r="AG18" s="2478" t="s">
        <v>1391</v>
      </c>
      <c r="AH18" s="2478" t="s">
        <v>1391</v>
      </c>
      <c r="AI18" s="2478" t="s">
        <v>1391</v>
      </c>
      <c r="AJ18" s="2478" t="s">
        <v>1391</v>
      </c>
      <c r="AK18" s="2478" t="s">
        <v>1391</v>
      </c>
      <c r="AL18" s="2762">
        <v>0.82</v>
      </c>
      <c r="AM18" s="1"/>
      <c r="AN18" s="1"/>
      <c r="AO18" s="1"/>
      <c r="AP18" s="1"/>
      <c r="AQ18" s="1"/>
      <c r="AR18" s="1"/>
      <c r="AS18" s="1"/>
      <c r="AT18" s="1"/>
      <c r="AU18" s="1"/>
      <c r="AV18" s="1"/>
      <c r="AW18" s="1"/>
      <c r="AX18" s="1"/>
    </row>
    <row r="19" spans="1:50" ht="18.75" x14ac:dyDescent="0.3">
      <c r="A19" s="1" t="s">
        <v>88</v>
      </c>
      <c r="B19" s="1" t="s">
        <v>42</v>
      </c>
      <c r="C19" s="32" t="s">
        <v>72</v>
      </c>
      <c r="D19" s="1" t="s">
        <v>11</v>
      </c>
      <c r="E19" s="1895"/>
      <c r="F19" s="1897"/>
      <c r="G19" s="1895"/>
      <c r="H19" s="1895"/>
      <c r="I19" s="1898" t="s">
        <v>147</v>
      </c>
      <c r="J19" s="1897"/>
      <c r="K19" s="1897"/>
      <c r="L19" s="4" t="s">
        <v>12</v>
      </c>
      <c r="M19" s="22" t="s">
        <v>50</v>
      </c>
      <c r="N19" s="110" t="s">
        <v>47</v>
      </c>
      <c r="O19" s="1611" t="s">
        <v>12</v>
      </c>
      <c r="P19" s="1611" t="s">
        <v>12</v>
      </c>
      <c r="Q19" s="1611" t="s">
        <v>12</v>
      </c>
      <c r="R19" s="1611" t="s">
        <v>12</v>
      </c>
      <c r="S19" s="1611" t="s">
        <v>12</v>
      </c>
      <c r="T19" s="1611" t="s">
        <v>12</v>
      </c>
      <c r="U19" s="1611" t="s">
        <v>12</v>
      </c>
      <c r="V19" s="1611" t="s">
        <v>12</v>
      </c>
      <c r="W19" s="1611" t="s">
        <v>12</v>
      </c>
      <c r="X19" s="1611" t="s">
        <v>12</v>
      </c>
      <c r="Y19" s="1611" t="s">
        <v>12</v>
      </c>
      <c r="Z19" s="1651" t="s">
        <v>12</v>
      </c>
      <c r="AA19" s="1611" t="s">
        <v>12</v>
      </c>
      <c r="AB19" s="1611" t="s">
        <v>12</v>
      </c>
      <c r="AC19" s="1611" t="s">
        <v>12</v>
      </c>
      <c r="AD19" s="1611" t="s">
        <v>12</v>
      </c>
      <c r="AE19" s="1611" t="s">
        <v>12</v>
      </c>
      <c r="AF19" s="1611" t="s">
        <v>12</v>
      </c>
      <c r="AG19" s="1611" t="s">
        <v>12</v>
      </c>
      <c r="AH19" s="1611" t="s">
        <v>12</v>
      </c>
      <c r="AI19" s="1611" t="s">
        <v>12</v>
      </c>
      <c r="AJ19" s="1611" t="s">
        <v>12</v>
      </c>
      <c r="AK19" s="1611" t="s">
        <v>12</v>
      </c>
      <c r="AL19" s="1651" t="s">
        <v>12</v>
      </c>
      <c r="AM19" s="1611" t="s">
        <v>12</v>
      </c>
      <c r="AN19" s="1651" t="s">
        <v>12</v>
      </c>
      <c r="AO19" s="1651" t="s">
        <v>12</v>
      </c>
      <c r="AP19" s="1651" t="s">
        <v>12</v>
      </c>
      <c r="AQ19" s="1"/>
      <c r="AR19" s="1"/>
      <c r="AS19" s="1"/>
      <c r="AT19" s="1"/>
      <c r="AU19" s="1"/>
      <c r="AV19" s="1"/>
      <c r="AW19" s="1"/>
      <c r="AX19" s="1"/>
    </row>
    <row r="20" spans="1:50" ht="18.75" x14ac:dyDescent="0.3">
      <c r="A20" s="1" t="s">
        <v>89</v>
      </c>
      <c r="B20" s="1" t="s">
        <v>42</v>
      </c>
      <c r="C20" s="32" t="s">
        <v>72</v>
      </c>
      <c r="D20" s="1" t="s">
        <v>13</v>
      </c>
      <c r="E20" s="1895"/>
      <c r="F20" s="1897"/>
      <c r="G20" s="1896" t="s">
        <v>147</v>
      </c>
      <c r="H20" s="1897"/>
      <c r="I20" s="1898" t="s">
        <v>147</v>
      </c>
      <c r="J20" s="1897"/>
      <c r="K20" s="1897"/>
      <c r="L20" s="4">
        <v>1</v>
      </c>
      <c r="M20" s="22" t="s">
        <v>50</v>
      </c>
      <c r="N20" s="110" t="s">
        <v>47</v>
      </c>
      <c r="O20" s="1607">
        <v>1</v>
      </c>
      <c r="P20" s="1607">
        <v>1</v>
      </c>
      <c r="Q20" s="1607">
        <v>1</v>
      </c>
      <c r="R20" s="1607">
        <v>1</v>
      </c>
      <c r="S20" s="1607">
        <v>1</v>
      </c>
      <c r="T20" s="1607">
        <v>1</v>
      </c>
      <c r="U20" s="1612">
        <v>0.33329999999999999</v>
      </c>
      <c r="V20" s="1607">
        <v>1</v>
      </c>
      <c r="W20" s="1607">
        <v>1</v>
      </c>
      <c r="X20" s="1607">
        <v>1</v>
      </c>
      <c r="Y20" s="1607">
        <v>1</v>
      </c>
      <c r="Z20" s="1652">
        <v>0.58540000000000003</v>
      </c>
      <c r="AA20" s="1998">
        <v>0.25</v>
      </c>
      <c r="AB20" s="1998">
        <v>0.2</v>
      </c>
      <c r="AC20" s="1999">
        <v>0.375</v>
      </c>
      <c r="AD20" s="1998">
        <v>0.6</v>
      </c>
      <c r="AE20" s="1607">
        <v>1</v>
      </c>
      <c r="AF20" s="1607">
        <v>1</v>
      </c>
      <c r="AG20" s="1607">
        <v>1</v>
      </c>
      <c r="AH20" s="1607">
        <v>1</v>
      </c>
      <c r="AI20" s="1998">
        <v>0.75</v>
      </c>
      <c r="AJ20" s="1607">
        <v>1</v>
      </c>
      <c r="AK20" s="1607">
        <v>1</v>
      </c>
      <c r="AL20" s="1607">
        <v>1</v>
      </c>
      <c r="AM20" s="1607">
        <v>1</v>
      </c>
      <c r="AN20" s="1607">
        <v>1</v>
      </c>
      <c r="AO20" s="1607">
        <v>1</v>
      </c>
      <c r="AP20" s="1"/>
      <c r="AQ20" s="1"/>
      <c r="AR20" s="1"/>
      <c r="AS20" s="1"/>
      <c r="AT20" s="1"/>
      <c r="AU20" s="1"/>
      <c r="AV20" s="1"/>
      <c r="AW20" s="1"/>
      <c r="AX20" s="1"/>
    </row>
    <row r="21" spans="1:50" ht="18.75" x14ac:dyDescent="0.3">
      <c r="A21" s="1" t="s">
        <v>90</v>
      </c>
      <c r="B21" s="1" t="s">
        <v>42</v>
      </c>
      <c r="C21" s="32" t="s">
        <v>72</v>
      </c>
      <c r="D21" s="1" t="s">
        <v>14</v>
      </c>
      <c r="E21" s="1895"/>
      <c r="F21" s="1897"/>
      <c r="G21" s="1897"/>
      <c r="H21" s="1897"/>
      <c r="I21" s="1898" t="s">
        <v>147</v>
      </c>
      <c r="J21" s="1897"/>
      <c r="K21" s="1897"/>
      <c r="L21" s="4">
        <v>1</v>
      </c>
      <c r="M21" s="22" t="s">
        <v>59</v>
      </c>
      <c r="N21" s="110" t="s">
        <v>47</v>
      </c>
      <c r="O21" s="1611"/>
      <c r="P21" s="1607">
        <v>1</v>
      </c>
      <c r="Q21" s="1611"/>
      <c r="R21" s="1607">
        <v>1</v>
      </c>
      <c r="S21" s="1611"/>
      <c r="T21" s="1611"/>
      <c r="U21" s="1607">
        <v>1</v>
      </c>
      <c r="V21" s="1611"/>
      <c r="W21" s="1611"/>
      <c r="X21" s="1607">
        <v>1</v>
      </c>
      <c r="Y21" s="1611"/>
      <c r="Z21" s="1651"/>
      <c r="AA21" s="1611"/>
      <c r="AB21" s="1607">
        <v>1</v>
      </c>
      <c r="AC21" s="1611"/>
      <c r="AD21" s="1607">
        <v>1</v>
      </c>
      <c r="AE21" s="1611"/>
      <c r="AF21" s="1611"/>
      <c r="AG21" s="1607">
        <v>1</v>
      </c>
      <c r="AH21" s="1611"/>
      <c r="AI21" s="1611"/>
      <c r="AJ21" s="1607">
        <v>1</v>
      </c>
      <c r="AK21" s="1611"/>
      <c r="AL21" s="1611"/>
      <c r="AM21" s="1611"/>
      <c r="AN21" s="1607">
        <v>1</v>
      </c>
      <c r="AO21" s="1"/>
      <c r="AP21" s="1"/>
      <c r="AQ21" s="1"/>
      <c r="AR21" s="1"/>
      <c r="AS21" s="1"/>
      <c r="AT21" s="1"/>
      <c r="AU21" s="1"/>
      <c r="AV21" s="1"/>
      <c r="AW21" s="1"/>
      <c r="AX21" s="1"/>
    </row>
    <row r="22" spans="1:50" ht="18.75" x14ac:dyDescent="0.3">
      <c r="A22" s="1" t="s">
        <v>91</v>
      </c>
      <c r="B22" s="1" t="s">
        <v>42</v>
      </c>
      <c r="C22" s="32" t="s">
        <v>72</v>
      </c>
      <c r="D22" s="2" t="s">
        <v>15</v>
      </c>
      <c r="E22" s="1896" t="s">
        <v>147</v>
      </c>
      <c r="F22" s="1897"/>
      <c r="G22" s="1896" t="s">
        <v>147</v>
      </c>
      <c r="H22" s="1897"/>
      <c r="I22" s="1898" t="s">
        <v>147</v>
      </c>
      <c r="J22" s="1897"/>
      <c r="K22" s="1897"/>
      <c r="L22" s="4">
        <v>0.91</v>
      </c>
      <c r="M22" s="22" t="s">
        <v>50</v>
      </c>
      <c r="N22" s="110" t="s">
        <v>47</v>
      </c>
      <c r="O22" s="1618">
        <v>0.94440000000000002</v>
      </c>
      <c r="P22" s="1618">
        <v>0.94489999999999996</v>
      </c>
      <c r="Q22" s="1618">
        <v>0.94850000000000001</v>
      </c>
      <c r="R22" s="1618">
        <v>0.95089999999999997</v>
      </c>
      <c r="S22" s="1618">
        <v>0.95079999999999998</v>
      </c>
      <c r="T22" s="1618">
        <v>0.94689999999999996</v>
      </c>
      <c r="U22" s="1618">
        <v>0.94820000000000004</v>
      </c>
      <c r="V22" s="1618">
        <v>0.94820000000000004</v>
      </c>
      <c r="W22" s="1618">
        <v>0.94769999999999999</v>
      </c>
      <c r="X22" s="1618">
        <v>0.94769999999999999</v>
      </c>
      <c r="Y22" s="1618">
        <v>0.94179999999999997</v>
      </c>
      <c r="Z22" s="1647">
        <v>0.94430000000000003</v>
      </c>
      <c r="AA22" s="1614">
        <v>0.97699999999999998</v>
      </c>
      <c r="AB22" s="1614">
        <v>0.97799999999999998</v>
      </c>
      <c r="AC22" s="1614">
        <v>0.96899999999999997</v>
      </c>
      <c r="AD22" s="1614">
        <v>0.96699999999999997</v>
      </c>
      <c r="AE22" s="1614">
        <v>0.9546</v>
      </c>
      <c r="AF22" s="1614">
        <v>0.94910000000000005</v>
      </c>
      <c r="AG22" s="1614">
        <v>0.94989999999999997</v>
      </c>
      <c r="AH22" s="1614">
        <v>0.9425</v>
      </c>
      <c r="AI22" s="1614">
        <v>0.94769999999999999</v>
      </c>
      <c r="AJ22" s="1614">
        <v>0.93679999999999997</v>
      </c>
      <c r="AK22" s="1614">
        <v>0.92920000000000003</v>
      </c>
      <c r="AL22" s="1844">
        <v>0.9194</v>
      </c>
      <c r="AM22" s="1614">
        <v>0.96030000000000004</v>
      </c>
      <c r="AN22" s="1614">
        <v>0.95979999999999999</v>
      </c>
      <c r="AO22" s="1614">
        <v>0.95240000000000002</v>
      </c>
      <c r="AP22" s="1614">
        <v>0.94799999999999995</v>
      </c>
      <c r="AQ22" s="1"/>
      <c r="AR22" s="1"/>
      <c r="AS22" s="1"/>
      <c r="AT22" s="1"/>
      <c r="AU22" s="1"/>
      <c r="AV22" s="1"/>
      <c r="AW22" s="1"/>
      <c r="AX22" s="1"/>
    </row>
    <row r="23" spans="1:50" ht="18.75" x14ac:dyDescent="0.3">
      <c r="A23" s="1" t="s">
        <v>92</v>
      </c>
      <c r="B23" s="1" t="s">
        <v>42</v>
      </c>
      <c r="C23" s="32" t="s">
        <v>72</v>
      </c>
      <c r="D23" s="1" t="s">
        <v>16</v>
      </c>
      <c r="E23" s="1897"/>
      <c r="F23" s="1897"/>
      <c r="G23" s="1898" t="s">
        <v>147</v>
      </c>
      <c r="H23" s="1897"/>
      <c r="I23" s="1898" t="s">
        <v>147</v>
      </c>
      <c r="J23" s="1897"/>
      <c r="K23" s="1897"/>
      <c r="L23" s="4">
        <v>0.9</v>
      </c>
      <c r="M23" s="22" t="s">
        <v>50</v>
      </c>
      <c r="N23" s="110" t="s">
        <v>47</v>
      </c>
      <c r="O23" s="1618">
        <v>0.92610000000000003</v>
      </c>
      <c r="P23" s="1618">
        <v>0.98529999999999995</v>
      </c>
      <c r="Q23" s="1618">
        <v>0.9859</v>
      </c>
      <c r="R23" s="1619">
        <v>0.7944</v>
      </c>
      <c r="S23" s="1618">
        <v>0.92710000000000004</v>
      </c>
      <c r="T23" s="1608">
        <v>1</v>
      </c>
      <c r="U23" s="1618">
        <v>0.99</v>
      </c>
      <c r="V23" s="1618">
        <v>0.97989999999999999</v>
      </c>
      <c r="W23" s="1618">
        <v>0.93500000000000005</v>
      </c>
      <c r="X23" s="1618">
        <v>0.90449999999999997</v>
      </c>
      <c r="Y23" s="1608">
        <v>1</v>
      </c>
      <c r="Z23" s="1647">
        <v>0.99470000000000003</v>
      </c>
      <c r="AA23" s="2012">
        <v>0</v>
      </c>
      <c r="AB23" s="1999">
        <v>0.87439999999999996</v>
      </c>
      <c r="AC23" s="1614">
        <v>1</v>
      </c>
      <c r="AD23" s="1614">
        <v>0.98899999999999999</v>
      </c>
      <c r="AE23" s="1614">
        <v>0.98929999999999996</v>
      </c>
      <c r="AF23" s="1614">
        <v>0.99470000000000003</v>
      </c>
      <c r="AG23" s="1614">
        <v>0.99470000000000003</v>
      </c>
      <c r="AH23" s="1614">
        <v>0.99480000000000002</v>
      </c>
      <c r="AI23" s="2475">
        <v>0.97950000000000004</v>
      </c>
      <c r="AJ23" s="2475">
        <v>0.97950000000000004</v>
      </c>
      <c r="AK23" s="2475">
        <v>0.97950000000000004</v>
      </c>
      <c r="AL23" s="2760">
        <v>0.99460000000000004</v>
      </c>
      <c r="AM23" s="2360">
        <v>0.97340000000000004</v>
      </c>
      <c r="AN23" s="2360">
        <v>0.97750000000000004</v>
      </c>
      <c r="AO23" s="2360">
        <v>0.98370000000000002</v>
      </c>
      <c r="AP23" s="1"/>
      <c r="AQ23" s="1"/>
      <c r="AR23" s="1"/>
      <c r="AS23" s="1"/>
      <c r="AT23" s="1"/>
      <c r="AU23" s="1"/>
      <c r="AV23" s="1"/>
      <c r="AW23" s="1"/>
      <c r="AX23" s="1"/>
    </row>
    <row r="24" spans="1:50" ht="18.75" x14ac:dyDescent="0.3">
      <c r="A24" s="1" t="s">
        <v>93</v>
      </c>
      <c r="B24" s="1" t="s">
        <v>42</v>
      </c>
      <c r="C24" s="32" t="s">
        <v>70</v>
      </c>
      <c r="D24" s="1" t="s">
        <v>5</v>
      </c>
      <c r="E24" s="1897"/>
      <c r="F24" s="1897"/>
      <c r="G24" s="1897"/>
      <c r="H24" s="1898" t="s">
        <v>147</v>
      </c>
      <c r="I24" s="1897"/>
      <c r="J24" s="1897"/>
      <c r="K24" s="1897"/>
      <c r="L24" s="9" t="s">
        <v>6</v>
      </c>
      <c r="M24" s="21" t="s">
        <v>59</v>
      </c>
      <c r="N24" s="110" t="s">
        <v>47</v>
      </c>
      <c r="O24" s="1611"/>
      <c r="P24" s="1611"/>
      <c r="Q24" s="1611">
        <v>0</v>
      </c>
      <c r="R24" s="1611"/>
      <c r="S24" s="1611"/>
      <c r="T24" s="1624">
        <v>0</v>
      </c>
      <c r="U24" s="1611"/>
      <c r="V24" s="1611"/>
      <c r="W24" s="1611">
        <v>0</v>
      </c>
      <c r="X24" s="1611"/>
      <c r="Y24" s="1611"/>
      <c r="Z24" s="1651">
        <v>0</v>
      </c>
      <c r="AA24" s="1611"/>
      <c r="AB24" s="1611"/>
      <c r="AC24" s="1611">
        <v>0</v>
      </c>
      <c r="AD24" s="1611"/>
      <c r="AE24" s="1611"/>
      <c r="AF24" s="1611">
        <v>0</v>
      </c>
      <c r="AG24" s="1611"/>
      <c r="AH24" s="1611"/>
      <c r="AI24" s="1611">
        <v>0</v>
      </c>
      <c r="AJ24" s="1611"/>
      <c r="AK24" s="1611"/>
      <c r="AL24" s="1611">
        <v>0</v>
      </c>
      <c r="AM24" s="1611"/>
      <c r="AN24" s="1611"/>
      <c r="AO24" s="1611">
        <v>0</v>
      </c>
      <c r="AP24" s="1"/>
      <c r="AQ24" s="1"/>
      <c r="AR24" s="1"/>
      <c r="AS24" s="1"/>
      <c r="AT24" s="1"/>
      <c r="AU24" s="1"/>
      <c r="AV24" s="1"/>
      <c r="AW24" s="1"/>
      <c r="AX24" s="1"/>
    </row>
    <row r="25" spans="1:50" ht="18.75" x14ac:dyDescent="0.3">
      <c r="A25" s="1" t="s">
        <v>94</v>
      </c>
      <c r="B25" s="1" t="s">
        <v>42</v>
      </c>
      <c r="C25" s="32" t="s">
        <v>70</v>
      </c>
      <c r="D25" s="1" t="s">
        <v>369</v>
      </c>
      <c r="E25" s="1897"/>
      <c r="F25" s="1897"/>
      <c r="G25" s="1897"/>
      <c r="H25" s="1898" t="s">
        <v>147</v>
      </c>
      <c r="I25" s="1897"/>
      <c r="J25" s="1897"/>
      <c r="K25" s="1897"/>
      <c r="L25" s="4">
        <v>0.95</v>
      </c>
      <c r="M25" s="22" t="s">
        <v>51</v>
      </c>
      <c r="N25" s="110" t="s">
        <v>47</v>
      </c>
      <c r="O25" s="1611"/>
      <c r="P25" s="1611"/>
      <c r="Q25" s="1611"/>
      <c r="R25" s="1611"/>
      <c r="S25" s="1611"/>
      <c r="T25" s="1625">
        <v>0.98150000000000004</v>
      </c>
      <c r="U25" s="1611"/>
      <c r="V25" s="1611"/>
      <c r="W25" s="1611"/>
      <c r="X25" s="1611"/>
      <c r="Y25" s="1611"/>
      <c r="Z25" s="1650">
        <v>0.98929999999999996</v>
      </c>
      <c r="AA25" s="1611"/>
      <c r="AB25" s="1611"/>
      <c r="AC25" s="1611"/>
      <c r="AD25" s="1611"/>
      <c r="AE25" s="1611"/>
      <c r="AF25" s="1614">
        <v>0.98499999999999999</v>
      </c>
      <c r="AG25" s="1611"/>
      <c r="AH25" s="1611"/>
      <c r="AI25" s="1611"/>
      <c r="AJ25" s="1611"/>
      <c r="AK25" s="1611"/>
      <c r="AL25" s="1614">
        <v>0.96830000000000005</v>
      </c>
      <c r="AM25" s="1"/>
      <c r="AN25" s="1"/>
      <c r="AO25" s="1"/>
      <c r="AP25" s="1"/>
      <c r="AQ25" s="1"/>
      <c r="AR25" s="1"/>
      <c r="AS25" s="1"/>
      <c r="AT25" s="1"/>
      <c r="AU25" s="1"/>
      <c r="AV25" s="1"/>
      <c r="AW25" s="1"/>
      <c r="AX25" s="1"/>
    </row>
    <row r="26" spans="1:50" ht="18.75" x14ac:dyDescent="0.3">
      <c r="A26" s="1" t="s">
        <v>95</v>
      </c>
      <c r="B26" s="1" t="s">
        <v>18</v>
      </c>
      <c r="C26" s="32" t="s">
        <v>70</v>
      </c>
      <c r="D26" s="1" t="s">
        <v>17</v>
      </c>
      <c r="E26" s="1898" t="s">
        <v>147</v>
      </c>
      <c r="F26" s="1898" t="s">
        <v>147</v>
      </c>
      <c r="G26" s="1898" t="s">
        <v>147</v>
      </c>
      <c r="H26" s="1898" t="s">
        <v>147</v>
      </c>
      <c r="I26" s="1897"/>
      <c r="J26" s="1897"/>
      <c r="K26" s="1897"/>
      <c r="L26" s="4">
        <v>0.95</v>
      </c>
      <c r="M26" s="22" t="s">
        <v>59</v>
      </c>
      <c r="N26" s="110" t="s">
        <v>47</v>
      </c>
      <c r="O26" s="1611"/>
      <c r="P26" s="1611"/>
      <c r="Q26" s="1607">
        <v>1</v>
      </c>
      <c r="R26" s="1611"/>
      <c r="S26" s="1611"/>
      <c r="T26" s="1626">
        <v>1</v>
      </c>
      <c r="U26" s="1611"/>
      <c r="V26" s="1611"/>
      <c r="W26" s="1607">
        <v>1</v>
      </c>
      <c r="X26" s="1611"/>
      <c r="Y26" s="1611"/>
      <c r="Z26" s="1648">
        <v>1</v>
      </c>
      <c r="AA26" s="1611"/>
      <c r="AB26" s="1611"/>
      <c r="AC26" s="1607">
        <v>1</v>
      </c>
      <c r="AD26" s="1611"/>
      <c r="AE26" s="1611"/>
      <c r="AF26" s="1607">
        <v>1</v>
      </c>
      <c r="AG26" s="2013"/>
      <c r="AH26" s="2013"/>
      <c r="AI26" s="1607">
        <v>1</v>
      </c>
      <c r="AJ26" s="2013"/>
      <c r="AK26" s="2013"/>
      <c r="AL26" s="1648">
        <v>1</v>
      </c>
      <c r="AM26" s="2013"/>
      <c r="AN26" s="2013"/>
      <c r="AO26" s="1648">
        <v>1</v>
      </c>
      <c r="AP26" s="1"/>
      <c r="AQ26" s="1"/>
      <c r="AR26" s="1"/>
      <c r="AS26" s="1"/>
      <c r="AT26" s="1"/>
      <c r="AU26" s="1"/>
      <c r="AV26" s="1"/>
      <c r="AW26" s="1"/>
      <c r="AX26" s="1"/>
    </row>
    <row r="27" spans="1:50" ht="18.75" x14ac:dyDescent="0.3">
      <c r="A27" s="1" t="s">
        <v>96</v>
      </c>
      <c r="B27" s="1" t="s">
        <v>18</v>
      </c>
      <c r="C27" s="32" t="s">
        <v>70</v>
      </c>
      <c r="D27" s="1" t="s">
        <v>19</v>
      </c>
      <c r="E27" s="1897"/>
      <c r="F27" s="1897"/>
      <c r="G27" s="1897"/>
      <c r="H27" s="1898" t="s">
        <v>147</v>
      </c>
      <c r="I27" s="1897"/>
      <c r="J27" s="1897"/>
      <c r="K27" s="1897"/>
      <c r="L27" s="4">
        <v>0.95</v>
      </c>
      <c r="M27" s="22" t="s">
        <v>51</v>
      </c>
      <c r="N27" s="110" t="s">
        <v>47</v>
      </c>
      <c r="O27" s="1611"/>
      <c r="P27" s="1611"/>
      <c r="Q27" s="1611"/>
      <c r="R27" s="1611"/>
      <c r="S27" s="1611"/>
      <c r="T27" s="1625">
        <v>0.9778</v>
      </c>
      <c r="U27" s="1611"/>
      <c r="V27" s="1611"/>
      <c r="W27" s="1611"/>
      <c r="X27" s="1611"/>
      <c r="Y27" s="1611"/>
      <c r="Z27" s="1647">
        <v>0.95189999999999997</v>
      </c>
      <c r="AA27" s="1611"/>
      <c r="AB27" s="1611"/>
      <c r="AC27" s="1611"/>
      <c r="AD27" s="1611"/>
      <c r="AE27" s="1611"/>
      <c r="AF27" s="1647">
        <v>0.95430000000000004</v>
      </c>
      <c r="AG27" s="1611"/>
      <c r="AH27" s="1611"/>
      <c r="AI27" s="1611"/>
      <c r="AJ27" s="1611"/>
      <c r="AK27" s="1611"/>
      <c r="AL27" s="1647">
        <v>0.95430000000000004</v>
      </c>
      <c r="AM27" s="1611"/>
      <c r="AN27" s="1611"/>
      <c r="AO27" s="1"/>
      <c r="AP27" s="1"/>
      <c r="AQ27" s="1"/>
      <c r="AR27" s="1"/>
      <c r="AS27" s="1"/>
      <c r="AT27" s="1"/>
      <c r="AU27" s="1"/>
      <c r="AV27" s="1"/>
      <c r="AW27" s="1"/>
      <c r="AX27" s="1"/>
    </row>
    <row r="28" spans="1:50" ht="18.75" x14ac:dyDescent="0.3">
      <c r="A28" s="1" t="s">
        <v>97</v>
      </c>
      <c r="B28" s="1" t="s">
        <v>18</v>
      </c>
      <c r="C28" s="32" t="s">
        <v>70</v>
      </c>
      <c r="D28" s="1" t="s">
        <v>5</v>
      </c>
      <c r="E28" s="1897"/>
      <c r="F28" s="1897"/>
      <c r="G28" s="1897"/>
      <c r="H28" s="1898" t="s">
        <v>147</v>
      </c>
      <c r="I28" s="1897"/>
      <c r="J28" s="1897"/>
      <c r="K28" s="1897"/>
      <c r="L28" s="9" t="s">
        <v>6</v>
      </c>
      <c r="M28" s="21" t="s">
        <v>50</v>
      </c>
      <c r="N28" s="110" t="s">
        <v>47</v>
      </c>
      <c r="O28" s="1611">
        <v>0</v>
      </c>
      <c r="P28" s="1611">
        <v>0</v>
      </c>
      <c r="Q28" s="1611">
        <v>0</v>
      </c>
      <c r="R28" s="1611">
        <v>0</v>
      </c>
      <c r="S28" s="1611">
        <v>0</v>
      </c>
      <c r="T28" s="1611">
        <v>0</v>
      </c>
      <c r="U28" s="1611">
        <v>0</v>
      </c>
      <c r="V28" s="1611">
        <v>0</v>
      </c>
      <c r="W28" s="1611">
        <v>0</v>
      </c>
      <c r="X28" s="1611">
        <v>0</v>
      </c>
      <c r="Y28" s="1611">
        <v>0</v>
      </c>
      <c r="Z28" s="1651">
        <v>0</v>
      </c>
      <c r="AA28" s="1611">
        <v>0</v>
      </c>
      <c r="AB28" s="1611">
        <v>0</v>
      </c>
      <c r="AC28" s="1611">
        <v>1</v>
      </c>
      <c r="AD28" s="1611">
        <v>1</v>
      </c>
      <c r="AE28" s="1611">
        <v>0</v>
      </c>
      <c r="AF28" s="1611">
        <v>0</v>
      </c>
      <c r="AG28" s="1611">
        <v>0</v>
      </c>
      <c r="AH28" s="1611">
        <v>0</v>
      </c>
      <c r="AI28" s="1611">
        <v>0</v>
      </c>
      <c r="AJ28" s="1611">
        <v>0</v>
      </c>
      <c r="AK28" s="1611">
        <v>0</v>
      </c>
      <c r="AL28" s="1651">
        <v>0</v>
      </c>
      <c r="AM28" s="1611">
        <v>0</v>
      </c>
      <c r="AN28" s="1611">
        <v>0</v>
      </c>
      <c r="AO28" s="1611">
        <v>0</v>
      </c>
      <c r="AP28" s="1"/>
      <c r="AQ28" s="1"/>
      <c r="AR28" s="1"/>
      <c r="AS28" s="1"/>
      <c r="AT28" s="1"/>
      <c r="AU28" s="1"/>
      <c r="AV28" s="1"/>
      <c r="AW28" s="1"/>
      <c r="AX28" s="1"/>
    </row>
    <row r="29" spans="1:50" ht="18.75" x14ac:dyDescent="0.3">
      <c r="A29" s="1" t="s">
        <v>98</v>
      </c>
      <c r="B29" s="1" t="s">
        <v>20</v>
      </c>
      <c r="C29" s="32" t="s">
        <v>70</v>
      </c>
      <c r="D29" s="1" t="s">
        <v>17</v>
      </c>
      <c r="E29" s="1898" t="s">
        <v>147</v>
      </c>
      <c r="F29" s="1898" t="s">
        <v>147</v>
      </c>
      <c r="G29" s="1898" t="s">
        <v>147</v>
      </c>
      <c r="H29" s="1897"/>
      <c r="I29" s="1898" t="s">
        <v>147</v>
      </c>
      <c r="J29" s="1897"/>
      <c r="K29" s="1897"/>
      <c r="L29" s="4">
        <v>0.98</v>
      </c>
      <c r="M29" s="22" t="s">
        <v>50</v>
      </c>
      <c r="N29" s="110" t="s">
        <v>47</v>
      </c>
      <c r="O29" s="1607">
        <v>0.99</v>
      </c>
      <c r="P29" s="1665">
        <v>0.94</v>
      </c>
      <c r="Q29" s="1607">
        <v>0.99</v>
      </c>
      <c r="R29" s="1620">
        <v>0.96</v>
      </c>
      <c r="S29" s="1620">
        <v>0.94</v>
      </c>
      <c r="T29" s="1621">
        <v>0.72</v>
      </c>
      <c r="U29" s="1620">
        <v>0.97</v>
      </c>
      <c r="V29" s="1607">
        <v>1</v>
      </c>
      <c r="W29" s="1607">
        <v>1</v>
      </c>
      <c r="X29" s="1607">
        <v>1</v>
      </c>
      <c r="Y29" s="1607">
        <v>0.98</v>
      </c>
      <c r="Z29" s="1653">
        <v>0.96599999999999997</v>
      </c>
      <c r="AA29" s="1998">
        <v>0.57999999999999996</v>
      </c>
      <c r="AB29" s="1998">
        <v>0.95</v>
      </c>
      <c r="AC29" s="1998">
        <v>0.94</v>
      </c>
      <c r="AD29" s="1607">
        <v>0.99</v>
      </c>
      <c r="AE29" s="1607">
        <v>1</v>
      </c>
      <c r="AF29" s="2000">
        <v>0.96</v>
      </c>
      <c r="AG29" s="1665">
        <v>0.98</v>
      </c>
      <c r="AH29" s="1607">
        <v>1</v>
      </c>
      <c r="AI29" s="1998">
        <v>0.97</v>
      </c>
      <c r="AJ29" s="1607">
        <v>0.99</v>
      </c>
      <c r="AK29" s="1665">
        <v>0.98</v>
      </c>
      <c r="AL29" s="1648">
        <v>0.99</v>
      </c>
      <c r="AM29" s="1607">
        <v>1</v>
      </c>
      <c r="AN29" s="1607">
        <v>1</v>
      </c>
      <c r="AO29" s="1607">
        <v>1</v>
      </c>
      <c r="AP29" s="1607">
        <v>1</v>
      </c>
      <c r="AQ29" s="1"/>
      <c r="AR29" s="1"/>
      <c r="AS29" s="1"/>
      <c r="AT29" s="1"/>
      <c r="AU29" s="1"/>
      <c r="AV29" s="1"/>
      <c r="AW29" s="1"/>
      <c r="AX29" s="1"/>
    </row>
    <row r="30" spans="1:50" ht="18.75" x14ac:dyDescent="0.3">
      <c r="A30" s="1" t="s">
        <v>99</v>
      </c>
      <c r="B30" s="1" t="s">
        <v>20</v>
      </c>
      <c r="C30" s="32" t="s">
        <v>70</v>
      </c>
      <c r="D30" s="1" t="s">
        <v>5</v>
      </c>
      <c r="E30" s="1897"/>
      <c r="F30" s="1897"/>
      <c r="G30" s="1897"/>
      <c r="H30" s="1898" t="s">
        <v>147</v>
      </c>
      <c r="I30" s="1897"/>
      <c r="J30" s="1897"/>
      <c r="K30" s="1897"/>
      <c r="L30" s="9" t="s">
        <v>6</v>
      </c>
      <c r="M30" s="21" t="s">
        <v>50</v>
      </c>
      <c r="N30" s="110" t="s">
        <v>47</v>
      </c>
      <c r="O30" s="1611">
        <v>0</v>
      </c>
      <c r="P30" s="1611">
        <v>0</v>
      </c>
      <c r="Q30" s="1611">
        <v>0</v>
      </c>
      <c r="R30" s="1611">
        <v>0</v>
      </c>
      <c r="S30" s="1611">
        <v>0</v>
      </c>
      <c r="T30" s="1611">
        <v>0</v>
      </c>
      <c r="U30" s="1611">
        <v>0</v>
      </c>
      <c r="V30" s="1611">
        <v>0</v>
      </c>
      <c r="W30" s="1611">
        <v>0</v>
      </c>
      <c r="X30" s="1611">
        <v>0</v>
      </c>
      <c r="Y30" s="1611">
        <v>0</v>
      </c>
      <c r="Z30" s="1651">
        <v>0</v>
      </c>
      <c r="AA30" s="1611">
        <v>0</v>
      </c>
      <c r="AB30" s="1611">
        <v>0</v>
      </c>
      <c r="AC30" s="1611">
        <v>0</v>
      </c>
      <c r="AD30" s="1611">
        <v>0</v>
      </c>
      <c r="AE30" s="1611">
        <v>0</v>
      </c>
      <c r="AF30" s="1611">
        <v>0</v>
      </c>
      <c r="AG30" s="1611">
        <v>0</v>
      </c>
      <c r="AH30" s="1611">
        <v>0</v>
      </c>
      <c r="AI30" s="1611">
        <v>0</v>
      </c>
      <c r="AJ30" s="1611">
        <v>0</v>
      </c>
      <c r="AK30" s="1611">
        <v>0</v>
      </c>
      <c r="AL30" s="1651">
        <v>0</v>
      </c>
      <c r="AM30" s="1611">
        <v>0</v>
      </c>
      <c r="AN30" s="1611">
        <v>0</v>
      </c>
      <c r="AO30" s="1611">
        <v>0</v>
      </c>
      <c r="AP30" s="1611">
        <v>0</v>
      </c>
      <c r="AQ30" s="1"/>
      <c r="AR30" s="1"/>
      <c r="AS30" s="1"/>
      <c r="AT30" s="1"/>
      <c r="AU30" s="1"/>
      <c r="AV30" s="1"/>
      <c r="AW30" s="1"/>
      <c r="AX30" s="1"/>
    </row>
    <row r="31" spans="1:50" ht="18.75" x14ac:dyDescent="0.3">
      <c r="A31" s="1" t="s">
        <v>100</v>
      </c>
      <c r="B31" s="1" t="s">
        <v>20</v>
      </c>
      <c r="C31" s="32" t="s">
        <v>70</v>
      </c>
      <c r="D31" s="1" t="s">
        <v>61</v>
      </c>
      <c r="E31" s="1897"/>
      <c r="F31" s="1897"/>
      <c r="G31" s="1897"/>
      <c r="H31" s="1898" t="s">
        <v>147</v>
      </c>
      <c r="I31" s="1897"/>
      <c r="J31" s="1897"/>
      <c r="K31" s="1897"/>
      <c r="L31" s="4">
        <v>0.94</v>
      </c>
      <c r="M31" s="22" t="s">
        <v>51</v>
      </c>
      <c r="N31" s="110" t="s">
        <v>47</v>
      </c>
      <c r="O31" s="1611"/>
      <c r="P31" s="1611"/>
      <c r="Q31" s="1611"/>
      <c r="R31" s="1611"/>
      <c r="S31" s="1611"/>
      <c r="T31" s="1607">
        <v>0.98</v>
      </c>
      <c r="U31" s="1611"/>
      <c r="V31" s="1611"/>
      <c r="W31" s="1611"/>
      <c r="X31" s="1611"/>
      <c r="Y31" s="1611"/>
      <c r="Z31" s="1648">
        <v>0.94</v>
      </c>
      <c r="AA31" s="1611"/>
      <c r="AB31" s="1611"/>
      <c r="AC31" s="1611"/>
      <c r="AD31" s="1611"/>
      <c r="AE31" s="1607"/>
      <c r="AF31" s="2000">
        <v>0.93</v>
      </c>
      <c r="AG31" s="1611"/>
      <c r="AH31" s="1611"/>
      <c r="AI31" s="1611"/>
      <c r="AJ31" s="1611"/>
      <c r="AK31" s="1607"/>
      <c r="AL31" s="1648">
        <v>0.95</v>
      </c>
      <c r="AM31" s="2480"/>
      <c r="AN31" s="2480"/>
      <c r="AO31" s="2480"/>
      <c r="AP31" s="2481"/>
      <c r="AQ31" s="1"/>
      <c r="AR31" s="1"/>
      <c r="AS31" s="1"/>
      <c r="AT31" s="1"/>
      <c r="AU31" s="1"/>
      <c r="AV31" s="1"/>
      <c r="AW31" s="1"/>
      <c r="AX31" s="1"/>
    </row>
    <row r="32" spans="1:50" ht="18.75" x14ac:dyDescent="0.3">
      <c r="A32" s="1" t="s">
        <v>101</v>
      </c>
      <c r="B32" s="1" t="s">
        <v>20</v>
      </c>
      <c r="C32" s="32" t="s">
        <v>70</v>
      </c>
      <c r="D32" s="1" t="s">
        <v>60</v>
      </c>
      <c r="E32" s="1897"/>
      <c r="F32" s="1897"/>
      <c r="G32" s="1897"/>
      <c r="H32" s="1898" t="s">
        <v>147</v>
      </c>
      <c r="I32" s="1897"/>
      <c r="J32" s="1897"/>
      <c r="K32" s="1897"/>
      <c r="L32" s="4">
        <v>0.9</v>
      </c>
      <c r="M32" s="21" t="s">
        <v>51</v>
      </c>
      <c r="N32" s="110" t="s">
        <v>47</v>
      </c>
      <c r="O32" s="1611"/>
      <c r="P32" s="1611"/>
      <c r="Q32" s="1611"/>
      <c r="R32" s="1611"/>
      <c r="S32" s="1611"/>
      <c r="T32" s="1665">
        <v>0.9</v>
      </c>
      <c r="U32" s="1611"/>
      <c r="V32" s="1611"/>
      <c r="W32" s="1611"/>
      <c r="X32" s="1611"/>
      <c r="Y32" s="1611"/>
      <c r="Z32" s="1648">
        <v>0.96</v>
      </c>
      <c r="AA32" s="1611"/>
      <c r="AB32" s="1611"/>
      <c r="AC32" s="1611"/>
      <c r="AD32" s="1611"/>
      <c r="AE32" s="1607"/>
      <c r="AF32" s="1607">
        <v>0.93</v>
      </c>
      <c r="AG32" s="1611"/>
      <c r="AH32" s="1611"/>
      <c r="AI32" s="1611"/>
      <c r="AJ32" s="1611"/>
      <c r="AK32" s="1607"/>
      <c r="AL32" s="1648">
        <v>0.92</v>
      </c>
      <c r="AM32" s="1"/>
      <c r="AN32" s="1"/>
      <c r="AO32" s="1"/>
      <c r="AP32" s="1"/>
      <c r="AQ32" s="1"/>
      <c r="AR32" s="1"/>
      <c r="AS32" s="1"/>
      <c r="AT32" s="1"/>
      <c r="AU32" s="1"/>
      <c r="AV32" s="1"/>
      <c r="AW32" s="1"/>
      <c r="AX32" s="1"/>
    </row>
    <row r="33" spans="1:50" ht="18" customHeight="1" x14ac:dyDescent="0.3">
      <c r="A33" s="1" t="s">
        <v>139</v>
      </c>
      <c r="B33" s="1" t="s">
        <v>138</v>
      </c>
      <c r="C33" s="32" t="s">
        <v>74</v>
      </c>
      <c r="D33" s="1" t="s">
        <v>21</v>
      </c>
      <c r="E33" s="1897"/>
      <c r="F33" s="1897"/>
      <c r="G33" s="1897"/>
      <c r="H33" s="1898" t="s">
        <v>147</v>
      </c>
      <c r="I33" s="1897"/>
      <c r="J33" s="1897"/>
      <c r="K33" s="1897"/>
      <c r="L33" s="10" t="s">
        <v>62</v>
      </c>
      <c r="M33" s="23" t="s">
        <v>52</v>
      </c>
      <c r="N33" s="110" t="s">
        <v>47</v>
      </c>
      <c r="O33" s="1611"/>
      <c r="P33" s="1611"/>
      <c r="Q33" s="1611"/>
      <c r="R33" s="1611"/>
      <c r="S33" s="1611"/>
      <c r="T33" s="1611"/>
      <c r="U33" s="1611"/>
      <c r="V33" s="1611"/>
      <c r="W33" s="1611"/>
      <c r="X33" s="1611"/>
      <c r="Y33" s="1611"/>
      <c r="Z33" s="1651">
        <v>10</v>
      </c>
      <c r="AA33" s="1611"/>
      <c r="AB33" s="1611"/>
      <c r="AC33" s="1611"/>
      <c r="AD33" s="1611"/>
      <c r="AE33" s="1611"/>
      <c r="AF33" s="1611"/>
      <c r="AG33" s="1611"/>
      <c r="AH33" s="1611"/>
      <c r="AI33" s="1611"/>
      <c r="AJ33" s="1611"/>
      <c r="AK33" s="1611"/>
      <c r="AL33" s="1651">
        <v>16</v>
      </c>
      <c r="AM33" s="1"/>
      <c r="AN33" s="1"/>
      <c r="AO33" s="1"/>
      <c r="AP33" s="1"/>
      <c r="AQ33" s="1"/>
      <c r="AR33" s="1"/>
      <c r="AS33" s="1"/>
      <c r="AT33" s="1"/>
      <c r="AU33" s="1"/>
      <c r="AV33" s="1"/>
      <c r="AW33" s="1"/>
      <c r="AX33" s="1"/>
    </row>
    <row r="34" spans="1:50" ht="18.75" x14ac:dyDescent="0.3">
      <c r="A34" s="1" t="s">
        <v>140</v>
      </c>
      <c r="B34" s="1" t="s">
        <v>138</v>
      </c>
      <c r="C34" s="32" t="s">
        <v>74</v>
      </c>
      <c r="D34" s="1" t="s">
        <v>22</v>
      </c>
      <c r="E34" s="1897"/>
      <c r="F34" s="1897"/>
      <c r="G34" s="1897"/>
      <c r="H34" s="1897"/>
      <c r="I34" s="1897"/>
      <c r="J34" s="1897"/>
      <c r="K34" s="1898" t="s">
        <v>147</v>
      </c>
      <c r="L34" s="9" t="s">
        <v>1221</v>
      </c>
      <c r="M34" s="21" t="s">
        <v>52</v>
      </c>
      <c r="N34" s="110" t="s">
        <v>47</v>
      </c>
      <c r="O34" s="1611"/>
      <c r="P34" s="1611"/>
      <c r="Q34" s="1611"/>
      <c r="R34" s="1611"/>
      <c r="S34" s="1611"/>
      <c r="T34" s="1611"/>
      <c r="U34" s="1611"/>
      <c r="V34" s="1611"/>
      <c r="W34" s="1611"/>
      <c r="X34" s="1611"/>
      <c r="Y34" s="1611"/>
      <c r="Z34" s="1651">
        <v>7</v>
      </c>
      <c r="AA34" s="1611"/>
      <c r="AB34" s="1611"/>
      <c r="AC34" s="1611"/>
      <c r="AD34" s="1611"/>
      <c r="AE34" s="1611"/>
      <c r="AF34" s="1611"/>
      <c r="AG34" s="1611"/>
      <c r="AH34" s="1611"/>
      <c r="AI34" s="1611"/>
      <c r="AJ34" s="1611"/>
      <c r="AK34" s="1611"/>
      <c r="AL34" s="1651">
        <v>2</v>
      </c>
      <c r="AM34" s="1"/>
      <c r="AN34" s="1"/>
      <c r="AO34" s="1"/>
      <c r="AP34" s="1"/>
      <c r="AQ34" s="1"/>
      <c r="AR34" s="1"/>
      <c r="AS34" s="1"/>
      <c r="AT34" s="1"/>
      <c r="AU34" s="1"/>
      <c r="AV34" s="1"/>
      <c r="AW34" s="1"/>
      <c r="AX34" s="1"/>
    </row>
    <row r="35" spans="1:50" ht="18.75" x14ac:dyDescent="0.3">
      <c r="A35" s="1" t="s">
        <v>141</v>
      </c>
      <c r="B35" s="1" t="s">
        <v>138</v>
      </c>
      <c r="C35" s="32" t="s">
        <v>74</v>
      </c>
      <c r="D35" s="1" t="s">
        <v>23</v>
      </c>
      <c r="E35" s="1897"/>
      <c r="F35" s="1897"/>
      <c r="G35" s="1897"/>
      <c r="H35" s="1897"/>
      <c r="I35" s="1898" t="s">
        <v>147</v>
      </c>
      <c r="J35" s="1898" t="s">
        <v>147</v>
      </c>
      <c r="K35" s="1897"/>
      <c r="L35" s="4">
        <v>0.95</v>
      </c>
      <c r="M35" s="22" t="s">
        <v>52</v>
      </c>
      <c r="N35" s="110" t="s">
        <v>47</v>
      </c>
      <c r="O35" s="1611"/>
      <c r="P35" s="1611"/>
      <c r="Q35" s="1611"/>
      <c r="R35" s="1611"/>
      <c r="S35" s="1611"/>
      <c r="T35" s="1611"/>
      <c r="U35" s="1611"/>
      <c r="V35" s="1611"/>
      <c r="W35" s="1611"/>
      <c r="X35" s="1611"/>
      <c r="Y35" s="1611"/>
      <c r="Z35" s="1648">
        <v>0.99</v>
      </c>
      <c r="AA35" s="1648"/>
      <c r="AB35" s="1648"/>
      <c r="AC35" s="1648"/>
      <c r="AD35" s="1648"/>
      <c r="AE35" s="1648"/>
      <c r="AF35" s="1648"/>
      <c r="AG35" s="1648"/>
      <c r="AH35" s="1648"/>
      <c r="AI35" s="1648"/>
      <c r="AJ35" s="1648"/>
      <c r="AK35" s="1648"/>
      <c r="AL35" s="1648">
        <v>0.98</v>
      </c>
      <c r="AM35" s="1"/>
      <c r="AN35" s="1"/>
      <c r="AO35" s="1"/>
      <c r="AP35" s="1"/>
      <c r="AQ35" s="1"/>
      <c r="AR35" s="1"/>
      <c r="AS35" s="1"/>
      <c r="AT35" s="1"/>
      <c r="AU35" s="1"/>
      <c r="AV35" s="1"/>
      <c r="AW35" s="1"/>
      <c r="AX35" s="1"/>
    </row>
    <row r="36" spans="1:50" ht="18.75" x14ac:dyDescent="0.3">
      <c r="A36" s="1" t="s">
        <v>142</v>
      </c>
      <c r="B36" s="1" t="s">
        <v>138</v>
      </c>
      <c r="C36" s="32" t="s">
        <v>72</v>
      </c>
      <c r="D36" s="1" t="s">
        <v>24</v>
      </c>
      <c r="E36" s="1898" t="s">
        <v>147</v>
      </c>
      <c r="F36" s="1897"/>
      <c r="G36" s="1898" t="s">
        <v>147</v>
      </c>
      <c r="H36" s="1898" t="s">
        <v>147</v>
      </c>
      <c r="I36" s="1898" t="s">
        <v>147</v>
      </c>
      <c r="J36" s="1897"/>
      <c r="K36" s="1897"/>
      <c r="L36" s="4">
        <v>1</v>
      </c>
      <c r="M36" s="22" t="s">
        <v>52</v>
      </c>
      <c r="N36" s="110" t="s">
        <v>47</v>
      </c>
      <c r="O36" s="1616"/>
      <c r="P36" s="1616"/>
      <c r="Q36" s="1616"/>
      <c r="R36" s="1616"/>
      <c r="S36" s="1616"/>
      <c r="T36" s="1616"/>
      <c r="U36" s="1616"/>
      <c r="V36" s="1616"/>
      <c r="W36" s="1616"/>
      <c r="X36" s="1616"/>
      <c r="Y36" s="1616"/>
      <c r="Z36" s="1648">
        <v>0.94</v>
      </c>
      <c r="AA36" s="1611"/>
      <c r="AB36" s="1611"/>
      <c r="AC36" s="1611"/>
      <c r="AD36" s="1611"/>
      <c r="AE36" s="1611"/>
      <c r="AF36" s="1611"/>
      <c r="AG36" s="2013"/>
      <c r="AH36" s="1607">
        <v>0.94</v>
      </c>
      <c r="AI36" s="1611"/>
      <c r="AJ36" s="1611"/>
      <c r="AK36" s="1611"/>
      <c r="AL36" s="1648">
        <v>0.92</v>
      </c>
      <c r="AM36" s="1"/>
      <c r="AN36" s="1"/>
      <c r="AO36" s="1"/>
      <c r="AP36" s="1"/>
      <c r="AQ36" s="1"/>
      <c r="AR36" s="1"/>
      <c r="AS36" s="1"/>
      <c r="AT36" s="1"/>
      <c r="AU36" s="1"/>
      <c r="AV36" s="1"/>
      <c r="AW36" s="1"/>
      <c r="AX36" s="1"/>
    </row>
    <row r="37" spans="1:50" ht="18.75" x14ac:dyDescent="0.3">
      <c r="A37" s="1" t="s">
        <v>143</v>
      </c>
      <c r="B37" s="1" t="s">
        <v>138</v>
      </c>
      <c r="C37" s="32" t="s">
        <v>72</v>
      </c>
      <c r="D37" s="1" t="s">
        <v>76</v>
      </c>
      <c r="E37" s="1897"/>
      <c r="F37" s="1897"/>
      <c r="G37" s="1897"/>
      <c r="H37" s="1897"/>
      <c r="I37" s="1898" t="s">
        <v>147</v>
      </c>
      <c r="J37" s="1897"/>
      <c r="K37" s="1897"/>
      <c r="L37" s="9" t="s">
        <v>12</v>
      </c>
      <c r="M37" s="21" t="s">
        <v>59</v>
      </c>
      <c r="N37" s="110" t="s">
        <v>47</v>
      </c>
      <c r="O37" s="1611"/>
      <c r="P37" s="1611"/>
      <c r="Q37" s="1611"/>
      <c r="R37" s="1611" t="s">
        <v>12</v>
      </c>
      <c r="S37" s="1611"/>
      <c r="T37" s="1611"/>
      <c r="U37" s="1611" t="s">
        <v>12</v>
      </c>
      <c r="V37" s="1611"/>
      <c r="W37" s="1611"/>
      <c r="X37" s="1611" t="s">
        <v>12</v>
      </c>
      <c r="Y37" s="1611"/>
      <c r="Z37" s="1651"/>
      <c r="AA37" s="1611" t="s">
        <v>12</v>
      </c>
      <c r="AB37" s="1611"/>
      <c r="AC37" s="1651"/>
      <c r="AD37" s="1611" t="s">
        <v>12</v>
      </c>
      <c r="AE37" s="1611"/>
      <c r="AF37" s="1651"/>
      <c r="AG37" s="1611" t="s">
        <v>12</v>
      </c>
      <c r="AH37" s="1611"/>
      <c r="AI37" s="1651"/>
      <c r="AJ37" s="1611" t="s">
        <v>12</v>
      </c>
      <c r="AK37" s="1651"/>
      <c r="AL37" s="1651" t="s">
        <v>12</v>
      </c>
      <c r="AM37" s="1"/>
      <c r="AN37" s="1"/>
      <c r="AO37" s="1"/>
      <c r="AP37" s="1"/>
      <c r="AQ37" s="1"/>
      <c r="AR37" s="1"/>
      <c r="AS37" s="1"/>
      <c r="AT37" s="1"/>
      <c r="AU37" s="1"/>
      <c r="AV37" s="1"/>
      <c r="AW37" s="1"/>
      <c r="AX37" s="1"/>
    </row>
    <row r="38" spans="1:50" ht="18.75" x14ac:dyDescent="0.3">
      <c r="A38" s="1" t="s">
        <v>102</v>
      </c>
      <c r="B38" s="1" t="s">
        <v>25</v>
      </c>
      <c r="C38" s="32" t="s">
        <v>70</v>
      </c>
      <c r="D38" s="1" t="s">
        <v>17</v>
      </c>
      <c r="E38" s="1898" t="s">
        <v>147</v>
      </c>
      <c r="F38" s="1898" t="s">
        <v>147</v>
      </c>
      <c r="G38" s="1898" t="s">
        <v>147</v>
      </c>
      <c r="H38" s="1897"/>
      <c r="I38" s="1897"/>
      <c r="J38" s="1897"/>
      <c r="K38" s="1897"/>
      <c r="L38" s="4">
        <v>0.98</v>
      </c>
      <c r="M38" s="22" t="s">
        <v>50</v>
      </c>
      <c r="N38" s="110" t="s">
        <v>47</v>
      </c>
      <c r="O38" s="1607">
        <v>0.99</v>
      </c>
      <c r="P38" s="1607">
        <v>1</v>
      </c>
      <c r="Q38" s="1607">
        <v>1</v>
      </c>
      <c r="R38" s="1607">
        <v>1</v>
      </c>
      <c r="S38" s="1607">
        <v>1</v>
      </c>
      <c r="T38" s="1607">
        <v>1</v>
      </c>
      <c r="U38" s="1607">
        <v>1</v>
      </c>
      <c r="V38" s="1607">
        <v>1</v>
      </c>
      <c r="W38" s="1607">
        <v>1</v>
      </c>
      <c r="X38" s="1607">
        <v>1</v>
      </c>
      <c r="Y38" s="1607">
        <v>1</v>
      </c>
      <c r="Z38" s="1648">
        <v>1</v>
      </c>
      <c r="AA38" s="1607">
        <v>1</v>
      </c>
      <c r="AB38" s="1607">
        <v>1</v>
      </c>
      <c r="AC38" s="1607">
        <v>1</v>
      </c>
      <c r="AD38" s="1607">
        <v>1</v>
      </c>
      <c r="AE38" s="1607">
        <v>1</v>
      </c>
      <c r="AF38" s="1607">
        <v>1</v>
      </c>
      <c r="AG38" s="1607">
        <v>1</v>
      </c>
      <c r="AH38" s="1607">
        <v>1</v>
      </c>
      <c r="AI38" s="1607">
        <v>1</v>
      </c>
      <c r="AJ38" s="1607">
        <v>1</v>
      </c>
      <c r="AK38" s="1607">
        <v>0.99</v>
      </c>
      <c r="AL38" s="1648">
        <v>1</v>
      </c>
      <c r="AM38" s="2542">
        <v>0.97</v>
      </c>
      <c r="AN38" s="1607">
        <v>1</v>
      </c>
      <c r="AO38" s="1607">
        <v>1</v>
      </c>
      <c r="AP38" s="1607">
        <v>1</v>
      </c>
      <c r="AQ38" s="1"/>
      <c r="AR38" s="1"/>
      <c r="AS38" s="1"/>
      <c r="AT38" s="1"/>
      <c r="AU38" s="1"/>
      <c r="AV38" s="1"/>
      <c r="AW38" s="1"/>
      <c r="AX38" s="1"/>
    </row>
    <row r="39" spans="1:50" ht="18.75" x14ac:dyDescent="0.3">
      <c r="A39" s="1" t="s">
        <v>103</v>
      </c>
      <c r="B39" s="1" t="s">
        <v>25</v>
      </c>
      <c r="C39" s="32" t="s">
        <v>70</v>
      </c>
      <c r="D39" s="1" t="s">
        <v>5</v>
      </c>
      <c r="E39" s="1897"/>
      <c r="F39" s="1897"/>
      <c r="G39" s="1897"/>
      <c r="H39" s="1898" t="s">
        <v>147</v>
      </c>
      <c r="I39" s="1897"/>
      <c r="J39" s="1897"/>
      <c r="K39" s="1897"/>
      <c r="L39" s="9" t="s">
        <v>6</v>
      </c>
      <c r="M39" s="21" t="s">
        <v>50</v>
      </c>
      <c r="N39" s="110" t="s">
        <v>47</v>
      </c>
      <c r="O39" s="1611">
        <v>0</v>
      </c>
      <c r="P39" s="1611">
        <v>0</v>
      </c>
      <c r="Q39" s="1611">
        <v>0</v>
      </c>
      <c r="R39" s="1611">
        <v>0</v>
      </c>
      <c r="S39" s="1611">
        <v>0</v>
      </c>
      <c r="T39" s="1611">
        <v>0</v>
      </c>
      <c r="U39" s="1611">
        <v>0</v>
      </c>
      <c r="V39" s="1611">
        <v>0</v>
      </c>
      <c r="W39" s="1611">
        <v>0</v>
      </c>
      <c r="X39" s="1611">
        <v>0</v>
      </c>
      <c r="Y39" s="1611">
        <v>0</v>
      </c>
      <c r="Z39" s="1651">
        <v>0</v>
      </c>
      <c r="AA39" s="1611">
        <v>0</v>
      </c>
      <c r="AB39" s="1611">
        <v>0</v>
      </c>
      <c r="AC39" s="1611">
        <v>0</v>
      </c>
      <c r="AD39" s="1611">
        <v>0</v>
      </c>
      <c r="AE39" s="1611">
        <v>0</v>
      </c>
      <c r="AF39" s="1611">
        <v>0</v>
      </c>
      <c r="AG39" s="1611">
        <v>0</v>
      </c>
      <c r="AH39" s="1611">
        <v>0</v>
      </c>
      <c r="AI39" s="1611">
        <v>0</v>
      </c>
      <c r="AJ39" s="1611">
        <v>0</v>
      </c>
      <c r="AK39" s="1611">
        <v>0</v>
      </c>
      <c r="AL39" s="1651">
        <v>0</v>
      </c>
      <c r="AM39" s="1611">
        <v>0</v>
      </c>
      <c r="AN39" s="1611">
        <v>0</v>
      </c>
      <c r="AO39" s="1611">
        <v>0</v>
      </c>
      <c r="AP39" s="1611">
        <v>0</v>
      </c>
      <c r="AQ39" s="1"/>
      <c r="AR39" s="1"/>
      <c r="AS39" s="1"/>
      <c r="AT39" s="1"/>
      <c r="AU39" s="1"/>
      <c r="AV39" s="1"/>
      <c r="AW39" s="1"/>
      <c r="AX39" s="1"/>
    </row>
    <row r="40" spans="1:50" ht="18.75" x14ac:dyDescent="0.3">
      <c r="A40" s="1" t="s">
        <v>104</v>
      </c>
      <c r="B40" s="1" t="s">
        <v>25</v>
      </c>
      <c r="C40" s="32" t="s">
        <v>70</v>
      </c>
      <c r="D40" s="1" t="s">
        <v>26</v>
      </c>
      <c r="E40" s="1897"/>
      <c r="F40" s="1897"/>
      <c r="G40" s="1897"/>
      <c r="H40" s="1898" t="s">
        <v>147</v>
      </c>
      <c r="I40" s="1897"/>
      <c r="J40" s="1897"/>
      <c r="K40" s="1897"/>
      <c r="L40" s="4">
        <v>0.95</v>
      </c>
      <c r="M40" s="22" t="s">
        <v>51</v>
      </c>
      <c r="N40" s="110" t="s">
        <v>47</v>
      </c>
      <c r="O40" s="1611"/>
      <c r="P40" s="1611"/>
      <c r="Q40" s="1611"/>
      <c r="R40" s="1611"/>
      <c r="S40" s="1611"/>
      <c r="T40" s="1607">
        <v>0.99</v>
      </c>
      <c r="U40" s="1611"/>
      <c r="V40" s="1611"/>
      <c r="W40" s="1611"/>
      <c r="X40" s="1611"/>
      <c r="Y40" s="1611"/>
      <c r="Z40" s="1648">
        <v>0.98</v>
      </c>
      <c r="AA40" s="1611"/>
      <c r="AB40" s="1611"/>
      <c r="AC40" s="1611"/>
      <c r="AD40" s="1611"/>
      <c r="AE40" s="1611"/>
      <c r="AF40" s="1607">
        <v>0.99</v>
      </c>
      <c r="AG40" s="1611"/>
      <c r="AH40" s="1611"/>
      <c r="AI40" s="1611"/>
      <c r="AJ40" s="1611"/>
      <c r="AK40" s="1611"/>
      <c r="AL40" s="1648">
        <v>0.97</v>
      </c>
      <c r="AM40" s="1"/>
      <c r="AN40" s="1"/>
      <c r="AO40" s="1"/>
      <c r="AP40" s="1"/>
      <c r="AQ40" s="1"/>
      <c r="AR40" s="1"/>
      <c r="AS40" s="1"/>
      <c r="AT40" s="1"/>
      <c r="AU40" s="1"/>
      <c r="AV40" s="1"/>
      <c r="AW40" s="1"/>
      <c r="AX40" s="1"/>
    </row>
    <row r="41" spans="1:50" ht="18.75" x14ac:dyDescent="0.3">
      <c r="A41" s="1" t="s">
        <v>105</v>
      </c>
      <c r="B41" s="1" t="s">
        <v>25</v>
      </c>
      <c r="C41" s="32" t="s">
        <v>72</v>
      </c>
      <c r="D41" s="1" t="s">
        <v>27</v>
      </c>
      <c r="E41" s="1897"/>
      <c r="F41" s="1897"/>
      <c r="G41" s="1897"/>
      <c r="H41" s="1897"/>
      <c r="I41" s="1898" t="s">
        <v>147</v>
      </c>
      <c r="J41" s="1897"/>
      <c r="K41" s="1897"/>
      <c r="L41" s="4" t="s">
        <v>12</v>
      </c>
      <c r="M41" s="22" t="s">
        <v>59</v>
      </c>
      <c r="N41" s="110" t="s">
        <v>47</v>
      </c>
      <c r="O41" s="1611"/>
      <c r="P41" s="1611"/>
      <c r="Q41" s="1607" t="s">
        <v>12</v>
      </c>
      <c r="R41" s="1611"/>
      <c r="S41" s="1611"/>
      <c r="T41" s="1607" t="s">
        <v>12</v>
      </c>
      <c r="U41" s="1611"/>
      <c r="V41" s="1611"/>
      <c r="W41" s="1607" t="s">
        <v>12</v>
      </c>
      <c r="X41" s="1611"/>
      <c r="Y41" s="1611"/>
      <c r="Z41" s="1648" t="s">
        <v>12</v>
      </c>
      <c r="AA41" s="1611"/>
      <c r="AB41" s="1611"/>
      <c r="AC41" s="1607" t="s">
        <v>12</v>
      </c>
      <c r="AD41" s="1611"/>
      <c r="AE41" s="1611"/>
      <c r="AF41" s="1607" t="s">
        <v>12</v>
      </c>
      <c r="AG41" s="1611"/>
      <c r="AH41" s="1611"/>
      <c r="AI41" s="1607" t="s">
        <v>12</v>
      </c>
      <c r="AJ41" s="1611"/>
      <c r="AK41" s="1611"/>
      <c r="AL41" s="1648" t="s">
        <v>12</v>
      </c>
      <c r="AM41" s="1611"/>
      <c r="AN41" s="1611"/>
      <c r="AO41" s="1648" t="s">
        <v>12</v>
      </c>
      <c r="AP41" s="1"/>
      <c r="AQ41" s="1"/>
      <c r="AR41" s="1"/>
      <c r="AS41" s="1"/>
      <c r="AT41" s="1"/>
      <c r="AU41" s="1"/>
      <c r="AV41" s="1"/>
      <c r="AW41" s="1"/>
      <c r="AX41" s="1"/>
    </row>
    <row r="42" spans="1:50" ht="18.75" x14ac:dyDescent="0.3">
      <c r="A42" s="1" t="s">
        <v>106</v>
      </c>
      <c r="B42" s="1" t="s">
        <v>28</v>
      </c>
      <c r="C42" s="32" t="s">
        <v>70</v>
      </c>
      <c r="D42" s="1" t="s">
        <v>63</v>
      </c>
      <c r="E42" s="1897"/>
      <c r="F42" s="1897"/>
      <c r="G42" s="1897"/>
      <c r="H42" s="1898" t="s">
        <v>147</v>
      </c>
      <c r="I42" s="1897"/>
      <c r="J42" s="1897"/>
      <c r="K42" s="1897"/>
      <c r="L42" s="4">
        <v>0.9</v>
      </c>
      <c r="M42" s="22" t="s">
        <v>51</v>
      </c>
      <c r="N42" s="110" t="s">
        <v>47</v>
      </c>
      <c r="O42" s="1611"/>
      <c r="P42" s="1611"/>
      <c r="Q42" s="1611"/>
      <c r="R42" s="1611"/>
      <c r="S42" s="1611"/>
      <c r="T42" s="1613">
        <v>0.96160000000000001</v>
      </c>
      <c r="U42" s="1613"/>
      <c r="V42" s="1613"/>
      <c r="W42" s="1613"/>
      <c r="X42" s="1613"/>
      <c r="Y42" s="1613"/>
      <c r="Z42" s="1650">
        <v>0.96899999999999997</v>
      </c>
      <c r="AA42" s="1613"/>
      <c r="AB42" s="1613"/>
      <c r="AC42" s="1613"/>
      <c r="AD42" s="1613"/>
      <c r="AE42" s="1613"/>
      <c r="AF42" s="1650">
        <v>0.96499999999999997</v>
      </c>
      <c r="AG42" s="1613"/>
      <c r="AH42" s="1613"/>
      <c r="AI42" s="1613"/>
      <c r="AJ42" s="1613"/>
      <c r="AK42" s="1613"/>
      <c r="AL42" s="1650">
        <v>0.96660000000000001</v>
      </c>
      <c r="AM42" s="1"/>
      <c r="AN42" s="1"/>
      <c r="AO42" s="1"/>
      <c r="AP42" s="1"/>
      <c r="AQ42" s="1"/>
      <c r="AR42" s="1"/>
      <c r="AS42" s="1"/>
      <c r="AT42" s="1"/>
      <c r="AU42" s="1"/>
      <c r="AV42" s="1"/>
      <c r="AW42" s="1"/>
      <c r="AX42" s="1"/>
    </row>
    <row r="43" spans="1:50" ht="18.75" x14ac:dyDescent="0.3">
      <c r="A43" s="1" t="s">
        <v>107</v>
      </c>
      <c r="B43" s="1" t="s">
        <v>28</v>
      </c>
      <c r="C43" s="32" t="s">
        <v>70</v>
      </c>
      <c r="D43" s="1" t="s">
        <v>64</v>
      </c>
      <c r="E43" s="1897"/>
      <c r="F43" s="1897"/>
      <c r="G43" s="1897"/>
      <c r="H43" s="1898" t="s">
        <v>147</v>
      </c>
      <c r="I43" s="1897"/>
      <c r="J43" s="1897"/>
      <c r="K43" s="1897"/>
      <c r="L43" s="4">
        <v>0.9</v>
      </c>
      <c r="M43" s="22" t="s">
        <v>51</v>
      </c>
      <c r="N43" s="110" t="s">
        <v>47</v>
      </c>
      <c r="O43" s="1611"/>
      <c r="P43" s="1611"/>
      <c r="Q43" s="1611"/>
      <c r="R43" s="1611"/>
      <c r="S43" s="1611"/>
      <c r="T43" s="1613">
        <v>0.95399999999999996</v>
      </c>
      <c r="U43" s="1613"/>
      <c r="V43" s="1613"/>
      <c r="W43" s="1613"/>
      <c r="X43" s="1613"/>
      <c r="Y43" s="1613"/>
      <c r="Z43" s="1650">
        <v>0.93110000000000004</v>
      </c>
      <c r="AA43" s="1613"/>
      <c r="AB43" s="1613"/>
      <c r="AC43" s="1613"/>
      <c r="AD43" s="1613"/>
      <c r="AE43" s="1613"/>
      <c r="AF43" s="1650">
        <v>0.93330000000000002</v>
      </c>
      <c r="AG43" s="1613"/>
      <c r="AH43" s="1613"/>
      <c r="AI43" s="1613"/>
      <c r="AJ43" s="1613"/>
      <c r="AK43" s="1613"/>
      <c r="AL43" s="1650">
        <v>0.97499999999999998</v>
      </c>
      <c r="AM43" s="1"/>
      <c r="AN43" s="1"/>
      <c r="AO43" s="1"/>
      <c r="AP43" s="1"/>
      <c r="AQ43" s="1"/>
      <c r="AR43" s="1"/>
      <c r="AS43" s="1"/>
      <c r="AT43" s="1"/>
      <c r="AU43" s="1"/>
      <c r="AV43" s="1"/>
      <c r="AW43" s="1"/>
      <c r="AX43" s="1"/>
    </row>
    <row r="44" spans="1:50" ht="18.75" x14ac:dyDescent="0.3">
      <c r="A44" s="1" t="s">
        <v>108</v>
      </c>
      <c r="B44" s="1" t="s">
        <v>28</v>
      </c>
      <c r="C44" s="32" t="s">
        <v>70</v>
      </c>
      <c r="D44" s="1" t="s">
        <v>29</v>
      </c>
      <c r="E44" s="1897"/>
      <c r="F44" s="1897"/>
      <c r="G44" s="1897"/>
      <c r="H44" s="1898" t="s">
        <v>147</v>
      </c>
      <c r="I44" s="1897"/>
      <c r="J44" s="1897"/>
      <c r="K44" s="1897"/>
      <c r="L44" s="9" t="s">
        <v>6</v>
      </c>
      <c r="M44" s="21" t="s">
        <v>50</v>
      </c>
      <c r="N44" s="110" t="s">
        <v>47</v>
      </c>
      <c r="O44" s="1611">
        <v>0</v>
      </c>
      <c r="P44" s="1611">
        <v>0</v>
      </c>
      <c r="Q44" s="1611">
        <v>0</v>
      </c>
      <c r="R44" s="1611">
        <v>0</v>
      </c>
      <c r="S44" s="1611">
        <v>0</v>
      </c>
      <c r="T44" s="1611">
        <v>0</v>
      </c>
      <c r="U44" s="1611">
        <v>0</v>
      </c>
      <c r="V44" s="1611">
        <v>0</v>
      </c>
      <c r="W44" s="1611">
        <v>0</v>
      </c>
      <c r="X44" s="1611">
        <v>0</v>
      </c>
      <c r="Y44" s="1611">
        <v>0</v>
      </c>
      <c r="Z44" s="1651">
        <v>0</v>
      </c>
      <c r="AA44" s="1640">
        <v>0</v>
      </c>
      <c r="AB44" s="1640">
        <v>0</v>
      </c>
      <c r="AC44" s="1640">
        <v>1</v>
      </c>
      <c r="AD44" s="1640">
        <v>0</v>
      </c>
      <c r="AE44" s="1640">
        <v>0</v>
      </c>
      <c r="AF44" s="1640">
        <v>0</v>
      </c>
      <c r="AG44" s="1640">
        <v>0</v>
      </c>
      <c r="AH44" s="1640">
        <v>0</v>
      </c>
      <c r="AI44" s="1640">
        <v>0</v>
      </c>
      <c r="AJ44" s="1640">
        <v>0</v>
      </c>
      <c r="AK44" s="1640">
        <v>0</v>
      </c>
      <c r="AL44" s="1640">
        <v>0</v>
      </c>
      <c r="AM44" s="1640">
        <v>0</v>
      </c>
      <c r="AN44" s="1640">
        <v>0</v>
      </c>
      <c r="AO44" s="1640">
        <v>0</v>
      </c>
      <c r="AP44" s="1640">
        <v>0</v>
      </c>
      <c r="AQ44" s="1"/>
      <c r="AR44" s="1"/>
      <c r="AS44" s="1"/>
      <c r="AT44" s="1"/>
      <c r="AU44" s="1"/>
      <c r="AV44" s="1"/>
      <c r="AW44" s="1"/>
      <c r="AX44" s="1"/>
    </row>
    <row r="45" spans="1:50" ht="18.75" x14ac:dyDescent="0.3">
      <c r="A45" s="1" t="s">
        <v>109</v>
      </c>
      <c r="B45" s="1" t="s">
        <v>28</v>
      </c>
      <c r="C45" s="32" t="s">
        <v>70</v>
      </c>
      <c r="D45" s="1" t="s">
        <v>30</v>
      </c>
      <c r="E45" s="1898" t="s">
        <v>147</v>
      </c>
      <c r="F45" s="1898" t="s">
        <v>147</v>
      </c>
      <c r="G45" s="1898" t="s">
        <v>147</v>
      </c>
      <c r="H45" s="1897"/>
      <c r="I45" s="1897"/>
      <c r="J45" s="1897"/>
      <c r="K45" s="1897"/>
      <c r="L45" s="4">
        <v>0.98</v>
      </c>
      <c r="M45" s="22" t="s">
        <v>50</v>
      </c>
      <c r="N45" s="110" t="s">
        <v>47</v>
      </c>
      <c r="O45" s="1607">
        <v>1</v>
      </c>
      <c r="P45" s="1607">
        <v>1</v>
      </c>
      <c r="Q45" s="1607">
        <v>1</v>
      </c>
      <c r="R45" s="1607">
        <v>1</v>
      </c>
      <c r="S45" s="1607">
        <v>1</v>
      </c>
      <c r="T45" s="1607">
        <v>1</v>
      </c>
      <c r="U45" s="1607">
        <v>1</v>
      </c>
      <c r="V45" s="1607">
        <v>1</v>
      </c>
      <c r="W45" s="1607">
        <v>1</v>
      </c>
      <c r="X45" s="1607">
        <v>1</v>
      </c>
      <c r="Y45" s="1607">
        <v>1</v>
      </c>
      <c r="Z45" s="1648">
        <v>1</v>
      </c>
      <c r="AA45" s="1638">
        <v>1</v>
      </c>
      <c r="AB45" s="1638">
        <v>1</v>
      </c>
      <c r="AC45" s="1638">
        <v>1</v>
      </c>
      <c r="AD45" s="1638">
        <v>1</v>
      </c>
      <c r="AE45" s="1638">
        <v>1</v>
      </c>
      <c r="AF45" s="1638">
        <v>1</v>
      </c>
      <c r="AG45" s="1638">
        <v>1</v>
      </c>
      <c r="AH45" s="1638">
        <v>1</v>
      </c>
      <c r="AI45" s="1638">
        <v>1</v>
      </c>
      <c r="AJ45" s="1638">
        <v>1</v>
      </c>
      <c r="AK45" s="1638">
        <v>1</v>
      </c>
      <c r="AL45" s="1638">
        <v>1</v>
      </c>
      <c r="AM45" s="1638">
        <v>1</v>
      </c>
      <c r="AN45" s="1638">
        <v>1</v>
      </c>
      <c r="AO45" s="1638">
        <v>1</v>
      </c>
      <c r="AP45" s="1638">
        <v>1</v>
      </c>
      <c r="AQ45" s="1"/>
      <c r="AR45" s="1"/>
      <c r="AS45" s="1"/>
      <c r="AT45" s="1"/>
      <c r="AU45" s="1"/>
      <c r="AV45" s="1"/>
      <c r="AW45" s="1"/>
      <c r="AX45" s="1"/>
    </row>
    <row r="46" spans="1:50" ht="18.75" x14ac:dyDescent="0.3">
      <c r="A46" s="1" t="s">
        <v>110</v>
      </c>
      <c r="B46" s="1" t="s">
        <v>28</v>
      </c>
      <c r="C46" s="32" t="s">
        <v>72</v>
      </c>
      <c r="D46" s="1" t="s">
        <v>31</v>
      </c>
      <c r="E46" s="1898" t="s">
        <v>147</v>
      </c>
      <c r="F46" s="1897"/>
      <c r="G46" s="1898" t="s">
        <v>147</v>
      </c>
      <c r="H46" s="1897"/>
      <c r="I46" s="1898" t="s">
        <v>147</v>
      </c>
      <c r="J46" s="1897"/>
      <c r="K46" s="1897"/>
      <c r="L46" s="4">
        <v>1</v>
      </c>
      <c r="M46" s="22" t="s">
        <v>50</v>
      </c>
      <c r="N46" s="110" t="s">
        <v>47</v>
      </c>
      <c r="O46" s="1607">
        <v>1</v>
      </c>
      <c r="P46" s="1612">
        <v>0.5</v>
      </c>
      <c r="Q46" s="1607">
        <v>1</v>
      </c>
      <c r="R46" s="1607">
        <v>1</v>
      </c>
      <c r="S46" s="1607">
        <v>1</v>
      </c>
      <c r="T46" s="1607">
        <v>1</v>
      </c>
      <c r="U46" s="1607">
        <v>1</v>
      </c>
      <c r="V46" s="1607">
        <v>1</v>
      </c>
      <c r="W46" s="1607">
        <v>1</v>
      </c>
      <c r="X46" s="1607">
        <v>1</v>
      </c>
      <c r="Y46" s="1607">
        <v>1</v>
      </c>
      <c r="Z46" s="1648">
        <v>1</v>
      </c>
      <c r="AA46" s="1948">
        <v>0.01</v>
      </c>
      <c r="AB46" s="1638">
        <v>1</v>
      </c>
      <c r="AC46" s="1948">
        <v>0.12</v>
      </c>
      <c r="AD46" s="1948">
        <v>0.06</v>
      </c>
      <c r="AE46" s="1638">
        <v>1</v>
      </c>
      <c r="AF46" s="1638">
        <v>1</v>
      </c>
      <c r="AG46" s="1638">
        <v>1</v>
      </c>
      <c r="AH46" s="1638">
        <v>1</v>
      </c>
      <c r="AI46" s="1638">
        <v>1</v>
      </c>
      <c r="AJ46" s="1638">
        <v>1</v>
      </c>
      <c r="AK46" s="1638">
        <v>1</v>
      </c>
      <c r="AL46" s="2782">
        <v>0.125</v>
      </c>
      <c r="AM46" s="1638">
        <v>1</v>
      </c>
      <c r="AN46" s="1638">
        <v>1</v>
      </c>
      <c r="AO46" s="1638">
        <v>1</v>
      </c>
      <c r="AP46" s="1638">
        <v>1</v>
      </c>
      <c r="AQ46" s="1"/>
      <c r="AR46" s="1"/>
      <c r="AS46" s="1"/>
      <c r="AT46" s="1"/>
      <c r="AU46" s="1"/>
      <c r="AV46" s="1"/>
      <c r="AW46" s="1"/>
      <c r="AX46" s="1"/>
    </row>
    <row r="47" spans="1:50" ht="18.75" x14ac:dyDescent="0.3">
      <c r="A47" s="1" t="s">
        <v>111</v>
      </c>
      <c r="B47" s="1" t="s">
        <v>28</v>
      </c>
      <c r="C47" s="32" t="s">
        <v>69</v>
      </c>
      <c r="D47" s="1" t="s">
        <v>32</v>
      </c>
      <c r="E47" s="1898" t="s">
        <v>147</v>
      </c>
      <c r="F47" s="1897"/>
      <c r="G47" s="1898" t="s">
        <v>147</v>
      </c>
      <c r="H47" s="1897"/>
      <c r="I47" s="1898" t="s">
        <v>147</v>
      </c>
      <c r="J47" s="1897"/>
      <c r="K47" s="1897"/>
      <c r="L47" s="1587" t="s">
        <v>1201</v>
      </c>
      <c r="M47" s="22" t="s">
        <v>50</v>
      </c>
      <c r="N47" s="110" t="s">
        <v>47</v>
      </c>
      <c r="O47" s="1607">
        <v>0.98309999999999997</v>
      </c>
      <c r="P47" s="1607">
        <v>0.98140000000000005</v>
      </c>
      <c r="Q47" s="1607">
        <v>0.98060000000000003</v>
      </c>
      <c r="R47" s="1607">
        <v>0.98140000000000005</v>
      </c>
      <c r="S47" s="1607">
        <v>0.98099999999999998</v>
      </c>
      <c r="T47" s="1607">
        <v>0.97860000000000003</v>
      </c>
      <c r="U47" s="1607">
        <v>0.97789999999999999</v>
      </c>
      <c r="V47" s="1607">
        <v>0.97719999999999996</v>
      </c>
      <c r="W47" s="1608">
        <v>0.97699999999999998</v>
      </c>
      <c r="X47" s="1608">
        <v>0.97470000000000001</v>
      </c>
      <c r="Y47" s="1608">
        <v>0.97209999999999996</v>
      </c>
      <c r="Z47" s="1654">
        <v>0.96689999999999998</v>
      </c>
      <c r="AA47" s="1637">
        <v>0.99029999999999996</v>
      </c>
      <c r="AB47" s="1637">
        <v>0.97209999999999996</v>
      </c>
      <c r="AC47" s="1637">
        <v>0.97289999999999999</v>
      </c>
      <c r="AD47" s="1637">
        <v>0.96740000000000004</v>
      </c>
      <c r="AE47" s="1637">
        <v>0.96609999999999996</v>
      </c>
      <c r="AF47" s="1637">
        <v>0.96330000000000005</v>
      </c>
      <c r="AG47" s="1637">
        <v>0.96199999999999997</v>
      </c>
      <c r="AH47" s="1637">
        <v>0.96460000000000001</v>
      </c>
      <c r="AI47" s="1637">
        <v>0.97699999999999998</v>
      </c>
      <c r="AJ47" s="1637">
        <v>0.96160000000000001</v>
      </c>
      <c r="AK47" s="1637">
        <v>0.95599999999999996</v>
      </c>
      <c r="AL47" s="2783">
        <v>0</v>
      </c>
      <c r="AM47" s="1637">
        <v>0.96160000000000001</v>
      </c>
      <c r="AN47" s="1637">
        <v>0.9516</v>
      </c>
      <c r="AO47" s="3019">
        <v>0.98380000000000001</v>
      </c>
      <c r="AP47" s="3019">
        <v>0.98029999999999995</v>
      </c>
      <c r="AQ47" s="1"/>
      <c r="AR47" s="1"/>
      <c r="AS47" s="1"/>
      <c r="AT47" s="1"/>
      <c r="AU47" s="1"/>
      <c r="AV47" s="1"/>
      <c r="AW47" s="1"/>
      <c r="AX47" s="1"/>
    </row>
    <row r="48" spans="1:50" ht="18.75" x14ac:dyDescent="0.3">
      <c r="A48" s="1" t="s">
        <v>137</v>
      </c>
      <c r="B48" s="1" t="s">
        <v>28</v>
      </c>
      <c r="C48" s="32" t="s">
        <v>69</v>
      </c>
      <c r="D48" s="1" t="s">
        <v>16</v>
      </c>
      <c r="E48" s="1898" t="s">
        <v>147</v>
      </c>
      <c r="F48" s="1897"/>
      <c r="G48" s="1898" t="s">
        <v>147</v>
      </c>
      <c r="H48" s="1897"/>
      <c r="I48" s="1898" t="s">
        <v>147</v>
      </c>
      <c r="J48" s="1897"/>
      <c r="K48" s="1897"/>
      <c r="L48" s="4">
        <v>0.9</v>
      </c>
      <c r="M48" s="22" t="s">
        <v>50</v>
      </c>
      <c r="N48" s="110" t="s">
        <v>47</v>
      </c>
      <c r="O48" s="1607">
        <v>1</v>
      </c>
      <c r="P48" s="1607">
        <v>1</v>
      </c>
      <c r="Q48" s="1607">
        <v>1</v>
      </c>
      <c r="R48" s="1607">
        <v>1</v>
      </c>
      <c r="S48" s="1607">
        <v>1</v>
      </c>
      <c r="T48" s="1607">
        <v>1</v>
      </c>
      <c r="U48" s="1607">
        <v>1</v>
      </c>
      <c r="V48" s="1607">
        <v>1</v>
      </c>
      <c r="W48" s="1607">
        <v>1</v>
      </c>
      <c r="X48" s="1607">
        <v>1</v>
      </c>
      <c r="Y48" s="1607">
        <v>1</v>
      </c>
      <c r="Z48" s="1648">
        <v>1</v>
      </c>
      <c r="AA48" s="1641">
        <v>0.8</v>
      </c>
      <c r="AB48" s="1638">
        <v>1</v>
      </c>
      <c r="AC48" s="1638">
        <v>1</v>
      </c>
      <c r="AD48" s="1638">
        <v>1</v>
      </c>
      <c r="AE48" s="1638">
        <v>1</v>
      </c>
      <c r="AF48" s="1638">
        <v>1</v>
      </c>
      <c r="AG48" s="1638">
        <v>1</v>
      </c>
      <c r="AH48" s="1638">
        <v>1</v>
      </c>
      <c r="AI48" s="1638">
        <v>1</v>
      </c>
      <c r="AJ48" s="1638">
        <v>1</v>
      </c>
      <c r="AK48" s="1638">
        <v>1</v>
      </c>
      <c r="AL48" s="1638">
        <v>1</v>
      </c>
      <c r="AM48" s="1638">
        <v>1</v>
      </c>
      <c r="AN48" s="1638">
        <v>1</v>
      </c>
      <c r="AO48" s="1638">
        <v>1</v>
      </c>
      <c r="AP48" s="1"/>
      <c r="AQ48" s="1"/>
      <c r="AR48" s="1"/>
      <c r="AS48" s="1"/>
      <c r="AT48" s="1"/>
      <c r="AU48" s="1"/>
      <c r="AV48" s="1"/>
      <c r="AW48" s="1"/>
      <c r="AX48" s="1"/>
    </row>
    <row r="49" spans="1:50" ht="18.75" x14ac:dyDescent="0.3">
      <c r="A49" s="1" t="s">
        <v>112</v>
      </c>
      <c r="B49" s="1" t="s">
        <v>28</v>
      </c>
      <c r="C49" s="32" t="s">
        <v>70</v>
      </c>
      <c r="D49" s="1" t="s">
        <v>65</v>
      </c>
      <c r="E49" s="1898" t="s">
        <v>147</v>
      </c>
      <c r="F49" s="1898" t="s">
        <v>147</v>
      </c>
      <c r="G49" s="1897"/>
      <c r="H49" s="1898" t="s">
        <v>147</v>
      </c>
      <c r="I49" s="1898" t="s">
        <v>147</v>
      </c>
      <c r="J49" s="1897"/>
      <c r="K49" s="1897"/>
      <c r="L49" s="4">
        <v>0.9</v>
      </c>
      <c r="M49" s="22" t="s">
        <v>59</v>
      </c>
      <c r="N49" s="182" t="s">
        <v>47</v>
      </c>
      <c r="O49" s="1607"/>
      <c r="P49" s="1607"/>
      <c r="Q49" s="1607">
        <v>1</v>
      </c>
      <c r="R49" s="1607"/>
      <c r="S49" s="1607"/>
      <c r="T49" s="1607">
        <v>1</v>
      </c>
      <c r="U49" s="1607"/>
      <c r="V49" s="1607"/>
      <c r="W49" s="1607">
        <v>1</v>
      </c>
      <c r="X49" s="1607"/>
      <c r="Y49" s="1607"/>
      <c r="Z49" s="1648">
        <v>1</v>
      </c>
      <c r="AA49" s="1640"/>
      <c r="AB49" s="1640"/>
      <c r="AC49" s="1638">
        <v>1</v>
      </c>
      <c r="AD49" s="1640"/>
      <c r="AE49" s="1640"/>
      <c r="AF49" s="1638">
        <v>1</v>
      </c>
      <c r="AG49" s="1640"/>
      <c r="AH49" s="1640"/>
      <c r="AI49" s="1638">
        <v>1</v>
      </c>
      <c r="AJ49" s="1640"/>
      <c r="AK49" s="1640"/>
      <c r="AL49" s="1638">
        <v>1</v>
      </c>
      <c r="AM49" s="1640"/>
      <c r="AN49" s="1640"/>
      <c r="AO49" s="1638">
        <v>1</v>
      </c>
      <c r="AP49" s="1"/>
      <c r="AQ49" s="1"/>
      <c r="AR49" s="1"/>
      <c r="AS49" s="1"/>
      <c r="AT49" s="1"/>
      <c r="AU49" s="1"/>
      <c r="AV49" s="1"/>
      <c r="AW49" s="1"/>
      <c r="AX49" s="1"/>
    </row>
    <row r="50" spans="1:50" ht="18.75" x14ac:dyDescent="0.3">
      <c r="A50" s="1" t="s">
        <v>113</v>
      </c>
      <c r="B50" s="1" t="s">
        <v>28</v>
      </c>
      <c r="C50" s="32" t="s">
        <v>70</v>
      </c>
      <c r="D50" s="1" t="s">
        <v>33</v>
      </c>
      <c r="E50" s="1898" t="s">
        <v>147</v>
      </c>
      <c r="F50" s="1898" t="s">
        <v>147</v>
      </c>
      <c r="G50" s="1897"/>
      <c r="H50" s="1897"/>
      <c r="I50" s="1898" t="s">
        <v>147</v>
      </c>
      <c r="J50" s="1897"/>
      <c r="K50" s="1897"/>
      <c r="L50" s="4">
        <v>0.9</v>
      </c>
      <c r="M50" s="22" t="s">
        <v>50</v>
      </c>
      <c r="N50" s="110" t="s">
        <v>47</v>
      </c>
      <c r="O50" s="1607">
        <v>1</v>
      </c>
      <c r="P50" s="1607">
        <v>1</v>
      </c>
      <c r="Q50" s="1607">
        <v>1</v>
      </c>
      <c r="R50" s="1607">
        <v>1</v>
      </c>
      <c r="S50" s="1607">
        <v>1</v>
      </c>
      <c r="T50" s="1607">
        <v>1</v>
      </c>
      <c r="U50" s="1607">
        <v>1</v>
      </c>
      <c r="V50" s="1607">
        <v>1</v>
      </c>
      <c r="W50" s="1607">
        <v>1</v>
      </c>
      <c r="X50" s="1607">
        <v>1</v>
      </c>
      <c r="Y50" s="1607">
        <v>1</v>
      </c>
      <c r="Z50" s="1648">
        <v>1</v>
      </c>
      <c r="AA50" s="1638">
        <v>1</v>
      </c>
      <c r="AB50" s="1638">
        <v>1</v>
      </c>
      <c r="AC50" s="1638">
        <v>1</v>
      </c>
      <c r="AD50" s="1638">
        <v>1</v>
      </c>
      <c r="AE50" s="1638">
        <v>1</v>
      </c>
      <c r="AF50" s="1638">
        <v>1</v>
      </c>
      <c r="AG50" s="1638">
        <v>1</v>
      </c>
      <c r="AH50" s="1638">
        <v>1</v>
      </c>
      <c r="AI50" s="1638">
        <v>1</v>
      </c>
      <c r="AJ50" s="1638">
        <v>1</v>
      </c>
      <c r="AK50" s="1638">
        <v>1</v>
      </c>
      <c r="AL50" s="1638">
        <v>1</v>
      </c>
      <c r="AM50" s="1638">
        <v>1</v>
      </c>
      <c r="AN50" s="1638">
        <v>1</v>
      </c>
      <c r="AO50" s="1638">
        <v>1</v>
      </c>
      <c r="AP50" s="1638">
        <v>1</v>
      </c>
      <c r="AQ50" s="1"/>
      <c r="AR50" s="1"/>
      <c r="AS50" s="1"/>
      <c r="AT50" s="1"/>
      <c r="AU50" s="1"/>
      <c r="AV50" s="1"/>
      <c r="AW50" s="1"/>
      <c r="AX50" s="1"/>
    </row>
    <row r="51" spans="1:50" ht="18.75" x14ac:dyDescent="0.3">
      <c r="A51" s="1" t="s">
        <v>114</v>
      </c>
      <c r="B51" s="1" t="s">
        <v>28</v>
      </c>
      <c r="C51" s="32" t="s">
        <v>69</v>
      </c>
      <c r="D51" s="1" t="s">
        <v>34</v>
      </c>
      <c r="E51" s="1898" t="s">
        <v>147</v>
      </c>
      <c r="F51" s="1898" t="s">
        <v>147</v>
      </c>
      <c r="G51" s="1898" t="s">
        <v>147</v>
      </c>
      <c r="H51" s="1897"/>
      <c r="I51" s="1898" t="s">
        <v>147</v>
      </c>
      <c r="J51" s="1897"/>
      <c r="K51" s="1897"/>
      <c r="L51" s="4">
        <v>0.96</v>
      </c>
      <c r="M51" s="22" t="s">
        <v>50</v>
      </c>
      <c r="N51" s="110" t="s">
        <v>47</v>
      </c>
      <c r="O51" s="1607">
        <v>1</v>
      </c>
      <c r="P51" s="1607">
        <v>1</v>
      </c>
      <c r="Q51" s="1607">
        <v>1</v>
      </c>
      <c r="R51" s="1607">
        <v>1</v>
      </c>
      <c r="S51" s="1607">
        <v>1</v>
      </c>
      <c r="T51" s="1607">
        <v>1</v>
      </c>
      <c r="U51" s="1607">
        <v>1</v>
      </c>
      <c r="V51" s="1607">
        <v>0.98</v>
      </c>
      <c r="W51" s="1607">
        <v>1</v>
      </c>
      <c r="X51" s="1607">
        <v>0.99</v>
      </c>
      <c r="Y51" s="1607">
        <v>1</v>
      </c>
      <c r="Z51" s="1648">
        <v>1</v>
      </c>
      <c r="AA51" s="1641">
        <v>0.87</v>
      </c>
      <c r="AB51" s="1638">
        <v>0.91</v>
      </c>
      <c r="AC51" s="1641">
        <v>0.89</v>
      </c>
      <c r="AD51" s="1641">
        <v>0.75</v>
      </c>
      <c r="AE51" s="1641">
        <v>0.67</v>
      </c>
      <c r="AF51" s="1641">
        <v>0.92</v>
      </c>
      <c r="AG51" s="1638">
        <v>0.99</v>
      </c>
      <c r="AH51" s="1641">
        <v>0.82</v>
      </c>
      <c r="AI51" s="1641">
        <v>0.8</v>
      </c>
      <c r="AJ51" s="1641">
        <v>0.75</v>
      </c>
      <c r="AK51" s="1638">
        <v>0.86</v>
      </c>
      <c r="AL51" s="1638">
        <v>0.99</v>
      </c>
      <c r="AM51" s="1641">
        <v>0.86</v>
      </c>
      <c r="AN51" s="1641">
        <v>0.94</v>
      </c>
      <c r="AO51" s="1638">
        <v>0.99</v>
      </c>
      <c r="AP51" s="1638">
        <v>1</v>
      </c>
      <c r="AQ51" s="1"/>
      <c r="AR51" s="1"/>
      <c r="AS51" s="1"/>
      <c r="AT51" s="1"/>
      <c r="AU51" s="1"/>
      <c r="AV51" s="1"/>
      <c r="AW51" s="1"/>
      <c r="AX51" s="1"/>
    </row>
    <row r="52" spans="1:50" ht="18.75" x14ac:dyDescent="0.3">
      <c r="A52" s="1" t="s">
        <v>115</v>
      </c>
      <c r="B52" s="1" t="s">
        <v>35</v>
      </c>
      <c r="C52" s="32" t="s">
        <v>70</v>
      </c>
      <c r="D52" s="1" t="s">
        <v>63</v>
      </c>
      <c r="E52" s="1897"/>
      <c r="F52" s="1897"/>
      <c r="G52" s="1897"/>
      <c r="H52" s="1898" t="s">
        <v>147</v>
      </c>
      <c r="I52" s="1897"/>
      <c r="J52" s="1897"/>
      <c r="K52" s="1897"/>
      <c r="L52" s="4">
        <v>0.9</v>
      </c>
      <c r="M52" s="22" t="s">
        <v>51</v>
      </c>
      <c r="N52" s="110" t="s">
        <v>47</v>
      </c>
      <c r="O52" s="1611"/>
      <c r="P52" s="1611"/>
      <c r="Q52" s="1611"/>
      <c r="R52" s="1611"/>
      <c r="S52" s="1611"/>
      <c r="T52" s="1607">
        <v>0.95</v>
      </c>
      <c r="U52" s="1611"/>
      <c r="V52" s="1611"/>
      <c r="W52" s="1611"/>
      <c r="X52" s="1611"/>
      <c r="Y52" s="1611"/>
      <c r="Z52" s="1648">
        <v>0.94</v>
      </c>
      <c r="AA52" s="1611"/>
      <c r="AB52" s="1611"/>
      <c r="AC52" s="1611"/>
      <c r="AD52" s="1611"/>
      <c r="AE52" s="1611"/>
      <c r="AF52" s="1844">
        <v>0.94340000000000002</v>
      </c>
      <c r="AG52" s="1611"/>
      <c r="AH52" s="1611"/>
      <c r="AI52" s="1611"/>
      <c r="AJ52" s="1611"/>
      <c r="AK52" s="1611"/>
      <c r="AL52" s="1844">
        <v>0.93189999999999995</v>
      </c>
      <c r="AM52" s="1"/>
      <c r="AN52" s="1"/>
      <c r="AO52" s="1"/>
      <c r="AP52" s="1"/>
      <c r="AQ52" s="1"/>
      <c r="AR52" s="1"/>
      <c r="AS52" s="1"/>
      <c r="AT52" s="1"/>
      <c r="AU52" s="1"/>
      <c r="AV52" s="1"/>
      <c r="AW52" s="1"/>
      <c r="AX52" s="1"/>
    </row>
    <row r="53" spans="1:50" ht="18.75" x14ac:dyDescent="0.3">
      <c r="A53" s="1" t="s">
        <v>116</v>
      </c>
      <c r="B53" s="1" t="s">
        <v>35</v>
      </c>
      <c r="C53" s="32" t="s">
        <v>70</v>
      </c>
      <c r="D53" s="1" t="s">
        <v>66</v>
      </c>
      <c r="E53" s="1897"/>
      <c r="F53" s="1897"/>
      <c r="G53" s="1897"/>
      <c r="H53" s="1898" t="s">
        <v>147</v>
      </c>
      <c r="I53" s="1897"/>
      <c r="J53" s="1897"/>
      <c r="K53" s="1897"/>
      <c r="L53" s="4">
        <v>0.9</v>
      </c>
      <c r="M53" s="22" t="s">
        <v>51</v>
      </c>
      <c r="N53" s="110" t="s">
        <v>47</v>
      </c>
      <c r="O53" s="1611"/>
      <c r="P53" s="1611"/>
      <c r="Q53" s="1611"/>
      <c r="R53" s="1611"/>
      <c r="S53" s="1611"/>
      <c r="T53" s="1618">
        <v>0.95250000000000001</v>
      </c>
      <c r="U53" s="1613"/>
      <c r="V53" s="1613"/>
      <c r="W53" s="1613"/>
      <c r="X53" s="1613"/>
      <c r="Y53" s="1613"/>
      <c r="Z53" s="1650">
        <v>0.97440000000000004</v>
      </c>
      <c r="AA53" s="1611"/>
      <c r="AB53" s="1611"/>
      <c r="AC53" s="1611"/>
      <c r="AD53" s="1611"/>
      <c r="AE53" s="1611"/>
      <c r="AF53" s="1614">
        <v>0.93589999999999995</v>
      </c>
      <c r="AG53" s="1611"/>
      <c r="AH53" s="1611"/>
      <c r="AI53" s="1611"/>
      <c r="AJ53" s="1611"/>
      <c r="AK53" s="1611"/>
      <c r="AL53" s="1614">
        <v>0.92249999999999999</v>
      </c>
      <c r="AM53" s="1"/>
      <c r="AN53" s="1"/>
      <c r="AO53" s="1"/>
      <c r="AP53" s="1"/>
      <c r="AQ53" s="1"/>
      <c r="AR53" s="1"/>
      <c r="AS53" s="1"/>
      <c r="AT53" s="1"/>
      <c r="AU53" s="1"/>
      <c r="AV53" s="1"/>
      <c r="AW53" s="1"/>
      <c r="AX53" s="1"/>
    </row>
    <row r="54" spans="1:50" ht="18.75" x14ac:dyDescent="0.3">
      <c r="A54" s="1" t="s">
        <v>117</v>
      </c>
      <c r="B54" s="1" t="s">
        <v>35</v>
      </c>
      <c r="C54" s="32" t="s">
        <v>70</v>
      </c>
      <c r="D54" s="1" t="s">
        <v>29</v>
      </c>
      <c r="E54" s="1897"/>
      <c r="F54" s="1897"/>
      <c r="G54" s="1897"/>
      <c r="H54" s="1898" t="s">
        <v>147</v>
      </c>
      <c r="I54" s="1897"/>
      <c r="J54" s="1897"/>
      <c r="K54" s="1897"/>
      <c r="L54" s="9" t="s">
        <v>37</v>
      </c>
      <c r="M54" s="21" t="s">
        <v>50</v>
      </c>
      <c r="N54" s="110" t="s">
        <v>47</v>
      </c>
      <c r="O54" s="1611">
        <v>0</v>
      </c>
      <c r="P54" s="1611">
        <v>0</v>
      </c>
      <c r="Q54" s="1611">
        <v>1</v>
      </c>
      <c r="R54" s="1611">
        <v>0</v>
      </c>
      <c r="S54" s="1611">
        <v>0</v>
      </c>
      <c r="T54" s="1611">
        <v>0</v>
      </c>
      <c r="U54" s="1611">
        <v>0</v>
      </c>
      <c r="V54" s="1611">
        <v>0</v>
      </c>
      <c r="W54" s="1611">
        <v>0</v>
      </c>
      <c r="X54" s="1611">
        <v>0</v>
      </c>
      <c r="Y54" s="1611">
        <v>0</v>
      </c>
      <c r="Z54" s="1651">
        <v>5</v>
      </c>
      <c r="AA54" s="1640">
        <v>0</v>
      </c>
      <c r="AB54" s="1640">
        <v>0</v>
      </c>
      <c r="AC54" s="1640">
        <v>0</v>
      </c>
      <c r="AD54" s="1640">
        <v>1</v>
      </c>
      <c r="AE54" s="1640">
        <v>5</v>
      </c>
      <c r="AF54" s="1640">
        <v>3</v>
      </c>
      <c r="AG54" s="1640">
        <v>0</v>
      </c>
      <c r="AH54" s="1640">
        <v>1</v>
      </c>
      <c r="AI54" s="1611">
        <v>5</v>
      </c>
      <c r="AJ54" s="1611">
        <v>0</v>
      </c>
      <c r="AK54" s="1611">
        <v>0</v>
      </c>
      <c r="AL54" s="2593">
        <v>7</v>
      </c>
      <c r="AM54" s="1640">
        <v>0</v>
      </c>
      <c r="AN54" s="1640">
        <v>0</v>
      </c>
      <c r="AO54" s="1640">
        <v>0</v>
      </c>
      <c r="AP54" s="1"/>
      <c r="AQ54" s="1"/>
      <c r="AR54" s="1"/>
      <c r="AS54" s="1"/>
      <c r="AT54" s="1"/>
      <c r="AU54" s="1"/>
      <c r="AV54" s="1"/>
      <c r="AW54" s="1"/>
      <c r="AX54" s="1"/>
    </row>
    <row r="55" spans="1:50" ht="18.75" x14ac:dyDescent="0.3">
      <c r="A55" s="1" t="s">
        <v>118</v>
      </c>
      <c r="B55" s="1" t="s">
        <v>35</v>
      </c>
      <c r="C55" s="32" t="s">
        <v>70</v>
      </c>
      <c r="D55" s="1" t="s">
        <v>30</v>
      </c>
      <c r="E55" s="1898" t="s">
        <v>147</v>
      </c>
      <c r="F55" s="1898" t="s">
        <v>147</v>
      </c>
      <c r="G55" s="1898" t="s">
        <v>147</v>
      </c>
      <c r="H55" s="1897"/>
      <c r="I55" s="1897"/>
      <c r="J55" s="1897"/>
      <c r="K55" s="1897"/>
      <c r="L55" s="4">
        <v>0.98</v>
      </c>
      <c r="M55" s="22" t="s">
        <v>50</v>
      </c>
      <c r="N55" s="110" t="s">
        <v>47</v>
      </c>
      <c r="O55" s="1607">
        <v>1</v>
      </c>
      <c r="P55" s="1607">
        <v>1</v>
      </c>
      <c r="Q55" s="1607">
        <v>1</v>
      </c>
      <c r="R55" s="1607">
        <v>1</v>
      </c>
      <c r="S55" s="1607">
        <v>1</v>
      </c>
      <c r="T55" s="1607">
        <v>1</v>
      </c>
      <c r="U55" s="1607">
        <v>1</v>
      </c>
      <c r="V55" s="1607">
        <v>1</v>
      </c>
      <c r="W55" s="1607">
        <v>1</v>
      </c>
      <c r="X55" s="1607">
        <v>1</v>
      </c>
      <c r="Y55" s="1607">
        <v>1</v>
      </c>
      <c r="Z55" s="1648">
        <v>1</v>
      </c>
      <c r="AA55" s="1638">
        <v>1</v>
      </c>
      <c r="AB55" s="1638">
        <v>1</v>
      </c>
      <c r="AC55" s="1638">
        <v>1</v>
      </c>
      <c r="AD55" s="1638">
        <v>1</v>
      </c>
      <c r="AE55" s="1638">
        <v>1</v>
      </c>
      <c r="AF55" s="1638">
        <v>1</v>
      </c>
      <c r="AG55" s="1638">
        <v>1</v>
      </c>
      <c r="AH55" s="1638">
        <v>1</v>
      </c>
      <c r="AI55" s="1614">
        <v>0.999</v>
      </c>
      <c r="AJ55" s="1638">
        <v>1</v>
      </c>
      <c r="AK55" s="1638">
        <v>1</v>
      </c>
      <c r="AL55" s="1638">
        <v>1</v>
      </c>
      <c r="AM55" s="1638">
        <v>1</v>
      </c>
      <c r="AN55" s="1638">
        <v>1</v>
      </c>
      <c r="AO55" s="1638">
        <v>1</v>
      </c>
      <c r="AP55" s="1"/>
      <c r="AQ55" s="1"/>
      <c r="AR55" s="1"/>
      <c r="AS55" s="1"/>
      <c r="AT55" s="1"/>
      <c r="AU55" s="1"/>
      <c r="AV55" s="1"/>
      <c r="AW55" s="1"/>
      <c r="AX55" s="1"/>
    </row>
    <row r="56" spans="1:50" ht="18.75" x14ac:dyDescent="0.3">
      <c r="A56" s="1" t="s">
        <v>119</v>
      </c>
      <c r="B56" s="1" t="s">
        <v>35</v>
      </c>
      <c r="C56" s="32" t="s">
        <v>72</v>
      </c>
      <c r="D56" s="1" t="s">
        <v>31</v>
      </c>
      <c r="E56" s="1898" t="s">
        <v>147</v>
      </c>
      <c r="F56" s="1897"/>
      <c r="G56" s="1898" t="s">
        <v>147</v>
      </c>
      <c r="H56" s="1897"/>
      <c r="I56" s="1898" t="s">
        <v>147</v>
      </c>
      <c r="J56" s="1897"/>
      <c r="K56" s="1897"/>
      <c r="L56" s="4">
        <v>1</v>
      </c>
      <c r="M56" s="22" t="s">
        <v>50</v>
      </c>
      <c r="N56" s="110" t="s">
        <v>47</v>
      </c>
      <c r="O56" s="1607">
        <v>1</v>
      </c>
      <c r="P56" s="1607">
        <v>1</v>
      </c>
      <c r="Q56" s="1607">
        <v>1</v>
      </c>
      <c r="R56" s="1607">
        <v>1</v>
      </c>
      <c r="S56" s="1607">
        <v>1</v>
      </c>
      <c r="T56" s="1607">
        <v>1</v>
      </c>
      <c r="U56" s="1607">
        <v>1</v>
      </c>
      <c r="V56" s="1607">
        <v>1</v>
      </c>
      <c r="W56" s="1607">
        <v>1</v>
      </c>
      <c r="X56" s="1607">
        <v>1</v>
      </c>
      <c r="Y56" s="1607">
        <v>1</v>
      </c>
      <c r="Z56" s="1648">
        <v>1</v>
      </c>
      <c r="AA56" s="2001">
        <v>0.25569999999999998</v>
      </c>
      <c r="AB56" s="2001">
        <v>0.16669999999999999</v>
      </c>
      <c r="AC56" s="2001">
        <v>0.5</v>
      </c>
      <c r="AD56" s="1638">
        <v>1</v>
      </c>
      <c r="AE56" s="1638">
        <v>1</v>
      </c>
      <c r="AF56" s="2001">
        <v>0.25</v>
      </c>
      <c r="AG56" s="2001">
        <v>0.5</v>
      </c>
      <c r="AH56" s="1638">
        <v>1</v>
      </c>
      <c r="AI56" s="1607">
        <v>1</v>
      </c>
      <c r="AJ56" s="1607">
        <v>1</v>
      </c>
      <c r="AK56" s="1607">
        <v>1</v>
      </c>
      <c r="AL56" s="2635">
        <v>0.77780000000000005</v>
      </c>
      <c r="AM56" s="2001">
        <v>0.71430000000000005</v>
      </c>
      <c r="AN56" s="1607">
        <v>1</v>
      </c>
      <c r="AO56" s="25">
        <v>0.5</v>
      </c>
      <c r="AP56" s="1"/>
      <c r="AQ56" s="1"/>
      <c r="AR56" s="1"/>
      <c r="AS56" s="1"/>
      <c r="AT56" s="1"/>
      <c r="AU56" s="1"/>
      <c r="AV56" s="1"/>
      <c r="AW56" s="1"/>
      <c r="AX56" s="1"/>
    </row>
    <row r="57" spans="1:50" ht="18.75" x14ac:dyDescent="0.3">
      <c r="A57" s="1" t="s">
        <v>120</v>
      </c>
      <c r="B57" s="1" t="s">
        <v>35</v>
      </c>
      <c r="C57" s="32" t="s">
        <v>69</v>
      </c>
      <c r="D57" s="1" t="s">
        <v>32</v>
      </c>
      <c r="E57" s="1898" t="s">
        <v>147</v>
      </c>
      <c r="F57" s="1897"/>
      <c r="G57" s="1898" t="s">
        <v>147</v>
      </c>
      <c r="H57" s="1897"/>
      <c r="I57" s="1898" t="s">
        <v>147</v>
      </c>
      <c r="J57" s="1897"/>
      <c r="K57" s="1897"/>
      <c r="L57" s="1587" t="s">
        <v>1201</v>
      </c>
      <c r="M57" s="22" t="s">
        <v>50</v>
      </c>
      <c r="N57" s="110" t="s">
        <v>47</v>
      </c>
      <c r="O57" s="1618">
        <v>0.98140000000000005</v>
      </c>
      <c r="P57" s="1618">
        <v>0.97560000000000002</v>
      </c>
      <c r="Q57" s="1618">
        <v>0.97950000000000004</v>
      </c>
      <c r="R57" s="1618">
        <v>0.98070000000000002</v>
      </c>
      <c r="S57" s="1618">
        <v>0.97970000000000002</v>
      </c>
      <c r="T57" s="1618">
        <v>0.97789999999999999</v>
      </c>
      <c r="U57" s="1618">
        <v>0.97850000000000004</v>
      </c>
      <c r="V57" s="1618">
        <v>0.97729999999999995</v>
      </c>
      <c r="W57" s="1618">
        <v>0.97589999999999999</v>
      </c>
      <c r="X57" s="1618">
        <v>0.9748</v>
      </c>
      <c r="Y57" s="1618">
        <v>0.97270000000000001</v>
      </c>
      <c r="Z57" s="1647">
        <v>0.96599999999999997</v>
      </c>
      <c r="AA57" s="1947">
        <v>0.98950000000000005</v>
      </c>
      <c r="AB57" s="1947">
        <v>0.9849</v>
      </c>
      <c r="AC57" s="1947">
        <v>0.98260000000000003</v>
      </c>
      <c r="AD57" s="1947">
        <v>0.97870000000000001</v>
      </c>
      <c r="AE57" s="1947">
        <v>0.97670000000000001</v>
      </c>
      <c r="AF57" s="1947">
        <v>0.97509999999999997</v>
      </c>
      <c r="AG57" s="1947">
        <v>0.97419999999999995</v>
      </c>
      <c r="AH57" s="1637">
        <v>0.97399999999999998</v>
      </c>
      <c r="AI57" s="2360">
        <v>0.97589999999999999</v>
      </c>
      <c r="AJ57" s="1614">
        <v>0.97060000000000002</v>
      </c>
      <c r="AK57" s="1614">
        <v>0.9667</v>
      </c>
      <c r="AL57" s="1844">
        <v>0.96379999999999999</v>
      </c>
      <c r="AM57" s="1614">
        <v>0.98929999999999996</v>
      </c>
      <c r="AN57" s="1614">
        <v>0.98599999999999999</v>
      </c>
      <c r="AO57" s="1614">
        <v>0.98280000000000001</v>
      </c>
      <c r="AP57" s="1"/>
      <c r="AQ57" s="1"/>
      <c r="AR57" s="1"/>
      <c r="AS57" s="1"/>
      <c r="AT57" s="1"/>
      <c r="AU57" s="1"/>
      <c r="AV57" s="1"/>
      <c r="AW57" s="1"/>
      <c r="AX57" s="1"/>
    </row>
    <row r="58" spans="1:50" ht="18.75" x14ac:dyDescent="0.3">
      <c r="A58" s="1" t="s">
        <v>124</v>
      </c>
      <c r="B58" s="1" t="s">
        <v>35</v>
      </c>
      <c r="C58" s="32" t="s">
        <v>69</v>
      </c>
      <c r="D58" s="1" t="s">
        <v>16</v>
      </c>
      <c r="E58" s="1898" t="s">
        <v>147</v>
      </c>
      <c r="F58" s="1897"/>
      <c r="G58" s="1898" t="s">
        <v>147</v>
      </c>
      <c r="H58" s="1897"/>
      <c r="I58" s="1898" t="s">
        <v>147</v>
      </c>
      <c r="J58" s="1897"/>
      <c r="K58" s="1897"/>
      <c r="L58" s="4">
        <v>1</v>
      </c>
      <c r="M58" s="22" t="s">
        <v>50</v>
      </c>
      <c r="N58" s="110" t="s">
        <v>47</v>
      </c>
      <c r="O58" s="1607">
        <v>1</v>
      </c>
      <c r="P58" s="1607">
        <v>1</v>
      </c>
      <c r="Q58" s="1607">
        <v>1</v>
      </c>
      <c r="R58" s="1607">
        <v>1</v>
      </c>
      <c r="S58" s="1607">
        <v>1</v>
      </c>
      <c r="T58" s="1607">
        <v>1</v>
      </c>
      <c r="U58" s="1607">
        <v>1</v>
      </c>
      <c r="V58" s="1607">
        <v>1</v>
      </c>
      <c r="W58" s="1607">
        <v>1</v>
      </c>
      <c r="X58" s="1607">
        <v>1</v>
      </c>
      <c r="Y58" s="1607">
        <v>1</v>
      </c>
      <c r="Z58" s="1648">
        <v>1</v>
      </c>
      <c r="AA58" s="2001">
        <v>0.75760000000000005</v>
      </c>
      <c r="AB58" s="1638">
        <v>1</v>
      </c>
      <c r="AC58" s="1638">
        <v>1</v>
      </c>
      <c r="AD58" s="1638">
        <v>1</v>
      </c>
      <c r="AE58" s="1638">
        <v>1</v>
      </c>
      <c r="AF58" s="1638">
        <v>1</v>
      </c>
      <c r="AG58" s="1638">
        <v>1</v>
      </c>
      <c r="AH58" s="1638">
        <v>1</v>
      </c>
      <c r="AI58" s="1638">
        <v>1</v>
      </c>
      <c r="AJ58" s="1638">
        <v>1</v>
      </c>
      <c r="AK58" s="1638">
        <v>1</v>
      </c>
      <c r="AL58" s="1638">
        <v>1</v>
      </c>
      <c r="AM58" s="1638">
        <v>1</v>
      </c>
      <c r="AN58" s="1637">
        <v>0.94350000000000001</v>
      </c>
      <c r="AO58" s="1637">
        <v>0.98229999999999995</v>
      </c>
      <c r="AP58" s="1"/>
      <c r="AQ58" s="1"/>
      <c r="AR58" s="1"/>
      <c r="AS58" s="1"/>
      <c r="AT58" s="1"/>
      <c r="AU58" s="1"/>
      <c r="AV58" s="1"/>
      <c r="AW58" s="1"/>
      <c r="AX58" s="1"/>
    </row>
    <row r="59" spans="1:50" ht="18.75" x14ac:dyDescent="0.3">
      <c r="A59" s="1" t="s">
        <v>121</v>
      </c>
      <c r="B59" s="1" t="s">
        <v>35</v>
      </c>
      <c r="C59" s="32" t="s">
        <v>70</v>
      </c>
      <c r="D59" s="1" t="s">
        <v>67</v>
      </c>
      <c r="E59" s="1898" t="s">
        <v>147</v>
      </c>
      <c r="F59" s="1898" t="s">
        <v>147</v>
      </c>
      <c r="G59" s="1898" t="s">
        <v>147</v>
      </c>
      <c r="H59" s="1898" t="s">
        <v>147</v>
      </c>
      <c r="I59" s="1898" t="s">
        <v>147</v>
      </c>
      <c r="J59" s="1897"/>
      <c r="K59" s="1897"/>
      <c r="L59" s="4">
        <v>0.9</v>
      </c>
      <c r="M59" s="22" t="s">
        <v>59</v>
      </c>
      <c r="N59" s="110" t="s">
        <v>47</v>
      </c>
      <c r="O59" s="1611"/>
      <c r="P59" s="1611"/>
      <c r="Q59" s="1607">
        <v>1</v>
      </c>
      <c r="R59" s="1611"/>
      <c r="S59" s="1611"/>
      <c r="T59" s="1607">
        <v>1</v>
      </c>
      <c r="U59" s="1611"/>
      <c r="V59" s="1611"/>
      <c r="W59" s="1607">
        <v>1</v>
      </c>
      <c r="X59" s="1611"/>
      <c r="Y59" s="1611"/>
      <c r="Z59" s="1648">
        <v>1</v>
      </c>
      <c r="AA59" s="1640"/>
      <c r="AB59" s="1640"/>
      <c r="AC59" s="1638">
        <v>1</v>
      </c>
      <c r="AD59" s="1640"/>
      <c r="AE59" s="1640"/>
      <c r="AF59" s="1638">
        <v>1</v>
      </c>
      <c r="AG59" s="1640"/>
      <c r="AH59" s="1640"/>
      <c r="AI59" s="1638">
        <v>1</v>
      </c>
      <c r="AJ59" s="1640"/>
      <c r="AK59" s="1640"/>
      <c r="AL59" s="1638">
        <v>1</v>
      </c>
      <c r="AM59" s="1640"/>
      <c r="AN59" s="1640"/>
      <c r="AO59" s="1638">
        <v>1</v>
      </c>
      <c r="AP59" s="1"/>
      <c r="AQ59" s="1"/>
      <c r="AR59" s="1"/>
      <c r="AS59" s="1"/>
      <c r="AT59" s="1"/>
      <c r="AU59" s="1"/>
      <c r="AV59" s="1"/>
      <c r="AW59" s="1"/>
      <c r="AX59" s="1"/>
    </row>
    <row r="60" spans="1:50" ht="18.75" x14ac:dyDescent="0.3">
      <c r="A60" s="1" t="s">
        <v>122</v>
      </c>
      <c r="B60" s="1" t="s">
        <v>35</v>
      </c>
      <c r="C60" s="32" t="s">
        <v>70</v>
      </c>
      <c r="D60" s="1" t="s">
        <v>33</v>
      </c>
      <c r="E60" s="1898" t="s">
        <v>147</v>
      </c>
      <c r="F60" s="1898" t="s">
        <v>147</v>
      </c>
      <c r="G60" s="1897"/>
      <c r="H60" s="1897"/>
      <c r="I60" s="1898" t="s">
        <v>147</v>
      </c>
      <c r="J60" s="1897"/>
      <c r="K60" s="1897"/>
      <c r="L60" s="4">
        <v>0.9</v>
      </c>
      <c r="M60" s="22" t="s">
        <v>50</v>
      </c>
      <c r="N60" s="110" t="s">
        <v>47</v>
      </c>
      <c r="O60" s="1607">
        <v>1</v>
      </c>
      <c r="P60" s="1607">
        <v>1</v>
      </c>
      <c r="Q60" s="1607">
        <v>1</v>
      </c>
      <c r="R60" s="1607">
        <v>1</v>
      </c>
      <c r="S60" s="1607">
        <v>1</v>
      </c>
      <c r="T60" s="1607">
        <v>1</v>
      </c>
      <c r="U60" s="1607">
        <v>1</v>
      </c>
      <c r="V60" s="1607">
        <v>1</v>
      </c>
      <c r="W60" s="1607">
        <v>1</v>
      </c>
      <c r="X60" s="1607">
        <v>1</v>
      </c>
      <c r="Y60" s="1607">
        <v>1</v>
      </c>
      <c r="Z60" s="1648">
        <v>1</v>
      </c>
      <c r="AA60" s="2001">
        <v>0.54549999999999998</v>
      </c>
      <c r="AB60" s="2001">
        <v>0.19700000000000001</v>
      </c>
      <c r="AC60" s="2001">
        <v>0.214</v>
      </c>
      <c r="AD60" s="2001">
        <v>0.63849999999999996</v>
      </c>
      <c r="AE60" s="2001">
        <v>0.22309999999999999</v>
      </c>
      <c r="AF60" s="2001">
        <v>0.4496</v>
      </c>
      <c r="AG60" s="2001">
        <v>0.18179999999999999</v>
      </c>
      <c r="AH60" s="1638">
        <v>1</v>
      </c>
      <c r="AI60" s="1607">
        <v>1</v>
      </c>
      <c r="AJ60" s="1637">
        <v>0.95399999999999996</v>
      </c>
      <c r="AK60" s="1614">
        <v>0.9486</v>
      </c>
      <c r="AL60" s="2783">
        <v>0.83909999999999996</v>
      </c>
      <c r="AM60" s="1607">
        <v>1</v>
      </c>
      <c r="AN60" s="2360">
        <v>0.94350000000000001</v>
      </c>
      <c r="AO60" s="2360">
        <v>0.98229999999999995</v>
      </c>
      <c r="AP60" s="1"/>
      <c r="AQ60" s="1"/>
      <c r="AR60" s="1"/>
      <c r="AS60" s="1"/>
      <c r="AT60" s="1"/>
      <c r="AU60" s="1"/>
      <c r="AV60" s="1"/>
      <c r="AW60" s="1"/>
      <c r="AX60" s="1"/>
    </row>
    <row r="61" spans="1:50" ht="18.75" x14ac:dyDescent="0.3">
      <c r="A61" s="1" t="s">
        <v>123</v>
      </c>
      <c r="B61" s="1" t="s">
        <v>35</v>
      </c>
      <c r="C61" s="32" t="s">
        <v>69</v>
      </c>
      <c r="D61" s="1" t="s">
        <v>34</v>
      </c>
      <c r="E61" s="1898" t="s">
        <v>147</v>
      </c>
      <c r="F61" s="1898" t="s">
        <v>147</v>
      </c>
      <c r="G61" s="1898" t="s">
        <v>147</v>
      </c>
      <c r="H61" s="1897"/>
      <c r="I61" s="1898" t="s">
        <v>147</v>
      </c>
      <c r="J61" s="1897"/>
      <c r="K61" s="1897"/>
      <c r="L61" s="4">
        <v>0.9</v>
      </c>
      <c r="M61" s="22" t="s">
        <v>50</v>
      </c>
      <c r="N61" s="110" t="s">
        <v>47</v>
      </c>
      <c r="O61" s="1607">
        <v>0.93</v>
      </c>
      <c r="P61" s="1607">
        <v>0.95</v>
      </c>
      <c r="Q61" s="1607">
        <v>0.95</v>
      </c>
      <c r="R61" s="1607">
        <v>0.96</v>
      </c>
      <c r="S61" s="1607">
        <v>0.97</v>
      </c>
      <c r="T61" s="1607">
        <v>0.9</v>
      </c>
      <c r="U61" s="1620">
        <v>0.86</v>
      </c>
      <c r="V61" s="1620">
        <v>0.88</v>
      </c>
      <c r="W61" s="1607">
        <v>0.93</v>
      </c>
      <c r="X61" s="1607">
        <v>0.97</v>
      </c>
      <c r="Y61" s="1607">
        <v>0.92</v>
      </c>
      <c r="Z61" s="1648">
        <v>0.95</v>
      </c>
      <c r="AA61" s="1638">
        <v>1</v>
      </c>
      <c r="AB61" s="1638">
        <v>1</v>
      </c>
      <c r="AC61" s="1638">
        <v>1</v>
      </c>
      <c r="AD61" s="1638">
        <v>0.93</v>
      </c>
      <c r="AE61" s="1638">
        <v>0.95</v>
      </c>
      <c r="AF61" s="1641">
        <v>0.82</v>
      </c>
      <c r="AG61" s="1638">
        <v>0.99</v>
      </c>
      <c r="AH61" s="1638">
        <v>0.94</v>
      </c>
      <c r="AI61" s="1607">
        <v>0.93</v>
      </c>
      <c r="AJ61" s="1607">
        <v>0.94</v>
      </c>
      <c r="AK61" s="1607">
        <v>0.98</v>
      </c>
      <c r="AL61" s="1648">
        <v>0.97</v>
      </c>
      <c r="AM61" s="2001">
        <v>0.94</v>
      </c>
      <c r="AN61" s="1607">
        <v>0.95</v>
      </c>
      <c r="AO61" s="1607">
        <v>0.94</v>
      </c>
      <c r="AP61" s="1"/>
      <c r="AQ61" s="1"/>
      <c r="AR61" s="1"/>
      <c r="AS61" s="1"/>
      <c r="AT61" s="1"/>
      <c r="AU61" s="1"/>
      <c r="AV61" s="1"/>
      <c r="AW61" s="1"/>
      <c r="AX61" s="1"/>
    </row>
    <row r="62" spans="1:50" ht="18.75" x14ac:dyDescent="0.3">
      <c r="A62" s="1" t="s">
        <v>125</v>
      </c>
      <c r="B62" s="1" t="s">
        <v>36</v>
      </c>
      <c r="C62" s="32" t="s">
        <v>70</v>
      </c>
      <c r="D62" s="1" t="s">
        <v>66</v>
      </c>
      <c r="E62" s="1897"/>
      <c r="F62" s="1897"/>
      <c r="G62" s="1897"/>
      <c r="H62" s="1898" t="s">
        <v>147</v>
      </c>
      <c r="I62" s="1897"/>
      <c r="J62" s="1897"/>
      <c r="K62" s="1897"/>
      <c r="L62" s="4">
        <v>0.9</v>
      </c>
      <c r="M62" s="22" t="s">
        <v>51</v>
      </c>
      <c r="N62" s="110" t="s">
        <v>47</v>
      </c>
      <c r="O62" s="1611"/>
      <c r="P62" s="1611"/>
      <c r="Q62" s="1611"/>
      <c r="R62" s="1611"/>
      <c r="S62" s="1611"/>
      <c r="T62" s="1622">
        <v>0.98599999999999999</v>
      </c>
      <c r="U62" s="1623"/>
      <c r="V62" s="1623"/>
      <c r="W62" s="1623"/>
      <c r="X62" s="1623"/>
      <c r="Y62" s="1623"/>
      <c r="Z62" s="1655">
        <v>0.96399999999999997</v>
      </c>
      <c r="AA62" s="1640"/>
      <c r="AB62" s="1640"/>
      <c r="AC62" s="1640"/>
      <c r="AD62" s="1640"/>
      <c r="AE62" s="1640"/>
      <c r="AF62" s="1638">
        <v>0.97</v>
      </c>
      <c r="AG62" s="1640"/>
      <c r="AH62" s="1640"/>
      <c r="AI62" s="1640"/>
      <c r="AJ62" s="1640"/>
      <c r="AK62" s="1640"/>
      <c r="AL62" s="1637">
        <v>0.94899999999999995</v>
      </c>
      <c r="AM62" s="1"/>
      <c r="AN62" s="1"/>
      <c r="AO62" s="1"/>
      <c r="AP62" s="1"/>
      <c r="AQ62" s="1"/>
      <c r="AR62" s="1"/>
      <c r="AS62" s="1"/>
      <c r="AT62" s="1"/>
      <c r="AU62" s="1"/>
      <c r="AV62" s="1"/>
      <c r="AW62" s="1"/>
      <c r="AX62" s="1"/>
    </row>
    <row r="63" spans="1:50" ht="18.75" x14ac:dyDescent="0.3">
      <c r="A63" s="1" t="s">
        <v>126</v>
      </c>
      <c r="B63" s="1" t="s">
        <v>36</v>
      </c>
      <c r="C63" s="32" t="s">
        <v>70</v>
      </c>
      <c r="D63" s="1" t="s">
        <v>63</v>
      </c>
      <c r="E63" s="1897"/>
      <c r="F63" s="1897"/>
      <c r="G63" s="1897"/>
      <c r="H63" s="1898" t="s">
        <v>147</v>
      </c>
      <c r="I63" s="1897"/>
      <c r="J63" s="1897"/>
      <c r="K63" s="1897"/>
      <c r="L63" s="4">
        <v>0.9</v>
      </c>
      <c r="M63" s="22" t="s">
        <v>51</v>
      </c>
      <c r="N63" s="110" t="s">
        <v>47</v>
      </c>
      <c r="O63" s="1611"/>
      <c r="P63" s="1611"/>
      <c r="Q63" s="1611"/>
      <c r="R63" s="1611"/>
      <c r="S63" s="1611"/>
      <c r="T63" s="1622">
        <v>0.96399999999999997</v>
      </c>
      <c r="U63" s="1623"/>
      <c r="V63" s="1623"/>
      <c r="W63" s="1623"/>
      <c r="X63" s="1623"/>
      <c r="Y63" s="1623"/>
      <c r="Z63" s="1655">
        <v>0.97199999999999998</v>
      </c>
      <c r="AA63" s="1640"/>
      <c r="AB63" s="1640"/>
      <c r="AC63" s="1640"/>
      <c r="AD63" s="1640"/>
      <c r="AE63" s="1640"/>
      <c r="AF63" s="1637">
        <v>0.98399999999999999</v>
      </c>
      <c r="AG63" s="1640"/>
      <c r="AH63" s="1640"/>
      <c r="AI63" s="1640"/>
      <c r="AJ63" s="1640"/>
      <c r="AK63" s="1640"/>
      <c r="AL63" s="1637">
        <v>0.97</v>
      </c>
      <c r="AM63" s="1"/>
      <c r="AN63" s="1"/>
      <c r="AO63" s="1"/>
      <c r="AP63" s="1"/>
      <c r="AQ63" s="1"/>
      <c r="AR63" s="1"/>
      <c r="AS63" s="1"/>
      <c r="AT63" s="1"/>
      <c r="AU63" s="1"/>
      <c r="AV63" s="1"/>
      <c r="AW63" s="1"/>
      <c r="AX63" s="1"/>
    </row>
    <row r="64" spans="1:50" ht="18.75" x14ac:dyDescent="0.3">
      <c r="A64" s="1" t="s">
        <v>127</v>
      </c>
      <c r="B64" s="1" t="s">
        <v>36</v>
      </c>
      <c r="C64" s="32" t="s">
        <v>70</v>
      </c>
      <c r="D64" s="1" t="s">
        <v>29</v>
      </c>
      <c r="E64" s="1897"/>
      <c r="F64" s="1897"/>
      <c r="G64" s="1897"/>
      <c r="H64" s="1898" t="s">
        <v>147</v>
      </c>
      <c r="I64" s="1897"/>
      <c r="J64" s="1897"/>
      <c r="K64" s="1897"/>
      <c r="L64" s="9" t="s">
        <v>38</v>
      </c>
      <c r="M64" s="21" t="s">
        <v>50</v>
      </c>
      <c r="N64" s="110" t="s">
        <v>47</v>
      </c>
      <c r="O64" s="1611">
        <v>0</v>
      </c>
      <c r="P64" s="1611">
        <v>0</v>
      </c>
      <c r="Q64" s="1611">
        <v>0</v>
      </c>
      <c r="R64" s="1611">
        <v>0</v>
      </c>
      <c r="S64" s="1611">
        <v>0</v>
      </c>
      <c r="T64" s="1611">
        <v>0</v>
      </c>
      <c r="U64" s="1611">
        <v>0</v>
      </c>
      <c r="V64" s="1611">
        <v>0</v>
      </c>
      <c r="W64" s="1611">
        <v>0</v>
      </c>
      <c r="X64" s="1611">
        <v>0</v>
      </c>
      <c r="Y64" s="1611">
        <v>0</v>
      </c>
      <c r="Z64" s="1651">
        <v>0</v>
      </c>
      <c r="AA64" s="1640">
        <v>0</v>
      </c>
      <c r="AB64" s="1640">
        <v>0</v>
      </c>
      <c r="AC64" s="1640">
        <v>0</v>
      </c>
      <c r="AD64" s="1640">
        <v>0</v>
      </c>
      <c r="AE64" s="1640">
        <v>0</v>
      </c>
      <c r="AF64" s="1640">
        <v>0</v>
      </c>
      <c r="AG64" s="1640">
        <v>0</v>
      </c>
      <c r="AH64" s="1640">
        <v>0</v>
      </c>
      <c r="AI64" s="1640">
        <v>0</v>
      </c>
      <c r="AJ64" s="1640">
        <v>0</v>
      </c>
      <c r="AK64" s="1640">
        <v>1</v>
      </c>
      <c r="AL64" s="1640">
        <v>0</v>
      </c>
      <c r="AM64" s="1640">
        <v>0</v>
      </c>
      <c r="AN64" s="1640">
        <v>0</v>
      </c>
      <c r="AO64" s="1640">
        <v>0</v>
      </c>
      <c r="AP64" s="1"/>
      <c r="AQ64" s="1"/>
      <c r="AR64" s="1"/>
      <c r="AS64" s="1"/>
      <c r="AT64" s="1"/>
      <c r="AU64" s="1"/>
      <c r="AV64" s="1"/>
      <c r="AW64" s="1"/>
      <c r="AX64" s="1"/>
    </row>
    <row r="65" spans="1:50" ht="18.75" x14ac:dyDescent="0.3">
      <c r="A65" s="1" t="s">
        <v>128</v>
      </c>
      <c r="B65" s="1" t="s">
        <v>36</v>
      </c>
      <c r="C65" s="32" t="s">
        <v>70</v>
      </c>
      <c r="D65" s="1" t="s">
        <v>30</v>
      </c>
      <c r="E65" s="1898" t="s">
        <v>147</v>
      </c>
      <c r="F65" s="1898" t="s">
        <v>147</v>
      </c>
      <c r="G65" s="1898" t="s">
        <v>147</v>
      </c>
      <c r="H65" s="1897"/>
      <c r="I65" s="1897"/>
      <c r="J65" s="1897"/>
      <c r="K65" s="1897"/>
      <c r="L65" s="4">
        <v>0.98</v>
      </c>
      <c r="M65" s="22" t="s">
        <v>50</v>
      </c>
      <c r="N65" s="110" t="s">
        <v>47</v>
      </c>
      <c r="O65" s="1607">
        <v>0.99</v>
      </c>
      <c r="P65" s="1607">
        <v>0.99</v>
      </c>
      <c r="Q65" s="1607">
        <v>1</v>
      </c>
      <c r="R65" s="1607">
        <v>1</v>
      </c>
      <c r="S65" s="1607">
        <v>0.98</v>
      </c>
      <c r="T65" s="1607">
        <v>1</v>
      </c>
      <c r="U65" s="1620">
        <v>0.97</v>
      </c>
      <c r="V65" s="1607">
        <v>1</v>
      </c>
      <c r="W65" s="1607">
        <v>0.98</v>
      </c>
      <c r="X65" s="1607">
        <v>0.99</v>
      </c>
      <c r="Y65" s="1607">
        <v>0.99</v>
      </c>
      <c r="Z65" s="1648">
        <v>1</v>
      </c>
      <c r="AA65" s="1638">
        <v>1</v>
      </c>
      <c r="AB65" s="1638">
        <v>0.99</v>
      </c>
      <c r="AC65" s="1638">
        <v>0.98</v>
      </c>
      <c r="AD65" s="1638">
        <v>0.99</v>
      </c>
      <c r="AE65" s="1638">
        <v>1</v>
      </c>
      <c r="AF65" s="1638">
        <v>1</v>
      </c>
      <c r="AG65" s="1638">
        <v>0.98</v>
      </c>
      <c r="AH65" s="1638">
        <v>0.99</v>
      </c>
      <c r="AI65" s="1607">
        <v>0.98</v>
      </c>
      <c r="AJ65" s="1638">
        <v>1</v>
      </c>
      <c r="AK65" s="1638">
        <v>0.99</v>
      </c>
      <c r="AL65" s="1638">
        <v>1</v>
      </c>
      <c r="AM65" s="1638">
        <v>1</v>
      </c>
      <c r="AN65" s="1638">
        <v>1</v>
      </c>
      <c r="AO65" s="1638">
        <v>1</v>
      </c>
      <c r="AP65" s="1"/>
      <c r="AQ65" s="1"/>
      <c r="AR65" s="1"/>
      <c r="AS65" s="1"/>
      <c r="AT65" s="1"/>
      <c r="AU65" s="1"/>
      <c r="AV65" s="1"/>
      <c r="AW65" s="1"/>
      <c r="AX65" s="1"/>
    </row>
    <row r="66" spans="1:50" ht="18.75" x14ac:dyDescent="0.3">
      <c r="A66" s="1" t="s">
        <v>129</v>
      </c>
      <c r="B66" s="1" t="s">
        <v>36</v>
      </c>
      <c r="C66" s="32" t="s">
        <v>72</v>
      </c>
      <c r="D66" s="1" t="s">
        <v>31</v>
      </c>
      <c r="E66" s="1898" t="s">
        <v>147</v>
      </c>
      <c r="F66" s="1897"/>
      <c r="G66" s="1898" t="s">
        <v>147</v>
      </c>
      <c r="H66" s="1897"/>
      <c r="I66" s="1898" t="s">
        <v>147</v>
      </c>
      <c r="J66" s="1897"/>
      <c r="K66" s="1897"/>
      <c r="L66" s="4">
        <v>1</v>
      </c>
      <c r="M66" s="22" t="s">
        <v>50</v>
      </c>
      <c r="N66" s="110" t="s">
        <v>47</v>
      </c>
      <c r="O66" s="1607">
        <v>1</v>
      </c>
      <c r="P66" s="1607">
        <v>1</v>
      </c>
      <c r="Q66" s="1607">
        <v>1</v>
      </c>
      <c r="R66" s="1607">
        <v>1</v>
      </c>
      <c r="S66" s="1607">
        <v>1</v>
      </c>
      <c r="T66" s="1607">
        <v>1</v>
      </c>
      <c r="U66" s="1607">
        <v>1</v>
      </c>
      <c r="V66" s="1607">
        <v>1</v>
      </c>
      <c r="W66" s="1607">
        <v>1</v>
      </c>
      <c r="X66" s="1607">
        <v>1</v>
      </c>
      <c r="Y66" s="1607">
        <v>1</v>
      </c>
      <c r="Z66" s="1648">
        <v>1</v>
      </c>
      <c r="AA66" s="1948">
        <v>0.25</v>
      </c>
      <c r="AB66" s="2001">
        <v>9.0899999999999995E-2</v>
      </c>
      <c r="AC66" s="2001">
        <v>0.16669999999999999</v>
      </c>
      <c r="AD66" s="1638">
        <v>1</v>
      </c>
      <c r="AE66" s="1638">
        <v>1</v>
      </c>
      <c r="AF66" s="1638">
        <v>1</v>
      </c>
      <c r="AG66" s="2001">
        <v>0.5</v>
      </c>
      <c r="AH66" s="1638">
        <v>1</v>
      </c>
      <c r="AI66" s="2783">
        <v>0.33329999999999999</v>
      </c>
      <c r="AJ66" s="1638">
        <v>1</v>
      </c>
      <c r="AK66" s="1638">
        <v>1</v>
      </c>
      <c r="AL66" s="2783">
        <v>0.125</v>
      </c>
      <c r="AM66" s="1638">
        <v>1</v>
      </c>
      <c r="AN66" s="1638">
        <v>1</v>
      </c>
      <c r="AO66" s="1638">
        <v>1</v>
      </c>
      <c r="AP66" s="1"/>
      <c r="AQ66" s="1"/>
      <c r="AR66" s="1"/>
      <c r="AS66" s="1"/>
      <c r="AT66" s="1"/>
      <c r="AU66" s="1"/>
      <c r="AV66" s="1"/>
      <c r="AW66" s="1"/>
      <c r="AX66" s="1"/>
    </row>
    <row r="67" spans="1:50" ht="18.75" x14ac:dyDescent="0.3">
      <c r="A67" s="1" t="s">
        <v>130</v>
      </c>
      <c r="B67" s="1" t="s">
        <v>36</v>
      </c>
      <c r="C67" s="32" t="s">
        <v>69</v>
      </c>
      <c r="D67" s="1" t="s">
        <v>32</v>
      </c>
      <c r="E67" s="1898" t="s">
        <v>147</v>
      </c>
      <c r="F67" s="1897"/>
      <c r="G67" s="1898" t="s">
        <v>147</v>
      </c>
      <c r="H67" s="1897"/>
      <c r="I67" s="1898" t="s">
        <v>147</v>
      </c>
      <c r="J67" s="1897"/>
      <c r="K67" s="1897"/>
      <c r="L67" s="1587" t="s">
        <v>1201</v>
      </c>
      <c r="M67" s="22" t="s">
        <v>50</v>
      </c>
      <c r="N67" s="110" t="s">
        <v>47</v>
      </c>
      <c r="O67" s="1618">
        <v>0.98380000000000001</v>
      </c>
      <c r="P67" s="1618">
        <v>0.98250000000000004</v>
      </c>
      <c r="Q67" s="1618">
        <v>0.98199999999999998</v>
      </c>
      <c r="R67" s="1618">
        <v>0.98280000000000001</v>
      </c>
      <c r="S67" s="1618">
        <v>0.98280000000000001</v>
      </c>
      <c r="T67" s="1618">
        <v>0.98209999999999997</v>
      </c>
      <c r="U67" s="1618">
        <v>0.98099999999999998</v>
      </c>
      <c r="V67" s="1618">
        <v>0.9788</v>
      </c>
      <c r="W67" s="1618">
        <v>0.97640000000000005</v>
      </c>
      <c r="X67" s="1618">
        <v>0.97529999999999994</v>
      </c>
      <c r="Y67" s="1618">
        <v>0.97370000000000001</v>
      </c>
      <c r="Z67" s="1653">
        <v>0.96809999999999996</v>
      </c>
      <c r="AA67" s="1637">
        <v>0.99299999999999999</v>
      </c>
      <c r="AB67" s="1637">
        <v>0.9899</v>
      </c>
      <c r="AC67" s="1637">
        <v>0.98899999999999999</v>
      </c>
      <c r="AD67" s="1637">
        <v>0.98370000000000002</v>
      </c>
      <c r="AE67" s="1637">
        <v>0.98</v>
      </c>
      <c r="AF67" s="1637">
        <v>0.98019999999999996</v>
      </c>
      <c r="AG67" s="1637">
        <v>0.97809999999999997</v>
      </c>
      <c r="AH67" s="1637">
        <v>0.9768</v>
      </c>
      <c r="AI67" s="1637">
        <v>0.97640000000000005</v>
      </c>
      <c r="AJ67" s="1637">
        <v>0.97289999999999999</v>
      </c>
      <c r="AK67" s="1637">
        <v>0.98850000000000005</v>
      </c>
      <c r="AL67" s="2783">
        <v>0.9657</v>
      </c>
      <c r="AM67" s="1637">
        <v>0.99160000000000004</v>
      </c>
      <c r="AN67" s="1637">
        <v>0.98970000000000002</v>
      </c>
      <c r="AO67" s="1"/>
      <c r="AP67" s="1"/>
      <c r="AQ67" s="1"/>
      <c r="AR67" s="1"/>
      <c r="AS67" s="1"/>
      <c r="AT67" s="1"/>
      <c r="AU67" s="1"/>
      <c r="AV67" s="1"/>
      <c r="AW67" s="1"/>
      <c r="AX67" s="1"/>
    </row>
    <row r="68" spans="1:50" ht="18.75" x14ac:dyDescent="0.3">
      <c r="A68" s="1" t="s">
        <v>131</v>
      </c>
      <c r="B68" s="1" t="s">
        <v>36</v>
      </c>
      <c r="C68" s="32" t="s">
        <v>69</v>
      </c>
      <c r="D68" s="1" t="s">
        <v>16</v>
      </c>
      <c r="E68" s="1898" t="s">
        <v>147</v>
      </c>
      <c r="F68" s="1897"/>
      <c r="G68" s="1898" t="s">
        <v>147</v>
      </c>
      <c r="H68" s="1897"/>
      <c r="I68" s="1898" t="s">
        <v>147</v>
      </c>
      <c r="J68" s="1897"/>
      <c r="K68" s="1897"/>
      <c r="L68" s="4">
        <v>1</v>
      </c>
      <c r="M68" s="22" t="s">
        <v>50</v>
      </c>
      <c r="N68" s="110" t="s">
        <v>47</v>
      </c>
      <c r="O68" s="1607">
        <v>1</v>
      </c>
      <c r="P68" s="1607">
        <v>1</v>
      </c>
      <c r="Q68" s="1607">
        <v>1</v>
      </c>
      <c r="R68" s="1607">
        <v>1</v>
      </c>
      <c r="S68" s="1607">
        <v>1</v>
      </c>
      <c r="T68" s="1607">
        <v>1</v>
      </c>
      <c r="U68" s="1607">
        <v>1</v>
      </c>
      <c r="V68" s="1607">
        <v>1</v>
      </c>
      <c r="W68" s="1607">
        <v>1</v>
      </c>
      <c r="X68" s="1607">
        <v>1</v>
      </c>
      <c r="Y68" s="1607">
        <v>1</v>
      </c>
      <c r="Z68" s="1648">
        <v>1</v>
      </c>
      <c r="AA68" s="1948">
        <v>0</v>
      </c>
      <c r="AB68" s="1948">
        <v>0</v>
      </c>
      <c r="AC68" s="1638">
        <v>1</v>
      </c>
      <c r="AD68" s="1948">
        <v>0.96</v>
      </c>
      <c r="AE68" s="1638">
        <v>1</v>
      </c>
      <c r="AF68" s="1638">
        <v>1</v>
      </c>
      <c r="AG68" s="1638">
        <v>1</v>
      </c>
      <c r="AH68" s="1638">
        <v>1</v>
      </c>
      <c r="AI68" s="1638">
        <v>0.96</v>
      </c>
      <c r="AJ68" s="1638">
        <v>0.96</v>
      </c>
      <c r="AK68" s="1638">
        <v>1</v>
      </c>
      <c r="AL68" s="2849">
        <v>0.96</v>
      </c>
      <c r="AM68" s="1637">
        <v>0.96</v>
      </c>
      <c r="AN68" s="1637">
        <v>1</v>
      </c>
      <c r="AO68" s="1"/>
      <c r="AP68" s="1"/>
      <c r="AQ68" s="1"/>
      <c r="AR68" s="1"/>
      <c r="AS68" s="1"/>
      <c r="AT68" s="1"/>
      <c r="AU68" s="1"/>
      <c r="AV68" s="1"/>
      <c r="AW68" s="1"/>
      <c r="AX68" s="1"/>
    </row>
    <row r="69" spans="1:50" ht="18.75" x14ac:dyDescent="0.3">
      <c r="A69" s="1" t="s">
        <v>132</v>
      </c>
      <c r="B69" s="1" t="s">
        <v>36</v>
      </c>
      <c r="C69" s="32" t="s">
        <v>70</v>
      </c>
      <c r="D69" s="1" t="s">
        <v>77</v>
      </c>
      <c r="E69" s="1898" t="s">
        <v>147</v>
      </c>
      <c r="F69" s="1898" t="s">
        <v>147</v>
      </c>
      <c r="G69" s="1898" t="s">
        <v>147</v>
      </c>
      <c r="H69" s="1898" t="s">
        <v>147</v>
      </c>
      <c r="I69" s="1898" t="s">
        <v>147</v>
      </c>
      <c r="J69" s="1897"/>
      <c r="K69" s="1897"/>
      <c r="L69" s="4">
        <v>0.9</v>
      </c>
      <c r="M69" s="22" t="s">
        <v>59</v>
      </c>
      <c r="N69" s="110" t="s">
        <v>47</v>
      </c>
      <c r="O69" s="1611"/>
      <c r="P69" s="1611"/>
      <c r="Q69" s="1607">
        <v>1</v>
      </c>
      <c r="R69" s="1611"/>
      <c r="S69" s="1611"/>
      <c r="T69" s="1607">
        <v>1</v>
      </c>
      <c r="U69" s="1611"/>
      <c r="V69" s="1611"/>
      <c r="W69" s="1607">
        <v>1</v>
      </c>
      <c r="X69" s="1611"/>
      <c r="Y69" s="1611"/>
      <c r="Z69" s="1648">
        <v>1</v>
      </c>
      <c r="AA69" s="1638"/>
      <c r="AB69" s="1638"/>
      <c r="AC69" s="1638">
        <v>1</v>
      </c>
      <c r="AD69" s="1638"/>
      <c r="AE69" s="1638"/>
      <c r="AF69" s="1638">
        <v>1</v>
      </c>
      <c r="AG69" s="1638"/>
      <c r="AH69" s="1638"/>
      <c r="AI69" s="1638">
        <v>1</v>
      </c>
      <c r="AJ69" s="1638"/>
      <c r="AK69" s="1638"/>
      <c r="AL69" s="1638">
        <v>1</v>
      </c>
      <c r="AM69" s="1638"/>
      <c r="AN69" s="1638"/>
      <c r="AO69" s="1638">
        <v>1</v>
      </c>
      <c r="AP69" s="1"/>
      <c r="AQ69" s="1"/>
      <c r="AR69" s="1"/>
      <c r="AS69" s="1"/>
      <c r="AT69" s="1"/>
      <c r="AU69" s="1"/>
      <c r="AV69" s="1"/>
      <c r="AW69" s="1"/>
      <c r="AX69" s="1"/>
    </row>
    <row r="70" spans="1:50" ht="18.75" x14ac:dyDescent="0.3">
      <c r="A70" s="1" t="s">
        <v>133</v>
      </c>
      <c r="B70" s="1" t="s">
        <v>36</v>
      </c>
      <c r="C70" s="32" t="s">
        <v>70</v>
      </c>
      <c r="D70" s="1" t="s">
        <v>33</v>
      </c>
      <c r="E70" s="1898" t="s">
        <v>147</v>
      </c>
      <c r="F70" s="1898" t="s">
        <v>147</v>
      </c>
      <c r="G70" s="1897"/>
      <c r="H70" s="1897"/>
      <c r="I70" s="1898" t="s">
        <v>147</v>
      </c>
      <c r="J70" s="1897"/>
      <c r="K70" s="1897"/>
      <c r="L70" s="4">
        <v>0.9</v>
      </c>
      <c r="M70" s="22" t="s">
        <v>50</v>
      </c>
      <c r="N70" s="110" t="s">
        <v>47</v>
      </c>
      <c r="O70" s="1607">
        <v>0.99</v>
      </c>
      <c r="P70" s="1607">
        <v>0.92</v>
      </c>
      <c r="Q70" s="1607">
        <v>0.97</v>
      </c>
      <c r="R70" s="1607">
        <v>0.96</v>
      </c>
      <c r="S70" s="1607">
        <v>0.99</v>
      </c>
      <c r="T70" s="1607">
        <v>0.99</v>
      </c>
      <c r="U70" s="1607">
        <v>0.99</v>
      </c>
      <c r="V70" s="1607">
        <v>0.99</v>
      </c>
      <c r="W70" s="1607">
        <v>0.99</v>
      </c>
      <c r="X70" s="1608">
        <v>0.99</v>
      </c>
      <c r="Y70" s="1617">
        <v>0.9899</v>
      </c>
      <c r="Z70" s="1656">
        <v>0.98899999999999999</v>
      </c>
      <c r="AA70" s="1641">
        <v>0</v>
      </c>
      <c r="AB70" s="1638">
        <v>0.99</v>
      </c>
      <c r="AC70" s="1638">
        <v>0.96</v>
      </c>
      <c r="AD70" s="1948">
        <v>0.81</v>
      </c>
      <c r="AE70" s="1638">
        <v>0.91</v>
      </c>
      <c r="AF70" s="1638">
        <v>0.99</v>
      </c>
      <c r="AG70" s="1638">
        <v>1</v>
      </c>
      <c r="AH70" s="1638">
        <v>0.99</v>
      </c>
      <c r="AI70" s="1638">
        <v>0.99</v>
      </c>
      <c r="AJ70" s="1638">
        <v>0.98</v>
      </c>
      <c r="AK70" s="1638">
        <v>0.99</v>
      </c>
      <c r="AL70" s="1638">
        <v>0.9</v>
      </c>
      <c r="AM70" s="1638">
        <v>1</v>
      </c>
      <c r="AN70" s="1638">
        <v>1</v>
      </c>
      <c r="AO70" s="1638">
        <v>0.99</v>
      </c>
      <c r="AP70" s="1"/>
      <c r="AQ70" s="1"/>
      <c r="AR70" s="1"/>
      <c r="AS70" s="1"/>
      <c r="AT70" s="1"/>
      <c r="AU70" s="1"/>
      <c r="AV70" s="1"/>
      <c r="AW70" s="1"/>
      <c r="AX70" s="1"/>
    </row>
    <row r="71" spans="1:50" ht="18.75" x14ac:dyDescent="0.3">
      <c r="A71" s="1" t="s">
        <v>134</v>
      </c>
      <c r="B71" s="1" t="s">
        <v>36</v>
      </c>
      <c r="C71" s="32" t="s">
        <v>69</v>
      </c>
      <c r="D71" s="1" t="s">
        <v>34</v>
      </c>
      <c r="E71" s="1898" t="s">
        <v>147</v>
      </c>
      <c r="F71" s="1898" t="s">
        <v>147</v>
      </c>
      <c r="G71" s="1898" t="s">
        <v>147</v>
      </c>
      <c r="H71" s="1897"/>
      <c r="I71" s="1898" t="s">
        <v>147</v>
      </c>
      <c r="J71" s="1897"/>
      <c r="K71" s="1897"/>
      <c r="L71" s="4">
        <v>0.9</v>
      </c>
      <c r="M71" s="22" t="s">
        <v>50</v>
      </c>
      <c r="N71" s="110" t="s">
        <v>47</v>
      </c>
      <c r="O71" s="1607">
        <v>0.93</v>
      </c>
      <c r="P71" s="1607">
        <v>0.92</v>
      </c>
      <c r="Q71" s="1612">
        <v>0.75</v>
      </c>
      <c r="R71" s="1612">
        <v>0.79</v>
      </c>
      <c r="S71" s="1612">
        <v>0.85</v>
      </c>
      <c r="T71" s="1607">
        <v>1</v>
      </c>
      <c r="U71" s="1607">
        <v>1</v>
      </c>
      <c r="V71" s="1607">
        <v>0.95</v>
      </c>
      <c r="W71" s="1607">
        <v>0.92</v>
      </c>
      <c r="X71" s="1607">
        <v>0.91</v>
      </c>
      <c r="Y71" s="1607">
        <v>0.92</v>
      </c>
      <c r="Z71" s="1648">
        <v>1</v>
      </c>
      <c r="AA71" s="1638">
        <v>0.92</v>
      </c>
      <c r="AB71" s="1638">
        <v>1</v>
      </c>
      <c r="AC71" s="1639">
        <v>0.87</v>
      </c>
      <c r="AD71" s="1638">
        <v>0.95</v>
      </c>
      <c r="AE71" s="1639">
        <v>0.85</v>
      </c>
      <c r="AF71" s="1638">
        <v>1</v>
      </c>
      <c r="AG71" s="1638">
        <v>1</v>
      </c>
      <c r="AH71" s="1638">
        <v>0.93</v>
      </c>
      <c r="AI71" s="1638">
        <v>0.98</v>
      </c>
      <c r="AJ71" s="1638">
        <v>0.94</v>
      </c>
      <c r="AK71" s="1638">
        <v>0.95</v>
      </c>
      <c r="AL71" s="1638">
        <v>1</v>
      </c>
      <c r="AM71" s="1638">
        <v>0.97</v>
      </c>
      <c r="AN71" s="1638">
        <v>0.93</v>
      </c>
      <c r="AO71" s="1638">
        <v>0.93</v>
      </c>
      <c r="AP71" s="1"/>
      <c r="AQ71" s="1"/>
      <c r="AR71" s="1"/>
      <c r="AS71" s="1"/>
      <c r="AT71" s="1"/>
      <c r="AU71" s="1"/>
      <c r="AV71" s="1"/>
      <c r="AW71" s="1"/>
      <c r="AX71" s="1"/>
    </row>
    <row r="72" spans="1:50" x14ac:dyDescent="0.25">
      <c r="O72" s="8"/>
      <c r="Q72" s="8"/>
      <c r="R72" s="8"/>
      <c r="S72" s="8"/>
      <c r="T72" s="8"/>
      <c r="U72" s="8"/>
      <c r="V72" s="8"/>
      <c r="W72" s="8"/>
      <c r="X72" s="8"/>
      <c r="Y72" s="8"/>
      <c r="Z72" s="8"/>
      <c r="AA72" s="36"/>
      <c r="AB72" s="36"/>
      <c r="AC72" s="36"/>
      <c r="AD72" s="36"/>
      <c r="AE72" s="36"/>
      <c r="AF72" s="36"/>
      <c r="AG72" s="12"/>
      <c r="AH72" s="12"/>
    </row>
    <row r="73" spans="1:50" x14ac:dyDescent="0.25">
      <c r="O73" s="8"/>
      <c r="Q73" s="8"/>
      <c r="R73" s="8"/>
      <c r="S73" s="8"/>
      <c r="T73" s="8"/>
      <c r="U73" s="8"/>
      <c r="V73" s="8"/>
      <c r="W73" s="8"/>
      <c r="X73" s="8"/>
      <c r="Y73" s="8"/>
      <c r="Z73" s="8"/>
      <c r="AA73" s="8"/>
      <c r="AB73" s="8"/>
      <c r="AC73" s="8"/>
      <c r="AD73" s="8"/>
      <c r="AE73" s="8"/>
      <c r="AF73" s="8"/>
    </row>
    <row r="74" spans="1:50" ht="15.75" x14ac:dyDescent="0.25">
      <c r="A74" s="31"/>
      <c r="B74" s="31" t="s">
        <v>136</v>
      </c>
      <c r="O74" s="8"/>
      <c r="Q74" s="8"/>
      <c r="R74" s="8"/>
      <c r="S74" s="8"/>
      <c r="T74" s="8"/>
      <c r="U74" s="8"/>
      <c r="V74" s="8"/>
      <c r="W74" s="8"/>
      <c r="X74" s="8"/>
      <c r="Y74" s="8"/>
      <c r="Z74" s="8"/>
      <c r="AA74" s="8"/>
      <c r="AB74" s="8"/>
      <c r="AC74" s="8"/>
      <c r="AD74" s="8"/>
      <c r="AE74" s="8"/>
      <c r="AF74" s="8"/>
    </row>
    <row r="75" spans="1:50" ht="16.5" thickBot="1" x14ac:dyDescent="0.3">
      <c r="A75" s="31"/>
      <c r="B75" s="31"/>
      <c r="O75" s="8"/>
      <c r="Q75" s="8"/>
      <c r="R75" s="8"/>
      <c r="S75" s="8"/>
      <c r="T75" s="8"/>
      <c r="U75" s="8"/>
      <c r="V75" s="8"/>
      <c r="W75" s="8"/>
      <c r="X75" s="8"/>
      <c r="Y75" s="8"/>
      <c r="Z75" s="8"/>
      <c r="AA75" s="8"/>
      <c r="AB75" s="8"/>
      <c r="AC75" s="8"/>
      <c r="AD75" s="8"/>
      <c r="AE75" s="8"/>
      <c r="AF75" s="8"/>
    </row>
    <row r="76" spans="1:50" ht="18.75" x14ac:dyDescent="0.3">
      <c r="A76" s="30"/>
      <c r="B76" s="38" t="s">
        <v>68</v>
      </c>
      <c r="C76" s="39" t="s">
        <v>69</v>
      </c>
      <c r="O76" s="8"/>
      <c r="Q76" s="8"/>
      <c r="R76" s="8"/>
      <c r="S76" s="8"/>
      <c r="T76" s="8"/>
      <c r="U76" s="8"/>
      <c r="V76" s="8"/>
      <c r="W76" s="8"/>
      <c r="X76" s="8"/>
      <c r="Y76" s="8"/>
      <c r="Z76" s="8"/>
      <c r="AA76" s="8"/>
      <c r="AB76" s="8"/>
      <c r="AC76" s="8"/>
      <c r="AD76" s="8"/>
      <c r="AE76" s="8"/>
      <c r="AF76" s="8"/>
    </row>
    <row r="77" spans="1:50" ht="18.75" x14ac:dyDescent="0.3">
      <c r="A77" s="30"/>
      <c r="B77" s="40" t="s">
        <v>146</v>
      </c>
      <c r="C77" s="41" t="s">
        <v>70</v>
      </c>
      <c r="O77" s="8"/>
      <c r="Q77" s="8"/>
      <c r="R77" s="8"/>
      <c r="S77" s="8"/>
      <c r="T77" s="8"/>
      <c r="U77" s="8"/>
      <c r="V77" s="8"/>
      <c r="W77" s="8"/>
      <c r="X77" s="8"/>
      <c r="Y77" s="8"/>
      <c r="Z77" s="8"/>
      <c r="AA77" s="8"/>
      <c r="AB77" s="8"/>
      <c r="AC77" s="8"/>
      <c r="AD77" s="8"/>
      <c r="AE77" s="8"/>
      <c r="AF77" s="8"/>
    </row>
    <row r="78" spans="1:50" ht="18.75" x14ac:dyDescent="0.3">
      <c r="A78" s="30"/>
      <c r="B78" s="40" t="s">
        <v>71</v>
      </c>
      <c r="C78" s="41" t="s">
        <v>72</v>
      </c>
      <c r="O78" s="8"/>
      <c r="Q78" s="8"/>
      <c r="R78" s="8"/>
      <c r="S78" s="8"/>
      <c r="T78" s="8"/>
      <c r="U78" s="8"/>
      <c r="V78" s="8"/>
      <c r="W78" s="8"/>
      <c r="X78" s="8"/>
      <c r="Y78" s="8"/>
      <c r="Z78" s="8"/>
      <c r="AA78" s="8"/>
      <c r="AB78" s="8"/>
      <c r="AC78" s="8"/>
      <c r="AD78" s="8"/>
      <c r="AE78" s="8"/>
      <c r="AF78" s="8"/>
    </row>
    <row r="79" spans="1:50" ht="19.5" thickBot="1" x14ac:dyDescent="0.35">
      <c r="A79" s="30"/>
      <c r="B79" s="42" t="s">
        <v>73</v>
      </c>
      <c r="C79" s="43" t="s">
        <v>74</v>
      </c>
      <c r="O79" s="8"/>
      <c r="Q79" s="8"/>
      <c r="R79" s="8"/>
      <c r="S79" s="8"/>
      <c r="T79" s="8"/>
      <c r="U79" s="8"/>
      <c r="V79" s="8"/>
      <c r="W79" s="8"/>
      <c r="X79" s="8"/>
      <c r="Y79" s="8"/>
      <c r="Z79" s="8"/>
      <c r="AA79" s="8"/>
      <c r="AB79" s="8"/>
      <c r="AC79" s="8"/>
      <c r="AD79" s="8"/>
      <c r="AE79" s="8"/>
      <c r="AF79" s="8"/>
    </row>
    <row r="80" spans="1:50" x14ac:dyDescent="0.25">
      <c r="O80" s="8"/>
      <c r="Q80" s="8"/>
      <c r="R80" s="8"/>
      <c r="S80" s="8"/>
      <c r="T80" s="8"/>
      <c r="U80" s="8"/>
      <c r="V80" s="8"/>
      <c r="W80" s="8"/>
      <c r="X80" s="8"/>
      <c r="Y80" s="8"/>
      <c r="Z80" s="8"/>
      <c r="AA80" s="8"/>
      <c r="AB80" s="8"/>
      <c r="AC80" s="8"/>
      <c r="AD80" s="8"/>
      <c r="AE80" s="8"/>
      <c r="AF80" s="8"/>
    </row>
    <row r="81" spans="15:32" x14ac:dyDescent="0.25">
      <c r="O81" s="8"/>
      <c r="Q81" s="8"/>
      <c r="R81" s="8"/>
      <c r="S81" s="8"/>
      <c r="T81" s="8"/>
      <c r="U81" s="8"/>
      <c r="V81" s="8"/>
      <c r="W81" s="8"/>
      <c r="X81" s="8"/>
      <c r="Y81" s="8"/>
      <c r="Z81" s="8"/>
      <c r="AA81" s="8"/>
      <c r="AB81" s="8"/>
      <c r="AC81" s="8"/>
      <c r="AD81" s="8"/>
      <c r="AE81" s="8"/>
      <c r="AF81" s="8"/>
    </row>
    <row r="82" spans="15:32" x14ac:dyDescent="0.25">
      <c r="O82" s="8"/>
      <c r="Q82" s="8"/>
      <c r="R82" s="8"/>
      <c r="S82" s="8"/>
      <c r="T82" s="8"/>
      <c r="U82" s="8"/>
      <c r="V82" s="8"/>
      <c r="W82" s="8"/>
      <c r="X82" s="8"/>
      <c r="Y82" s="8"/>
      <c r="Z82" s="8"/>
      <c r="AA82" s="8"/>
      <c r="AB82" s="8"/>
      <c r="AC82" s="8"/>
      <c r="AD82" s="8"/>
      <c r="AE82" s="8"/>
      <c r="AF82" s="8"/>
    </row>
    <row r="83" spans="15:32" x14ac:dyDescent="0.25">
      <c r="O83" s="8"/>
      <c r="Q83" s="8"/>
      <c r="R83" s="8"/>
      <c r="S83" s="8"/>
      <c r="T83" s="8"/>
      <c r="U83" s="8"/>
      <c r="V83" s="8"/>
      <c r="W83" s="8"/>
      <c r="X83" s="8"/>
      <c r="Y83" s="8"/>
      <c r="Z83" s="8"/>
      <c r="AA83" s="8"/>
      <c r="AB83" s="8"/>
      <c r="AC83" s="8"/>
      <c r="AD83" s="8"/>
      <c r="AE83" s="8"/>
      <c r="AF83" s="8"/>
    </row>
    <row r="84" spans="15:32" x14ac:dyDescent="0.25">
      <c r="O84" s="8"/>
      <c r="Q84" s="8"/>
      <c r="R84" s="8"/>
      <c r="S84" s="8"/>
      <c r="T84" s="8"/>
      <c r="U84" s="8"/>
      <c r="V84" s="8"/>
      <c r="W84" s="8"/>
      <c r="X84" s="8"/>
      <c r="Y84" s="8"/>
      <c r="Z84" s="8"/>
      <c r="AA84" s="8"/>
      <c r="AB84" s="8"/>
      <c r="AC84" s="8"/>
      <c r="AD84" s="8"/>
      <c r="AE84" s="8"/>
      <c r="AF84" s="8"/>
    </row>
    <row r="85" spans="15:32" x14ac:dyDescent="0.25">
      <c r="O85" s="8"/>
      <c r="Q85" s="8"/>
      <c r="R85" s="8"/>
      <c r="S85" s="8"/>
      <c r="T85" s="8"/>
      <c r="U85" s="8"/>
      <c r="V85" s="8"/>
      <c r="W85" s="8"/>
      <c r="X85" s="8"/>
      <c r="Y85" s="8"/>
      <c r="Z85" s="8"/>
      <c r="AA85" s="8"/>
      <c r="AB85" s="8"/>
      <c r="AC85" s="8"/>
      <c r="AD85" s="8"/>
      <c r="AE85" s="8"/>
      <c r="AF85" s="8"/>
    </row>
    <row r="86" spans="15:32" x14ac:dyDescent="0.25">
      <c r="O86" s="8"/>
      <c r="Q86" s="8"/>
      <c r="R86" s="8"/>
      <c r="S86" s="8"/>
      <c r="T86" s="8"/>
      <c r="U86" s="8"/>
      <c r="V86" s="8"/>
      <c r="W86" s="8"/>
      <c r="X86" s="8"/>
      <c r="Y86" s="8"/>
      <c r="Z86" s="8"/>
      <c r="AA86" s="8"/>
      <c r="AB86" s="8"/>
      <c r="AC86" s="8"/>
      <c r="AD86" s="8"/>
      <c r="AE86" s="8"/>
      <c r="AF86" s="8"/>
    </row>
    <row r="87" spans="15:32" x14ac:dyDescent="0.25">
      <c r="O87" s="8"/>
      <c r="Q87" s="8"/>
      <c r="R87" s="8"/>
      <c r="S87" s="8"/>
      <c r="T87" s="8"/>
      <c r="U87" s="8"/>
      <c r="V87" s="8"/>
      <c r="W87" s="8"/>
      <c r="X87" s="8"/>
      <c r="Y87" s="8"/>
      <c r="Z87" s="8"/>
      <c r="AA87" s="8"/>
      <c r="AB87" s="8"/>
      <c r="AC87" s="8"/>
      <c r="AD87" s="8"/>
      <c r="AE87" s="8"/>
      <c r="AF87" s="8"/>
    </row>
    <row r="88" spans="15:32" x14ac:dyDescent="0.25">
      <c r="O88" s="8"/>
      <c r="Q88" s="8"/>
      <c r="R88" s="8"/>
      <c r="S88" s="8"/>
      <c r="T88" s="8"/>
      <c r="U88" s="8"/>
      <c r="V88" s="8"/>
      <c r="W88" s="8"/>
      <c r="X88" s="8"/>
      <c r="Y88" s="8"/>
      <c r="Z88" s="8"/>
      <c r="AA88" s="8"/>
      <c r="AB88" s="8"/>
      <c r="AC88" s="8"/>
      <c r="AD88" s="8"/>
      <c r="AE88" s="8"/>
      <c r="AF88" s="8"/>
    </row>
    <row r="89" spans="15:32" x14ac:dyDescent="0.25">
      <c r="O89" s="8"/>
      <c r="Q89" s="8"/>
      <c r="R89" s="8"/>
      <c r="S89" s="8"/>
      <c r="T89" s="8"/>
      <c r="U89" s="8"/>
      <c r="V89" s="8"/>
      <c r="W89" s="8"/>
      <c r="X89" s="8"/>
      <c r="Y89" s="8"/>
      <c r="Z89" s="8"/>
      <c r="AA89" s="8"/>
      <c r="AB89" s="8"/>
      <c r="AC89" s="8"/>
      <c r="AD89" s="8"/>
      <c r="AE89" s="8"/>
      <c r="AF89" s="8"/>
    </row>
    <row r="90" spans="15:32" x14ac:dyDescent="0.25">
      <c r="O90" s="8"/>
      <c r="Q90" s="8"/>
      <c r="R90" s="8"/>
      <c r="S90" s="8"/>
      <c r="T90" s="8"/>
      <c r="U90" s="8"/>
      <c r="V90" s="8"/>
      <c r="W90" s="8"/>
      <c r="X90" s="8"/>
      <c r="Y90" s="8"/>
      <c r="Z90" s="8"/>
      <c r="AA90" s="8"/>
      <c r="AB90" s="8"/>
      <c r="AC90" s="8"/>
      <c r="AD90" s="8"/>
      <c r="AE90" s="8"/>
      <c r="AF90" s="8"/>
    </row>
    <row r="91" spans="15:32" x14ac:dyDescent="0.25">
      <c r="O91" s="8"/>
      <c r="Q91" s="8"/>
      <c r="R91" s="8"/>
      <c r="S91" s="8"/>
      <c r="T91" s="8"/>
      <c r="U91" s="8"/>
      <c r="V91" s="8"/>
      <c r="W91" s="8"/>
      <c r="X91" s="8"/>
      <c r="Y91" s="8"/>
      <c r="Z91" s="8"/>
      <c r="AA91" s="8"/>
      <c r="AB91" s="8"/>
      <c r="AC91" s="8"/>
      <c r="AD91" s="8"/>
      <c r="AE91" s="8"/>
      <c r="AF91" s="8"/>
    </row>
    <row r="92" spans="15:32" x14ac:dyDescent="0.25">
      <c r="O92" s="8"/>
      <c r="Q92" s="8"/>
      <c r="R92" s="8"/>
      <c r="S92" s="8"/>
      <c r="T92" s="8"/>
      <c r="U92" s="8"/>
      <c r="V92" s="8"/>
      <c r="W92" s="8"/>
      <c r="X92" s="8"/>
      <c r="Y92" s="8"/>
      <c r="Z92" s="8"/>
      <c r="AA92" s="8"/>
      <c r="AB92" s="8"/>
      <c r="AC92" s="8"/>
      <c r="AD92" s="8"/>
      <c r="AE92" s="8"/>
      <c r="AF92" s="8"/>
    </row>
    <row r="93" spans="15:32" x14ac:dyDescent="0.25">
      <c r="O93" s="8"/>
      <c r="Q93" s="8"/>
      <c r="R93" s="8"/>
      <c r="S93" s="8"/>
      <c r="T93" s="8"/>
      <c r="U93" s="8"/>
      <c r="V93" s="8"/>
      <c r="W93" s="8"/>
      <c r="X93" s="8"/>
      <c r="Y93" s="8"/>
      <c r="Z93" s="8"/>
      <c r="AA93" s="8"/>
      <c r="AB93" s="8"/>
      <c r="AC93" s="8"/>
      <c r="AD93" s="8"/>
      <c r="AE93" s="8"/>
      <c r="AF93" s="8"/>
    </row>
    <row r="94" spans="15:32" x14ac:dyDescent="0.25">
      <c r="O94" s="8"/>
      <c r="Q94" s="8"/>
      <c r="R94" s="8"/>
      <c r="S94" s="8"/>
      <c r="T94" s="8"/>
      <c r="U94" s="8"/>
      <c r="V94" s="8"/>
      <c r="W94" s="8"/>
      <c r="X94" s="8"/>
      <c r="Y94" s="8"/>
      <c r="Z94" s="8"/>
      <c r="AA94" s="8"/>
      <c r="AB94" s="8"/>
      <c r="AC94" s="8"/>
      <c r="AD94" s="8"/>
      <c r="AE94" s="8"/>
      <c r="AF94" s="8"/>
    </row>
    <row r="95" spans="15:32" x14ac:dyDescent="0.25">
      <c r="O95" s="8"/>
      <c r="Q95" s="8"/>
      <c r="R95" s="8"/>
      <c r="S95" s="8"/>
      <c r="T95" s="8"/>
      <c r="U95" s="8"/>
      <c r="V95" s="8"/>
      <c r="W95" s="8"/>
      <c r="X95" s="8"/>
      <c r="Y95" s="8"/>
      <c r="Z95" s="8"/>
      <c r="AA95" s="8"/>
      <c r="AB95" s="8"/>
      <c r="AC95" s="8"/>
      <c r="AD95" s="8"/>
      <c r="AE95" s="8"/>
      <c r="AF95" s="8"/>
    </row>
    <row r="96" spans="15:32" x14ac:dyDescent="0.25">
      <c r="O96" s="8"/>
      <c r="Q96" s="8"/>
      <c r="R96" s="8"/>
      <c r="S96" s="8"/>
      <c r="T96" s="8"/>
      <c r="U96" s="8"/>
      <c r="V96" s="8"/>
      <c r="W96" s="8"/>
      <c r="X96" s="8"/>
      <c r="Y96" s="8"/>
      <c r="Z96" s="8"/>
      <c r="AA96" s="8"/>
      <c r="AB96" s="8"/>
      <c r="AC96" s="8"/>
      <c r="AD96" s="8"/>
      <c r="AE96" s="8"/>
      <c r="AF96" s="8"/>
    </row>
    <row r="97" spans="15:32" x14ac:dyDescent="0.25">
      <c r="O97" s="8"/>
      <c r="Q97" s="8"/>
      <c r="R97" s="8"/>
      <c r="S97" s="8"/>
      <c r="T97" s="8"/>
      <c r="U97" s="8"/>
      <c r="V97" s="8"/>
      <c r="W97" s="8"/>
      <c r="X97" s="8"/>
      <c r="Y97" s="8"/>
      <c r="Z97" s="8"/>
      <c r="AA97" s="8"/>
      <c r="AB97" s="8"/>
      <c r="AC97" s="8"/>
      <c r="AD97" s="8"/>
      <c r="AE97" s="8"/>
      <c r="AF97" s="8"/>
    </row>
    <row r="98" spans="15:32" x14ac:dyDescent="0.25">
      <c r="O98" s="8"/>
      <c r="Q98" s="8"/>
      <c r="R98" s="8"/>
      <c r="S98" s="8"/>
      <c r="T98" s="8"/>
      <c r="U98" s="8"/>
      <c r="V98" s="8"/>
      <c r="W98" s="8"/>
      <c r="X98" s="8"/>
      <c r="Y98" s="8"/>
      <c r="Z98" s="8"/>
      <c r="AA98" s="8"/>
      <c r="AB98" s="8"/>
      <c r="AC98" s="8"/>
      <c r="AD98" s="8"/>
      <c r="AE98" s="8"/>
      <c r="AF98" s="8"/>
    </row>
    <row r="99" spans="15:32" x14ac:dyDescent="0.25">
      <c r="O99" s="8"/>
      <c r="Q99" s="8"/>
      <c r="R99" s="8"/>
      <c r="S99" s="8"/>
      <c r="T99" s="8"/>
      <c r="U99" s="8"/>
      <c r="V99" s="8"/>
      <c r="W99" s="8"/>
      <c r="X99" s="8"/>
      <c r="Y99" s="8"/>
      <c r="Z99" s="8"/>
      <c r="AA99" s="8"/>
      <c r="AB99" s="8"/>
      <c r="AC99" s="8"/>
      <c r="AD99" s="8"/>
      <c r="AE99" s="8"/>
      <c r="AF99" s="8"/>
    </row>
    <row r="100" spans="15:32" x14ac:dyDescent="0.25">
      <c r="O100" s="8"/>
      <c r="Q100" s="8"/>
      <c r="R100" s="8"/>
      <c r="S100" s="8"/>
      <c r="T100" s="8"/>
      <c r="U100" s="8"/>
      <c r="V100" s="8"/>
      <c r="W100" s="8"/>
      <c r="X100" s="8"/>
      <c r="Y100" s="8"/>
      <c r="Z100" s="8"/>
      <c r="AA100" s="8"/>
      <c r="AB100" s="8"/>
      <c r="AC100" s="8"/>
      <c r="AD100" s="8"/>
      <c r="AE100" s="8"/>
      <c r="AF100" s="8"/>
    </row>
    <row r="101" spans="15:32" x14ac:dyDescent="0.25">
      <c r="O101" s="8"/>
      <c r="Q101" s="8"/>
      <c r="R101" s="8"/>
      <c r="S101" s="8"/>
      <c r="T101" s="8"/>
      <c r="U101" s="8"/>
      <c r="V101" s="8"/>
      <c r="W101" s="8"/>
      <c r="X101" s="8"/>
      <c r="Y101" s="8"/>
      <c r="Z101" s="8"/>
      <c r="AA101" s="8"/>
      <c r="AB101" s="8"/>
      <c r="AC101" s="8"/>
      <c r="AD101" s="8"/>
      <c r="AE101" s="8"/>
      <c r="AF101" s="8"/>
    </row>
    <row r="102" spans="15:32" x14ac:dyDescent="0.25">
      <c r="O102" s="8"/>
      <c r="Q102" s="8"/>
      <c r="R102" s="8"/>
      <c r="S102" s="8"/>
      <c r="T102" s="8"/>
      <c r="U102" s="8"/>
      <c r="V102" s="8"/>
      <c r="W102" s="8"/>
      <c r="X102" s="8"/>
      <c r="Y102" s="8"/>
      <c r="Z102" s="8"/>
      <c r="AA102" s="8"/>
      <c r="AB102" s="8"/>
      <c r="AC102" s="8"/>
      <c r="AD102" s="8"/>
      <c r="AE102" s="8"/>
      <c r="AF102" s="8"/>
    </row>
  </sheetData>
  <autoFilter ref="B9:AF71"/>
  <conditionalFormatting sqref="AP47">
    <cfRule type="cellIs" dxfId="263" priority="1" stopIfTrue="1" operator="between">
      <formula>0.01</formula>
      <formula>0.6999</formula>
    </cfRule>
  </conditionalFormatting>
  <conditionalFormatting sqref="AO47">
    <cfRule type="cellIs" dxfId="262" priority="2" stopIfTrue="1" operator="between">
      <formula>0.01</formula>
      <formula>0.6999</formula>
    </cfRule>
  </conditionalFormatting>
  <hyperlinks>
    <hyperlink ref="E8:K8" location="'Pol y Obj Calidad'!A1" display="Objetivo de Calidad "/>
    <hyperlink ref="N10" location="'AP1'!A1" display="Gráfica"/>
    <hyperlink ref="N11" location="'AP2'!A1" display="Gráfica"/>
    <hyperlink ref="N14" location="'AI2-4'!A1" display="Gráfica"/>
    <hyperlink ref="N15" location="'AI2-4'!A1" display="Grafica"/>
    <hyperlink ref="N16" location="'AI2-4'!A1" display="Grafica"/>
    <hyperlink ref="N13" location="'AI1'!A1" display="Gráfica"/>
    <hyperlink ref="N17" location="'AI5'!A1" display="Gráfica"/>
    <hyperlink ref="N19" location="'DC1'!A1" display="Gráfica"/>
    <hyperlink ref="N20" location="'DC2'!A1" display="Gráfica"/>
    <hyperlink ref="N21" location="'DC3'!A1" display="Gráfica"/>
    <hyperlink ref="N23" location="'DC5'!A1" display="Gráfica"/>
    <hyperlink ref="N22" location="'DC4'!A1" display="Gráfica"/>
    <hyperlink ref="N24" location="'DC7'!A1" display="Gráfica"/>
    <hyperlink ref="N25" location="'DC7'!A1" display="Gráfica"/>
    <hyperlink ref="N26" location="'CP1'!A1" display="Gráfica"/>
    <hyperlink ref="N27" location="'CP2'!A1" display="Gráfica"/>
    <hyperlink ref="N29" location="'FI1'!A1" display="Gráfica"/>
    <hyperlink ref="N30" location="'FI2'!A1" display="Gráfica"/>
    <hyperlink ref="N31" location="'FI3'!A1" display="Gráfica"/>
    <hyperlink ref="N32" location="'FI4'!A1" display="Gráfica"/>
    <hyperlink ref="N33" location="'GC1'!A1" display="Gráfica"/>
    <hyperlink ref="N34" location="'GC2'!A1" display="Gráfica"/>
    <hyperlink ref="N35" location="'GC3'!A1" display="Gráfica"/>
    <hyperlink ref="N36" location="'GC4'!A1" display="Gráfica"/>
    <hyperlink ref="N37" location="'GC5'!A1" display="Gráfica"/>
    <hyperlink ref="N38" location="'PP1'!A1" display="Gráfica"/>
    <hyperlink ref="N39" location="'PP2'!A1" display="Gráfica"/>
    <hyperlink ref="N40" location="'PP3'!A1" display="Gráfica"/>
    <hyperlink ref="N41" location="'PP4'!A1" display="Gráfica"/>
    <hyperlink ref="N42" location="'TE1'!A1" display="Gráfica"/>
    <hyperlink ref="N43" location="'TE2'!A1" display="Gráfica"/>
    <hyperlink ref="N44" location="'TE3'!A1" display="Gráfica"/>
    <hyperlink ref="N45" location="'TE4'!A1" display="Gráfica"/>
    <hyperlink ref="N46" location="'TE5'!A1" display="Gráfica"/>
    <hyperlink ref="N47" location="'TE6'!A1" display="Gráfica"/>
    <hyperlink ref="N50" location="'TE9'!A1" display="Gráfica"/>
    <hyperlink ref="N49" location="'TE8'!A1" display="Gráfica"/>
    <hyperlink ref="N51" location="'TE10'!A1" display="Gráfica"/>
    <hyperlink ref="N52" location="'TM1'!A1" display="Gráfica"/>
    <hyperlink ref="N53" location="'TM2'!A1" display="Gráfica"/>
    <hyperlink ref="N54" location="'TM3'!A1" display="Gráfica"/>
    <hyperlink ref="N55" location="'TM4'!A1" display="Gráfica"/>
    <hyperlink ref="N56" location="'TM5'!A1" display="Gráfica"/>
    <hyperlink ref="N57" location="'TM6'!A1" display="Gráfica"/>
    <hyperlink ref="N58" location="'TM7'!A1" display="Gráfica"/>
    <hyperlink ref="N59" location="'TM8'!A1" display="Gráfica"/>
    <hyperlink ref="N60" location="'TM9'!A1" display="Gráfica"/>
    <hyperlink ref="N61" location="'TM10'!A1" display="Gráfica"/>
    <hyperlink ref="N62" location="'TT1'!A1" display="Gráfica"/>
    <hyperlink ref="N63" location="'TT2'!A1" display="Gráfica"/>
    <hyperlink ref="N64" location="'TT3'!A1" display="Gráfica"/>
    <hyperlink ref="N65" location="'TT4'!A1" display="Gráfica"/>
    <hyperlink ref="N66" location="'TT5'!A1" display="Gráfica"/>
    <hyperlink ref="N67" location="'TT6'!A1" display="Gráfica"/>
    <hyperlink ref="N68" location="'TT7'!A1" display="Gráfica"/>
    <hyperlink ref="N69" location="'TT8'!A1" display="Gráfica"/>
    <hyperlink ref="N70" location="'TT9'!A1" display="Gráfica"/>
    <hyperlink ref="N71" location="'TT10'!A1" display="Gráfica"/>
    <hyperlink ref="N18" location="'AI-6'!A1" display="Gráfica"/>
    <hyperlink ref="N28" location="'CP3'!A1" display="Gráfica"/>
    <hyperlink ref="N12" location="'AP3'!A1" display="Gráfica"/>
    <hyperlink ref="N48" location="'TE7'!A1" display="Gráfica"/>
  </hyperlinks>
  <pageMargins left="0.7" right="0.7" top="0.75" bottom="0.75" header="0.3" footer="0.3"/>
  <pageSetup scale="57" fitToHeight="0" orientation="landscape" r:id="rId1"/>
  <drawing r:id="rId2"/>
  <legacy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zoomScale="80" zoomScaleNormal="80" workbookViewId="0">
      <selection activeCell="P24" sqref="P24"/>
    </sheetView>
  </sheetViews>
  <sheetFormatPr defaultColWidth="12.7109375" defaultRowHeight="15" x14ac:dyDescent="0.3"/>
  <cols>
    <col min="1" max="1" width="12.7109375" style="969"/>
    <col min="2" max="2" width="18.42578125" style="969" customWidth="1"/>
    <col min="3" max="16384" width="12.7109375" style="969"/>
  </cols>
  <sheetData>
    <row r="1" spans="2:9" ht="17.25" x14ac:dyDescent="0.3">
      <c r="E1" s="1037" t="s">
        <v>148</v>
      </c>
    </row>
    <row r="2" spans="2:9" ht="16.5" x14ac:dyDescent="0.3">
      <c r="E2" s="1035" t="s">
        <v>41</v>
      </c>
    </row>
    <row r="3" spans="2:9" ht="17.25" x14ac:dyDescent="0.3">
      <c r="D3" s="1036"/>
      <c r="E3" s="1034" t="s">
        <v>807</v>
      </c>
    </row>
    <row r="4" spans="2:9" ht="17.25" x14ac:dyDescent="0.3">
      <c r="C4" s="3686" t="s">
        <v>854</v>
      </c>
      <c r="D4" s="3686"/>
      <c r="E4" s="3686"/>
      <c r="F4" s="3686"/>
      <c r="G4" s="3686"/>
      <c r="H4" s="3686"/>
    </row>
    <row r="5" spans="2:9" x14ac:dyDescent="0.3">
      <c r="C5" s="1073"/>
      <c r="D5" s="1073"/>
      <c r="E5" s="1073"/>
      <c r="F5" s="1073"/>
      <c r="G5" s="1073"/>
      <c r="H5" s="1112"/>
    </row>
    <row r="7" spans="2:9" x14ac:dyDescent="0.3">
      <c r="F7" s="969" t="s">
        <v>404</v>
      </c>
      <c r="H7" s="971">
        <v>43600</v>
      </c>
      <c r="I7" s="972"/>
    </row>
    <row r="8" spans="2:9" ht="15" customHeight="1" x14ac:dyDescent="0.3">
      <c r="F8" s="973" t="s">
        <v>152</v>
      </c>
      <c r="G8" s="1038" t="s">
        <v>832</v>
      </c>
      <c r="H8" s="1039"/>
      <c r="I8" s="1047"/>
    </row>
    <row r="9" spans="2:9" ht="15.75" thickBot="1" x14ac:dyDescent="0.35">
      <c r="H9" s="973"/>
      <c r="I9" s="970"/>
    </row>
    <row r="10" spans="2:9" x14ac:dyDescent="0.3">
      <c r="B10" s="2252" t="s">
        <v>39</v>
      </c>
      <c r="C10" s="2253" t="s">
        <v>865</v>
      </c>
      <c r="D10" s="2254"/>
      <c r="E10" s="2254"/>
      <c r="F10" s="2254"/>
      <c r="G10" s="2254"/>
      <c r="H10" s="2254"/>
      <c r="I10" s="2255"/>
    </row>
    <row r="11" spans="2:9" x14ac:dyDescent="0.3">
      <c r="B11" s="2256" t="s">
        <v>157</v>
      </c>
      <c r="C11" s="1003" t="s">
        <v>866</v>
      </c>
      <c r="D11" s="1004"/>
      <c r="E11" s="1004"/>
      <c r="F11" s="1004"/>
      <c r="G11" s="1004"/>
      <c r="H11" s="1004"/>
      <c r="I11" s="2257"/>
    </row>
    <row r="12" spans="2:9" x14ac:dyDescent="0.3">
      <c r="B12" s="2258"/>
      <c r="C12" s="994" t="s">
        <v>867</v>
      </c>
      <c r="D12" s="995"/>
      <c r="E12" s="995"/>
      <c r="F12" s="995"/>
      <c r="G12" s="995"/>
      <c r="H12" s="995"/>
      <c r="I12" s="2259"/>
    </row>
    <row r="13" spans="2:9" x14ac:dyDescent="0.3">
      <c r="B13" s="2258"/>
      <c r="C13" s="994" t="s">
        <v>339</v>
      </c>
      <c r="D13" s="995"/>
      <c r="E13" s="995"/>
      <c r="F13" s="995"/>
      <c r="G13" s="995"/>
      <c r="H13" s="995"/>
      <c r="I13" s="2259"/>
    </row>
    <row r="14" spans="2:9" x14ac:dyDescent="0.3">
      <c r="B14" s="2260"/>
      <c r="C14" s="997" t="s">
        <v>340</v>
      </c>
      <c r="D14" s="998"/>
      <c r="E14" s="998"/>
      <c r="F14" s="998"/>
      <c r="G14" s="998"/>
      <c r="H14" s="998"/>
      <c r="I14" s="2261"/>
    </row>
    <row r="15" spans="2:9" x14ac:dyDescent="0.3">
      <c r="B15" s="2258" t="s">
        <v>155</v>
      </c>
      <c r="C15" s="994" t="s">
        <v>857</v>
      </c>
      <c r="D15" s="995"/>
      <c r="E15" s="995"/>
      <c r="F15" s="995"/>
      <c r="G15" s="995"/>
      <c r="H15" s="995"/>
      <c r="I15" s="2259"/>
    </row>
    <row r="16" spans="2:9" ht="15.75" x14ac:dyDescent="0.3">
      <c r="B16" s="2256" t="s">
        <v>159</v>
      </c>
      <c r="C16" s="2082" t="s">
        <v>1166</v>
      </c>
      <c r="D16" s="2083"/>
      <c r="E16" s="2083"/>
      <c r="F16" s="2083"/>
      <c r="G16" s="2083"/>
      <c r="H16" s="2083"/>
      <c r="I16" s="2262"/>
    </row>
    <row r="17" spans="2:9" ht="15.75" x14ac:dyDescent="0.3">
      <c r="B17" s="2258"/>
      <c r="C17" s="2085" t="s">
        <v>1167</v>
      </c>
      <c r="D17" s="2086"/>
      <c r="E17" s="2086"/>
      <c r="F17" s="2086"/>
      <c r="G17" s="2086"/>
      <c r="H17" s="2086"/>
      <c r="I17" s="2263"/>
    </row>
    <row r="18" spans="2:9" ht="15.75" x14ac:dyDescent="0.3">
      <c r="B18" s="2260"/>
      <c r="C18" s="2088" t="s">
        <v>1168</v>
      </c>
      <c r="D18" s="2089"/>
      <c r="E18" s="2089"/>
      <c r="F18" s="2089"/>
      <c r="G18" s="2089"/>
      <c r="H18" s="2089"/>
      <c r="I18" s="2264"/>
    </row>
    <row r="19" spans="2:9" ht="13.5" customHeight="1" x14ac:dyDescent="0.3">
      <c r="B19" s="2265" t="s">
        <v>161</v>
      </c>
      <c r="C19" s="1000" t="s">
        <v>268</v>
      </c>
      <c r="D19" s="1001"/>
      <c r="E19" s="1001"/>
      <c r="F19" s="1001"/>
      <c r="G19" s="1001"/>
      <c r="H19" s="1001"/>
      <c r="I19" s="2266"/>
    </row>
    <row r="20" spans="2:9" x14ac:dyDescent="0.3">
      <c r="B20" s="2256" t="s">
        <v>162</v>
      </c>
      <c r="C20" s="1003" t="s">
        <v>868</v>
      </c>
      <c r="D20" s="1004"/>
      <c r="E20" s="1004"/>
      <c r="F20" s="1004"/>
      <c r="G20" s="1004"/>
      <c r="H20" s="1004"/>
      <c r="I20" s="2257"/>
    </row>
    <row r="21" spans="2:9" x14ac:dyDescent="0.3">
      <c r="B21" s="2258"/>
      <c r="C21" s="994" t="s">
        <v>869</v>
      </c>
      <c r="D21" s="995"/>
      <c r="E21" s="995"/>
      <c r="F21" s="995"/>
      <c r="G21" s="995"/>
      <c r="H21" s="995"/>
      <c r="I21" s="2259"/>
    </row>
    <row r="22" spans="2:9" x14ac:dyDescent="0.3">
      <c r="B22" s="2260"/>
      <c r="C22" s="997"/>
      <c r="D22" s="998"/>
      <c r="E22" s="998"/>
      <c r="F22" s="998"/>
      <c r="G22" s="998"/>
      <c r="H22" s="998"/>
      <c r="I22" s="2261"/>
    </row>
    <row r="23" spans="2:9" ht="30.75" thickBot="1" x14ac:dyDescent="0.35">
      <c r="B23" s="2267" t="s">
        <v>231</v>
      </c>
      <c r="C23" s="2268"/>
      <c r="D23" s="2269"/>
      <c r="E23" s="2269"/>
      <c r="F23" s="2269"/>
      <c r="G23" s="2269"/>
      <c r="H23" s="2269"/>
      <c r="I23" s="2270"/>
    </row>
    <row r="24" spans="2:9" ht="15.75" thickBot="1" x14ac:dyDescent="0.35">
      <c r="C24" s="1009"/>
    </row>
    <row r="25" spans="2:9" ht="30.75" thickBot="1" x14ac:dyDescent="0.35">
      <c r="B25" s="2020" t="s">
        <v>166</v>
      </c>
      <c r="C25" s="2021" t="s">
        <v>298</v>
      </c>
      <c r="D25" s="1131" t="s">
        <v>159</v>
      </c>
      <c r="E25" s="1081" t="s">
        <v>275</v>
      </c>
      <c r="F25" s="1081"/>
      <c r="G25" s="1081"/>
      <c r="H25" s="1081"/>
      <c r="I25" s="1082"/>
    </row>
    <row r="26" spans="2:9" hidden="1" x14ac:dyDescent="0.3">
      <c r="B26" s="2420">
        <v>42736</v>
      </c>
      <c r="C26" s="2421">
        <v>0.98309999999999997</v>
      </c>
      <c r="D26" s="2422">
        <v>0.96</v>
      </c>
      <c r="E26" s="1013"/>
    </row>
    <row r="27" spans="2:9" hidden="1" x14ac:dyDescent="0.3">
      <c r="B27" s="2240">
        <v>42767</v>
      </c>
      <c r="C27" s="1012">
        <v>0.98140000000000005</v>
      </c>
      <c r="D27" s="2242">
        <v>0.96</v>
      </c>
    </row>
    <row r="28" spans="2:9" hidden="1" x14ac:dyDescent="0.3">
      <c r="B28" s="2240">
        <v>42795</v>
      </c>
      <c r="C28" s="1012">
        <v>0.98060000000000003</v>
      </c>
      <c r="D28" s="2242">
        <v>0.96</v>
      </c>
      <c r="E28" s="969" t="s">
        <v>167</v>
      </c>
    </row>
    <row r="29" spans="2:9" hidden="1" x14ac:dyDescent="0.3">
      <c r="B29" s="2240">
        <v>42826</v>
      </c>
      <c r="C29" s="1012">
        <v>0.98140000000000005</v>
      </c>
      <c r="D29" s="2242">
        <v>0.96</v>
      </c>
    </row>
    <row r="30" spans="2:9" hidden="1" x14ac:dyDescent="0.3">
      <c r="B30" s="2240">
        <v>42856</v>
      </c>
      <c r="C30" s="1012">
        <v>0.98099999999999998</v>
      </c>
      <c r="D30" s="2242">
        <v>0.96</v>
      </c>
    </row>
    <row r="31" spans="2:9" hidden="1" x14ac:dyDescent="0.3">
      <c r="B31" s="2240">
        <v>42887</v>
      </c>
      <c r="C31" s="1012">
        <v>0.97860000000000003</v>
      </c>
      <c r="D31" s="2242">
        <v>0.96</v>
      </c>
      <c r="E31" s="969" t="s">
        <v>167</v>
      </c>
    </row>
    <row r="32" spans="2:9" hidden="1" x14ac:dyDescent="0.3">
      <c r="B32" s="2240">
        <v>42917</v>
      </c>
      <c r="C32" s="1012">
        <v>0.97789999999999999</v>
      </c>
      <c r="D32" s="2242">
        <v>0.96</v>
      </c>
      <c r="E32" s="969" t="s">
        <v>167</v>
      </c>
    </row>
    <row r="33" spans="2:5" hidden="1" x14ac:dyDescent="0.3">
      <c r="B33" s="2240">
        <v>42948</v>
      </c>
      <c r="C33" s="1012">
        <v>0.97719999999999996</v>
      </c>
      <c r="D33" s="2242">
        <v>0.96</v>
      </c>
      <c r="E33" s="969" t="s">
        <v>167</v>
      </c>
    </row>
    <row r="34" spans="2:5" hidden="1" x14ac:dyDescent="0.3">
      <c r="B34" s="2240">
        <v>42979</v>
      </c>
      <c r="C34" s="1012">
        <v>0.97699999999999998</v>
      </c>
      <c r="D34" s="2242">
        <v>0.96</v>
      </c>
    </row>
    <row r="35" spans="2:5" hidden="1" x14ac:dyDescent="0.3">
      <c r="B35" s="2240">
        <v>43009</v>
      </c>
      <c r="C35" s="2025">
        <v>0.97470000000000001</v>
      </c>
      <c r="D35" s="2242">
        <v>0.96</v>
      </c>
      <c r="E35" s="969" t="s">
        <v>167</v>
      </c>
    </row>
    <row r="36" spans="2:5" hidden="1" x14ac:dyDescent="0.3">
      <c r="B36" s="2240">
        <v>43040</v>
      </c>
      <c r="C36" s="2025">
        <v>0.97209999999999996</v>
      </c>
      <c r="D36" s="2242">
        <v>0.96</v>
      </c>
    </row>
    <row r="37" spans="2:5" ht="15.75" hidden="1" thickBot="1" x14ac:dyDescent="0.35">
      <c r="B37" s="2800">
        <v>43070</v>
      </c>
      <c r="C37" s="3024">
        <v>0.96689999999999998</v>
      </c>
      <c r="D37" s="3020">
        <v>1</v>
      </c>
    </row>
    <row r="38" spans="2:5" x14ac:dyDescent="0.3">
      <c r="B38" s="2420">
        <v>43101</v>
      </c>
      <c r="C38" s="2421">
        <v>0.99029999999999996</v>
      </c>
      <c r="D38" s="2422">
        <v>0.96</v>
      </c>
    </row>
    <row r="39" spans="2:5" x14ac:dyDescent="0.3">
      <c r="B39" s="2240">
        <v>43132</v>
      </c>
      <c r="C39" s="1012">
        <v>0.97209999999999996</v>
      </c>
      <c r="D39" s="2242">
        <v>0.96</v>
      </c>
    </row>
    <row r="40" spans="2:5" x14ac:dyDescent="0.3">
      <c r="B40" s="2240">
        <v>43160</v>
      </c>
      <c r="C40" s="1012">
        <v>0.97289999999999999</v>
      </c>
      <c r="D40" s="2242">
        <v>0.96</v>
      </c>
    </row>
    <row r="41" spans="2:5" x14ac:dyDescent="0.3">
      <c r="B41" s="2240">
        <v>43191</v>
      </c>
      <c r="C41" s="1012">
        <v>0.96740000000000004</v>
      </c>
      <c r="D41" s="2242">
        <v>0.96</v>
      </c>
    </row>
    <row r="42" spans="2:5" x14ac:dyDescent="0.3">
      <c r="B42" s="2240">
        <v>43221</v>
      </c>
      <c r="C42" s="1012">
        <v>0.96609999999999996</v>
      </c>
      <c r="D42" s="2242">
        <v>0.96</v>
      </c>
    </row>
    <row r="43" spans="2:5" x14ac:dyDescent="0.3">
      <c r="B43" s="2240">
        <v>43252</v>
      </c>
      <c r="C43" s="1012">
        <v>0.96330000000000005</v>
      </c>
      <c r="D43" s="2242">
        <v>0.96</v>
      </c>
    </row>
    <row r="44" spans="2:5" x14ac:dyDescent="0.3">
      <c r="B44" s="2240">
        <v>43282</v>
      </c>
      <c r="C44" s="1012">
        <v>0.96199999999999997</v>
      </c>
      <c r="D44" s="2242">
        <v>0.96</v>
      </c>
    </row>
    <row r="45" spans="2:5" x14ac:dyDescent="0.3">
      <c r="B45" s="2240">
        <v>43313</v>
      </c>
      <c r="C45" s="1012">
        <v>0.96460000000000001</v>
      </c>
      <c r="D45" s="2242">
        <v>0.96</v>
      </c>
    </row>
    <row r="46" spans="2:5" x14ac:dyDescent="0.3">
      <c r="B46" s="2240">
        <v>43344</v>
      </c>
      <c r="C46" s="2025">
        <v>0.97699999999999998</v>
      </c>
      <c r="D46" s="2242">
        <v>0.96</v>
      </c>
    </row>
    <row r="47" spans="2:5" x14ac:dyDescent="0.3">
      <c r="B47" s="2240">
        <v>43374</v>
      </c>
      <c r="C47" s="2025">
        <v>0.96160000000000001</v>
      </c>
      <c r="D47" s="2242">
        <v>0.96</v>
      </c>
    </row>
    <row r="48" spans="2:5" x14ac:dyDescent="0.3">
      <c r="B48" s="2233">
        <v>43405</v>
      </c>
      <c r="C48" s="2025">
        <v>0.95599999999999996</v>
      </c>
      <c r="D48" s="2242">
        <v>0.96</v>
      </c>
    </row>
    <row r="49" spans="2:9" ht="15.75" thickBot="1" x14ac:dyDescent="0.35">
      <c r="B49" s="2236">
        <v>43435</v>
      </c>
      <c r="C49" s="3025">
        <v>0</v>
      </c>
      <c r="D49" s="2243">
        <v>0.96</v>
      </c>
    </row>
    <row r="50" spans="2:9" x14ac:dyDescent="0.3">
      <c r="B50" s="3000">
        <v>43466</v>
      </c>
      <c r="C50" s="3022">
        <v>0.99039999999999995</v>
      </c>
      <c r="D50" s="3023">
        <v>0.96</v>
      </c>
    </row>
    <row r="51" spans="2:9" x14ac:dyDescent="0.3">
      <c r="B51" s="2233">
        <v>43497</v>
      </c>
      <c r="C51" s="2025">
        <v>0.98760000000000003</v>
      </c>
      <c r="D51" s="2242">
        <v>0.96</v>
      </c>
    </row>
    <row r="52" spans="2:9" x14ac:dyDescent="0.3">
      <c r="B52" s="2233">
        <v>43525</v>
      </c>
      <c r="C52" s="2025">
        <v>0.98380000000000001</v>
      </c>
      <c r="D52" s="3023">
        <v>0.96</v>
      </c>
    </row>
    <row r="53" spans="2:9" x14ac:dyDescent="0.3">
      <c r="B53" s="2233">
        <v>43556</v>
      </c>
      <c r="C53" s="2025">
        <v>0.98029999999999995</v>
      </c>
      <c r="D53" s="2242">
        <v>0.96</v>
      </c>
    </row>
    <row r="54" spans="2:9" x14ac:dyDescent="0.3">
      <c r="B54" s="2233">
        <v>43586</v>
      </c>
      <c r="C54" s="2025"/>
      <c r="D54" s="2242"/>
    </row>
    <row r="55" spans="2:9" x14ac:dyDescent="0.3">
      <c r="B55" s="2233">
        <v>43617</v>
      </c>
      <c r="C55" s="2025"/>
      <c r="D55" s="2242"/>
    </row>
    <row r="56" spans="2:9" x14ac:dyDescent="0.3">
      <c r="B56" s="2233">
        <v>43647</v>
      </c>
      <c r="C56" s="2025"/>
      <c r="D56" s="2242"/>
    </row>
    <row r="57" spans="2:9" x14ac:dyDescent="0.3">
      <c r="B57" s="2233">
        <v>43678</v>
      </c>
      <c r="C57" s="2025"/>
      <c r="D57" s="2242"/>
    </row>
    <row r="58" spans="2:9" x14ac:dyDescent="0.3">
      <c r="B58" s="2233">
        <v>43709</v>
      </c>
      <c r="C58" s="2025"/>
      <c r="D58" s="2242"/>
    </row>
    <row r="59" spans="2:9" x14ac:dyDescent="0.3">
      <c r="B59" s="2233">
        <v>43739</v>
      </c>
      <c r="C59" s="2025"/>
      <c r="D59" s="2242"/>
    </row>
    <row r="60" spans="2:9" x14ac:dyDescent="0.3">
      <c r="B60" s="2233">
        <v>43770</v>
      </c>
      <c r="C60" s="2025"/>
      <c r="D60" s="2242"/>
    </row>
    <row r="61" spans="2:9" ht="15.75" thickBot="1" x14ac:dyDescent="0.35">
      <c r="B61" s="2236">
        <v>43800</v>
      </c>
      <c r="C61" s="3021"/>
      <c r="D61" s="2243"/>
    </row>
    <row r="62" spans="2:9" x14ac:dyDescent="0.3">
      <c r="D62" s="1124"/>
    </row>
    <row r="63" spans="2:9" ht="20.25" x14ac:dyDescent="0.35">
      <c r="B63" s="1084" t="s">
        <v>1209</v>
      </c>
      <c r="C63" s="1085"/>
      <c r="D63" s="1085"/>
      <c r="E63" s="1085"/>
      <c r="F63" s="1085"/>
      <c r="G63" s="1085"/>
      <c r="H63" s="1085"/>
      <c r="I63" s="1085"/>
    </row>
    <row r="64" spans="2:9" ht="15.75" thickBot="1" x14ac:dyDescent="0.35"/>
    <row r="65" spans="2:10" ht="15.75" thickBot="1" x14ac:dyDescent="0.35">
      <c r="B65" s="1113"/>
      <c r="C65" s="1080" t="s">
        <v>299</v>
      </c>
      <c r="D65" s="1081"/>
      <c r="E65" s="1081"/>
      <c r="F65" s="1086"/>
    </row>
    <row r="66" spans="2:10" ht="105.75" thickBot="1" x14ac:dyDescent="0.35">
      <c r="B66" s="2250" t="s">
        <v>166</v>
      </c>
      <c r="C66" s="2251" t="s">
        <v>870</v>
      </c>
      <c r="D66" s="1090" t="s">
        <v>871</v>
      </c>
      <c r="E66" s="1114" t="s">
        <v>872</v>
      </c>
      <c r="F66" s="1115" t="s">
        <v>861</v>
      </c>
    </row>
    <row r="67" spans="2:10" ht="15.75" thickBot="1" x14ac:dyDescent="0.35">
      <c r="B67" s="2248">
        <v>42736</v>
      </c>
      <c r="C67" s="1631">
        <v>7752</v>
      </c>
      <c r="D67" s="1631">
        <v>131</v>
      </c>
      <c r="E67" s="1116">
        <f>C67-D67</f>
        <v>7621</v>
      </c>
      <c r="F67" s="1117">
        <f t="shared" ref="F67:F83" si="0">SUM(E67/C67)</f>
        <v>0.98310113519091846</v>
      </c>
      <c r="G67" s="969" t="s">
        <v>167</v>
      </c>
    </row>
    <row r="68" spans="2:10" ht="15.75" thickBot="1" x14ac:dyDescent="0.35">
      <c r="B68" s="2249">
        <v>43101</v>
      </c>
      <c r="C68" s="1632">
        <v>7198</v>
      </c>
      <c r="D68" s="1632">
        <v>70</v>
      </c>
      <c r="E68" s="1116">
        <f>C68-D68</f>
        <v>7128</v>
      </c>
      <c r="F68" s="1633">
        <f t="shared" si="0"/>
        <v>0.99027507641011392</v>
      </c>
      <c r="G68" s="969" t="s">
        <v>167</v>
      </c>
    </row>
    <row r="69" spans="2:10" ht="15.75" thickBot="1" x14ac:dyDescent="0.35">
      <c r="B69" s="2249">
        <v>42767</v>
      </c>
      <c r="C69" s="1634">
        <v>8666</v>
      </c>
      <c r="D69" s="1634">
        <v>161</v>
      </c>
      <c r="E69" s="1116">
        <f t="shared" ref="E69:E90" si="1">C69-D69</f>
        <v>8505</v>
      </c>
      <c r="F69" s="1097">
        <f t="shared" si="0"/>
        <v>0.98142164781906305</v>
      </c>
      <c r="G69" s="969" t="s">
        <v>167</v>
      </c>
    </row>
    <row r="70" spans="2:10" ht="15.75" thickBot="1" x14ac:dyDescent="0.35">
      <c r="B70" s="2249">
        <v>43132</v>
      </c>
      <c r="C70" s="1634">
        <v>8214</v>
      </c>
      <c r="D70" s="1634">
        <v>229</v>
      </c>
      <c r="E70" s="1116">
        <f t="shared" si="1"/>
        <v>7985</v>
      </c>
      <c r="F70" s="1094">
        <f t="shared" si="0"/>
        <v>0.97212076941806669</v>
      </c>
    </row>
    <row r="71" spans="2:10" ht="15.75" thickBot="1" x14ac:dyDescent="0.35">
      <c r="B71" s="2249">
        <v>42795</v>
      </c>
      <c r="C71" s="1634">
        <v>9180</v>
      </c>
      <c r="D71" s="1634">
        <v>178</v>
      </c>
      <c r="E71" s="1116">
        <f t="shared" si="1"/>
        <v>9002</v>
      </c>
      <c r="F71" s="1094">
        <f t="shared" si="0"/>
        <v>0.98061002178649237</v>
      </c>
      <c r="G71" s="969" t="s">
        <v>167</v>
      </c>
    </row>
    <row r="72" spans="2:10" ht="15.75" thickBot="1" x14ac:dyDescent="0.35">
      <c r="B72" s="2249">
        <v>43160</v>
      </c>
      <c r="C72" s="1634">
        <v>8974</v>
      </c>
      <c r="D72" s="1634">
        <v>243</v>
      </c>
      <c r="E72" s="1116">
        <f t="shared" si="1"/>
        <v>8731</v>
      </c>
      <c r="F72" s="1094">
        <f t="shared" si="0"/>
        <v>0.97292177401381774</v>
      </c>
    </row>
    <row r="73" spans="2:10" ht="15.75" thickBot="1" x14ac:dyDescent="0.35">
      <c r="B73" s="2249">
        <v>42826</v>
      </c>
      <c r="C73" s="1634">
        <v>9457</v>
      </c>
      <c r="D73" s="1634">
        <v>176</v>
      </c>
      <c r="E73" s="1116">
        <f t="shared" si="1"/>
        <v>9281</v>
      </c>
      <c r="F73" s="1094">
        <f t="shared" si="0"/>
        <v>0.98138944697049801</v>
      </c>
    </row>
    <row r="74" spans="2:10" ht="15.75" thickBot="1" x14ac:dyDescent="0.35">
      <c r="B74" s="2249">
        <v>43191</v>
      </c>
      <c r="C74" s="1634">
        <v>9515</v>
      </c>
      <c r="D74" s="1634">
        <v>310</v>
      </c>
      <c r="E74" s="1116">
        <f t="shared" si="1"/>
        <v>9205</v>
      </c>
      <c r="F74" s="1094">
        <f t="shared" si="0"/>
        <v>0.96741986337362063</v>
      </c>
      <c r="J74" s="970"/>
    </row>
    <row r="75" spans="2:10" ht="15.75" thickBot="1" x14ac:dyDescent="0.35">
      <c r="B75" s="2249">
        <v>42856</v>
      </c>
      <c r="C75" s="1634">
        <v>9801</v>
      </c>
      <c r="D75" s="1634">
        <v>186</v>
      </c>
      <c r="E75" s="1116">
        <f t="shared" si="1"/>
        <v>9615</v>
      </c>
      <c r="F75" s="1094">
        <f t="shared" si="0"/>
        <v>0.9810223446587083</v>
      </c>
    </row>
    <row r="76" spans="2:10" ht="15.75" thickBot="1" x14ac:dyDescent="0.35">
      <c r="B76" s="2249">
        <v>43221</v>
      </c>
      <c r="C76" s="1634">
        <v>9978</v>
      </c>
      <c r="D76" s="1634">
        <v>338</v>
      </c>
      <c r="E76" s="1116">
        <f t="shared" si="1"/>
        <v>9640</v>
      </c>
      <c r="F76" s="1094">
        <f t="shared" si="0"/>
        <v>0.96612547604730403</v>
      </c>
    </row>
    <row r="77" spans="2:10" ht="15.75" thickBot="1" x14ac:dyDescent="0.35">
      <c r="B77" s="2249">
        <v>42887</v>
      </c>
      <c r="C77" s="1634">
        <v>9802</v>
      </c>
      <c r="D77" s="1634">
        <v>210</v>
      </c>
      <c r="E77" s="1116">
        <f t="shared" si="1"/>
        <v>9592</v>
      </c>
      <c r="F77" s="1094">
        <f t="shared" si="0"/>
        <v>0.97857580085696794</v>
      </c>
      <c r="H77" s="1118" t="s">
        <v>167</v>
      </c>
    </row>
    <row r="78" spans="2:10" ht="15.75" thickBot="1" x14ac:dyDescent="0.35">
      <c r="B78" s="2249">
        <v>43252</v>
      </c>
      <c r="C78" s="1634">
        <v>10459</v>
      </c>
      <c r="D78" s="1634">
        <v>384</v>
      </c>
      <c r="E78" s="1116">
        <f t="shared" si="1"/>
        <v>10075</v>
      </c>
      <c r="F78" s="1094">
        <f t="shared" si="0"/>
        <v>0.96328520891098579</v>
      </c>
    </row>
    <row r="79" spans="2:10" ht="15.75" thickBot="1" x14ac:dyDescent="0.35">
      <c r="B79" s="2249">
        <v>42917</v>
      </c>
      <c r="C79" s="1634">
        <v>9895</v>
      </c>
      <c r="D79" s="1634">
        <v>219</v>
      </c>
      <c r="E79" s="1116">
        <f t="shared" si="1"/>
        <v>9676</v>
      </c>
      <c r="F79" s="1094">
        <f t="shared" si="0"/>
        <v>0.97786760990399191</v>
      </c>
    </row>
    <row r="80" spans="2:10" ht="15.75" thickBot="1" x14ac:dyDescent="0.35">
      <c r="B80" s="2249">
        <v>43282</v>
      </c>
      <c r="C80" s="1634">
        <v>10399</v>
      </c>
      <c r="D80" s="1634">
        <v>395</v>
      </c>
      <c r="E80" s="1116">
        <f t="shared" si="1"/>
        <v>10004</v>
      </c>
      <c r="F80" s="1094">
        <f t="shared" si="0"/>
        <v>0.96201557842100205</v>
      </c>
    </row>
    <row r="81" spans="1:7" ht="15.75" thickBot="1" x14ac:dyDescent="0.35">
      <c r="B81" s="2249">
        <v>42948</v>
      </c>
      <c r="C81" s="1634">
        <v>11391</v>
      </c>
      <c r="D81" s="1634">
        <v>260</v>
      </c>
      <c r="E81" s="1116">
        <f t="shared" si="1"/>
        <v>11131</v>
      </c>
      <c r="F81" s="1094">
        <f t="shared" si="0"/>
        <v>0.97717496268984283</v>
      </c>
    </row>
    <row r="82" spans="1:7" ht="15.75" thickBot="1" x14ac:dyDescent="0.35">
      <c r="B82" s="2249">
        <v>43313</v>
      </c>
      <c r="C82" s="1635">
        <v>11652</v>
      </c>
      <c r="D82" s="1635">
        <v>412</v>
      </c>
      <c r="E82" s="1116">
        <f t="shared" si="1"/>
        <v>11240</v>
      </c>
      <c r="F82" s="1094">
        <f t="shared" si="0"/>
        <v>0.96464126330243738</v>
      </c>
    </row>
    <row r="83" spans="1:7" ht="15.75" thickBot="1" x14ac:dyDescent="0.35">
      <c r="B83" s="2249">
        <v>42979</v>
      </c>
      <c r="C83" s="1636">
        <v>11814</v>
      </c>
      <c r="D83" s="1636">
        <v>272</v>
      </c>
      <c r="E83" s="1116">
        <f t="shared" si="1"/>
        <v>11542</v>
      </c>
      <c r="F83" s="1094">
        <f t="shared" si="0"/>
        <v>0.97697646859658038</v>
      </c>
    </row>
    <row r="84" spans="1:7" ht="16.5" thickBot="1" x14ac:dyDescent="0.35">
      <c r="B84" s="2233">
        <v>43344</v>
      </c>
      <c r="C84" s="2423">
        <v>11814</v>
      </c>
      <c r="D84" s="2397">
        <v>272</v>
      </c>
      <c r="E84" s="1116">
        <f t="shared" si="1"/>
        <v>11542</v>
      </c>
      <c r="F84" s="1094">
        <f t="shared" ref="F84" si="2">SUM(E84/C84)</f>
        <v>0.97697646859658038</v>
      </c>
    </row>
    <row r="85" spans="1:7" ht="15.75" thickBot="1" x14ac:dyDescent="0.35">
      <c r="B85" s="2249">
        <v>43009</v>
      </c>
      <c r="C85" s="1636">
        <v>12114</v>
      </c>
      <c r="D85" s="1636">
        <v>306</v>
      </c>
      <c r="E85" s="1116">
        <f t="shared" si="1"/>
        <v>11808</v>
      </c>
      <c r="F85" s="1094">
        <f t="shared" ref="F85:F90" si="3">SUM(E85/C85)</f>
        <v>0.97473997028231796</v>
      </c>
      <c r="G85" s="969" t="s">
        <v>167</v>
      </c>
    </row>
    <row r="86" spans="1:7" ht="15.75" thickBot="1" x14ac:dyDescent="0.35">
      <c r="B86" s="2233">
        <v>43374</v>
      </c>
      <c r="C86" s="1635">
        <v>12355</v>
      </c>
      <c r="D86" s="1635">
        <v>475</v>
      </c>
      <c r="E86" s="1116">
        <f t="shared" si="1"/>
        <v>11880</v>
      </c>
      <c r="F86" s="1094">
        <f t="shared" ref="F86" si="4">SUM(E86/C86)</f>
        <v>0.96155402670983403</v>
      </c>
    </row>
    <row r="87" spans="1:7" ht="15.75" thickBot="1" x14ac:dyDescent="0.35">
      <c r="A87" s="970"/>
      <c r="B87" s="2249">
        <v>43040</v>
      </c>
      <c r="C87" s="1636">
        <v>12305</v>
      </c>
      <c r="D87" s="1636">
        <v>343</v>
      </c>
      <c r="E87" s="1116">
        <f t="shared" si="1"/>
        <v>11962</v>
      </c>
      <c r="F87" s="1094">
        <f t="shared" si="3"/>
        <v>0.97212515237708252</v>
      </c>
      <c r="G87" s="969" t="s">
        <v>167</v>
      </c>
    </row>
    <row r="88" spans="1:7" ht="15.75" thickBot="1" x14ac:dyDescent="0.35">
      <c r="A88" s="970"/>
      <c r="B88" s="2249">
        <v>43405</v>
      </c>
      <c r="C88" s="1635">
        <v>12552</v>
      </c>
      <c r="D88" s="1635">
        <v>552</v>
      </c>
      <c r="E88" s="1116">
        <f t="shared" si="1"/>
        <v>12000</v>
      </c>
      <c r="F88" s="1094">
        <f t="shared" ref="F88" si="5">SUM(E88/C88)</f>
        <v>0.95602294455066916</v>
      </c>
    </row>
    <row r="89" spans="1:7" ht="15.75" thickBot="1" x14ac:dyDescent="0.35">
      <c r="B89" s="2249">
        <v>43070</v>
      </c>
      <c r="C89" s="1636">
        <v>12338</v>
      </c>
      <c r="D89" s="1636">
        <v>408</v>
      </c>
      <c r="E89" s="1116">
        <f t="shared" si="1"/>
        <v>11930</v>
      </c>
      <c r="F89" s="1117">
        <f t="shared" si="3"/>
        <v>0.96693143135029991</v>
      </c>
      <c r="G89" s="969" t="s">
        <v>167</v>
      </c>
    </row>
    <row r="90" spans="1:7" ht="15.75" thickBot="1" x14ac:dyDescent="0.35">
      <c r="B90" s="3027">
        <v>43435</v>
      </c>
      <c r="C90" s="1632"/>
      <c r="D90" s="1632"/>
      <c r="E90" s="3028">
        <f t="shared" si="1"/>
        <v>0</v>
      </c>
      <c r="F90" s="3029" t="e">
        <f t="shared" si="3"/>
        <v>#DIV/0!</v>
      </c>
    </row>
    <row r="91" spans="1:7" x14ac:dyDescent="0.3">
      <c r="B91" s="3038">
        <v>43466</v>
      </c>
      <c r="C91" s="3032">
        <v>7104</v>
      </c>
      <c r="D91" s="3032">
        <v>68</v>
      </c>
      <c r="E91" s="3033">
        <f>C91-D91</f>
        <v>7036</v>
      </c>
      <c r="F91" s="3034">
        <f t="shared" ref="F91:F92" si="6">SUM(E91/C91)</f>
        <v>0.99042792792792789</v>
      </c>
    </row>
    <row r="92" spans="1:7" x14ac:dyDescent="0.3">
      <c r="B92" s="3039">
        <v>43497</v>
      </c>
      <c r="C92" s="3030">
        <v>8453</v>
      </c>
      <c r="D92" s="3030">
        <v>105</v>
      </c>
      <c r="E92" s="3031">
        <f t="shared" ref="E92:E94" si="7">C92-D92</f>
        <v>8348</v>
      </c>
      <c r="F92" s="3035">
        <f t="shared" si="6"/>
        <v>0.98757837454158282</v>
      </c>
    </row>
    <row r="93" spans="1:7" x14ac:dyDescent="0.3">
      <c r="B93" s="3040">
        <v>43525</v>
      </c>
      <c r="C93" s="3030">
        <v>9160</v>
      </c>
      <c r="D93" s="3030">
        <v>148</v>
      </c>
      <c r="E93" s="3031">
        <f t="shared" si="7"/>
        <v>9012</v>
      </c>
      <c r="F93" s="3035">
        <f t="shared" ref="F93:F94" si="8">SUM(E93/C93)</f>
        <v>0.98384279475982528</v>
      </c>
    </row>
    <row r="94" spans="1:7" x14ac:dyDescent="0.3">
      <c r="B94" s="3040">
        <v>43556</v>
      </c>
      <c r="C94" s="3030">
        <v>9605</v>
      </c>
      <c r="D94" s="3030">
        <v>189</v>
      </c>
      <c r="E94" s="3031">
        <f t="shared" si="7"/>
        <v>9416</v>
      </c>
      <c r="F94" s="3035">
        <f t="shared" si="8"/>
        <v>0.98032274856845392</v>
      </c>
    </row>
    <row r="95" spans="1:7" x14ac:dyDescent="0.3">
      <c r="B95" s="2233">
        <v>43586</v>
      </c>
      <c r="C95" s="3030"/>
      <c r="D95" s="3030"/>
      <c r="E95" s="3031"/>
      <c r="F95" s="3031"/>
    </row>
    <row r="96" spans="1:7" x14ac:dyDescent="0.3">
      <c r="B96" s="2233">
        <v>43617</v>
      </c>
      <c r="C96" s="3030"/>
      <c r="D96" s="3030"/>
      <c r="E96" s="3031"/>
      <c r="F96" s="3031"/>
    </row>
    <row r="97" spans="2:8" x14ac:dyDescent="0.3">
      <c r="B97" s="2233">
        <v>43647</v>
      </c>
      <c r="C97" s="3030"/>
      <c r="D97" s="3030"/>
      <c r="E97" s="3031"/>
      <c r="F97" s="3031"/>
    </row>
    <row r="98" spans="2:8" x14ac:dyDescent="0.3">
      <c r="B98" s="2233">
        <v>43678</v>
      </c>
      <c r="C98" s="3030"/>
      <c r="D98" s="3030"/>
      <c r="E98" s="3031"/>
      <c r="F98" s="3031"/>
    </row>
    <row r="99" spans="2:8" x14ac:dyDescent="0.3">
      <c r="B99" s="2233">
        <v>43709</v>
      </c>
      <c r="C99" s="3030"/>
      <c r="D99" s="3030"/>
      <c r="E99" s="3031"/>
      <c r="F99" s="3031"/>
    </row>
    <row r="100" spans="2:8" x14ac:dyDescent="0.3">
      <c r="B100" s="2233">
        <v>43739</v>
      </c>
      <c r="C100" s="3030"/>
      <c r="D100" s="3030"/>
      <c r="E100" s="3031"/>
      <c r="F100" s="3031"/>
    </row>
    <row r="101" spans="2:8" x14ac:dyDescent="0.3">
      <c r="B101" s="2233">
        <v>43770</v>
      </c>
      <c r="C101" s="3030"/>
      <c r="D101" s="3030"/>
      <c r="E101" s="3031"/>
      <c r="F101" s="3031"/>
    </row>
    <row r="102" spans="2:8" ht="15.75" thickBot="1" x14ac:dyDescent="0.35">
      <c r="B102" s="2236">
        <v>43800</v>
      </c>
      <c r="C102" s="3036"/>
      <c r="D102" s="3036"/>
      <c r="E102" s="3037"/>
      <c r="F102" s="3037"/>
    </row>
    <row r="103" spans="2:8" x14ac:dyDescent="0.3">
      <c r="B103" s="3026"/>
    </row>
    <row r="104" spans="2:8" x14ac:dyDescent="0.3">
      <c r="G104" s="981"/>
      <c r="H104" s="981"/>
    </row>
    <row r="105" spans="2:8" x14ac:dyDescent="0.3">
      <c r="B105" s="1010" t="s">
        <v>818</v>
      </c>
      <c r="G105" s="981"/>
      <c r="H105" s="981"/>
    </row>
    <row r="106" spans="2:8" x14ac:dyDescent="0.3">
      <c r="B106" s="969" t="s">
        <v>176</v>
      </c>
      <c r="G106" s="981"/>
      <c r="H106" s="981"/>
    </row>
    <row r="107" spans="2:8" ht="15.75" thickBot="1" x14ac:dyDescent="0.35">
      <c r="B107" s="969" t="s">
        <v>177</v>
      </c>
      <c r="G107" s="981"/>
      <c r="H107" s="981"/>
    </row>
    <row r="108" spans="2:8" ht="15.75" thickBot="1" x14ac:dyDescent="0.35">
      <c r="B108" s="1119" t="s">
        <v>178</v>
      </c>
      <c r="C108" s="1120"/>
      <c r="D108" s="1120"/>
      <c r="E108" s="1120"/>
      <c r="F108" s="1121"/>
      <c r="G108" s="1122"/>
      <c r="H108" s="1122"/>
    </row>
    <row r="109" spans="2:8" x14ac:dyDescent="0.3">
      <c r="B109" s="1022" t="s">
        <v>179</v>
      </c>
      <c r="C109" s="1023"/>
      <c r="D109" s="1024" t="s">
        <v>180</v>
      </c>
      <c r="E109" s="1023"/>
      <c r="F109" s="1025"/>
      <c r="G109" s="1122"/>
      <c r="H109" s="1122"/>
    </row>
    <row r="110" spans="2:8" x14ac:dyDescent="0.3">
      <c r="B110" s="1026" t="s">
        <v>167</v>
      </c>
      <c r="C110" s="972"/>
      <c r="D110" s="1027" t="s">
        <v>167</v>
      </c>
      <c r="E110" s="972"/>
      <c r="F110" s="1028"/>
    </row>
    <row r="111" spans="2:8" x14ac:dyDescent="0.3">
      <c r="B111" s="1026"/>
      <c r="C111" s="972"/>
      <c r="D111" s="1027" t="s">
        <v>167</v>
      </c>
      <c r="E111" s="972"/>
      <c r="F111" s="1028"/>
    </row>
    <row r="112" spans="2:8" x14ac:dyDescent="0.3">
      <c r="B112" s="1026"/>
      <c r="C112" s="972"/>
      <c r="D112" s="1027" t="s">
        <v>167</v>
      </c>
      <c r="E112" s="972"/>
      <c r="F112" s="1028"/>
    </row>
    <row r="113" spans="2:6" x14ac:dyDescent="0.3">
      <c r="B113" s="1026"/>
      <c r="C113" s="972"/>
      <c r="D113" s="1027" t="s">
        <v>167</v>
      </c>
      <c r="E113" s="972"/>
      <c r="F113" s="1028"/>
    </row>
    <row r="114" spans="2:6" x14ac:dyDescent="0.3">
      <c r="B114" s="1026"/>
      <c r="C114" s="972"/>
      <c r="D114" s="1027" t="s">
        <v>167</v>
      </c>
      <c r="E114" s="972"/>
      <c r="F114" s="1028"/>
    </row>
    <row r="115" spans="2:6" x14ac:dyDescent="0.3">
      <c r="B115" s="1026"/>
      <c r="C115" s="972"/>
      <c r="D115" s="1027" t="s">
        <v>167</v>
      </c>
      <c r="E115" s="972"/>
      <c r="F115" s="1028"/>
    </row>
    <row r="116" spans="2:6" x14ac:dyDescent="0.3">
      <c r="B116" s="1026"/>
      <c r="C116" s="972"/>
      <c r="D116" s="1027" t="s">
        <v>167</v>
      </c>
      <c r="E116" s="972"/>
      <c r="F116" s="1028"/>
    </row>
    <row r="117" spans="2:6" x14ac:dyDescent="0.3">
      <c r="B117" s="1026"/>
      <c r="C117" s="972"/>
      <c r="D117" s="1027" t="s">
        <v>167</v>
      </c>
      <c r="E117" s="972"/>
      <c r="F117" s="1028"/>
    </row>
    <row r="118" spans="2:6" x14ac:dyDescent="0.3">
      <c r="B118" s="1026"/>
      <c r="C118" s="972"/>
      <c r="D118" s="1027" t="s">
        <v>167</v>
      </c>
      <c r="E118" s="972"/>
      <c r="F118" s="1028"/>
    </row>
    <row r="119" spans="2:6" x14ac:dyDescent="0.3">
      <c r="B119" s="1026"/>
      <c r="C119" s="972"/>
      <c r="D119" s="1027" t="s">
        <v>167</v>
      </c>
      <c r="E119" s="972"/>
      <c r="F119" s="1028"/>
    </row>
    <row r="120" spans="2:6" ht="15.75" thickBot="1" x14ac:dyDescent="0.35">
      <c r="B120" s="1029"/>
      <c r="C120" s="1030"/>
      <c r="D120" s="1031" t="s">
        <v>167</v>
      </c>
      <c r="E120" s="1030"/>
      <c r="F120" s="1032"/>
    </row>
    <row r="123" spans="2:6" x14ac:dyDescent="0.3">
      <c r="B123" s="969" t="s">
        <v>401</v>
      </c>
    </row>
    <row r="124" spans="2:6" x14ac:dyDescent="0.3">
      <c r="B124" s="1033" t="s">
        <v>402</v>
      </c>
    </row>
  </sheetData>
  <mergeCells count="1">
    <mergeCell ref="C4:H4"/>
  </mergeCells>
  <conditionalFormatting sqref="C26:C34 C37:C45">
    <cfRule type="cellIs" dxfId="154" priority="13" stopIfTrue="1" operator="between">
      <formula>0.01</formula>
      <formula>0.6999</formula>
    </cfRule>
  </conditionalFormatting>
  <conditionalFormatting sqref="F69:F81 F67 F83 F85 F87 F89">
    <cfRule type="cellIs" dxfId="153" priority="9" stopIfTrue="1" operator="lessThan">
      <formula>0.7</formula>
    </cfRule>
  </conditionalFormatting>
  <conditionalFormatting sqref="F82">
    <cfRule type="cellIs" dxfId="152" priority="8" stopIfTrue="1" operator="lessThan">
      <formula>0.7</formula>
    </cfRule>
  </conditionalFormatting>
  <conditionalFormatting sqref="F84">
    <cfRule type="cellIs" dxfId="151" priority="7" stopIfTrue="1" operator="lessThan">
      <formula>0.7</formula>
    </cfRule>
  </conditionalFormatting>
  <conditionalFormatting sqref="F86">
    <cfRule type="cellIs" dxfId="150" priority="6" stopIfTrue="1" operator="lessThan">
      <formula>0.7</formula>
    </cfRule>
  </conditionalFormatting>
  <conditionalFormatting sqref="F88">
    <cfRule type="cellIs" dxfId="149" priority="5" stopIfTrue="1" operator="lessThan">
      <formula>0.7</formula>
    </cfRule>
  </conditionalFormatting>
  <conditionalFormatting sqref="F91">
    <cfRule type="cellIs" dxfId="148" priority="4" stopIfTrue="1" operator="lessThan">
      <formula>0.7</formula>
    </cfRule>
  </conditionalFormatting>
  <conditionalFormatting sqref="F92">
    <cfRule type="cellIs" dxfId="147" priority="3" stopIfTrue="1" operator="lessThan">
      <formula>0.7</formula>
    </cfRule>
  </conditionalFormatting>
  <conditionalFormatting sqref="F93">
    <cfRule type="cellIs" dxfId="146" priority="2" stopIfTrue="1" operator="lessThan">
      <formula>0.7</formula>
    </cfRule>
  </conditionalFormatting>
  <conditionalFormatting sqref="F94">
    <cfRule type="cellIs" dxfId="145" priority="1" stopIfTrue="1" operator="lessThan">
      <formula>0.7</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8"/>
  <sheetViews>
    <sheetView zoomScale="80" zoomScaleNormal="80" workbookViewId="0"/>
  </sheetViews>
  <sheetFormatPr defaultColWidth="11.42578125" defaultRowHeight="15" x14ac:dyDescent="0.3"/>
  <cols>
    <col min="1" max="1" width="7.5703125" style="969" customWidth="1"/>
    <col min="2" max="2" width="3.7109375" style="969" customWidth="1"/>
    <col min="3" max="3" width="16.28515625" style="969" customWidth="1"/>
    <col min="4" max="4" width="12.5703125" style="969" customWidth="1"/>
    <col min="5" max="5" width="16" style="969" customWidth="1"/>
    <col min="6" max="6" width="9.5703125" style="969" customWidth="1"/>
    <col min="7" max="7" width="12.7109375" style="969" customWidth="1"/>
    <col min="8" max="8" width="7" style="969" customWidth="1"/>
    <col min="9" max="9" width="11.140625" style="969" customWidth="1"/>
    <col min="10" max="10" width="18.7109375" style="969" customWidth="1"/>
    <col min="11" max="258" width="11.5703125" style="969"/>
    <col min="259" max="259" width="16.28515625" style="969" customWidth="1"/>
    <col min="260" max="260" width="12.5703125" style="969" customWidth="1"/>
    <col min="261" max="261" width="16" style="969" customWidth="1"/>
    <col min="262" max="264" width="11.5703125" style="969"/>
    <col min="265" max="265" width="15.7109375" style="969" customWidth="1"/>
    <col min="266" max="266" width="22.5703125" style="969" customWidth="1"/>
    <col min="267" max="514" width="11.5703125" style="969"/>
    <col min="515" max="515" width="16.28515625" style="969" customWidth="1"/>
    <col min="516" max="516" width="12.5703125" style="969" customWidth="1"/>
    <col min="517" max="517" width="16" style="969" customWidth="1"/>
    <col min="518" max="520" width="11.5703125" style="969"/>
    <col min="521" max="521" width="15.7109375" style="969" customWidth="1"/>
    <col min="522" max="522" width="22.5703125" style="969" customWidth="1"/>
    <col min="523" max="770" width="11.5703125" style="969"/>
    <col min="771" max="771" width="16.28515625" style="969" customWidth="1"/>
    <col min="772" max="772" width="12.5703125" style="969" customWidth="1"/>
    <col min="773" max="773" width="16" style="969" customWidth="1"/>
    <col min="774" max="776" width="11.5703125" style="969"/>
    <col min="777" max="777" width="15.7109375" style="969" customWidth="1"/>
    <col min="778" max="778" width="22.5703125" style="969" customWidth="1"/>
    <col min="779" max="1026" width="11.5703125" style="969"/>
    <col min="1027" max="1027" width="16.28515625" style="969" customWidth="1"/>
    <col min="1028" max="1028" width="12.5703125" style="969" customWidth="1"/>
    <col min="1029" max="1029" width="16" style="969" customWidth="1"/>
    <col min="1030" max="1032" width="11.5703125" style="969"/>
    <col min="1033" max="1033" width="15.7109375" style="969" customWidth="1"/>
    <col min="1034" max="1034" width="22.5703125" style="969" customWidth="1"/>
    <col min="1035" max="1282" width="11.5703125" style="969"/>
    <col min="1283" max="1283" width="16.28515625" style="969" customWidth="1"/>
    <col min="1284" max="1284" width="12.5703125" style="969" customWidth="1"/>
    <col min="1285" max="1285" width="16" style="969" customWidth="1"/>
    <col min="1286" max="1288" width="11.5703125" style="969"/>
    <col min="1289" max="1289" width="15.7109375" style="969" customWidth="1"/>
    <col min="1290" max="1290" width="22.5703125" style="969" customWidth="1"/>
    <col min="1291" max="1538" width="11.5703125" style="969"/>
    <col min="1539" max="1539" width="16.28515625" style="969" customWidth="1"/>
    <col min="1540" max="1540" width="12.5703125" style="969" customWidth="1"/>
    <col min="1541" max="1541" width="16" style="969" customWidth="1"/>
    <col min="1542" max="1544" width="11.5703125" style="969"/>
    <col min="1545" max="1545" width="15.7109375" style="969" customWidth="1"/>
    <col min="1546" max="1546" width="22.5703125" style="969" customWidth="1"/>
    <col min="1547" max="1794" width="11.5703125" style="969"/>
    <col min="1795" max="1795" width="16.28515625" style="969" customWidth="1"/>
    <col min="1796" max="1796" width="12.5703125" style="969" customWidth="1"/>
    <col min="1797" max="1797" width="16" style="969" customWidth="1"/>
    <col min="1798" max="1800" width="11.5703125" style="969"/>
    <col min="1801" max="1801" width="15.7109375" style="969" customWidth="1"/>
    <col min="1802" max="1802" width="22.5703125" style="969" customWidth="1"/>
    <col min="1803" max="2050" width="11.5703125" style="969"/>
    <col min="2051" max="2051" width="16.28515625" style="969" customWidth="1"/>
    <col min="2052" max="2052" width="12.5703125" style="969" customWidth="1"/>
    <col min="2053" max="2053" width="16" style="969" customWidth="1"/>
    <col min="2054" max="2056" width="11.5703125" style="969"/>
    <col min="2057" max="2057" width="15.7109375" style="969" customWidth="1"/>
    <col min="2058" max="2058" width="22.5703125" style="969" customWidth="1"/>
    <col min="2059" max="2306" width="11.5703125" style="969"/>
    <col min="2307" max="2307" width="16.28515625" style="969" customWidth="1"/>
    <col min="2308" max="2308" width="12.5703125" style="969" customWidth="1"/>
    <col min="2309" max="2309" width="16" style="969" customWidth="1"/>
    <col min="2310" max="2312" width="11.5703125" style="969"/>
    <col min="2313" max="2313" width="15.7109375" style="969" customWidth="1"/>
    <col min="2314" max="2314" width="22.5703125" style="969" customWidth="1"/>
    <col min="2315" max="2562" width="11.5703125" style="969"/>
    <col min="2563" max="2563" width="16.28515625" style="969" customWidth="1"/>
    <col min="2564" max="2564" width="12.5703125" style="969" customWidth="1"/>
    <col min="2565" max="2565" width="16" style="969" customWidth="1"/>
    <col min="2566" max="2568" width="11.5703125" style="969"/>
    <col min="2569" max="2569" width="15.7109375" style="969" customWidth="1"/>
    <col min="2570" max="2570" width="22.5703125" style="969" customWidth="1"/>
    <col min="2571" max="2818" width="11.5703125" style="969"/>
    <col min="2819" max="2819" width="16.28515625" style="969" customWidth="1"/>
    <col min="2820" max="2820" width="12.5703125" style="969" customWidth="1"/>
    <col min="2821" max="2821" width="16" style="969" customWidth="1"/>
    <col min="2822" max="2824" width="11.5703125" style="969"/>
    <col min="2825" max="2825" width="15.7109375" style="969" customWidth="1"/>
    <col min="2826" max="2826" width="22.5703125" style="969" customWidth="1"/>
    <col min="2827" max="3074" width="11.5703125" style="969"/>
    <col min="3075" max="3075" width="16.28515625" style="969" customWidth="1"/>
    <col min="3076" max="3076" width="12.5703125" style="969" customWidth="1"/>
    <col min="3077" max="3077" width="16" style="969" customWidth="1"/>
    <col min="3078" max="3080" width="11.5703125" style="969"/>
    <col min="3081" max="3081" width="15.7109375" style="969" customWidth="1"/>
    <col min="3082" max="3082" width="22.5703125" style="969" customWidth="1"/>
    <col min="3083" max="3330" width="11.5703125" style="969"/>
    <col min="3331" max="3331" width="16.28515625" style="969" customWidth="1"/>
    <col min="3332" max="3332" width="12.5703125" style="969" customWidth="1"/>
    <col min="3333" max="3333" width="16" style="969" customWidth="1"/>
    <col min="3334" max="3336" width="11.5703125" style="969"/>
    <col min="3337" max="3337" width="15.7109375" style="969" customWidth="1"/>
    <col min="3338" max="3338" width="22.5703125" style="969" customWidth="1"/>
    <col min="3339" max="3586" width="11.5703125" style="969"/>
    <col min="3587" max="3587" width="16.28515625" style="969" customWidth="1"/>
    <col min="3588" max="3588" width="12.5703125" style="969" customWidth="1"/>
    <col min="3589" max="3589" width="16" style="969" customWidth="1"/>
    <col min="3590" max="3592" width="11.5703125" style="969"/>
    <col min="3593" max="3593" width="15.7109375" style="969" customWidth="1"/>
    <col min="3594" max="3594" width="22.5703125" style="969" customWidth="1"/>
    <col min="3595" max="3842" width="11.5703125" style="969"/>
    <col min="3843" max="3843" width="16.28515625" style="969" customWidth="1"/>
    <col min="3844" max="3844" width="12.5703125" style="969" customWidth="1"/>
    <col min="3845" max="3845" width="16" style="969" customWidth="1"/>
    <col min="3846" max="3848" width="11.5703125" style="969"/>
    <col min="3849" max="3849" width="15.7109375" style="969" customWidth="1"/>
    <col min="3850" max="3850" width="22.5703125" style="969" customWidth="1"/>
    <col min="3851" max="4098" width="11.5703125" style="969"/>
    <col min="4099" max="4099" width="16.28515625" style="969" customWidth="1"/>
    <col min="4100" max="4100" width="12.5703125" style="969" customWidth="1"/>
    <col min="4101" max="4101" width="16" style="969" customWidth="1"/>
    <col min="4102" max="4104" width="11.5703125" style="969"/>
    <col min="4105" max="4105" width="15.7109375" style="969" customWidth="1"/>
    <col min="4106" max="4106" width="22.5703125" style="969" customWidth="1"/>
    <col min="4107" max="4354" width="11.5703125" style="969"/>
    <col min="4355" max="4355" width="16.28515625" style="969" customWidth="1"/>
    <col min="4356" max="4356" width="12.5703125" style="969" customWidth="1"/>
    <col min="4357" max="4357" width="16" style="969" customWidth="1"/>
    <col min="4358" max="4360" width="11.5703125" style="969"/>
    <col min="4361" max="4361" width="15.7109375" style="969" customWidth="1"/>
    <col min="4362" max="4362" width="22.5703125" style="969" customWidth="1"/>
    <col min="4363" max="4610" width="11.5703125" style="969"/>
    <col min="4611" max="4611" width="16.28515625" style="969" customWidth="1"/>
    <col min="4612" max="4612" width="12.5703125" style="969" customWidth="1"/>
    <col min="4613" max="4613" width="16" style="969" customWidth="1"/>
    <col min="4614" max="4616" width="11.5703125" style="969"/>
    <col min="4617" max="4617" width="15.7109375" style="969" customWidth="1"/>
    <col min="4618" max="4618" width="22.5703125" style="969" customWidth="1"/>
    <col min="4619" max="4866" width="11.5703125" style="969"/>
    <col min="4867" max="4867" width="16.28515625" style="969" customWidth="1"/>
    <col min="4868" max="4868" width="12.5703125" style="969" customWidth="1"/>
    <col min="4869" max="4869" width="16" style="969" customWidth="1"/>
    <col min="4870" max="4872" width="11.5703125" style="969"/>
    <col min="4873" max="4873" width="15.7109375" style="969" customWidth="1"/>
    <col min="4874" max="4874" width="22.5703125" style="969" customWidth="1"/>
    <col min="4875" max="5122" width="11.5703125" style="969"/>
    <col min="5123" max="5123" width="16.28515625" style="969" customWidth="1"/>
    <col min="5124" max="5124" width="12.5703125" style="969" customWidth="1"/>
    <col min="5125" max="5125" width="16" style="969" customWidth="1"/>
    <col min="5126" max="5128" width="11.5703125" style="969"/>
    <col min="5129" max="5129" width="15.7109375" style="969" customWidth="1"/>
    <col min="5130" max="5130" width="22.5703125" style="969" customWidth="1"/>
    <col min="5131" max="5378" width="11.5703125" style="969"/>
    <col min="5379" max="5379" width="16.28515625" style="969" customWidth="1"/>
    <col min="5380" max="5380" width="12.5703125" style="969" customWidth="1"/>
    <col min="5381" max="5381" width="16" style="969" customWidth="1"/>
    <col min="5382" max="5384" width="11.5703125" style="969"/>
    <col min="5385" max="5385" width="15.7109375" style="969" customWidth="1"/>
    <col min="5386" max="5386" width="22.5703125" style="969" customWidth="1"/>
    <col min="5387" max="5634" width="11.5703125" style="969"/>
    <col min="5635" max="5635" width="16.28515625" style="969" customWidth="1"/>
    <col min="5636" max="5636" width="12.5703125" style="969" customWidth="1"/>
    <col min="5637" max="5637" width="16" style="969" customWidth="1"/>
    <col min="5638" max="5640" width="11.5703125" style="969"/>
    <col min="5641" max="5641" width="15.7109375" style="969" customWidth="1"/>
    <col min="5642" max="5642" width="22.5703125" style="969" customWidth="1"/>
    <col min="5643" max="5890" width="11.5703125" style="969"/>
    <col min="5891" max="5891" width="16.28515625" style="969" customWidth="1"/>
    <col min="5892" max="5892" width="12.5703125" style="969" customWidth="1"/>
    <col min="5893" max="5893" width="16" style="969" customWidth="1"/>
    <col min="5894" max="5896" width="11.5703125" style="969"/>
    <col min="5897" max="5897" width="15.7109375" style="969" customWidth="1"/>
    <col min="5898" max="5898" width="22.5703125" style="969" customWidth="1"/>
    <col min="5899" max="6146" width="11.5703125" style="969"/>
    <col min="6147" max="6147" width="16.28515625" style="969" customWidth="1"/>
    <col min="6148" max="6148" width="12.5703125" style="969" customWidth="1"/>
    <col min="6149" max="6149" width="16" style="969" customWidth="1"/>
    <col min="6150" max="6152" width="11.5703125" style="969"/>
    <col min="6153" max="6153" width="15.7109375" style="969" customWidth="1"/>
    <col min="6154" max="6154" width="22.5703125" style="969" customWidth="1"/>
    <col min="6155" max="6402" width="11.5703125" style="969"/>
    <col min="6403" max="6403" width="16.28515625" style="969" customWidth="1"/>
    <col min="6404" max="6404" width="12.5703125" style="969" customWidth="1"/>
    <col min="6405" max="6405" width="16" style="969" customWidth="1"/>
    <col min="6406" max="6408" width="11.5703125" style="969"/>
    <col min="6409" max="6409" width="15.7109375" style="969" customWidth="1"/>
    <col min="6410" max="6410" width="22.5703125" style="969" customWidth="1"/>
    <col min="6411" max="6658" width="11.5703125" style="969"/>
    <col min="6659" max="6659" width="16.28515625" style="969" customWidth="1"/>
    <col min="6660" max="6660" width="12.5703125" style="969" customWidth="1"/>
    <col min="6661" max="6661" width="16" style="969" customWidth="1"/>
    <col min="6662" max="6664" width="11.5703125" style="969"/>
    <col min="6665" max="6665" width="15.7109375" style="969" customWidth="1"/>
    <col min="6666" max="6666" width="22.5703125" style="969" customWidth="1"/>
    <col min="6667" max="6914" width="11.5703125" style="969"/>
    <col min="6915" max="6915" width="16.28515625" style="969" customWidth="1"/>
    <col min="6916" max="6916" width="12.5703125" style="969" customWidth="1"/>
    <col min="6917" max="6917" width="16" style="969" customWidth="1"/>
    <col min="6918" max="6920" width="11.5703125" style="969"/>
    <col min="6921" max="6921" width="15.7109375" style="969" customWidth="1"/>
    <col min="6922" max="6922" width="22.5703125" style="969" customWidth="1"/>
    <col min="6923" max="7170" width="11.5703125" style="969"/>
    <col min="7171" max="7171" width="16.28515625" style="969" customWidth="1"/>
    <col min="7172" max="7172" width="12.5703125" style="969" customWidth="1"/>
    <col min="7173" max="7173" width="16" style="969" customWidth="1"/>
    <col min="7174" max="7176" width="11.5703125" style="969"/>
    <col min="7177" max="7177" width="15.7109375" style="969" customWidth="1"/>
    <col min="7178" max="7178" width="22.5703125" style="969" customWidth="1"/>
    <col min="7179" max="7426" width="11.5703125" style="969"/>
    <col min="7427" max="7427" width="16.28515625" style="969" customWidth="1"/>
    <col min="7428" max="7428" width="12.5703125" style="969" customWidth="1"/>
    <col min="7429" max="7429" width="16" style="969" customWidth="1"/>
    <col min="7430" max="7432" width="11.5703125" style="969"/>
    <col min="7433" max="7433" width="15.7109375" style="969" customWidth="1"/>
    <col min="7434" max="7434" width="22.5703125" style="969" customWidth="1"/>
    <col min="7435" max="7682" width="11.5703125" style="969"/>
    <col min="7683" max="7683" width="16.28515625" style="969" customWidth="1"/>
    <col min="7684" max="7684" width="12.5703125" style="969" customWidth="1"/>
    <col min="7685" max="7685" width="16" style="969" customWidth="1"/>
    <col min="7686" max="7688" width="11.5703125" style="969"/>
    <col min="7689" max="7689" width="15.7109375" style="969" customWidth="1"/>
    <col min="7690" max="7690" width="22.5703125" style="969" customWidth="1"/>
    <col min="7691" max="7938" width="11.5703125" style="969"/>
    <col min="7939" max="7939" width="16.28515625" style="969" customWidth="1"/>
    <col min="7940" max="7940" width="12.5703125" style="969" customWidth="1"/>
    <col min="7941" max="7941" width="16" style="969" customWidth="1"/>
    <col min="7942" max="7944" width="11.5703125" style="969"/>
    <col min="7945" max="7945" width="15.7109375" style="969" customWidth="1"/>
    <col min="7946" max="7946" width="22.5703125" style="969" customWidth="1"/>
    <col min="7947" max="8194" width="11.5703125" style="969"/>
    <col min="8195" max="8195" width="16.28515625" style="969" customWidth="1"/>
    <col min="8196" max="8196" width="12.5703125" style="969" customWidth="1"/>
    <col min="8197" max="8197" width="16" style="969" customWidth="1"/>
    <col min="8198" max="8200" width="11.5703125" style="969"/>
    <col min="8201" max="8201" width="15.7109375" style="969" customWidth="1"/>
    <col min="8202" max="8202" width="22.5703125" style="969" customWidth="1"/>
    <col min="8203" max="8450" width="11.5703125" style="969"/>
    <col min="8451" max="8451" width="16.28515625" style="969" customWidth="1"/>
    <col min="8452" max="8452" width="12.5703125" style="969" customWidth="1"/>
    <col min="8453" max="8453" width="16" style="969" customWidth="1"/>
    <col min="8454" max="8456" width="11.5703125" style="969"/>
    <col min="8457" max="8457" width="15.7109375" style="969" customWidth="1"/>
    <col min="8458" max="8458" width="22.5703125" style="969" customWidth="1"/>
    <col min="8459" max="8706" width="11.5703125" style="969"/>
    <col min="8707" max="8707" width="16.28515625" style="969" customWidth="1"/>
    <col min="8708" max="8708" width="12.5703125" style="969" customWidth="1"/>
    <col min="8709" max="8709" width="16" style="969" customWidth="1"/>
    <col min="8710" max="8712" width="11.5703125" style="969"/>
    <col min="8713" max="8713" width="15.7109375" style="969" customWidth="1"/>
    <col min="8714" max="8714" width="22.5703125" style="969" customWidth="1"/>
    <col min="8715" max="8962" width="11.5703125" style="969"/>
    <col min="8963" max="8963" width="16.28515625" style="969" customWidth="1"/>
    <col min="8964" max="8964" width="12.5703125" style="969" customWidth="1"/>
    <col min="8965" max="8965" width="16" style="969" customWidth="1"/>
    <col min="8966" max="8968" width="11.5703125" style="969"/>
    <col min="8969" max="8969" width="15.7109375" style="969" customWidth="1"/>
    <col min="8970" max="8970" width="22.5703125" style="969" customWidth="1"/>
    <col min="8971" max="9218" width="11.5703125" style="969"/>
    <col min="9219" max="9219" width="16.28515625" style="969" customWidth="1"/>
    <col min="9220" max="9220" width="12.5703125" style="969" customWidth="1"/>
    <col min="9221" max="9221" width="16" style="969" customWidth="1"/>
    <col min="9222" max="9224" width="11.5703125" style="969"/>
    <col min="9225" max="9225" width="15.7109375" style="969" customWidth="1"/>
    <col min="9226" max="9226" width="22.5703125" style="969" customWidth="1"/>
    <col min="9227" max="9474" width="11.5703125" style="969"/>
    <col min="9475" max="9475" width="16.28515625" style="969" customWidth="1"/>
    <col min="9476" max="9476" width="12.5703125" style="969" customWidth="1"/>
    <col min="9477" max="9477" width="16" style="969" customWidth="1"/>
    <col min="9478" max="9480" width="11.5703125" style="969"/>
    <col min="9481" max="9481" width="15.7109375" style="969" customWidth="1"/>
    <col min="9482" max="9482" width="22.5703125" style="969" customWidth="1"/>
    <col min="9483" max="9730" width="11.5703125" style="969"/>
    <col min="9731" max="9731" width="16.28515625" style="969" customWidth="1"/>
    <col min="9732" max="9732" width="12.5703125" style="969" customWidth="1"/>
    <col min="9733" max="9733" width="16" style="969" customWidth="1"/>
    <col min="9734" max="9736" width="11.5703125" style="969"/>
    <col min="9737" max="9737" width="15.7109375" style="969" customWidth="1"/>
    <col min="9738" max="9738" width="22.5703125" style="969" customWidth="1"/>
    <col min="9739" max="9986" width="11.5703125" style="969"/>
    <col min="9987" max="9987" width="16.28515625" style="969" customWidth="1"/>
    <col min="9988" max="9988" width="12.5703125" style="969" customWidth="1"/>
    <col min="9989" max="9989" width="16" style="969" customWidth="1"/>
    <col min="9990" max="9992" width="11.5703125" style="969"/>
    <col min="9993" max="9993" width="15.7109375" style="969" customWidth="1"/>
    <col min="9994" max="9994" width="22.5703125" style="969" customWidth="1"/>
    <col min="9995" max="10242" width="11.5703125" style="969"/>
    <col min="10243" max="10243" width="16.28515625" style="969" customWidth="1"/>
    <col min="10244" max="10244" width="12.5703125" style="969" customWidth="1"/>
    <col min="10245" max="10245" width="16" style="969" customWidth="1"/>
    <col min="10246" max="10248" width="11.5703125" style="969"/>
    <col min="10249" max="10249" width="15.7109375" style="969" customWidth="1"/>
    <col min="10250" max="10250" width="22.5703125" style="969" customWidth="1"/>
    <col min="10251" max="10498" width="11.5703125" style="969"/>
    <col min="10499" max="10499" width="16.28515625" style="969" customWidth="1"/>
    <col min="10500" max="10500" width="12.5703125" style="969" customWidth="1"/>
    <col min="10501" max="10501" width="16" style="969" customWidth="1"/>
    <col min="10502" max="10504" width="11.5703125" style="969"/>
    <col min="10505" max="10505" width="15.7109375" style="969" customWidth="1"/>
    <col min="10506" max="10506" width="22.5703125" style="969" customWidth="1"/>
    <col min="10507" max="10754" width="11.5703125" style="969"/>
    <col min="10755" max="10755" width="16.28515625" style="969" customWidth="1"/>
    <col min="10756" max="10756" width="12.5703125" style="969" customWidth="1"/>
    <col min="10757" max="10757" width="16" style="969" customWidth="1"/>
    <col min="10758" max="10760" width="11.5703125" style="969"/>
    <col min="10761" max="10761" width="15.7109375" style="969" customWidth="1"/>
    <col min="10762" max="10762" width="22.5703125" style="969" customWidth="1"/>
    <col min="10763" max="11010" width="11.5703125" style="969"/>
    <col min="11011" max="11011" width="16.28515625" style="969" customWidth="1"/>
    <col min="11012" max="11012" width="12.5703125" style="969" customWidth="1"/>
    <col min="11013" max="11013" width="16" style="969" customWidth="1"/>
    <col min="11014" max="11016" width="11.5703125" style="969"/>
    <col min="11017" max="11017" width="15.7109375" style="969" customWidth="1"/>
    <col min="11018" max="11018" width="22.5703125" style="969" customWidth="1"/>
    <col min="11019" max="11266" width="11.5703125" style="969"/>
    <col min="11267" max="11267" width="16.28515625" style="969" customWidth="1"/>
    <col min="11268" max="11268" width="12.5703125" style="969" customWidth="1"/>
    <col min="11269" max="11269" width="16" style="969" customWidth="1"/>
    <col min="11270" max="11272" width="11.5703125" style="969"/>
    <col min="11273" max="11273" width="15.7109375" style="969" customWidth="1"/>
    <col min="11274" max="11274" width="22.5703125" style="969" customWidth="1"/>
    <col min="11275" max="11522" width="11.5703125" style="969"/>
    <col min="11523" max="11523" width="16.28515625" style="969" customWidth="1"/>
    <col min="11524" max="11524" width="12.5703125" style="969" customWidth="1"/>
    <col min="11525" max="11525" width="16" style="969" customWidth="1"/>
    <col min="11526" max="11528" width="11.5703125" style="969"/>
    <col min="11529" max="11529" width="15.7109375" style="969" customWidth="1"/>
    <col min="11530" max="11530" width="22.5703125" style="969" customWidth="1"/>
    <col min="11531" max="11778" width="11.5703125" style="969"/>
    <col min="11779" max="11779" width="16.28515625" style="969" customWidth="1"/>
    <col min="11780" max="11780" width="12.5703125" style="969" customWidth="1"/>
    <col min="11781" max="11781" width="16" style="969" customWidth="1"/>
    <col min="11782" max="11784" width="11.5703125" style="969"/>
    <col min="11785" max="11785" width="15.7109375" style="969" customWidth="1"/>
    <col min="11786" max="11786" width="22.5703125" style="969" customWidth="1"/>
    <col min="11787" max="12034" width="11.5703125" style="969"/>
    <col min="12035" max="12035" width="16.28515625" style="969" customWidth="1"/>
    <col min="12036" max="12036" width="12.5703125" style="969" customWidth="1"/>
    <col min="12037" max="12037" width="16" style="969" customWidth="1"/>
    <col min="12038" max="12040" width="11.5703125" style="969"/>
    <col min="12041" max="12041" width="15.7109375" style="969" customWidth="1"/>
    <col min="12042" max="12042" width="22.5703125" style="969" customWidth="1"/>
    <col min="12043" max="12290" width="11.5703125" style="969"/>
    <col min="12291" max="12291" width="16.28515625" style="969" customWidth="1"/>
    <col min="12292" max="12292" width="12.5703125" style="969" customWidth="1"/>
    <col min="12293" max="12293" width="16" style="969" customWidth="1"/>
    <col min="12294" max="12296" width="11.5703125" style="969"/>
    <col min="12297" max="12297" width="15.7109375" style="969" customWidth="1"/>
    <col min="12298" max="12298" width="22.5703125" style="969" customWidth="1"/>
    <col min="12299" max="12546" width="11.5703125" style="969"/>
    <col min="12547" max="12547" width="16.28515625" style="969" customWidth="1"/>
    <col min="12548" max="12548" width="12.5703125" style="969" customWidth="1"/>
    <col min="12549" max="12549" width="16" style="969" customWidth="1"/>
    <col min="12550" max="12552" width="11.5703125" style="969"/>
    <col min="12553" max="12553" width="15.7109375" style="969" customWidth="1"/>
    <col min="12554" max="12554" width="22.5703125" style="969" customWidth="1"/>
    <col min="12555" max="12802" width="11.5703125" style="969"/>
    <col min="12803" max="12803" width="16.28515625" style="969" customWidth="1"/>
    <col min="12804" max="12804" width="12.5703125" style="969" customWidth="1"/>
    <col min="12805" max="12805" width="16" style="969" customWidth="1"/>
    <col min="12806" max="12808" width="11.5703125" style="969"/>
    <col min="12809" max="12809" width="15.7109375" style="969" customWidth="1"/>
    <col min="12810" max="12810" width="22.5703125" style="969" customWidth="1"/>
    <col min="12811" max="13058" width="11.5703125" style="969"/>
    <col min="13059" max="13059" width="16.28515625" style="969" customWidth="1"/>
    <col min="13060" max="13060" width="12.5703125" style="969" customWidth="1"/>
    <col min="13061" max="13061" width="16" style="969" customWidth="1"/>
    <col min="13062" max="13064" width="11.5703125" style="969"/>
    <col min="13065" max="13065" width="15.7109375" style="969" customWidth="1"/>
    <col min="13066" max="13066" width="22.5703125" style="969" customWidth="1"/>
    <col min="13067" max="13314" width="11.5703125" style="969"/>
    <col min="13315" max="13315" width="16.28515625" style="969" customWidth="1"/>
    <col min="13316" max="13316" width="12.5703125" style="969" customWidth="1"/>
    <col min="13317" max="13317" width="16" style="969" customWidth="1"/>
    <col min="13318" max="13320" width="11.5703125" style="969"/>
    <col min="13321" max="13321" width="15.7109375" style="969" customWidth="1"/>
    <col min="13322" max="13322" width="22.5703125" style="969" customWidth="1"/>
    <col min="13323" max="13570" width="11.5703125" style="969"/>
    <col min="13571" max="13571" width="16.28515625" style="969" customWidth="1"/>
    <col min="13572" max="13572" width="12.5703125" style="969" customWidth="1"/>
    <col min="13573" max="13573" width="16" style="969" customWidth="1"/>
    <col min="13574" max="13576" width="11.5703125" style="969"/>
    <col min="13577" max="13577" width="15.7109375" style="969" customWidth="1"/>
    <col min="13578" max="13578" width="22.5703125" style="969" customWidth="1"/>
    <col min="13579" max="13826" width="11.5703125" style="969"/>
    <col min="13827" max="13827" width="16.28515625" style="969" customWidth="1"/>
    <col min="13828" max="13828" width="12.5703125" style="969" customWidth="1"/>
    <col min="13829" max="13829" width="16" style="969" customWidth="1"/>
    <col min="13830" max="13832" width="11.5703125" style="969"/>
    <col min="13833" max="13833" width="15.7109375" style="969" customWidth="1"/>
    <col min="13834" max="13834" width="22.5703125" style="969" customWidth="1"/>
    <col min="13835" max="14082" width="11.5703125" style="969"/>
    <col min="14083" max="14083" width="16.28515625" style="969" customWidth="1"/>
    <col min="14084" max="14084" width="12.5703125" style="969" customWidth="1"/>
    <col min="14085" max="14085" width="16" style="969" customWidth="1"/>
    <col min="14086" max="14088" width="11.5703125" style="969"/>
    <col min="14089" max="14089" width="15.7109375" style="969" customWidth="1"/>
    <col min="14090" max="14090" width="22.5703125" style="969" customWidth="1"/>
    <col min="14091" max="14338" width="11.5703125" style="969"/>
    <col min="14339" max="14339" width="16.28515625" style="969" customWidth="1"/>
    <col min="14340" max="14340" width="12.5703125" style="969" customWidth="1"/>
    <col min="14341" max="14341" width="16" style="969" customWidth="1"/>
    <col min="14342" max="14344" width="11.5703125" style="969"/>
    <col min="14345" max="14345" width="15.7109375" style="969" customWidth="1"/>
    <col min="14346" max="14346" width="22.5703125" style="969" customWidth="1"/>
    <col min="14347" max="14594" width="11.5703125" style="969"/>
    <col min="14595" max="14595" width="16.28515625" style="969" customWidth="1"/>
    <col min="14596" max="14596" width="12.5703125" style="969" customWidth="1"/>
    <col min="14597" max="14597" width="16" style="969" customWidth="1"/>
    <col min="14598" max="14600" width="11.5703125" style="969"/>
    <col min="14601" max="14601" width="15.7109375" style="969" customWidth="1"/>
    <col min="14602" max="14602" width="22.5703125" style="969" customWidth="1"/>
    <col min="14603" max="14850" width="11.5703125" style="969"/>
    <col min="14851" max="14851" width="16.28515625" style="969" customWidth="1"/>
    <col min="14852" max="14852" width="12.5703125" style="969" customWidth="1"/>
    <col min="14853" max="14853" width="16" style="969" customWidth="1"/>
    <col min="14854" max="14856" width="11.5703125" style="969"/>
    <col min="14857" max="14857" width="15.7109375" style="969" customWidth="1"/>
    <col min="14858" max="14858" width="22.5703125" style="969" customWidth="1"/>
    <col min="14859" max="15106" width="11.5703125" style="969"/>
    <col min="15107" max="15107" width="16.28515625" style="969" customWidth="1"/>
    <col min="15108" max="15108" width="12.5703125" style="969" customWidth="1"/>
    <col min="15109" max="15109" width="16" style="969" customWidth="1"/>
    <col min="15110" max="15112" width="11.5703125" style="969"/>
    <col min="15113" max="15113" width="15.7109375" style="969" customWidth="1"/>
    <col min="15114" max="15114" width="22.5703125" style="969" customWidth="1"/>
    <col min="15115" max="15362" width="11.5703125" style="969"/>
    <col min="15363" max="15363" width="16.28515625" style="969" customWidth="1"/>
    <col min="15364" max="15364" width="12.5703125" style="969" customWidth="1"/>
    <col min="15365" max="15365" width="16" style="969" customWidth="1"/>
    <col min="15366" max="15368" width="11.5703125" style="969"/>
    <col min="15369" max="15369" width="15.7109375" style="969" customWidth="1"/>
    <col min="15370" max="15370" width="22.5703125" style="969" customWidth="1"/>
    <col min="15371" max="15618" width="11.5703125" style="969"/>
    <col min="15619" max="15619" width="16.28515625" style="969" customWidth="1"/>
    <col min="15620" max="15620" width="12.5703125" style="969" customWidth="1"/>
    <col min="15621" max="15621" width="16" style="969" customWidth="1"/>
    <col min="15622" max="15624" width="11.5703125" style="969"/>
    <col min="15625" max="15625" width="15.7109375" style="969" customWidth="1"/>
    <col min="15626" max="15626" width="22.5703125" style="969" customWidth="1"/>
    <col min="15627" max="15874" width="11.5703125" style="969"/>
    <col min="15875" max="15875" width="16.28515625" style="969" customWidth="1"/>
    <col min="15876" max="15876" width="12.5703125" style="969" customWidth="1"/>
    <col min="15877" max="15877" width="16" style="969" customWidth="1"/>
    <col min="15878" max="15880" width="11.5703125" style="969"/>
    <col min="15881" max="15881" width="15.7109375" style="969" customWidth="1"/>
    <col min="15882" max="15882" width="22.5703125" style="969" customWidth="1"/>
    <col min="15883" max="16130" width="11.5703125" style="969"/>
    <col min="16131" max="16131" width="16.28515625" style="969" customWidth="1"/>
    <col min="16132" max="16132" width="12.5703125" style="969" customWidth="1"/>
    <col min="16133" max="16133" width="16" style="969" customWidth="1"/>
    <col min="16134" max="16136" width="11.5703125" style="969"/>
    <col min="16137" max="16137" width="15.7109375" style="969" customWidth="1"/>
    <col min="16138" max="16138" width="22.5703125" style="969" customWidth="1"/>
    <col min="16139" max="16384" width="11.5703125" style="969"/>
  </cols>
  <sheetData>
    <row r="1" spans="3:11" ht="17.25" x14ac:dyDescent="0.3">
      <c r="D1" s="1079"/>
      <c r="E1" s="1073"/>
      <c r="F1" s="1037" t="s">
        <v>148</v>
      </c>
      <c r="G1" s="1073"/>
      <c r="H1" s="1073"/>
      <c r="I1" s="1073"/>
      <c r="J1" s="1073"/>
      <c r="K1" s="1073"/>
    </row>
    <row r="2" spans="3:11" ht="16.5" x14ac:dyDescent="0.3">
      <c r="D2" s="1073"/>
      <c r="E2" s="1073"/>
      <c r="F2" s="1035" t="s">
        <v>41</v>
      </c>
      <c r="G2" s="1073"/>
      <c r="H2" s="1073"/>
      <c r="I2" s="1073"/>
      <c r="J2" s="1073"/>
      <c r="K2" s="1073"/>
    </row>
    <row r="3" spans="3:11" ht="17.25" x14ac:dyDescent="0.3">
      <c r="D3" s="1073"/>
      <c r="E3" s="1079"/>
      <c r="F3" s="1034" t="s">
        <v>807</v>
      </c>
      <c r="G3" s="1073"/>
      <c r="H3" s="1073"/>
      <c r="I3" s="1073"/>
      <c r="J3" s="1073"/>
      <c r="K3" s="1073"/>
    </row>
    <row r="4" spans="3:11" x14ac:dyDescent="0.3">
      <c r="D4" s="3687" t="s">
        <v>167</v>
      </c>
      <c r="E4" s="3687"/>
      <c r="F4" s="3687"/>
      <c r="G4" s="3687"/>
      <c r="H4" s="3687"/>
    </row>
    <row r="7" spans="3:11" x14ac:dyDescent="0.3">
      <c r="G7" s="969" t="s">
        <v>404</v>
      </c>
      <c r="I7" s="971" t="s">
        <v>1524</v>
      </c>
      <c r="J7" s="972"/>
    </row>
    <row r="8" spans="3:11" x14ac:dyDescent="0.3">
      <c r="G8" s="973" t="s">
        <v>152</v>
      </c>
      <c r="H8" s="1038" t="s">
        <v>832</v>
      </c>
      <c r="I8" s="1039"/>
      <c r="J8" s="1047"/>
    </row>
    <row r="9" spans="3:11" ht="15.75" thickBot="1" x14ac:dyDescent="0.35">
      <c r="I9" s="973"/>
      <c r="J9" s="970"/>
    </row>
    <row r="10" spans="3:11" x14ac:dyDescent="0.3">
      <c r="C10" s="2252" t="s">
        <v>39</v>
      </c>
      <c r="D10" s="2253" t="s">
        <v>319</v>
      </c>
      <c r="E10" s="2254"/>
      <c r="F10" s="2254"/>
      <c r="G10" s="2254"/>
      <c r="H10" s="2254"/>
      <c r="I10" s="2254"/>
      <c r="J10" s="2255"/>
    </row>
    <row r="11" spans="3:11" x14ac:dyDescent="0.3">
      <c r="C11" s="2256" t="s">
        <v>157</v>
      </c>
      <c r="D11" s="1003" t="s">
        <v>320</v>
      </c>
      <c r="E11" s="1004"/>
      <c r="F11" s="1004"/>
      <c r="G11" s="1004"/>
      <c r="H11" s="1004"/>
      <c r="I11" s="1004"/>
      <c r="J11" s="2257"/>
    </row>
    <row r="12" spans="3:11" x14ac:dyDescent="0.3">
      <c r="C12" s="2258"/>
      <c r="D12" s="994" t="s">
        <v>321</v>
      </c>
      <c r="E12" s="995"/>
      <c r="F12" s="995"/>
      <c r="G12" s="995"/>
      <c r="H12" s="995"/>
      <c r="I12" s="995"/>
      <c r="J12" s="2259"/>
    </row>
    <row r="13" spans="3:11" x14ac:dyDescent="0.3">
      <c r="C13" s="2258"/>
      <c r="D13" s="994" t="s">
        <v>322</v>
      </c>
      <c r="E13" s="995"/>
      <c r="F13" s="995"/>
      <c r="G13" s="995"/>
      <c r="H13" s="995"/>
      <c r="I13" s="995"/>
      <c r="J13" s="2259"/>
    </row>
    <row r="14" spans="3:11" x14ac:dyDescent="0.3">
      <c r="C14" s="2260"/>
      <c r="D14" s="997"/>
      <c r="E14" s="998"/>
      <c r="F14" s="998"/>
      <c r="G14" s="998"/>
      <c r="H14" s="998"/>
      <c r="I14" s="998"/>
      <c r="J14" s="2261"/>
    </row>
    <row r="15" spans="3:11" x14ac:dyDescent="0.3">
      <c r="C15" s="2258" t="s">
        <v>155</v>
      </c>
      <c r="D15" s="994" t="s">
        <v>873</v>
      </c>
      <c r="E15" s="995"/>
      <c r="F15" s="995"/>
      <c r="G15" s="995"/>
      <c r="H15" s="995"/>
      <c r="I15" s="995"/>
      <c r="J15" s="2259"/>
    </row>
    <row r="16" spans="3:11" x14ac:dyDescent="0.3">
      <c r="C16" s="2256" t="s">
        <v>159</v>
      </c>
      <c r="D16" s="1003" t="s">
        <v>324</v>
      </c>
      <c r="E16" s="1004"/>
      <c r="F16" s="1004"/>
      <c r="G16" s="1004"/>
      <c r="H16" s="1004"/>
      <c r="I16" s="1004"/>
      <c r="J16" s="2257"/>
    </row>
    <row r="17" spans="3:11" x14ac:dyDescent="0.3">
      <c r="C17" s="2258"/>
      <c r="D17" s="994"/>
      <c r="E17" s="995"/>
      <c r="F17" s="995"/>
      <c r="G17" s="995"/>
      <c r="H17" s="995"/>
      <c r="I17" s="995"/>
      <c r="J17" s="2259"/>
    </row>
    <row r="18" spans="3:11" x14ac:dyDescent="0.3">
      <c r="C18" s="2260"/>
      <c r="D18" s="997"/>
      <c r="E18" s="998"/>
      <c r="F18" s="998"/>
      <c r="G18" s="998"/>
      <c r="H18" s="998"/>
      <c r="I18" s="998"/>
      <c r="J18" s="2261"/>
    </row>
    <row r="19" spans="3:11" x14ac:dyDescent="0.3">
      <c r="C19" s="2265" t="s">
        <v>161</v>
      </c>
      <c r="D19" s="1000" t="s">
        <v>268</v>
      </c>
      <c r="E19" s="1001"/>
      <c r="F19" s="1001"/>
      <c r="G19" s="1001"/>
      <c r="H19" s="1001"/>
      <c r="I19" s="1001"/>
      <c r="J19" s="2266"/>
    </row>
    <row r="20" spans="3:11" x14ac:dyDescent="0.3">
      <c r="C20" s="2256" t="s">
        <v>162</v>
      </c>
      <c r="D20" s="1003" t="s">
        <v>325</v>
      </c>
      <c r="E20" s="1004"/>
      <c r="F20" s="1004"/>
      <c r="G20" s="1004"/>
      <c r="H20" s="1004"/>
      <c r="I20" s="1004"/>
      <c r="J20" s="2257"/>
    </row>
    <row r="21" spans="3:11" x14ac:dyDescent="0.3">
      <c r="C21" s="2260"/>
      <c r="D21" s="997" t="s">
        <v>326</v>
      </c>
      <c r="E21" s="998"/>
      <c r="F21" s="998"/>
      <c r="G21" s="998"/>
      <c r="H21" s="998"/>
      <c r="I21" s="998"/>
      <c r="J21" s="2261"/>
    </row>
    <row r="22" spans="3:11" ht="30.75" thickBot="1" x14ac:dyDescent="0.35">
      <c r="C22" s="2267" t="s">
        <v>231</v>
      </c>
      <c r="D22" s="2268"/>
      <c r="E22" s="2269"/>
      <c r="F22" s="2269"/>
      <c r="G22" s="2269"/>
      <c r="H22" s="2269"/>
      <c r="I22" s="2269"/>
      <c r="J22" s="2270"/>
    </row>
    <row r="24" spans="3:11" ht="15.75" thickBot="1" x14ac:dyDescent="0.35">
      <c r="E24" s="1009"/>
    </row>
    <row r="25" spans="3:11" ht="45.75" customHeight="1" thickBot="1" x14ac:dyDescent="0.35">
      <c r="D25" s="2272" t="s">
        <v>166</v>
      </c>
      <c r="E25" s="2273" t="s">
        <v>874</v>
      </c>
      <c r="F25" s="2274" t="s">
        <v>159</v>
      </c>
      <c r="G25" s="1081" t="s">
        <v>275</v>
      </c>
      <c r="H25" s="1081"/>
      <c r="I25" s="1081"/>
      <c r="J25" s="1081"/>
      <c r="K25" s="1082"/>
    </row>
    <row r="26" spans="3:11" hidden="1" x14ac:dyDescent="0.3">
      <c r="D26" s="2240">
        <v>42736</v>
      </c>
      <c r="E26" s="2271">
        <v>1</v>
      </c>
      <c r="F26" s="2242">
        <v>0.9</v>
      </c>
      <c r="G26" s="1013" t="s">
        <v>167</v>
      </c>
    </row>
    <row r="27" spans="3:11" hidden="1" x14ac:dyDescent="0.3">
      <c r="D27" s="2240">
        <v>42767</v>
      </c>
      <c r="E27" s="2271">
        <v>1</v>
      </c>
      <c r="F27" s="2242">
        <v>0.9</v>
      </c>
      <c r="G27" s="1013"/>
    </row>
    <row r="28" spans="3:11" hidden="1" x14ac:dyDescent="0.3">
      <c r="D28" s="2240">
        <v>42795</v>
      </c>
      <c r="E28" s="2271">
        <v>1</v>
      </c>
      <c r="F28" s="2242">
        <v>0.9</v>
      </c>
      <c r="G28" s="969" t="s">
        <v>167</v>
      </c>
    </row>
    <row r="29" spans="3:11" hidden="1" x14ac:dyDescent="0.3">
      <c r="D29" s="2240">
        <v>42826</v>
      </c>
      <c r="E29" s="2271">
        <v>1</v>
      </c>
      <c r="F29" s="2242">
        <v>0.9</v>
      </c>
      <c r="H29" s="1123"/>
    </row>
    <row r="30" spans="3:11" hidden="1" x14ac:dyDescent="0.3">
      <c r="D30" s="2240">
        <v>42856</v>
      </c>
      <c r="E30" s="2271">
        <v>1</v>
      </c>
      <c r="F30" s="2242">
        <v>0.9</v>
      </c>
      <c r="G30" s="969" t="s">
        <v>167</v>
      </c>
    </row>
    <row r="31" spans="3:11" hidden="1" x14ac:dyDescent="0.3">
      <c r="D31" s="2240">
        <v>42887</v>
      </c>
      <c r="E31" s="2271">
        <v>1</v>
      </c>
      <c r="F31" s="2242">
        <v>0.9</v>
      </c>
    </row>
    <row r="32" spans="3:11" hidden="1" x14ac:dyDescent="0.3">
      <c r="D32" s="2240">
        <v>42917</v>
      </c>
      <c r="E32" s="2271">
        <v>1</v>
      </c>
      <c r="F32" s="2242">
        <v>0.9</v>
      </c>
      <c r="G32" s="969" t="s">
        <v>167</v>
      </c>
    </row>
    <row r="33" spans="4:7" hidden="1" x14ac:dyDescent="0.3">
      <c r="D33" s="2240">
        <v>42948</v>
      </c>
      <c r="E33" s="2271">
        <v>1</v>
      </c>
      <c r="F33" s="2242">
        <v>0.9</v>
      </c>
    </row>
    <row r="34" spans="4:7" hidden="1" x14ac:dyDescent="0.3">
      <c r="D34" s="2240">
        <v>42979</v>
      </c>
      <c r="E34" s="2271">
        <v>1</v>
      </c>
      <c r="F34" s="2242">
        <v>0.9</v>
      </c>
      <c r="G34" s="969" t="s">
        <v>167</v>
      </c>
    </row>
    <row r="35" spans="4:7" hidden="1" x14ac:dyDescent="0.3">
      <c r="D35" s="2240">
        <v>43009</v>
      </c>
      <c r="E35" s="2271">
        <v>1</v>
      </c>
      <c r="F35" s="2242">
        <v>0.9</v>
      </c>
    </row>
    <row r="36" spans="4:7" hidden="1" x14ac:dyDescent="0.3">
      <c r="D36" s="2240">
        <v>43040</v>
      </c>
      <c r="E36" s="2271">
        <v>1</v>
      </c>
      <c r="F36" s="2242">
        <v>0.9</v>
      </c>
      <c r="G36" s="969" t="s">
        <v>167</v>
      </c>
    </row>
    <row r="37" spans="4:7" hidden="1" x14ac:dyDescent="0.3">
      <c r="D37" s="2240">
        <v>43070</v>
      </c>
      <c r="E37" s="2271">
        <v>1</v>
      </c>
      <c r="F37" s="2242">
        <v>0.9</v>
      </c>
    </row>
    <row r="38" spans="4:7" x14ac:dyDescent="0.3">
      <c r="D38" s="2240">
        <v>43101</v>
      </c>
      <c r="E38" s="2031">
        <v>0.08</v>
      </c>
      <c r="F38" s="2242">
        <v>0.9</v>
      </c>
      <c r="G38" s="1013" t="s">
        <v>1385</v>
      </c>
    </row>
    <row r="39" spans="4:7" x14ac:dyDescent="0.3">
      <c r="D39" s="2240">
        <v>43132</v>
      </c>
      <c r="E39" s="2271">
        <v>1</v>
      </c>
      <c r="F39" s="2242">
        <v>0.9</v>
      </c>
    </row>
    <row r="40" spans="4:7" x14ac:dyDescent="0.3">
      <c r="D40" s="2240">
        <v>43160</v>
      </c>
      <c r="E40" s="2271">
        <v>1</v>
      </c>
      <c r="F40" s="2242">
        <v>0.9</v>
      </c>
      <c r="G40" s="969" t="s">
        <v>167</v>
      </c>
    </row>
    <row r="41" spans="4:7" x14ac:dyDescent="0.3">
      <c r="D41" s="2240">
        <v>43191</v>
      </c>
      <c r="E41" s="2271">
        <v>1</v>
      </c>
      <c r="F41" s="2242">
        <v>0.9</v>
      </c>
    </row>
    <row r="42" spans="4:7" x14ac:dyDescent="0.3">
      <c r="D42" s="2240">
        <v>43221</v>
      </c>
      <c r="E42" s="2271">
        <v>1</v>
      </c>
      <c r="F42" s="2242">
        <v>0.9</v>
      </c>
    </row>
    <row r="43" spans="4:7" x14ac:dyDescent="0.3">
      <c r="D43" s="2240">
        <v>43252</v>
      </c>
      <c r="E43" s="2271">
        <v>1</v>
      </c>
      <c r="F43" s="2242">
        <v>0.9</v>
      </c>
    </row>
    <row r="44" spans="4:7" x14ac:dyDescent="0.3">
      <c r="D44" s="2240">
        <v>43282</v>
      </c>
      <c r="E44" s="2271">
        <v>1</v>
      </c>
      <c r="F44" s="2242">
        <v>0.9</v>
      </c>
    </row>
    <row r="45" spans="4:7" x14ac:dyDescent="0.3">
      <c r="D45" s="2240">
        <v>43313</v>
      </c>
      <c r="E45" s="2271">
        <v>1</v>
      </c>
      <c r="F45" s="2242">
        <v>0.9</v>
      </c>
    </row>
    <row r="46" spans="4:7" x14ac:dyDescent="0.3">
      <c r="D46" s="2240">
        <v>43344</v>
      </c>
      <c r="E46" s="2271">
        <v>1</v>
      </c>
      <c r="F46" s="2242">
        <v>0.9</v>
      </c>
    </row>
    <row r="47" spans="4:7" x14ac:dyDescent="0.3">
      <c r="D47" s="2240">
        <v>43374</v>
      </c>
      <c r="E47" s="2271">
        <v>1</v>
      </c>
      <c r="F47" s="2242">
        <v>0.9</v>
      </c>
    </row>
    <row r="48" spans="4:7" x14ac:dyDescent="0.3">
      <c r="D48" s="2240">
        <v>43405</v>
      </c>
      <c r="E48" s="2271">
        <v>1</v>
      </c>
      <c r="F48" s="2242">
        <v>0.9</v>
      </c>
    </row>
    <row r="49" spans="4:6" ht="15.75" thickBot="1" x14ac:dyDescent="0.35">
      <c r="D49" s="2800">
        <v>43435</v>
      </c>
      <c r="E49" s="3041">
        <v>1</v>
      </c>
      <c r="F49" s="3020">
        <v>0.9</v>
      </c>
    </row>
    <row r="50" spans="4:6" ht="15.75" thickBot="1" x14ac:dyDescent="0.35">
      <c r="D50" s="2420">
        <v>43466</v>
      </c>
      <c r="E50" s="3043">
        <v>1</v>
      </c>
      <c r="F50" s="2422">
        <v>0.9</v>
      </c>
    </row>
    <row r="51" spans="4:6" ht="15.75" thickBot="1" x14ac:dyDescent="0.35">
      <c r="D51" s="2240">
        <v>43497</v>
      </c>
      <c r="E51" s="3043">
        <v>1</v>
      </c>
      <c r="F51" s="2242">
        <v>0.9</v>
      </c>
    </row>
    <row r="52" spans="4:6" x14ac:dyDescent="0.3">
      <c r="D52" s="2240">
        <v>43525</v>
      </c>
      <c r="E52" s="3043">
        <v>1</v>
      </c>
      <c r="F52" s="2242">
        <v>0.9</v>
      </c>
    </row>
    <row r="53" spans="4:6" x14ac:dyDescent="0.3">
      <c r="D53" s="2240">
        <v>43556</v>
      </c>
      <c r="E53" s="3042"/>
      <c r="F53" s="2242">
        <v>0.9</v>
      </c>
    </row>
    <row r="54" spans="4:6" x14ac:dyDescent="0.3">
      <c r="D54" s="2240">
        <v>43586</v>
      </c>
      <c r="E54" s="3042"/>
      <c r="F54" s="2242">
        <v>0.9</v>
      </c>
    </row>
    <row r="55" spans="4:6" x14ac:dyDescent="0.3">
      <c r="D55" s="2240">
        <v>43617</v>
      </c>
      <c r="E55" s="3042"/>
      <c r="F55" s="2242">
        <v>0.9</v>
      </c>
    </row>
    <row r="56" spans="4:6" x14ac:dyDescent="0.3">
      <c r="D56" s="2240">
        <v>43647</v>
      </c>
      <c r="E56" s="3042"/>
      <c r="F56" s="2242">
        <v>0.9</v>
      </c>
    </row>
    <row r="57" spans="4:6" x14ac:dyDescent="0.3">
      <c r="D57" s="2240">
        <v>43678</v>
      </c>
      <c r="E57" s="3042"/>
      <c r="F57" s="2242">
        <v>0.9</v>
      </c>
    </row>
    <row r="58" spans="4:6" x14ac:dyDescent="0.3">
      <c r="D58" s="2240">
        <v>43709</v>
      </c>
      <c r="E58" s="3042"/>
      <c r="F58" s="2242">
        <v>0.9</v>
      </c>
    </row>
    <row r="59" spans="4:6" x14ac:dyDescent="0.3">
      <c r="D59" s="2240">
        <v>43739</v>
      </c>
      <c r="E59" s="3042"/>
      <c r="F59" s="2242">
        <v>0.9</v>
      </c>
    </row>
    <row r="60" spans="4:6" x14ac:dyDescent="0.3">
      <c r="D60" s="2240">
        <v>43770</v>
      </c>
      <c r="E60" s="3042"/>
      <c r="F60" s="2242">
        <v>0.9</v>
      </c>
    </row>
    <row r="61" spans="4:6" ht="15.75" thickBot="1" x14ac:dyDescent="0.35">
      <c r="D61" s="2241">
        <v>43800</v>
      </c>
      <c r="E61" s="3044"/>
      <c r="F61" s="2242">
        <v>0.9</v>
      </c>
    </row>
    <row r="62" spans="4:6" x14ac:dyDescent="0.3">
      <c r="D62" s="2784"/>
    </row>
    <row r="64" spans="4:6" x14ac:dyDescent="0.3">
      <c r="D64" s="1010" t="s">
        <v>818</v>
      </c>
    </row>
    <row r="65" spans="3:9" x14ac:dyDescent="0.3">
      <c r="D65" s="969" t="s">
        <v>176</v>
      </c>
    </row>
    <row r="66" spans="3:9" x14ac:dyDescent="0.3">
      <c r="D66" s="969" t="s">
        <v>177</v>
      </c>
    </row>
    <row r="67" spans="3:9" s="1124" customFormat="1" ht="15.75" thickBot="1" x14ac:dyDescent="0.35">
      <c r="D67" s="1125" t="s">
        <v>178</v>
      </c>
      <c r="E67" s="1126"/>
      <c r="F67" s="1126"/>
      <c r="G67" s="1126"/>
      <c r="H67" s="1127"/>
    </row>
    <row r="68" spans="3:9" ht="15.75" thickBot="1" x14ac:dyDescent="0.35">
      <c r="D68" s="1128" t="s">
        <v>179</v>
      </c>
      <c r="E68" s="1129"/>
      <c r="F68" s="1130" t="s">
        <v>180</v>
      </c>
      <c r="G68" s="1129"/>
      <c r="H68" s="1131"/>
    </row>
    <row r="69" spans="3:9" x14ac:dyDescent="0.3">
      <c r="D69" s="1132"/>
      <c r="E69" s="1133"/>
      <c r="F69" s="1134"/>
      <c r="G69" s="1133"/>
      <c r="H69" s="1135"/>
    </row>
    <row r="70" spans="3:9" x14ac:dyDescent="0.3">
      <c r="D70" s="1026" t="s">
        <v>167</v>
      </c>
      <c r="E70" s="972"/>
      <c r="F70" s="1027" t="s">
        <v>167</v>
      </c>
      <c r="G70" s="972"/>
      <c r="H70" s="1028"/>
    </row>
    <row r="71" spans="3:9" ht="15.75" thickBot="1" x14ac:dyDescent="0.35">
      <c r="D71" s="1029"/>
      <c r="E71" s="1030"/>
      <c r="F71" s="1031"/>
      <c r="G71" s="1030"/>
      <c r="H71" s="1032"/>
    </row>
    <row r="72" spans="3:9" ht="0.4" customHeight="1" x14ac:dyDescent="0.3">
      <c r="C72" s="1136"/>
      <c r="D72" s="1136"/>
      <c r="E72" s="1136"/>
      <c r="F72" s="1136"/>
      <c r="G72" s="1136"/>
      <c r="H72" s="1136"/>
      <c r="I72" s="1136"/>
    </row>
    <row r="73" spans="3:9" ht="0.4" customHeight="1" x14ac:dyDescent="0.3">
      <c r="C73" s="1136"/>
      <c r="D73" s="1136"/>
      <c r="E73" s="1136"/>
      <c r="F73" s="1136"/>
      <c r="G73" s="1136"/>
      <c r="H73" s="1136"/>
      <c r="I73" s="1136"/>
    </row>
    <row r="74" spans="3:9" ht="0.4" customHeight="1" x14ac:dyDescent="0.3">
      <c r="C74" s="1136"/>
      <c r="D74" s="1136"/>
      <c r="E74" s="1136"/>
      <c r="F74" s="1136"/>
      <c r="G74" s="1136"/>
      <c r="H74" s="1136"/>
      <c r="I74" s="1136"/>
    </row>
    <row r="75" spans="3:9" ht="0.4" customHeight="1" x14ac:dyDescent="0.3">
      <c r="C75" s="1136"/>
      <c r="D75" s="1136"/>
      <c r="E75" s="1136"/>
      <c r="F75" s="1136"/>
      <c r="G75" s="1136"/>
      <c r="H75" s="1136"/>
      <c r="I75" s="1136"/>
    </row>
    <row r="76" spans="3:9" ht="0.4" customHeight="1" x14ac:dyDescent="0.3">
      <c r="C76" s="1136"/>
      <c r="D76" s="1136"/>
      <c r="E76" s="1136"/>
      <c r="F76" s="1136"/>
      <c r="G76" s="1136"/>
      <c r="H76" s="1136"/>
      <c r="I76" s="1136"/>
    </row>
    <row r="77" spans="3:9" ht="0.4" customHeight="1" x14ac:dyDescent="0.3">
      <c r="C77" s="1136"/>
      <c r="D77" s="1136"/>
      <c r="E77" s="1136"/>
      <c r="F77" s="1136"/>
      <c r="G77" s="1136"/>
      <c r="H77" s="1136"/>
      <c r="I77" s="1136"/>
    </row>
    <row r="78" spans="3:9" ht="0.4" customHeight="1" x14ac:dyDescent="0.3">
      <c r="C78" s="1136"/>
      <c r="D78" s="1136"/>
      <c r="E78" s="1136"/>
      <c r="F78" s="1136"/>
      <c r="G78" s="1136"/>
      <c r="H78" s="1136"/>
      <c r="I78" s="1136"/>
    </row>
    <row r="79" spans="3:9" ht="0.4" customHeight="1" x14ac:dyDescent="0.3">
      <c r="C79" s="1136"/>
      <c r="D79" s="1136"/>
      <c r="E79" s="1136"/>
      <c r="F79" s="1136"/>
      <c r="G79" s="1136"/>
      <c r="H79" s="1136"/>
      <c r="I79" s="1136"/>
    </row>
    <row r="80" spans="3:9" ht="0.4" customHeight="1" x14ac:dyDescent="0.3"/>
    <row r="82" spans="2:13" ht="18.75" x14ac:dyDescent="0.3">
      <c r="C82" s="499" t="s">
        <v>1211</v>
      </c>
      <c r="D82" s="500"/>
      <c r="E82" s="500"/>
      <c r="F82" s="500"/>
      <c r="G82" s="500"/>
      <c r="H82" s="500"/>
      <c r="I82" s="500"/>
      <c r="J82" s="500"/>
      <c r="K82" s="500"/>
      <c r="L82" s="500"/>
      <c r="M82" s="500"/>
    </row>
    <row r="83" spans="2:13" ht="16.5" thickBot="1" x14ac:dyDescent="0.35">
      <c r="C83"/>
      <c r="D83"/>
      <c r="E83"/>
      <c r="F83"/>
      <c r="G83"/>
      <c r="H83"/>
      <c r="I83"/>
      <c r="J83"/>
      <c r="K83"/>
      <c r="L83"/>
      <c r="M83"/>
    </row>
    <row r="84" spans="2:13" ht="15.75" x14ac:dyDescent="0.3">
      <c r="C84" s="501">
        <v>2018</v>
      </c>
      <c r="D84" s="503" t="s">
        <v>875</v>
      </c>
      <c r="E84" s="503"/>
      <c r="F84" s="503"/>
      <c r="G84" s="504"/>
      <c r="H84"/>
      <c r="I84"/>
      <c r="J84"/>
      <c r="K84"/>
      <c r="L84"/>
      <c r="M84" s="70"/>
    </row>
    <row r="85" spans="2:13" ht="16.5" thickBot="1" x14ac:dyDescent="0.35">
      <c r="C85" s="505" t="s">
        <v>166</v>
      </c>
      <c r="D85" s="2276" t="s">
        <v>876</v>
      </c>
      <c r="E85" s="1137" t="s">
        <v>877</v>
      </c>
      <c r="F85" s="2281" t="s">
        <v>427</v>
      </c>
      <c r="G85" s="2280" t="s">
        <v>878</v>
      </c>
      <c r="H85"/>
      <c r="I85"/>
      <c r="J85"/>
      <c r="K85"/>
      <c r="L85"/>
      <c r="M85" s="186"/>
    </row>
    <row r="86" spans="2:13" ht="16.5" thickBot="1" x14ac:dyDescent="0.35">
      <c r="C86" s="2277"/>
      <c r="D86" s="2794" t="s">
        <v>167</v>
      </c>
      <c r="E86" s="2795" t="s">
        <v>167</v>
      </c>
      <c r="F86" s="2282" t="str">
        <f>+D86</f>
        <v xml:space="preserve"> </v>
      </c>
      <c r="G86" s="513"/>
      <c r="H86"/>
      <c r="I86"/>
      <c r="J86"/>
      <c r="K86" s="309"/>
      <c r="L86"/>
      <c r="M86" s="288"/>
    </row>
    <row r="87" spans="2:13" ht="16.5" thickBot="1" x14ac:dyDescent="0.35">
      <c r="C87" s="2278" t="s">
        <v>879</v>
      </c>
      <c r="D87" s="2796">
        <v>25</v>
      </c>
      <c r="E87" s="2797">
        <v>5</v>
      </c>
      <c r="F87" s="2282">
        <f>D87+E87</f>
        <v>30</v>
      </c>
      <c r="G87" s="513">
        <v>0.8</v>
      </c>
      <c r="H87"/>
      <c r="I87"/>
      <c r="J87"/>
      <c r="K87" s="309"/>
      <c r="L87"/>
      <c r="M87" s="288"/>
    </row>
    <row r="88" spans="2:13" ht="16.5" thickBot="1" x14ac:dyDescent="0.35">
      <c r="C88" s="2278" t="s">
        <v>880</v>
      </c>
      <c r="D88" s="2796">
        <v>24</v>
      </c>
      <c r="E88" s="2797">
        <v>0</v>
      </c>
      <c r="F88" s="2282">
        <f t="shared" ref="F88:F98" si="0">D88+E88</f>
        <v>24</v>
      </c>
      <c r="G88" s="513">
        <v>1</v>
      </c>
      <c r="H88"/>
      <c r="I88" s="252"/>
      <c r="J88"/>
      <c r="K88"/>
      <c r="L88"/>
      <c r="M88" s="288"/>
    </row>
    <row r="89" spans="2:13" ht="16.5" thickBot="1" x14ac:dyDescent="0.35">
      <c r="C89" s="2278" t="s">
        <v>881</v>
      </c>
      <c r="D89" s="2796">
        <v>23</v>
      </c>
      <c r="E89" s="2797">
        <v>0</v>
      </c>
      <c r="F89" s="2282">
        <f t="shared" si="0"/>
        <v>23</v>
      </c>
      <c r="G89" s="513">
        <v>1</v>
      </c>
      <c r="H89"/>
      <c r="I89" s="252"/>
      <c r="J89"/>
      <c r="K89"/>
      <c r="L89"/>
      <c r="M89" s="288"/>
    </row>
    <row r="90" spans="2:13" ht="16.5" thickBot="1" x14ac:dyDescent="0.35">
      <c r="B90" s="969" t="s">
        <v>882</v>
      </c>
      <c r="C90" s="2278" t="s">
        <v>883</v>
      </c>
      <c r="D90" s="2796">
        <v>23</v>
      </c>
      <c r="E90" s="2797">
        <v>0</v>
      </c>
      <c r="F90" s="2282">
        <f t="shared" si="0"/>
        <v>23</v>
      </c>
      <c r="G90" s="513">
        <v>1</v>
      </c>
      <c r="H90" t="s">
        <v>167</v>
      </c>
      <c r="I90"/>
      <c r="J90"/>
      <c r="K90"/>
      <c r="L90"/>
      <c r="M90" s="288"/>
    </row>
    <row r="91" spans="2:13" ht="16.5" thickBot="1" x14ac:dyDescent="0.35">
      <c r="C91" s="2278" t="s">
        <v>884</v>
      </c>
      <c r="D91" s="2796">
        <v>25</v>
      </c>
      <c r="E91" s="2797">
        <v>0</v>
      </c>
      <c r="F91" s="2282">
        <f t="shared" si="0"/>
        <v>25</v>
      </c>
      <c r="G91" s="513">
        <v>1</v>
      </c>
      <c r="H91"/>
      <c r="I91"/>
      <c r="J91"/>
      <c r="K91"/>
      <c r="L91"/>
      <c r="M91" s="288"/>
    </row>
    <row r="92" spans="2:13" ht="16.5" thickBot="1" x14ac:dyDescent="0.35">
      <c r="C92" s="2278" t="s">
        <v>885</v>
      </c>
      <c r="D92" s="2796">
        <v>24</v>
      </c>
      <c r="E92" s="2797">
        <v>0</v>
      </c>
      <c r="F92" s="2282">
        <f t="shared" si="0"/>
        <v>24</v>
      </c>
      <c r="G92" s="513">
        <v>1</v>
      </c>
      <c r="H92" s="694"/>
      <c r="I92"/>
      <c r="J92"/>
      <c r="K92"/>
      <c r="L92"/>
      <c r="M92" s="288"/>
    </row>
    <row r="93" spans="2:13" ht="16.5" thickBot="1" x14ac:dyDescent="0.35">
      <c r="C93" s="2278" t="s">
        <v>886</v>
      </c>
      <c r="D93" s="2796">
        <v>24</v>
      </c>
      <c r="E93" s="2797">
        <v>0</v>
      </c>
      <c r="F93" s="2282">
        <f t="shared" si="0"/>
        <v>24</v>
      </c>
      <c r="G93" s="513">
        <v>1</v>
      </c>
      <c r="H93"/>
      <c r="I93"/>
      <c r="J93"/>
      <c r="K93"/>
      <c r="L93"/>
      <c r="M93" s="288"/>
    </row>
    <row r="94" spans="2:13" ht="15.75" x14ac:dyDescent="0.3">
      <c r="C94" s="2398" t="s">
        <v>1384</v>
      </c>
      <c r="D94" s="2796">
        <v>23</v>
      </c>
      <c r="E94" s="2797">
        <v>0</v>
      </c>
      <c r="F94" s="2282">
        <f t="shared" si="0"/>
        <v>23</v>
      </c>
      <c r="G94" s="513">
        <v>1</v>
      </c>
      <c r="H94"/>
      <c r="I94"/>
      <c r="J94"/>
      <c r="K94"/>
      <c r="L94"/>
      <c r="M94" s="288"/>
    </row>
    <row r="95" spans="2:13" ht="16.5" thickBot="1" x14ac:dyDescent="0.35">
      <c r="C95" s="9" t="s">
        <v>1002</v>
      </c>
      <c r="D95" s="752">
        <v>24</v>
      </c>
      <c r="E95" s="752">
        <v>0</v>
      </c>
      <c r="F95" s="2424">
        <v>25</v>
      </c>
      <c r="G95" s="2185">
        <v>1</v>
      </c>
      <c r="H95"/>
      <c r="I95"/>
      <c r="J95"/>
      <c r="K95"/>
      <c r="L95"/>
      <c r="M95"/>
    </row>
    <row r="96" spans="2:13" ht="16.5" thickBot="1" x14ac:dyDescent="0.35">
      <c r="C96" s="2278" t="s">
        <v>889</v>
      </c>
      <c r="D96" s="2796"/>
      <c r="E96" s="2797">
        <v>0</v>
      </c>
      <c r="F96" s="2282">
        <f t="shared" si="0"/>
        <v>0</v>
      </c>
      <c r="G96" s="513">
        <v>1</v>
      </c>
      <c r="H96"/>
      <c r="I96"/>
      <c r="J96"/>
      <c r="K96"/>
      <c r="L96"/>
      <c r="M96"/>
    </row>
    <row r="97" spans="3:13" ht="16.5" thickBot="1" x14ac:dyDescent="0.35">
      <c r="C97" s="2278" t="s">
        <v>890</v>
      </c>
      <c r="D97" s="2796"/>
      <c r="E97" s="2797">
        <v>0</v>
      </c>
      <c r="F97" s="2282">
        <f t="shared" si="0"/>
        <v>0</v>
      </c>
      <c r="G97" s="513">
        <v>1</v>
      </c>
      <c r="H97"/>
      <c r="I97"/>
      <c r="J97"/>
      <c r="K97"/>
      <c r="L97"/>
      <c r="M97"/>
    </row>
    <row r="98" spans="3:13" ht="16.5" thickBot="1" x14ac:dyDescent="0.35">
      <c r="C98" s="2279" t="s">
        <v>891</v>
      </c>
      <c r="D98" s="2798"/>
      <c r="E98" s="2799">
        <v>0</v>
      </c>
      <c r="F98" s="2283">
        <f t="shared" si="0"/>
        <v>0</v>
      </c>
      <c r="G98" s="2275">
        <v>1</v>
      </c>
      <c r="H98"/>
      <c r="I98"/>
      <c r="J98"/>
      <c r="K98"/>
      <c r="L98"/>
      <c r="M98"/>
    </row>
    <row r="99" spans="3:13" ht="15.75" x14ac:dyDescent="0.3">
      <c r="C99">
        <v>2019</v>
      </c>
      <c r="D99"/>
      <c r="E99"/>
      <c r="F99"/>
      <c r="G99"/>
      <c r="H99"/>
      <c r="I99"/>
      <c r="J99"/>
      <c r="K99"/>
      <c r="L99"/>
      <c r="M99"/>
    </row>
    <row r="100" spans="3:13" ht="15.75" x14ac:dyDescent="0.3">
      <c r="C100" s="244" t="s">
        <v>879</v>
      </c>
      <c r="D100" s="1">
        <v>23</v>
      </c>
      <c r="E100" s="2792">
        <v>0</v>
      </c>
      <c r="F100" s="2792">
        <f>D100+E100</f>
        <v>23</v>
      </c>
      <c r="G100" s="2793">
        <v>1</v>
      </c>
      <c r="H100"/>
      <c r="I100"/>
      <c r="J100"/>
      <c r="K100"/>
      <c r="L100"/>
      <c r="M100"/>
    </row>
    <row r="101" spans="3:13" ht="15.75" x14ac:dyDescent="0.3">
      <c r="C101" s="244" t="s">
        <v>880</v>
      </c>
      <c r="D101"/>
      <c r="E101"/>
      <c r="F101"/>
      <c r="G101"/>
      <c r="H101"/>
      <c r="I101"/>
      <c r="J101"/>
      <c r="K101"/>
      <c r="L101"/>
      <c r="M101"/>
    </row>
    <row r="102" spans="3:13" ht="15.75" x14ac:dyDescent="0.3">
      <c r="C102"/>
      <c r="D102"/>
      <c r="E102"/>
      <c r="F102"/>
      <c r="G102"/>
      <c r="H102"/>
      <c r="I102"/>
      <c r="J102"/>
      <c r="K102"/>
      <c r="L102"/>
      <c r="M102"/>
    </row>
    <row r="103" spans="3:13" ht="15.75" x14ac:dyDescent="0.3">
      <c r="C103"/>
      <c r="D103"/>
      <c r="E103"/>
      <c r="F103"/>
      <c r="G103"/>
      <c r="H103"/>
      <c r="I103"/>
      <c r="J103"/>
      <c r="K103"/>
      <c r="L103"/>
      <c r="M103"/>
    </row>
    <row r="104" spans="3:13" ht="15.75" x14ac:dyDescent="0.3">
      <c r="C104" s="2116" t="s">
        <v>1212</v>
      </c>
      <c r="D104" s="1" t="s">
        <v>892</v>
      </c>
      <c r="E104" s="1" t="s">
        <v>893</v>
      </c>
      <c r="F104" s="1"/>
      <c r="G104"/>
      <c r="H104"/>
      <c r="I104"/>
      <c r="J104"/>
      <c r="K104"/>
      <c r="L104"/>
      <c r="M104"/>
    </row>
    <row r="105" spans="3:13" ht="15.75" x14ac:dyDescent="0.3">
      <c r="C105" s="1" t="s">
        <v>894</v>
      </c>
      <c r="D105" s="1683">
        <v>43161</v>
      </c>
      <c r="E105" s="1683">
        <v>43166</v>
      </c>
      <c r="F105" s="1">
        <f>E105-D105</f>
        <v>5</v>
      </c>
      <c r="G105"/>
      <c r="H105"/>
      <c r="I105"/>
      <c r="J105"/>
      <c r="K105"/>
      <c r="L105"/>
      <c r="M105"/>
    </row>
    <row r="106" spans="3:13" ht="15.75" x14ac:dyDescent="0.3">
      <c r="C106" s="1" t="s">
        <v>207</v>
      </c>
      <c r="D106" s="1683">
        <v>43196</v>
      </c>
      <c r="E106" s="1683">
        <v>43195</v>
      </c>
      <c r="F106" s="1">
        <f t="shared" ref="F106:F111" si="1">E106-D106</f>
        <v>-1</v>
      </c>
      <c r="G106"/>
      <c r="H106"/>
      <c r="I106"/>
      <c r="J106"/>
      <c r="K106"/>
      <c r="L106"/>
      <c r="M106"/>
    </row>
    <row r="107" spans="3:13" ht="15.75" x14ac:dyDescent="0.3">
      <c r="C107" s="1" t="s">
        <v>331</v>
      </c>
      <c r="D107" s="1683">
        <v>43217</v>
      </c>
      <c r="E107" s="1683">
        <v>43215</v>
      </c>
      <c r="F107" s="1">
        <f t="shared" si="1"/>
        <v>-2</v>
      </c>
      <c r="G107"/>
      <c r="H107"/>
      <c r="I107"/>
      <c r="J107"/>
      <c r="K107"/>
      <c r="L107"/>
      <c r="M107"/>
    </row>
    <row r="108" spans="3:13" ht="15.75" x14ac:dyDescent="0.3">
      <c r="C108" s="1" t="s">
        <v>318</v>
      </c>
      <c r="D108" s="1683">
        <v>43245</v>
      </c>
      <c r="E108" s="1683">
        <v>43243</v>
      </c>
      <c r="F108" s="1">
        <f t="shared" si="1"/>
        <v>-2</v>
      </c>
      <c r="G108"/>
      <c r="H108"/>
      <c r="I108"/>
      <c r="J108"/>
      <c r="K108"/>
      <c r="L108"/>
      <c r="M108"/>
    </row>
    <row r="109" spans="3:13" ht="15.75" x14ac:dyDescent="0.3">
      <c r="C109" s="1" t="s">
        <v>210</v>
      </c>
      <c r="D109" s="1683">
        <v>43280</v>
      </c>
      <c r="E109" s="1683">
        <v>43280</v>
      </c>
      <c r="F109" s="1">
        <f t="shared" si="1"/>
        <v>0</v>
      </c>
      <c r="G109"/>
      <c r="H109"/>
      <c r="I109"/>
      <c r="J109"/>
      <c r="K109"/>
      <c r="L109"/>
      <c r="M109"/>
    </row>
    <row r="110" spans="3:13" ht="15.75" x14ac:dyDescent="0.3">
      <c r="C110" s="1" t="s">
        <v>211</v>
      </c>
      <c r="D110" s="1683">
        <v>43315</v>
      </c>
      <c r="E110" s="1683">
        <v>43314</v>
      </c>
      <c r="F110" s="1">
        <f t="shared" si="1"/>
        <v>-1</v>
      </c>
      <c r="G110"/>
      <c r="H110"/>
      <c r="I110"/>
      <c r="J110"/>
      <c r="K110"/>
      <c r="L110"/>
      <c r="M110"/>
    </row>
    <row r="111" spans="3:13" ht="15.75" x14ac:dyDescent="0.3">
      <c r="C111" s="1" t="s">
        <v>212</v>
      </c>
      <c r="D111" s="1683">
        <v>43343</v>
      </c>
      <c r="E111" s="1683">
        <v>43342</v>
      </c>
      <c r="F111" s="1">
        <f t="shared" si="1"/>
        <v>-1</v>
      </c>
      <c r="G111"/>
      <c r="H111"/>
      <c r="I111"/>
      <c r="J111"/>
      <c r="K111"/>
      <c r="L111"/>
      <c r="M111"/>
    </row>
    <row r="112" spans="3:13" ht="15.75" x14ac:dyDescent="0.3">
      <c r="C112" s="1" t="s">
        <v>213</v>
      </c>
      <c r="D112" s="1683">
        <v>43371</v>
      </c>
      <c r="E112" s="1683">
        <v>43369</v>
      </c>
      <c r="F112" s="1">
        <v>-2</v>
      </c>
      <c r="G112"/>
      <c r="H112"/>
      <c r="I112"/>
      <c r="J112"/>
      <c r="K112"/>
      <c r="L112"/>
      <c r="M112"/>
    </row>
    <row r="113" spans="3:13" ht="15.75" x14ac:dyDescent="0.3">
      <c r="C113" s="1" t="s">
        <v>214</v>
      </c>
      <c r="D113" s="1683">
        <v>43399</v>
      </c>
      <c r="E113" s="1683">
        <v>43398</v>
      </c>
      <c r="F113" s="1">
        <f t="shared" ref="F113" si="2">E113-D113</f>
        <v>-1</v>
      </c>
      <c r="G113"/>
      <c r="H113"/>
      <c r="I113"/>
      <c r="J113"/>
      <c r="K113"/>
      <c r="L113"/>
      <c r="M113"/>
    </row>
    <row r="114" spans="3:13" ht="15.75" x14ac:dyDescent="0.3">
      <c r="C114" t="s">
        <v>215</v>
      </c>
      <c r="D114" s="623">
        <v>43434</v>
      </c>
      <c r="E114" s="623"/>
      <c r="F114">
        <f t="shared" ref="F114:F116" si="3">E114-D114</f>
        <v>-43434</v>
      </c>
      <c r="G114"/>
      <c r="H114"/>
      <c r="I114"/>
      <c r="J114"/>
      <c r="K114"/>
      <c r="L114"/>
      <c r="M114"/>
    </row>
    <row r="115" spans="3:13" ht="15.75" x14ac:dyDescent="0.3">
      <c r="C115" t="s">
        <v>216</v>
      </c>
      <c r="D115" s="623">
        <v>43476</v>
      </c>
      <c r="E115" s="623"/>
      <c r="F115">
        <f t="shared" si="3"/>
        <v>-43476</v>
      </c>
      <c r="G115"/>
      <c r="H115"/>
      <c r="I115"/>
      <c r="J115"/>
      <c r="K115"/>
      <c r="L115"/>
      <c r="M115"/>
    </row>
    <row r="116" spans="3:13" ht="15.75" x14ac:dyDescent="0.3">
      <c r="C116" t="s">
        <v>217</v>
      </c>
      <c r="D116" s="623">
        <v>43504</v>
      </c>
      <c r="E116" s="623"/>
      <c r="F116">
        <f t="shared" si="3"/>
        <v>-43504</v>
      </c>
      <c r="G116"/>
      <c r="H116"/>
      <c r="I116"/>
      <c r="J116"/>
      <c r="K116"/>
      <c r="L116"/>
      <c r="M116"/>
    </row>
    <row r="117" spans="3:13" ht="15.75" x14ac:dyDescent="0.3">
      <c r="C117">
        <v>2019</v>
      </c>
      <c r="D117"/>
      <c r="E117"/>
      <c r="F117"/>
      <c r="G117"/>
      <c r="H117"/>
      <c r="I117"/>
      <c r="J117"/>
      <c r="K117"/>
      <c r="L117"/>
      <c r="M117"/>
    </row>
    <row r="118" spans="3:13" x14ac:dyDescent="0.3">
      <c r="C118" s="969" t="s">
        <v>894</v>
      </c>
    </row>
  </sheetData>
  <mergeCells count="1">
    <mergeCell ref="D4:H4"/>
  </mergeCells>
  <conditionalFormatting sqref="E26:E37 E39:E61">
    <cfRule type="cellIs" dxfId="144" priority="10" stopIfTrue="1" operator="between">
      <formula>0.01</formula>
      <formula>0.9499</formula>
    </cfRule>
  </conditionalFormatting>
  <conditionalFormatting sqref="G86:G87">
    <cfRule type="cellIs" dxfId="143" priority="6" stopIfTrue="1" operator="between">
      <formula>0.01</formula>
      <formula>0.9</formula>
    </cfRule>
  </conditionalFormatting>
  <conditionalFormatting sqref="G88:G90">
    <cfRule type="cellIs" dxfId="142" priority="5" stopIfTrue="1" operator="between">
      <formula>0.01</formula>
      <formula>0.9</formula>
    </cfRule>
  </conditionalFormatting>
  <conditionalFormatting sqref="G96:G98">
    <cfRule type="cellIs" dxfId="141" priority="4" stopIfTrue="1" operator="between">
      <formula>0.01</formula>
      <formula>0.9</formula>
    </cfRule>
  </conditionalFormatting>
  <conditionalFormatting sqref="G91:G92">
    <cfRule type="cellIs" dxfId="140" priority="3" stopIfTrue="1" operator="between">
      <formula>0.01</formula>
      <formula>0.9</formula>
    </cfRule>
  </conditionalFormatting>
  <conditionalFormatting sqref="G93">
    <cfRule type="cellIs" dxfId="139" priority="2" stopIfTrue="1" operator="between">
      <formula>0.01</formula>
      <formula>0.9</formula>
    </cfRule>
  </conditionalFormatting>
  <conditionalFormatting sqref="G94">
    <cfRule type="cellIs" dxfId="138" priority="1" stopIfTrue="1" operator="between">
      <formula>0.01</formula>
      <formula>0.9</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73"/>
  <sheetViews>
    <sheetView zoomScaleNormal="100" workbookViewId="0">
      <selection activeCell="L8" sqref="L8"/>
    </sheetView>
  </sheetViews>
  <sheetFormatPr defaultColWidth="11.42578125" defaultRowHeight="15" x14ac:dyDescent="0.3"/>
  <cols>
    <col min="1" max="1" width="5.28515625" style="969" customWidth="1"/>
    <col min="2" max="2" width="15.5703125" style="969" customWidth="1"/>
    <col min="3" max="3" width="16.42578125" style="969" customWidth="1"/>
    <col min="4" max="4" width="13.28515625" style="969" customWidth="1"/>
    <col min="5" max="5" width="15.28515625" style="969" customWidth="1"/>
    <col min="6" max="6" width="10.7109375" style="969" customWidth="1"/>
    <col min="7" max="7" width="15.140625" style="969" customWidth="1"/>
    <col min="8" max="8" width="12.7109375" style="969" customWidth="1"/>
    <col min="9" max="9" width="16.42578125" style="969" customWidth="1"/>
    <col min="10" max="10" width="8.7109375" style="969" customWidth="1"/>
    <col min="11" max="258" width="11.5703125" style="969"/>
    <col min="259" max="259" width="19" style="969" customWidth="1"/>
    <col min="260" max="260" width="13.28515625" style="969" customWidth="1"/>
    <col min="261" max="261" width="15.28515625" style="969" customWidth="1"/>
    <col min="262" max="262" width="11.5703125" style="969"/>
    <col min="263" max="263" width="15.42578125" style="969" customWidth="1"/>
    <col min="264" max="264" width="11.5703125" style="969"/>
    <col min="265" max="265" width="16.42578125" style="969" customWidth="1"/>
    <col min="266" max="514" width="11.5703125" style="969"/>
    <col min="515" max="515" width="19" style="969" customWidth="1"/>
    <col min="516" max="516" width="13.28515625" style="969" customWidth="1"/>
    <col min="517" max="517" width="15.28515625" style="969" customWidth="1"/>
    <col min="518" max="518" width="11.5703125" style="969"/>
    <col min="519" max="519" width="15.42578125" style="969" customWidth="1"/>
    <col min="520" max="520" width="11.5703125" style="969"/>
    <col min="521" max="521" width="16.42578125" style="969" customWidth="1"/>
    <col min="522" max="770" width="11.5703125" style="969"/>
    <col min="771" max="771" width="19" style="969" customWidth="1"/>
    <col min="772" max="772" width="13.28515625" style="969" customWidth="1"/>
    <col min="773" max="773" width="15.28515625" style="969" customWidth="1"/>
    <col min="774" max="774" width="11.5703125" style="969"/>
    <col min="775" max="775" width="15.42578125" style="969" customWidth="1"/>
    <col min="776" max="776" width="11.5703125" style="969"/>
    <col min="777" max="777" width="16.42578125" style="969" customWidth="1"/>
    <col min="778" max="1026" width="11.5703125" style="969"/>
    <col min="1027" max="1027" width="19" style="969" customWidth="1"/>
    <col min="1028" max="1028" width="13.28515625" style="969" customWidth="1"/>
    <col min="1029" max="1029" width="15.28515625" style="969" customWidth="1"/>
    <col min="1030" max="1030" width="11.5703125" style="969"/>
    <col min="1031" max="1031" width="15.42578125" style="969" customWidth="1"/>
    <col min="1032" max="1032" width="11.5703125" style="969"/>
    <col min="1033" max="1033" width="16.42578125" style="969" customWidth="1"/>
    <col min="1034" max="1282" width="11.5703125" style="969"/>
    <col min="1283" max="1283" width="19" style="969" customWidth="1"/>
    <col min="1284" max="1284" width="13.28515625" style="969" customWidth="1"/>
    <col min="1285" max="1285" width="15.28515625" style="969" customWidth="1"/>
    <col min="1286" max="1286" width="11.5703125" style="969"/>
    <col min="1287" max="1287" width="15.42578125" style="969" customWidth="1"/>
    <col min="1288" max="1288" width="11.5703125" style="969"/>
    <col min="1289" max="1289" width="16.42578125" style="969" customWidth="1"/>
    <col min="1290" max="1538" width="11.5703125" style="969"/>
    <col min="1539" max="1539" width="19" style="969" customWidth="1"/>
    <col min="1540" max="1540" width="13.28515625" style="969" customWidth="1"/>
    <col min="1541" max="1541" width="15.28515625" style="969" customWidth="1"/>
    <col min="1542" max="1542" width="11.5703125" style="969"/>
    <col min="1543" max="1543" width="15.42578125" style="969" customWidth="1"/>
    <col min="1544" max="1544" width="11.5703125" style="969"/>
    <col min="1545" max="1545" width="16.42578125" style="969" customWidth="1"/>
    <col min="1546" max="1794" width="11.5703125" style="969"/>
    <col min="1795" max="1795" width="19" style="969" customWidth="1"/>
    <col min="1796" max="1796" width="13.28515625" style="969" customWidth="1"/>
    <col min="1797" max="1797" width="15.28515625" style="969" customWidth="1"/>
    <col min="1798" max="1798" width="11.5703125" style="969"/>
    <col min="1799" max="1799" width="15.42578125" style="969" customWidth="1"/>
    <col min="1800" max="1800" width="11.5703125" style="969"/>
    <col min="1801" max="1801" width="16.42578125" style="969" customWidth="1"/>
    <col min="1802" max="2050" width="11.5703125" style="969"/>
    <col min="2051" max="2051" width="19" style="969" customWidth="1"/>
    <col min="2052" max="2052" width="13.28515625" style="969" customWidth="1"/>
    <col min="2053" max="2053" width="15.28515625" style="969" customWidth="1"/>
    <col min="2054" max="2054" width="11.5703125" style="969"/>
    <col min="2055" max="2055" width="15.42578125" style="969" customWidth="1"/>
    <col min="2056" max="2056" width="11.5703125" style="969"/>
    <col min="2057" max="2057" width="16.42578125" style="969" customWidth="1"/>
    <col min="2058" max="2306" width="11.5703125" style="969"/>
    <col min="2307" max="2307" width="19" style="969" customWidth="1"/>
    <col min="2308" max="2308" width="13.28515625" style="969" customWidth="1"/>
    <col min="2309" max="2309" width="15.28515625" style="969" customWidth="1"/>
    <col min="2310" max="2310" width="11.5703125" style="969"/>
    <col min="2311" max="2311" width="15.42578125" style="969" customWidth="1"/>
    <col min="2312" max="2312" width="11.5703125" style="969"/>
    <col min="2313" max="2313" width="16.42578125" style="969" customWidth="1"/>
    <col min="2314" max="2562" width="11.5703125" style="969"/>
    <col min="2563" max="2563" width="19" style="969" customWidth="1"/>
    <col min="2564" max="2564" width="13.28515625" style="969" customWidth="1"/>
    <col min="2565" max="2565" width="15.28515625" style="969" customWidth="1"/>
    <col min="2566" max="2566" width="11.5703125" style="969"/>
    <col min="2567" max="2567" width="15.42578125" style="969" customWidth="1"/>
    <col min="2568" max="2568" width="11.5703125" style="969"/>
    <col min="2569" max="2569" width="16.42578125" style="969" customWidth="1"/>
    <col min="2570" max="2818" width="11.5703125" style="969"/>
    <col min="2819" max="2819" width="19" style="969" customWidth="1"/>
    <col min="2820" max="2820" width="13.28515625" style="969" customWidth="1"/>
    <col min="2821" max="2821" width="15.28515625" style="969" customWidth="1"/>
    <col min="2822" max="2822" width="11.5703125" style="969"/>
    <col min="2823" max="2823" width="15.42578125" style="969" customWidth="1"/>
    <col min="2824" max="2824" width="11.5703125" style="969"/>
    <col min="2825" max="2825" width="16.42578125" style="969" customWidth="1"/>
    <col min="2826" max="3074" width="11.5703125" style="969"/>
    <col min="3075" max="3075" width="19" style="969" customWidth="1"/>
    <col min="3076" max="3076" width="13.28515625" style="969" customWidth="1"/>
    <col min="3077" max="3077" width="15.28515625" style="969" customWidth="1"/>
    <col min="3078" max="3078" width="11.5703125" style="969"/>
    <col min="3079" max="3079" width="15.42578125" style="969" customWidth="1"/>
    <col min="3080" max="3080" width="11.5703125" style="969"/>
    <col min="3081" max="3081" width="16.42578125" style="969" customWidth="1"/>
    <col min="3082" max="3330" width="11.5703125" style="969"/>
    <col min="3331" max="3331" width="19" style="969" customWidth="1"/>
    <col min="3332" max="3332" width="13.28515625" style="969" customWidth="1"/>
    <col min="3333" max="3333" width="15.28515625" style="969" customWidth="1"/>
    <col min="3334" max="3334" width="11.5703125" style="969"/>
    <col min="3335" max="3335" width="15.42578125" style="969" customWidth="1"/>
    <col min="3336" max="3336" width="11.5703125" style="969"/>
    <col min="3337" max="3337" width="16.42578125" style="969" customWidth="1"/>
    <col min="3338" max="3586" width="11.5703125" style="969"/>
    <col min="3587" max="3587" width="19" style="969" customWidth="1"/>
    <col min="3588" max="3588" width="13.28515625" style="969" customWidth="1"/>
    <col min="3589" max="3589" width="15.28515625" style="969" customWidth="1"/>
    <col min="3590" max="3590" width="11.5703125" style="969"/>
    <col min="3591" max="3591" width="15.42578125" style="969" customWidth="1"/>
    <col min="3592" max="3592" width="11.5703125" style="969"/>
    <col min="3593" max="3593" width="16.42578125" style="969" customWidth="1"/>
    <col min="3594" max="3842" width="11.5703125" style="969"/>
    <col min="3843" max="3843" width="19" style="969" customWidth="1"/>
    <col min="3844" max="3844" width="13.28515625" style="969" customWidth="1"/>
    <col min="3845" max="3845" width="15.28515625" style="969" customWidth="1"/>
    <col min="3846" max="3846" width="11.5703125" style="969"/>
    <col min="3847" max="3847" width="15.42578125" style="969" customWidth="1"/>
    <col min="3848" max="3848" width="11.5703125" style="969"/>
    <col min="3849" max="3849" width="16.42578125" style="969" customWidth="1"/>
    <col min="3850" max="4098" width="11.5703125" style="969"/>
    <col min="4099" max="4099" width="19" style="969" customWidth="1"/>
    <col min="4100" max="4100" width="13.28515625" style="969" customWidth="1"/>
    <col min="4101" max="4101" width="15.28515625" style="969" customWidth="1"/>
    <col min="4102" max="4102" width="11.5703125" style="969"/>
    <col min="4103" max="4103" width="15.42578125" style="969" customWidth="1"/>
    <col min="4104" max="4104" width="11.5703125" style="969"/>
    <col min="4105" max="4105" width="16.42578125" style="969" customWidth="1"/>
    <col min="4106" max="4354" width="11.5703125" style="969"/>
    <col min="4355" max="4355" width="19" style="969" customWidth="1"/>
    <col min="4356" max="4356" width="13.28515625" style="969" customWidth="1"/>
    <col min="4357" max="4357" width="15.28515625" style="969" customWidth="1"/>
    <col min="4358" max="4358" width="11.5703125" style="969"/>
    <col min="4359" max="4359" width="15.42578125" style="969" customWidth="1"/>
    <col min="4360" max="4360" width="11.5703125" style="969"/>
    <col min="4361" max="4361" width="16.42578125" style="969" customWidth="1"/>
    <col min="4362" max="4610" width="11.5703125" style="969"/>
    <col min="4611" max="4611" width="19" style="969" customWidth="1"/>
    <col min="4612" max="4612" width="13.28515625" style="969" customWidth="1"/>
    <col min="4613" max="4613" width="15.28515625" style="969" customWidth="1"/>
    <col min="4614" max="4614" width="11.5703125" style="969"/>
    <col min="4615" max="4615" width="15.42578125" style="969" customWidth="1"/>
    <col min="4616" max="4616" width="11.5703125" style="969"/>
    <col min="4617" max="4617" width="16.42578125" style="969" customWidth="1"/>
    <col min="4618" max="4866" width="11.5703125" style="969"/>
    <col min="4867" max="4867" width="19" style="969" customWidth="1"/>
    <col min="4868" max="4868" width="13.28515625" style="969" customWidth="1"/>
    <col min="4869" max="4869" width="15.28515625" style="969" customWidth="1"/>
    <col min="4870" max="4870" width="11.5703125" style="969"/>
    <col min="4871" max="4871" width="15.42578125" style="969" customWidth="1"/>
    <col min="4872" max="4872" width="11.5703125" style="969"/>
    <col min="4873" max="4873" width="16.42578125" style="969" customWidth="1"/>
    <col min="4874" max="5122" width="11.5703125" style="969"/>
    <col min="5123" max="5123" width="19" style="969" customWidth="1"/>
    <col min="5124" max="5124" width="13.28515625" style="969" customWidth="1"/>
    <col min="5125" max="5125" width="15.28515625" style="969" customWidth="1"/>
    <col min="5126" max="5126" width="11.5703125" style="969"/>
    <col min="5127" max="5127" width="15.42578125" style="969" customWidth="1"/>
    <col min="5128" max="5128" width="11.5703125" style="969"/>
    <col min="5129" max="5129" width="16.42578125" style="969" customWidth="1"/>
    <col min="5130" max="5378" width="11.5703125" style="969"/>
    <col min="5379" max="5379" width="19" style="969" customWidth="1"/>
    <col min="5380" max="5380" width="13.28515625" style="969" customWidth="1"/>
    <col min="5381" max="5381" width="15.28515625" style="969" customWidth="1"/>
    <col min="5382" max="5382" width="11.5703125" style="969"/>
    <col min="5383" max="5383" width="15.42578125" style="969" customWidth="1"/>
    <col min="5384" max="5384" width="11.5703125" style="969"/>
    <col min="5385" max="5385" width="16.42578125" style="969" customWidth="1"/>
    <col min="5386" max="5634" width="11.5703125" style="969"/>
    <col min="5635" max="5635" width="19" style="969" customWidth="1"/>
    <col min="5636" max="5636" width="13.28515625" style="969" customWidth="1"/>
    <col min="5637" max="5637" width="15.28515625" style="969" customWidth="1"/>
    <col min="5638" max="5638" width="11.5703125" style="969"/>
    <col min="5639" max="5639" width="15.42578125" style="969" customWidth="1"/>
    <col min="5640" max="5640" width="11.5703125" style="969"/>
    <col min="5641" max="5641" width="16.42578125" style="969" customWidth="1"/>
    <col min="5642" max="5890" width="11.5703125" style="969"/>
    <col min="5891" max="5891" width="19" style="969" customWidth="1"/>
    <col min="5892" max="5892" width="13.28515625" style="969" customWidth="1"/>
    <col min="5893" max="5893" width="15.28515625" style="969" customWidth="1"/>
    <col min="5894" max="5894" width="11.5703125" style="969"/>
    <col min="5895" max="5895" width="15.42578125" style="969" customWidth="1"/>
    <col min="5896" max="5896" width="11.5703125" style="969"/>
    <col min="5897" max="5897" width="16.42578125" style="969" customWidth="1"/>
    <col min="5898" max="6146" width="11.5703125" style="969"/>
    <col min="6147" max="6147" width="19" style="969" customWidth="1"/>
    <col min="6148" max="6148" width="13.28515625" style="969" customWidth="1"/>
    <col min="6149" max="6149" width="15.28515625" style="969" customWidth="1"/>
    <col min="6150" max="6150" width="11.5703125" style="969"/>
    <col min="6151" max="6151" width="15.42578125" style="969" customWidth="1"/>
    <col min="6152" max="6152" width="11.5703125" style="969"/>
    <col min="6153" max="6153" width="16.42578125" style="969" customWidth="1"/>
    <col min="6154" max="6402" width="11.5703125" style="969"/>
    <col min="6403" max="6403" width="19" style="969" customWidth="1"/>
    <col min="6404" max="6404" width="13.28515625" style="969" customWidth="1"/>
    <col min="6405" max="6405" width="15.28515625" style="969" customWidth="1"/>
    <col min="6406" max="6406" width="11.5703125" style="969"/>
    <col min="6407" max="6407" width="15.42578125" style="969" customWidth="1"/>
    <col min="6408" max="6408" width="11.5703125" style="969"/>
    <col min="6409" max="6409" width="16.42578125" style="969" customWidth="1"/>
    <col min="6410" max="6658" width="11.5703125" style="969"/>
    <col min="6659" max="6659" width="19" style="969" customWidth="1"/>
    <col min="6660" max="6660" width="13.28515625" style="969" customWidth="1"/>
    <col min="6661" max="6661" width="15.28515625" style="969" customWidth="1"/>
    <col min="6662" max="6662" width="11.5703125" style="969"/>
    <col min="6663" max="6663" width="15.42578125" style="969" customWidth="1"/>
    <col min="6664" max="6664" width="11.5703125" style="969"/>
    <col min="6665" max="6665" width="16.42578125" style="969" customWidth="1"/>
    <col min="6666" max="6914" width="11.5703125" style="969"/>
    <col min="6915" max="6915" width="19" style="969" customWidth="1"/>
    <col min="6916" max="6916" width="13.28515625" style="969" customWidth="1"/>
    <col min="6917" max="6917" width="15.28515625" style="969" customWidth="1"/>
    <col min="6918" max="6918" width="11.5703125" style="969"/>
    <col min="6919" max="6919" width="15.42578125" style="969" customWidth="1"/>
    <col min="6920" max="6920" width="11.5703125" style="969"/>
    <col min="6921" max="6921" width="16.42578125" style="969" customWidth="1"/>
    <col min="6922" max="7170" width="11.5703125" style="969"/>
    <col min="7171" max="7171" width="19" style="969" customWidth="1"/>
    <col min="7172" max="7172" width="13.28515625" style="969" customWidth="1"/>
    <col min="7173" max="7173" width="15.28515625" style="969" customWidth="1"/>
    <col min="7174" max="7174" width="11.5703125" style="969"/>
    <col min="7175" max="7175" width="15.42578125" style="969" customWidth="1"/>
    <col min="7176" max="7176" width="11.5703125" style="969"/>
    <col min="7177" max="7177" width="16.42578125" style="969" customWidth="1"/>
    <col min="7178" max="7426" width="11.5703125" style="969"/>
    <col min="7427" max="7427" width="19" style="969" customWidth="1"/>
    <col min="7428" max="7428" width="13.28515625" style="969" customWidth="1"/>
    <col min="7429" max="7429" width="15.28515625" style="969" customWidth="1"/>
    <col min="7430" max="7430" width="11.5703125" style="969"/>
    <col min="7431" max="7431" width="15.42578125" style="969" customWidth="1"/>
    <col min="7432" max="7432" width="11.5703125" style="969"/>
    <col min="7433" max="7433" width="16.42578125" style="969" customWidth="1"/>
    <col min="7434" max="7682" width="11.5703125" style="969"/>
    <col min="7683" max="7683" width="19" style="969" customWidth="1"/>
    <col min="7684" max="7684" width="13.28515625" style="969" customWidth="1"/>
    <col min="7685" max="7685" width="15.28515625" style="969" customWidth="1"/>
    <col min="7686" max="7686" width="11.5703125" style="969"/>
    <col min="7687" max="7687" width="15.42578125" style="969" customWidth="1"/>
    <col min="7688" max="7688" width="11.5703125" style="969"/>
    <col min="7689" max="7689" width="16.42578125" style="969" customWidth="1"/>
    <col min="7690" max="7938" width="11.5703125" style="969"/>
    <col min="7939" max="7939" width="19" style="969" customWidth="1"/>
    <col min="7940" max="7940" width="13.28515625" style="969" customWidth="1"/>
    <col min="7941" max="7941" width="15.28515625" style="969" customWidth="1"/>
    <col min="7942" max="7942" width="11.5703125" style="969"/>
    <col min="7943" max="7943" width="15.42578125" style="969" customWidth="1"/>
    <col min="7944" max="7944" width="11.5703125" style="969"/>
    <col min="7945" max="7945" width="16.42578125" style="969" customWidth="1"/>
    <col min="7946" max="8194" width="11.5703125" style="969"/>
    <col min="8195" max="8195" width="19" style="969" customWidth="1"/>
    <col min="8196" max="8196" width="13.28515625" style="969" customWidth="1"/>
    <col min="8197" max="8197" width="15.28515625" style="969" customWidth="1"/>
    <col min="8198" max="8198" width="11.5703125" style="969"/>
    <col min="8199" max="8199" width="15.42578125" style="969" customWidth="1"/>
    <col min="8200" max="8200" width="11.5703125" style="969"/>
    <col min="8201" max="8201" width="16.42578125" style="969" customWidth="1"/>
    <col min="8202" max="8450" width="11.5703125" style="969"/>
    <col min="8451" max="8451" width="19" style="969" customWidth="1"/>
    <col min="8452" max="8452" width="13.28515625" style="969" customWidth="1"/>
    <col min="8453" max="8453" width="15.28515625" style="969" customWidth="1"/>
    <col min="8454" max="8454" width="11.5703125" style="969"/>
    <col min="8455" max="8455" width="15.42578125" style="969" customWidth="1"/>
    <col min="8456" max="8456" width="11.5703125" style="969"/>
    <col min="8457" max="8457" width="16.42578125" style="969" customWidth="1"/>
    <col min="8458" max="8706" width="11.5703125" style="969"/>
    <col min="8707" max="8707" width="19" style="969" customWidth="1"/>
    <col min="8708" max="8708" width="13.28515625" style="969" customWidth="1"/>
    <col min="8709" max="8709" width="15.28515625" style="969" customWidth="1"/>
    <col min="8710" max="8710" width="11.5703125" style="969"/>
    <col min="8711" max="8711" width="15.42578125" style="969" customWidth="1"/>
    <col min="8712" max="8712" width="11.5703125" style="969"/>
    <col min="8713" max="8713" width="16.42578125" style="969" customWidth="1"/>
    <col min="8714" max="8962" width="11.5703125" style="969"/>
    <col min="8963" max="8963" width="19" style="969" customWidth="1"/>
    <col min="8964" max="8964" width="13.28515625" style="969" customWidth="1"/>
    <col min="8965" max="8965" width="15.28515625" style="969" customWidth="1"/>
    <col min="8966" max="8966" width="11.5703125" style="969"/>
    <col min="8967" max="8967" width="15.42578125" style="969" customWidth="1"/>
    <col min="8968" max="8968" width="11.5703125" style="969"/>
    <col min="8969" max="8969" width="16.42578125" style="969" customWidth="1"/>
    <col min="8970" max="9218" width="11.5703125" style="969"/>
    <col min="9219" max="9219" width="19" style="969" customWidth="1"/>
    <col min="9220" max="9220" width="13.28515625" style="969" customWidth="1"/>
    <col min="9221" max="9221" width="15.28515625" style="969" customWidth="1"/>
    <col min="9222" max="9222" width="11.5703125" style="969"/>
    <col min="9223" max="9223" width="15.42578125" style="969" customWidth="1"/>
    <col min="9224" max="9224" width="11.5703125" style="969"/>
    <col min="9225" max="9225" width="16.42578125" style="969" customWidth="1"/>
    <col min="9226" max="9474" width="11.5703125" style="969"/>
    <col min="9475" max="9475" width="19" style="969" customWidth="1"/>
    <col min="9476" max="9476" width="13.28515625" style="969" customWidth="1"/>
    <col min="9477" max="9477" width="15.28515625" style="969" customWidth="1"/>
    <col min="9478" max="9478" width="11.5703125" style="969"/>
    <col min="9479" max="9479" width="15.42578125" style="969" customWidth="1"/>
    <col min="9480" max="9480" width="11.5703125" style="969"/>
    <col min="9481" max="9481" width="16.42578125" style="969" customWidth="1"/>
    <col min="9482" max="9730" width="11.5703125" style="969"/>
    <col min="9731" max="9731" width="19" style="969" customWidth="1"/>
    <col min="9732" max="9732" width="13.28515625" style="969" customWidth="1"/>
    <col min="9733" max="9733" width="15.28515625" style="969" customWidth="1"/>
    <col min="9734" max="9734" width="11.5703125" style="969"/>
    <col min="9735" max="9735" width="15.42578125" style="969" customWidth="1"/>
    <col min="9736" max="9736" width="11.5703125" style="969"/>
    <col min="9737" max="9737" width="16.42578125" style="969" customWidth="1"/>
    <col min="9738" max="9986" width="11.5703125" style="969"/>
    <col min="9987" max="9987" width="19" style="969" customWidth="1"/>
    <col min="9988" max="9988" width="13.28515625" style="969" customWidth="1"/>
    <col min="9989" max="9989" width="15.28515625" style="969" customWidth="1"/>
    <col min="9990" max="9990" width="11.5703125" style="969"/>
    <col min="9991" max="9991" width="15.42578125" style="969" customWidth="1"/>
    <col min="9992" max="9992" width="11.5703125" style="969"/>
    <col min="9993" max="9993" width="16.42578125" style="969" customWidth="1"/>
    <col min="9994" max="10242" width="11.5703125" style="969"/>
    <col min="10243" max="10243" width="19" style="969" customWidth="1"/>
    <col min="10244" max="10244" width="13.28515625" style="969" customWidth="1"/>
    <col min="10245" max="10245" width="15.28515625" style="969" customWidth="1"/>
    <col min="10246" max="10246" width="11.5703125" style="969"/>
    <col min="10247" max="10247" width="15.42578125" style="969" customWidth="1"/>
    <col min="10248" max="10248" width="11.5703125" style="969"/>
    <col min="10249" max="10249" width="16.42578125" style="969" customWidth="1"/>
    <col min="10250" max="10498" width="11.5703125" style="969"/>
    <col min="10499" max="10499" width="19" style="969" customWidth="1"/>
    <col min="10500" max="10500" width="13.28515625" style="969" customWidth="1"/>
    <col min="10501" max="10501" width="15.28515625" style="969" customWidth="1"/>
    <col min="10502" max="10502" width="11.5703125" style="969"/>
    <col min="10503" max="10503" width="15.42578125" style="969" customWidth="1"/>
    <col min="10504" max="10504" width="11.5703125" style="969"/>
    <col min="10505" max="10505" width="16.42578125" style="969" customWidth="1"/>
    <col min="10506" max="10754" width="11.5703125" style="969"/>
    <col min="10755" max="10755" width="19" style="969" customWidth="1"/>
    <col min="10756" max="10756" width="13.28515625" style="969" customWidth="1"/>
    <col min="10757" max="10757" width="15.28515625" style="969" customWidth="1"/>
    <col min="10758" max="10758" width="11.5703125" style="969"/>
    <col min="10759" max="10759" width="15.42578125" style="969" customWidth="1"/>
    <col min="10760" max="10760" width="11.5703125" style="969"/>
    <col min="10761" max="10761" width="16.42578125" style="969" customWidth="1"/>
    <col min="10762" max="11010" width="11.5703125" style="969"/>
    <col min="11011" max="11011" width="19" style="969" customWidth="1"/>
    <col min="11012" max="11012" width="13.28515625" style="969" customWidth="1"/>
    <col min="11013" max="11013" width="15.28515625" style="969" customWidth="1"/>
    <col min="11014" max="11014" width="11.5703125" style="969"/>
    <col min="11015" max="11015" width="15.42578125" style="969" customWidth="1"/>
    <col min="11016" max="11016" width="11.5703125" style="969"/>
    <col min="11017" max="11017" width="16.42578125" style="969" customWidth="1"/>
    <col min="11018" max="11266" width="11.5703125" style="969"/>
    <col min="11267" max="11267" width="19" style="969" customWidth="1"/>
    <col min="11268" max="11268" width="13.28515625" style="969" customWidth="1"/>
    <col min="11269" max="11269" width="15.28515625" style="969" customWidth="1"/>
    <col min="11270" max="11270" width="11.5703125" style="969"/>
    <col min="11271" max="11271" width="15.42578125" style="969" customWidth="1"/>
    <col min="11272" max="11272" width="11.5703125" style="969"/>
    <col min="11273" max="11273" width="16.42578125" style="969" customWidth="1"/>
    <col min="11274" max="11522" width="11.5703125" style="969"/>
    <col min="11523" max="11523" width="19" style="969" customWidth="1"/>
    <col min="11524" max="11524" width="13.28515625" style="969" customWidth="1"/>
    <col min="11525" max="11525" width="15.28515625" style="969" customWidth="1"/>
    <col min="11526" max="11526" width="11.5703125" style="969"/>
    <col min="11527" max="11527" width="15.42578125" style="969" customWidth="1"/>
    <col min="11528" max="11528" width="11.5703125" style="969"/>
    <col min="11529" max="11529" width="16.42578125" style="969" customWidth="1"/>
    <col min="11530" max="11778" width="11.5703125" style="969"/>
    <col min="11779" max="11779" width="19" style="969" customWidth="1"/>
    <col min="11780" max="11780" width="13.28515625" style="969" customWidth="1"/>
    <col min="11781" max="11781" width="15.28515625" style="969" customWidth="1"/>
    <col min="11782" max="11782" width="11.5703125" style="969"/>
    <col min="11783" max="11783" width="15.42578125" style="969" customWidth="1"/>
    <col min="11784" max="11784" width="11.5703125" style="969"/>
    <col min="11785" max="11785" width="16.42578125" style="969" customWidth="1"/>
    <col min="11786" max="12034" width="11.5703125" style="969"/>
    <col min="12035" max="12035" width="19" style="969" customWidth="1"/>
    <col min="12036" max="12036" width="13.28515625" style="969" customWidth="1"/>
    <col min="12037" max="12037" width="15.28515625" style="969" customWidth="1"/>
    <col min="12038" max="12038" width="11.5703125" style="969"/>
    <col min="12039" max="12039" width="15.42578125" style="969" customWidth="1"/>
    <col min="12040" max="12040" width="11.5703125" style="969"/>
    <col min="12041" max="12041" width="16.42578125" style="969" customWidth="1"/>
    <col min="12042" max="12290" width="11.5703125" style="969"/>
    <col min="12291" max="12291" width="19" style="969" customWidth="1"/>
    <col min="12292" max="12292" width="13.28515625" style="969" customWidth="1"/>
    <col min="12293" max="12293" width="15.28515625" style="969" customWidth="1"/>
    <col min="12294" max="12294" width="11.5703125" style="969"/>
    <col min="12295" max="12295" width="15.42578125" style="969" customWidth="1"/>
    <col min="12296" max="12296" width="11.5703125" style="969"/>
    <col min="12297" max="12297" width="16.42578125" style="969" customWidth="1"/>
    <col min="12298" max="12546" width="11.5703125" style="969"/>
    <col min="12547" max="12547" width="19" style="969" customWidth="1"/>
    <col min="12548" max="12548" width="13.28515625" style="969" customWidth="1"/>
    <col min="12549" max="12549" width="15.28515625" style="969" customWidth="1"/>
    <col min="12550" max="12550" width="11.5703125" style="969"/>
    <col min="12551" max="12551" width="15.42578125" style="969" customWidth="1"/>
    <col min="12552" max="12552" width="11.5703125" style="969"/>
    <col min="12553" max="12553" width="16.42578125" style="969" customWidth="1"/>
    <col min="12554" max="12802" width="11.5703125" style="969"/>
    <col min="12803" max="12803" width="19" style="969" customWidth="1"/>
    <col min="12804" max="12804" width="13.28515625" style="969" customWidth="1"/>
    <col min="12805" max="12805" width="15.28515625" style="969" customWidth="1"/>
    <col min="12806" max="12806" width="11.5703125" style="969"/>
    <col min="12807" max="12807" width="15.42578125" style="969" customWidth="1"/>
    <col min="12808" max="12808" width="11.5703125" style="969"/>
    <col min="12809" max="12809" width="16.42578125" style="969" customWidth="1"/>
    <col min="12810" max="13058" width="11.5703125" style="969"/>
    <col min="13059" max="13059" width="19" style="969" customWidth="1"/>
    <col min="13060" max="13060" width="13.28515625" style="969" customWidth="1"/>
    <col min="13061" max="13061" width="15.28515625" style="969" customWidth="1"/>
    <col min="13062" max="13062" width="11.5703125" style="969"/>
    <col min="13063" max="13063" width="15.42578125" style="969" customWidth="1"/>
    <col min="13064" max="13064" width="11.5703125" style="969"/>
    <col min="13065" max="13065" width="16.42578125" style="969" customWidth="1"/>
    <col min="13066" max="13314" width="11.5703125" style="969"/>
    <col min="13315" max="13315" width="19" style="969" customWidth="1"/>
    <col min="13316" max="13316" width="13.28515625" style="969" customWidth="1"/>
    <col min="13317" max="13317" width="15.28515625" style="969" customWidth="1"/>
    <col min="13318" max="13318" width="11.5703125" style="969"/>
    <col min="13319" max="13319" width="15.42578125" style="969" customWidth="1"/>
    <col min="13320" max="13320" width="11.5703125" style="969"/>
    <col min="13321" max="13321" width="16.42578125" style="969" customWidth="1"/>
    <col min="13322" max="13570" width="11.5703125" style="969"/>
    <col min="13571" max="13571" width="19" style="969" customWidth="1"/>
    <col min="13572" max="13572" width="13.28515625" style="969" customWidth="1"/>
    <col min="13573" max="13573" width="15.28515625" style="969" customWidth="1"/>
    <col min="13574" max="13574" width="11.5703125" style="969"/>
    <col min="13575" max="13575" width="15.42578125" style="969" customWidth="1"/>
    <col min="13576" max="13576" width="11.5703125" style="969"/>
    <col min="13577" max="13577" width="16.42578125" style="969" customWidth="1"/>
    <col min="13578" max="13826" width="11.5703125" style="969"/>
    <col min="13827" max="13827" width="19" style="969" customWidth="1"/>
    <col min="13828" max="13828" width="13.28515625" style="969" customWidth="1"/>
    <col min="13829" max="13829" width="15.28515625" style="969" customWidth="1"/>
    <col min="13830" max="13830" width="11.5703125" style="969"/>
    <col min="13831" max="13831" width="15.42578125" style="969" customWidth="1"/>
    <col min="13832" max="13832" width="11.5703125" style="969"/>
    <col min="13833" max="13833" width="16.42578125" style="969" customWidth="1"/>
    <col min="13834" max="14082" width="11.5703125" style="969"/>
    <col min="14083" max="14083" width="19" style="969" customWidth="1"/>
    <col min="14084" max="14084" width="13.28515625" style="969" customWidth="1"/>
    <col min="14085" max="14085" width="15.28515625" style="969" customWidth="1"/>
    <col min="14086" max="14086" width="11.5703125" style="969"/>
    <col min="14087" max="14087" width="15.42578125" style="969" customWidth="1"/>
    <col min="14088" max="14088" width="11.5703125" style="969"/>
    <col min="14089" max="14089" width="16.42578125" style="969" customWidth="1"/>
    <col min="14090" max="14338" width="11.5703125" style="969"/>
    <col min="14339" max="14339" width="19" style="969" customWidth="1"/>
    <col min="14340" max="14340" width="13.28515625" style="969" customWidth="1"/>
    <col min="14341" max="14341" width="15.28515625" style="969" customWidth="1"/>
    <col min="14342" max="14342" width="11.5703125" style="969"/>
    <col min="14343" max="14343" width="15.42578125" style="969" customWidth="1"/>
    <col min="14344" max="14344" width="11.5703125" style="969"/>
    <col min="14345" max="14345" width="16.42578125" style="969" customWidth="1"/>
    <col min="14346" max="14594" width="11.5703125" style="969"/>
    <col min="14595" max="14595" width="19" style="969" customWidth="1"/>
    <col min="14596" max="14596" width="13.28515625" style="969" customWidth="1"/>
    <col min="14597" max="14597" width="15.28515625" style="969" customWidth="1"/>
    <col min="14598" max="14598" width="11.5703125" style="969"/>
    <col min="14599" max="14599" width="15.42578125" style="969" customWidth="1"/>
    <col min="14600" max="14600" width="11.5703125" style="969"/>
    <col min="14601" max="14601" width="16.42578125" style="969" customWidth="1"/>
    <col min="14602" max="14850" width="11.5703125" style="969"/>
    <col min="14851" max="14851" width="19" style="969" customWidth="1"/>
    <col min="14852" max="14852" width="13.28515625" style="969" customWidth="1"/>
    <col min="14853" max="14853" width="15.28515625" style="969" customWidth="1"/>
    <col min="14854" max="14854" width="11.5703125" style="969"/>
    <col min="14855" max="14855" width="15.42578125" style="969" customWidth="1"/>
    <col min="14856" max="14856" width="11.5703125" style="969"/>
    <col min="14857" max="14857" width="16.42578125" style="969" customWidth="1"/>
    <col min="14858" max="15106" width="11.5703125" style="969"/>
    <col min="15107" max="15107" width="19" style="969" customWidth="1"/>
    <col min="15108" max="15108" width="13.28515625" style="969" customWidth="1"/>
    <col min="15109" max="15109" width="15.28515625" style="969" customWidth="1"/>
    <col min="15110" max="15110" width="11.5703125" style="969"/>
    <col min="15111" max="15111" width="15.42578125" style="969" customWidth="1"/>
    <col min="15112" max="15112" width="11.5703125" style="969"/>
    <col min="15113" max="15113" width="16.42578125" style="969" customWidth="1"/>
    <col min="15114" max="15362" width="11.5703125" style="969"/>
    <col min="15363" max="15363" width="19" style="969" customWidth="1"/>
    <col min="15364" max="15364" width="13.28515625" style="969" customWidth="1"/>
    <col min="15365" max="15365" width="15.28515625" style="969" customWidth="1"/>
    <col min="15366" max="15366" width="11.5703125" style="969"/>
    <col min="15367" max="15367" width="15.42578125" style="969" customWidth="1"/>
    <col min="15368" max="15368" width="11.5703125" style="969"/>
    <col min="15369" max="15369" width="16.42578125" style="969" customWidth="1"/>
    <col min="15370" max="15618" width="11.5703125" style="969"/>
    <col min="15619" max="15619" width="19" style="969" customWidth="1"/>
    <col min="15620" max="15620" width="13.28515625" style="969" customWidth="1"/>
    <col min="15621" max="15621" width="15.28515625" style="969" customWidth="1"/>
    <col min="15622" max="15622" width="11.5703125" style="969"/>
    <col min="15623" max="15623" width="15.42578125" style="969" customWidth="1"/>
    <col min="15624" max="15624" width="11.5703125" style="969"/>
    <col min="15625" max="15625" width="16.42578125" style="969" customWidth="1"/>
    <col min="15626" max="15874" width="11.5703125" style="969"/>
    <col min="15875" max="15875" width="19" style="969" customWidth="1"/>
    <col min="15876" max="15876" width="13.28515625" style="969" customWidth="1"/>
    <col min="15877" max="15877" width="15.28515625" style="969" customWidth="1"/>
    <col min="15878" max="15878" width="11.5703125" style="969"/>
    <col min="15879" max="15879" width="15.42578125" style="969" customWidth="1"/>
    <col min="15880" max="15880" width="11.5703125" style="969"/>
    <col min="15881" max="15881" width="16.42578125" style="969" customWidth="1"/>
    <col min="15882" max="16130" width="11.5703125" style="969"/>
    <col min="16131" max="16131" width="19" style="969" customWidth="1"/>
    <col min="16132" max="16132" width="13.28515625" style="969" customWidth="1"/>
    <col min="16133" max="16133" width="15.28515625" style="969" customWidth="1"/>
    <col min="16134" max="16134" width="11.5703125" style="969"/>
    <col min="16135" max="16135" width="15.42578125" style="969" customWidth="1"/>
    <col min="16136" max="16136" width="11.5703125" style="969"/>
    <col min="16137" max="16137" width="16.42578125" style="969" customWidth="1"/>
    <col min="16138" max="16384" width="11.5703125" style="969"/>
  </cols>
  <sheetData>
    <row r="1" spans="3:11" ht="16.5" x14ac:dyDescent="0.3">
      <c r="F1" s="1034" t="s">
        <v>148</v>
      </c>
    </row>
    <row r="2" spans="3:11" ht="16.5" x14ac:dyDescent="0.3">
      <c r="F2" s="1035" t="s">
        <v>41</v>
      </c>
    </row>
    <row r="3" spans="3:11" ht="17.25" x14ac:dyDescent="0.3">
      <c r="D3" s="1140"/>
      <c r="E3" s="1141"/>
      <c r="F3" s="1037" t="s">
        <v>913</v>
      </c>
      <c r="G3" s="1140"/>
      <c r="H3" s="1140"/>
      <c r="I3" s="1140"/>
    </row>
    <row r="6" spans="3:11" x14ac:dyDescent="0.3">
      <c r="G6" s="969" t="s">
        <v>404</v>
      </c>
      <c r="I6" s="971">
        <v>43607</v>
      </c>
      <c r="J6" s="972"/>
    </row>
    <row r="7" spans="3:11" x14ac:dyDescent="0.3">
      <c r="G7" s="973" t="s">
        <v>152</v>
      </c>
      <c r="H7" s="1038" t="s">
        <v>832</v>
      </c>
      <c r="I7" s="1039"/>
      <c r="J7" s="1047"/>
    </row>
    <row r="8" spans="3:11" x14ac:dyDescent="0.3">
      <c r="I8" s="973"/>
      <c r="J8" s="970"/>
      <c r="K8" s="970"/>
    </row>
    <row r="9" spans="3:11" x14ac:dyDescent="0.3">
      <c r="C9" s="3279" t="s">
        <v>39</v>
      </c>
      <c r="D9" s="1041" t="s">
        <v>752</v>
      </c>
      <c r="E9" s="1042"/>
      <c r="F9" s="1042"/>
      <c r="G9" s="1042"/>
      <c r="H9" s="1042"/>
      <c r="I9" s="1042"/>
      <c r="J9" s="1043"/>
      <c r="K9" s="970"/>
    </row>
    <row r="10" spans="3:11" x14ac:dyDescent="0.3">
      <c r="C10" s="3280" t="s">
        <v>157</v>
      </c>
      <c r="D10" s="1003" t="s">
        <v>914</v>
      </c>
      <c r="E10" s="1004"/>
      <c r="F10" s="1004"/>
      <c r="G10" s="1004"/>
      <c r="H10" s="1004"/>
      <c r="I10" s="1004"/>
      <c r="J10" s="1005"/>
    </row>
    <row r="11" spans="3:11" x14ac:dyDescent="0.3">
      <c r="C11" s="1044"/>
      <c r="D11" s="994" t="s">
        <v>915</v>
      </c>
      <c r="E11" s="995"/>
      <c r="F11" s="995"/>
      <c r="G11" s="995"/>
      <c r="H11" s="995"/>
      <c r="I11" s="995"/>
      <c r="J11" s="996"/>
    </row>
    <row r="12" spans="3:11" x14ac:dyDescent="0.3">
      <c r="C12" s="3281"/>
      <c r="D12" s="994" t="s">
        <v>916</v>
      </c>
      <c r="E12" s="995"/>
      <c r="F12" s="995"/>
      <c r="G12" s="995"/>
      <c r="H12" s="995"/>
      <c r="I12" s="995"/>
      <c r="J12" s="996"/>
    </row>
    <row r="13" spans="3:11" x14ac:dyDescent="0.3">
      <c r="C13" s="3282"/>
      <c r="D13" s="997"/>
      <c r="E13" s="998"/>
      <c r="F13" s="998"/>
      <c r="G13" s="998"/>
      <c r="H13" s="998"/>
      <c r="I13" s="998"/>
      <c r="J13" s="999"/>
    </row>
    <row r="14" spans="3:11" x14ac:dyDescent="0.3">
      <c r="C14" s="3281" t="s">
        <v>155</v>
      </c>
      <c r="D14" s="994" t="s">
        <v>1554</v>
      </c>
      <c r="E14" s="995"/>
      <c r="F14" s="995"/>
      <c r="G14" s="995"/>
      <c r="H14" s="995"/>
      <c r="I14" s="995"/>
      <c r="J14" s="996"/>
    </row>
    <row r="15" spans="3:11" x14ac:dyDescent="0.3">
      <c r="C15" s="3280" t="s">
        <v>159</v>
      </c>
      <c r="D15" s="1003" t="s">
        <v>917</v>
      </c>
      <c r="E15" s="1004"/>
      <c r="F15" s="1004"/>
      <c r="G15" s="1004"/>
      <c r="H15" s="1004"/>
      <c r="I15" s="1004"/>
      <c r="J15" s="1005"/>
      <c r="K15" s="970"/>
    </row>
    <row r="16" spans="3:11" x14ac:dyDescent="0.3">
      <c r="C16" s="3281"/>
      <c r="D16" s="994"/>
      <c r="E16" s="995"/>
      <c r="F16" s="995"/>
      <c r="G16" s="995"/>
      <c r="H16" s="995"/>
      <c r="I16" s="995"/>
      <c r="J16" s="996"/>
      <c r="K16" s="970"/>
    </row>
    <row r="17" spans="3:11" x14ac:dyDescent="0.3">
      <c r="C17" s="3282"/>
      <c r="D17" s="997"/>
      <c r="E17" s="998"/>
      <c r="F17" s="998"/>
      <c r="G17" s="998"/>
      <c r="H17" s="998"/>
      <c r="I17" s="998"/>
      <c r="J17" s="999"/>
      <c r="K17" s="970"/>
    </row>
    <row r="18" spans="3:11" x14ac:dyDescent="0.3">
      <c r="C18" s="3279" t="s">
        <v>161</v>
      </c>
      <c r="D18" s="1000" t="s">
        <v>311</v>
      </c>
      <c r="E18" s="1001"/>
      <c r="F18" s="1001"/>
      <c r="G18" s="1001"/>
      <c r="H18" s="1001"/>
      <c r="I18" s="1001"/>
      <c r="J18" s="1002"/>
      <c r="K18" s="970"/>
    </row>
    <row r="19" spans="3:11" x14ac:dyDescent="0.3">
      <c r="C19" s="3280" t="s">
        <v>162</v>
      </c>
      <c r="D19" s="1003" t="s">
        <v>411</v>
      </c>
      <c r="E19" s="1004"/>
      <c r="F19" s="1004"/>
      <c r="G19" s="1004"/>
      <c r="H19" s="1004"/>
      <c r="I19" s="1004"/>
      <c r="J19" s="1005"/>
      <c r="K19" s="970"/>
    </row>
    <row r="20" spans="3:11" x14ac:dyDescent="0.3">
      <c r="C20" s="3282"/>
      <c r="D20" s="997" t="s">
        <v>918</v>
      </c>
      <c r="E20" s="998"/>
      <c r="F20" s="998"/>
      <c r="G20" s="998"/>
      <c r="H20" s="998"/>
      <c r="I20" s="998"/>
      <c r="J20" s="999"/>
      <c r="K20" s="970"/>
    </row>
    <row r="21" spans="3:11" ht="45" x14ac:dyDescent="0.3">
      <c r="C21" s="3283" t="s">
        <v>231</v>
      </c>
      <c r="D21" s="1006" t="s">
        <v>919</v>
      </c>
      <c r="E21" s="1007"/>
      <c r="F21" s="1007"/>
      <c r="G21" s="1007"/>
      <c r="H21" s="1007"/>
      <c r="I21" s="1007"/>
      <c r="J21" s="1008"/>
      <c r="K21" s="970"/>
    </row>
    <row r="22" spans="3:11" hidden="1" x14ac:dyDescent="0.3">
      <c r="C22" s="1009"/>
    </row>
    <row r="23" spans="3:11" x14ac:dyDescent="0.3">
      <c r="C23" s="1009"/>
    </row>
    <row r="24" spans="3:11" x14ac:dyDescent="0.3">
      <c r="C24" s="1009"/>
    </row>
    <row r="25" spans="3:11" ht="15.75" thickBot="1" x14ac:dyDescent="0.35">
      <c r="C25" s="1010" t="s">
        <v>414</v>
      </c>
      <c r="D25" s="1009"/>
    </row>
    <row r="26" spans="3:11" ht="30.75" thickBot="1" x14ac:dyDescent="0.35">
      <c r="C26" s="2399" t="s">
        <v>354</v>
      </c>
      <c r="D26" s="2400" t="s">
        <v>415</v>
      </c>
      <c r="E26" s="1131" t="s">
        <v>159</v>
      </c>
    </row>
    <row r="27" spans="3:11" x14ac:dyDescent="0.3">
      <c r="C27" s="2420" t="s">
        <v>418</v>
      </c>
      <c r="D27" s="2421">
        <v>1</v>
      </c>
      <c r="E27" s="2975">
        <v>0.9</v>
      </c>
      <c r="F27" s="1013"/>
    </row>
    <row r="28" spans="3:11" x14ac:dyDescent="0.3">
      <c r="C28" s="2240" t="s">
        <v>419</v>
      </c>
      <c r="D28" s="1012">
        <v>1</v>
      </c>
      <c r="E28" s="2234">
        <f>+E27</f>
        <v>0.9</v>
      </c>
    </row>
    <row r="29" spans="3:11" x14ac:dyDescent="0.3">
      <c r="C29" s="2240" t="s">
        <v>420</v>
      </c>
      <c r="D29" s="1012">
        <v>1</v>
      </c>
      <c r="E29" s="2234">
        <v>0.9</v>
      </c>
    </row>
    <row r="30" spans="3:11" ht="15.75" thickBot="1" x14ac:dyDescent="0.35">
      <c r="C30" s="2241" t="s">
        <v>921</v>
      </c>
      <c r="D30" s="3049">
        <v>1</v>
      </c>
      <c r="E30" s="2290">
        <v>0.9</v>
      </c>
    </row>
    <row r="31" spans="3:11" x14ac:dyDescent="0.3">
      <c r="C31" s="2977" t="s">
        <v>806</v>
      </c>
      <c r="D31" s="3048">
        <v>1</v>
      </c>
      <c r="E31" s="2975">
        <v>0.9</v>
      </c>
    </row>
    <row r="32" spans="3:11" x14ac:dyDescent="0.3">
      <c r="C32" s="2240" t="s">
        <v>1061</v>
      </c>
      <c r="D32" s="1012">
        <v>1</v>
      </c>
      <c r="E32" s="2234">
        <f>+E31</f>
        <v>0.9</v>
      </c>
    </row>
    <row r="33" spans="2:24" x14ac:dyDescent="0.3">
      <c r="C33" s="2240" t="s">
        <v>1062</v>
      </c>
      <c r="D33" s="1012">
        <v>1</v>
      </c>
      <c r="E33" s="2234">
        <v>0.9</v>
      </c>
    </row>
    <row r="34" spans="2:24" ht="15.75" thickBot="1" x14ac:dyDescent="0.35">
      <c r="C34" s="2241" t="s">
        <v>1272</v>
      </c>
      <c r="D34" s="3049">
        <v>1</v>
      </c>
      <c r="E34" s="2290">
        <v>0.9</v>
      </c>
    </row>
    <row r="35" spans="2:24" x14ac:dyDescent="0.3">
      <c r="C35" s="2977" t="s">
        <v>1481</v>
      </c>
      <c r="D35" s="1012">
        <v>1</v>
      </c>
      <c r="E35" s="2975">
        <v>0.9</v>
      </c>
    </row>
    <row r="36" spans="2:24" x14ac:dyDescent="0.3">
      <c r="C36" s="2240" t="s">
        <v>1525</v>
      </c>
      <c r="D36" s="3045"/>
      <c r="E36" s="2234">
        <f>+E35</f>
        <v>0.9</v>
      </c>
      <c r="U36" s="1152"/>
      <c r="V36" s="1152"/>
      <c r="W36" s="1152"/>
      <c r="X36" s="1152"/>
    </row>
    <row r="37" spans="2:24" x14ac:dyDescent="0.3">
      <c r="C37" s="2240" t="s">
        <v>1526</v>
      </c>
      <c r="D37" s="3045"/>
      <c r="E37" s="2234">
        <v>0.9</v>
      </c>
      <c r="U37" s="1152"/>
      <c r="V37" s="1152"/>
      <c r="W37" s="1152"/>
      <c r="X37" s="1152"/>
    </row>
    <row r="38" spans="2:24" ht="15.75" thickBot="1" x14ac:dyDescent="0.35">
      <c r="C38" s="2241" t="s">
        <v>1527</v>
      </c>
      <c r="D38" s="3047"/>
      <c r="E38" s="2290">
        <v>0.9</v>
      </c>
      <c r="U38" s="1152"/>
      <c r="V38" s="1152"/>
      <c r="W38" s="1152"/>
      <c r="X38" s="1152"/>
    </row>
    <row r="39" spans="2:24" x14ac:dyDescent="0.3">
      <c r="C39" s="1015"/>
      <c r="D39" s="1196"/>
      <c r="E39" s="1016"/>
      <c r="U39" s="1152"/>
      <c r="V39" s="1152"/>
      <c r="W39" s="1152"/>
      <c r="X39" s="1152"/>
    </row>
    <row r="40" spans="2:24" ht="19.5" thickBot="1" x14ac:dyDescent="0.35">
      <c r="B40" s="499" t="s">
        <v>423</v>
      </c>
      <c r="C40" s="500"/>
      <c r="D40" s="500"/>
      <c r="E40" s="500"/>
      <c r="F40" s="500"/>
      <c r="O40"/>
      <c r="P40"/>
      <c r="Q40"/>
      <c r="R40"/>
      <c r="S40"/>
      <c r="T40"/>
      <c r="U40"/>
      <c r="V40"/>
      <c r="W40"/>
      <c r="X40"/>
    </row>
    <row r="41" spans="2:24" ht="16.5" thickBot="1" x14ac:dyDescent="0.35">
      <c r="B41"/>
      <c r="C41"/>
      <c r="D41"/>
      <c r="E41"/>
      <c r="F41"/>
      <c r="O41"/>
      <c r="P41" s="1198"/>
      <c r="Q41" s="1199" t="s">
        <v>424</v>
      </c>
      <c r="R41" s="1199"/>
      <c r="S41" s="1199"/>
      <c r="T41" s="504"/>
      <c r="U41"/>
      <c r="V41"/>
      <c r="W41"/>
      <c r="X41"/>
    </row>
    <row r="42" spans="2:24" ht="16.5" thickBot="1" x14ac:dyDescent="0.35">
      <c r="B42" s="1198"/>
      <c r="C42" s="2289" t="s">
        <v>424</v>
      </c>
      <c r="D42" s="2289"/>
      <c r="E42" s="2289"/>
      <c r="F42" s="504"/>
      <c r="O42"/>
      <c r="P42" s="1200" t="s">
        <v>166</v>
      </c>
      <c r="Q42" s="1201" t="s">
        <v>923</v>
      </c>
      <c r="R42" s="1202" t="s">
        <v>924</v>
      </c>
      <c r="S42" s="1203" t="s">
        <v>925</v>
      </c>
      <c r="T42" s="1204" t="s">
        <v>878</v>
      </c>
      <c r="U42"/>
      <c r="V42"/>
      <c r="W42"/>
      <c r="X42"/>
    </row>
    <row r="43" spans="2:24" ht="15.75" x14ac:dyDescent="0.3">
      <c r="B43" s="3050" t="s">
        <v>166</v>
      </c>
      <c r="C43" s="3051" t="s">
        <v>923</v>
      </c>
      <c r="D43" s="3051" t="s">
        <v>924</v>
      </c>
      <c r="E43" s="3052" t="s">
        <v>925</v>
      </c>
      <c r="F43" s="3053" t="s">
        <v>878</v>
      </c>
      <c r="O43"/>
      <c r="P43" s="1015" t="s">
        <v>418</v>
      </c>
      <c r="Q43" s="1205">
        <v>166</v>
      </c>
      <c r="R43" s="1205">
        <v>0</v>
      </c>
      <c r="S43" s="151">
        <v>166</v>
      </c>
      <c r="T43" s="1206">
        <f>+Q43/S43</f>
        <v>1</v>
      </c>
      <c r="U43"/>
      <c r="V43"/>
      <c r="W43"/>
      <c r="X43" s="309"/>
    </row>
    <row r="44" spans="2:24" ht="15.75" x14ac:dyDescent="0.3">
      <c r="B44" s="2221" t="s">
        <v>418</v>
      </c>
      <c r="C44" s="3054">
        <v>166</v>
      </c>
      <c r="D44" s="3054">
        <v>0</v>
      </c>
      <c r="E44" s="764">
        <v>166</v>
      </c>
      <c r="F44" s="1467">
        <f>+C44/E44</f>
        <v>1</v>
      </c>
      <c r="O44"/>
      <c r="P44" s="1015" t="s">
        <v>920</v>
      </c>
      <c r="Q44" s="1205">
        <v>33</v>
      </c>
      <c r="R44" s="1205">
        <v>0</v>
      </c>
      <c r="S44" s="151">
        <f>+Q44</f>
        <v>33</v>
      </c>
      <c r="T44" s="1206">
        <f>+Q44/S44</f>
        <v>1</v>
      </c>
      <c r="U44"/>
      <c r="V44"/>
      <c r="W44"/>
      <c r="X44" s="309"/>
    </row>
    <row r="45" spans="2:24" ht="15.75" x14ac:dyDescent="0.3">
      <c r="B45" s="2221" t="s">
        <v>806</v>
      </c>
      <c r="C45" s="3054">
        <v>39</v>
      </c>
      <c r="D45" s="3054">
        <v>0</v>
      </c>
      <c r="E45" s="764">
        <f>+C45</f>
        <v>39</v>
      </c>
      <c r="F45" s="1467">
        <f>+C45/E45</f>
        <v>1</v>
      </c>
      <c r="O45"/>
      <c r="P45" s="1015" t="s">
        <v>419</v>
      </c>
      <c r="Q45" s="1205">
        <v>180</v>
      </c>
      <c r="R45" s="1205">
        <v>0</v>
      </c>
      <c r="S45" s="151">
        <f t="shared" ref="S45:S50" si="0">SUM(Q45:R45)</f>
        <v>180</v>
      </c>
      <c r="T45" s="1206">
        <f t="shared" ref="T45:T50" si="1">+Q45/S45</f>
        <v>1</v>
      </c>
      <c r="U45" t="s">
        <v>167</v>
      </c>
      <c r="V45" s="252"/>
      <c r="W45"/>
      <c r="X45"/>
    </row>
    <row r="46" spans="2:24" ht="15.75" x14ac:dyDescent="0.3">
      <c r="B46" s="2221" t="s">
        <v>419</v>
      </c>
      <c r="C46" s="3054">
        <v>180</v>
      </c>
      <c r="D46" s="3054">
        <v>0</v>
      </c>
      <c r="E46" s="764">
        <f t="shared" ref="E46:E50" si="2">SUM(C46:D46)</f>
        <v>180</v>
      </c>
      <c r="F46" s="1467">
        <f t="shared" ref="F46:F52" si="3">+C46/E46</f>
        <v>1</v>
      </c>
      <c r="O46"/>
      <c r="P46" s="1015" t="s">
        <v>416</v>
      </c>
      <c r="Q46" s="1205">
        <v>152</v>
      </c>
      <c r="R46" s="1205">
        <v>0</v>
      </c>
      <c r="S46" s="151">
        <f t="shared" si="0"/>
        <v>152</v>
      </c>
      <c r="T46" s="1206">
        <f t="shared" si="1"/>
        <v>1</v>
      </c>
      <c r="U46"/>
      <c r="V46" s="252"/>
      <c r="W46"/>
      <c r="X46"/>
    </row>
    <row r="47" spans="2:24" ht="15.75" x14ac:dyDescent="0.3">
      <c r="B47" s="2221" t="s">
        <v>1061</v>
      </c>
      <c r="C47" s="3054">
        <v>201</v>
      </c>
      <c r="D47" s="3054">
        <v>0</v>
      </c>
      <c r="E47" s="764">
        <f t="shared" si="2"/>
        <v>201</v>
      </c>
      <c r="F47" s="1467">
        <f t="shared" si="3"/>
        <v>1</v>
      </c>
      <c r="O47"/>
      <c r="P47" s="1015" t="s">
        <v>420</v>
      </c>
      <c r="Q47" s="1205">
        <v>0</v>
      </c>
      <c r="R47" s="1205">
        <v>0</v>
      </c>
      <c r="S47" s="151">
        <f t="shared" si="0"/>
        <v>0</v>
      </c>
      <c r="T47" s="1206" t="e">
        <f t="shared" si="1"/>
        <v>#DIV/0!</v>
      </c>
      <c r="U47" t="s">
        <v>167</v>
      </c>
      <c r="V47"/>
      <c r="W47"/>
      <c r="X47"/>
    </row>
    <row r="48" spans="2:24" ht="15.75" x14ac:dyDescent="0.3">
      <c r="B48" s="2221" t="s">
        <v>420</v>
      </c>
      <c r="C48" s="3054">
        <v>154</v>
      </c>
      <c r="D48" s="3054">
        <v>0</v>
      </c>
      <c r="E48" s="764">
        <f t="shared" si="2"/>
        <v>154</v>
      </c>
      <c r="F48" s="1467">
        <f t="shared" si="3"/>
        <v>1</v>
      </c>
      <c r="O48"/>
      <c r="P48" s="1015" t="s">
        <v>417</v>
      </c>
      <c r="Q48" s="622">
        <v>108</v>
      </c>
      <c r="R48" s="622">
        <v>0</v>
      </c>
      <c r="S48" s="70">
        <f t="shared" si="0"/>
        <v>108</v>
      </c>
      <c r="T48" s="1207">
        <f t="shared" si="1"/>
        <v>1</v>
      </c>
      <c r="U48"/>
      <c r="V48"/>
      <c r="W48"/>
      <c r="X48"/>
    </row>
    <row r="49" spans="2:24" ht="15.75" x14ac:dyDescent="0.3">
      <c r="B49" s="2221" t="s">
        <v>1062</v>
      </c>
      <c r="C49" s="1471">
        <v>189</v>
      </c>
      <c r="D49" s="1471">
        <v>0</v>
      </c>
      <c r="E49" s="1472">
        <v>189</v>
      </c>
      <c r="F49" s="1465">
        <f t="shared" si="3"/>
        <v>1</v>
      </c>
      <c r="O49"/>
      <c r="P49" s="1015" t="s">
        <v>921</v>
      </c>
      <c r="Q49" s="1205">
        <v>0</v>
      </c>
      <c r="R49" s="1205">
        <v>0</v>
      </c>
      <c r="S49" s="151">
        <f t="shared" si="0"/>
        <v>0</v>
      </c>
      <c r="T49" s="1206" t="e">
        <f t="shared" si="1"/>
        <v>#DIV/0!</v>
      </c>
      <c r="U49"/>
      <c r="V49"/>
      <c r="W49"/>
      <c r="X49"/>
    </row>
    <row r="50" spans="2:24" ht="16.5" thickBot="1" x14ac:dyDescent="0.35">
      <c r="B50" s="2221" t="s">
        <v>921</v>
      </c>
      <c r="C50" s="3054">
        <v>342</v>
      </c>
      <c r="D50" s="3054">
        <v>0</v>
      </c>
      <c r="E50" s="764">
        <f t="shared" si="2"/>
        <v>342</v>
      </c>
      <c r="F50" s="1467">
        <f t="shared" si="3"/>
        <v>1</v>
      </c>
      <c r="O50"/>
      <c r="P50" s="1015" t="s">
        <v>922</v>
      </c>
      <c r="Q50" s="1208">
        <v>284</v>
      </c>
      <c r="R50" s="1208">
        <v>0</v>
      </c>
      <c r="S50" s="733">
        <f t="shared" si="0"/>
        <v>284</v>
      </c>
      <c r="T50" s="1209">
        <f t="shared" si="1"/>
        <v>1</v>
      </c>
      <c r="U50"/>
      <c r="V50"/>
      <c r="W50"/>
      <c r="X50"/>
    </row>
    <row r="51" spans="2:24" ht="16.5" thickBot="1" x14ac:dyDescent="0.35">
      <c r="B51" s="3055" t="s">
        <v>1272</v>
      </c>
      <c r="C51" s="3056">
        <v>285</v>
      </c>
      <c r="D51" s="3056">
        <v>0</v>
      </c>
      <c r="E51" s="3057">
        <f t="shared" ref="E51" si="4">SUM(C51:D51)</f>
        <v>285</v>
      </c>
      <c r="F51" s="3058">
        <f t="shared" si="3"/>
        <v>1</v>
      </c>
      <c r="O51"/>
      <c r="P51" s="1210"/>
      <c r="Q51" s="622"/>
      <c r="R51" s="622"/>
      <c r="S51" s="70"/>
      <c r="T51" s="1211"/>
      <c r="U51"/>
      <c r="V51"/>
      <c r="W51"/>
      <c r="X51"/>
    </row>
    <row r="52" spans="2:24" ht="16.5" thickBot="1" x14ac:dyDescent="0.35">
      <c r="B52" s="2420" t="s">
        <v>1481</v>
      </c>
      <c r="C52" s="3059">
        <v>36</v>
      </c>
      <c r="D52" s="3060">
        <v>0</v>
      </c>
      <c r="E52" s="3014">
        <v>36</v>
      </c>
      <c r="F52" s="3061">
        <f t="shared" si="3"/>
        <v>1</v>
      </c>
      <c r="O52"/>
      <c r="P52" s="313"/>
      <c r="Q52" s="1208"/>
      <c r="R52" s="1208"/>
      <c r="S52" s="733"/>
      <c r="T52" s="1212"/>
      <c r="U52"/>
      <c r="V52"/>
      <c r="W52"/>
      <c r="X52"/>
    </row>
    <row r="53" spans="2:24" ht="15.75" x14ac:dyDescent="0.3">
      <c r="B53" s="2240" t="s">
        <v>1525</v>
      </c>
      <c r="C53" s="1011"/>
      <c r="D53" s="3045"/>
      <c r="E53" s="3046"/>
      <c r="F53" s="3062"/>
      <c r="O53"/>
      <c r="P53"/>
      <c r="Q53"/>
      <c r="R53"/>
      <c r="S53"/>
      <c r="T53"/>
      <c r="U53"/>
      <c r="V53"/>
      <c r="W53"/>
      <c r="X53"/>
    </row>
    <row r="54" spans="2:24" ht="15.75" x14ac:dyDescent="0.3">
      <c r="B54" s="2240" t="s">
        <v>1526</v>
      </c>
      <c r="C54" s="1011"/>
      <c r="D54" s="3045"/>
      <c r="E54" s="3046"/>
      <c r="F54" s="3062"/>
      <c r="O54"/>
      <c r="P54"/>
      <c r="Q54"/>
      <c r="R54"/>
      <c r="S54"/>
      <c r="T54"/>
      <c r="U54"/>
      <c r="V54"/>
      <c r="W54"/>
      <c r="X54"/>
    </row>
    <row r="55" spans="2:24" ht="16.5" thickBot="1" x14ac:dyDescent="0.35">
      <c r="B55" s="2241" t="s">
        <v>1527</v>
      </c>
      <c r="C55" s="3063"/>
      <c r="D55" s="3047"/>
      <c r="E55" s="3064"/>
      <c r="F55" s="3008"/>
      <c r="O55"/>
      <c r="P55"/>
      <c r="Q55"/>
      <c r="R55"/>
      <c r="S55"/>
      <c r="T55"/>
      <c r="U55"/>
      <c r="V55"/>
      <c r="W55"/>
      <c r="X55"/>
    </row>
    <row r="56" spans="2:24" ht="15.75" x14ac:dyDescent="0.3">
      <c r="C56" s="1015"/>
      <c r="D56" s="1196"/>
      <c r="E56" s="1016"/>
      <c r="O56"/>
      <c r="P56"/>
      <c r="Q56"/>
      <c r="R56"/>
      <c r="S56"/>
      <c r="T56"/>
      <c r="U56"/>
      <c r="V56"/>
      <c r="W56"/>
      <c r="X56"/>
    </row>
    <row r="57" spans="2:24" ht="40.15" customHeight="1" x14ac:dyDescent="0.3">
      <c r="O57" s="1213" t="s">
        <v>926</v>
      </c>
      <c r="P57" s="1213"/>
      <c r="Q57" s="1213"/>
      <c r="R57" s="1213"/>
      <c r="S57" s="1213"/>
      <c r="T57" s="1213"/>
      <c r="U57" s="49"/>
      <c r="V57" s="49"/>
      <c r="W57" s="49"/>
      <c r="X57" s="49"/>
    </row>
    <row r="58" spans="2:24" ht="20.25" x14ac:dyDescent="0.35">
      <c r="C58" s="1084" t="s">
        <v>187</v>
      </c>
      <c r="D58" s="1085"/>
      <c r="E58" s="1085"/>
      <c r="F58" s="1085"/>
      <c r="G58" s="1085"/>
      <c r="H58" s="1085"/>
      <c r="I58" s="1085"/>
      <c r="J58" s="1085"/>
      <c r="K58" s="1085"/>
      <c r="L58" s="1152"/>
      <c r="M58" s="1152"/>
      <c r="O58" s="1213" t="s">
        <v>927</v>
      </c>
      <c r="P58" s="1213"/>
      <c r="Q58" s="1213"/>
      <c r="R58" s="1213"/>
      <c r="S58" s="1213"/>
      <c r="T58" s="1213"/>
      <c r="U58" s="49"/>
      <c r="V58" s="49"/>
      <c r="W58" s="49"/>
      <c r="X58" s="49"/>
    </row>
    <row r="59" spans="2:24" ht="16.5" thickBot="1" x14ac:dyDescent="0.35">
      <c r="L59" s="1152"/>
      <c r="M59" s="1152"/>
      <c r="O59" s="1213" t="s">
        <v>928</v>
      </c>
      <c r="P59" s="1213"/>
      <c r="Q59" s="1213"/>
      <c r="R59" s="1213"/>
      <c r="S59" s="1213"/>
      <c r="T59" s="1213"/>
      <c r="U59" s="49"/>
      <c r="V59" s="49"/>
      <c r="W59" s="49"/>
      <c r="X59" s="49"/>
    </row>
    <row r="60" spans="2:24" ht="15.75" x14ac:dyDescent="0.3">
      <c r="C60" s="1214"/>
      <c r="D60" s="2285" t="s">
        <v>424</v>
      </c>
      <c r="E60" s="2285"/>
      <c r="F60" s="1215"/>
      <c r="G60" s="1216"/>
      <c r="L60" s="1152"/>
      <c r="M60" s="1136"/>
      <c r="O60" s="1213" t="s">
        <v>929</v>
      </c>
      <c r="P60" s="1213"/>
      <c r="Q60" s="49"/>
    </row>
    <row r="61" spans="2:24" ht="16.5" thickBot="1" x14ac:dyDescent="0.35">
      <c r="C61" s="1217" t="s">
        <v>354</v>
      </c>
      <c r="D61" s="1154" t="s">
        <v>425</v>
      </c>
      <c r="E61" s="1154" t="s">
        <v>930</v>
      </c>
      <c r="F61" s="2288" t="s">
        <v>427</v>
      </c>
      <c r="G61" s="1218" t="s">
        <v>878</v>
      </c>
      <c r="L61" s="1152"/>
      <c r="M61" s="1219"/>
      <c r="O61" s="1213"/>
      <c r="P61" s="1213"/>
      <c r="Q61" s="49"/>
    </row>
    <row r="62" spans="2:24" ht="16.5" thickBot="1" x14ac:dyDescent="0.35">
      <c r="C62" s="2284" t="s">
        <v>418</v>
      </c>
      <c r="D62" s="2286">
        <v>166</v>
      </c>
      <c r="E62" s="2286">
        <v>0</v>
      </c>
      <c r="F62" s="1100">
        <f t="shared" ref="F62:F69" si="5">SUM(D62:E62)</f>
        <v>166</v>
      </c>
      <c r="G62" s="1220">
        <f t="shared" ref="G62:G69" si="6">+D62/F62</f>
        <v>1</v>
      </c>
      <c r="K62" s="1033"/>
      <c r="M62" s="1083"/>
      <c r="O62"/>
      <c r="P62" s="1221"/>
    </row>
    <row r="63" spans="2:24" ht="15.75" x14ac:dyDescent="0.3">
      <c r="C63" s="2284" t="s">
        <v>806</v>
      </c>
      <c r="D63" s="1182">
        <v>39</v>
      </c>
      <c r="E63" s="1182">
        <v>0</v>
      </c>
      <c r="F63" s="1100">
        <f t="shared" si="5"/>
        <v>39</v>
      </c>
      <c r="G63" s="1220">
        <f t="shared" si="6"/>
        <v>1</v>
      </c>
      <c r="K63" s="1033"/>
      <c r="M63" s="1083"/>
      <c r="N63" s="1222"/>
      <c r="O63" s="722"/>
      <c r="P63" s="1223" t="s">
        <v>931</v>
      </c>
      <c r="Q63" s="1223" t="s">
        <v>167</v>
      </c>
      <c r="R63" s="1223" t="s">
        <v>932</v>
      </c>
      <c r="S63" s="722"/>
      <c r="T63" s="1224" t="s">
        <v>931</v>
      </c>
      <c r="U63" s="1225" t="s">
        <v>196</v>
      </c>
      <c r="V63" s="1226" t="s">
        <v>933</v>
      </c>
    </row>
    <row r="64" spans="2:24" ht="16.5" thickBot="1" x14ac:dyDescent="0.35">
      <c r="C64" s="2284" t="s">
        <v>419</v>
      </c>
      <c r="D64" s="1182">
        <v>180</v>
      </c>
      <c r="E64" s="1182">
        <v>0</v>
      </c>
      <c r="F64" s="1104">
        <f t="shared" si="5"/>
        <v>180</v>
      </c>
      <c r="G64" s="1227">
        <f t="shared" si="6"/>
        <v>1</v>
      </c>
      <c r="I64" s="1017"/>
      <c r="M64" s="1083"/>
      <c r="N64" s="314"/>
      <c r="O64" s="226"/>
      <c r="P64" s="1228" t="s">
        <v>934</v>
      </c>
      <c r="Q64" s="226"/>
      <c r="R64" s="1228" t="s">
        <v>935</v>
      </c>
      <c r="S64" s="226"/>
      <c r="T64" s="1228" t="s">
        <v>936</v>
      </c>
      <c r="U64" s="227"/>
      <c r="V64" s="12" t="s">
        <v>937</v>
      </c>
    </row>
    <row r="65" spans="2:24" ht="15.75" x14ac:dyDescent="0.3">
      <c r="C65" s="2284" t="s">
        <v>1061</v>
      </c>
      <c r="D65" s="1182">
        <v>201</v>
      </c>
      <c r="E65" s="1182">
        <v>0</v>
      </c>
      <c r="F65" s="1104">
        <f t="shared" si="5"/>
        <v>201</v>
      </c>
      <c r="G65" s="1227">
        <f t="shared" si="6"/>
        <v>1</v>
      </c>
      <c r="I65" s="1017"/>
      <c r="M65" s="1083"/>
      <c r="N65" s="1229" t="s">
        <v>938</v>
      </c>
      <c r="O65" s="1230"/>
      <c r="P65" s="2029">
        <v>25</v>
      </c>
      <c r="Q65" s="1230"/>
      <c r="R65" s="2029">
        <v>4</v>
      </c>
      <c r="S65" s="1230"/>
      <c r="T65" s="131">
        <v>10</v>
      </c>
      <c r="U65" s="132">
        <v>1</v>
      </c>
      <c r="V65">
        <f>SUM(P65+R65+T65)</f>
        <v>39</v>
      </c>
    </row>
    <row r="66" spans="2:24" ht="15.75" x14ac:dyDescent="0.3">
      <c r="C66" s="2284" t="s">
        <v>420</v>
      </c>
      <c r="D66" s="1182">
        <v>154</v>
      </c>
      <c r="E66" s="1182">
        <v>0</v>
      </c>
      <c r="F66" s="1104">
        <f t="shared" si="5"/>
        <v>154</v>
      </c>
      <c r="G66" s="1227">
        <f t="shared" si="6"/>
        <v>1</v>
      </c>
      <c r="H66" s="969" t="s">
        <v>167</v>
      </c>
      <c r="M66" s="1083"/>
      <c r="N66" s="21" t="s">
        <v>939</v>
      </c>
      <c r="O66" s="1230"/>
      <c r="P66" s="673">
        <v>127</v>
      </c>
      <c r="Q66" s="1230"/>
      <c r="R66" s="673">
        <v>58</v>
      </c>
      <c r="S66" s="1230"/>
      <c r="T66" s="27">
        <v>16</v>
      </c>
      <c r="U66" s="4">
        <v>1</v>
      </c>
      <c r="V66">
        <f>SUM(P66+R66+T66)</f>
        <v>201</v>
      </c>
    </row>
    <row r="67" spans="2:24" ht="15.75" x14ac:dyDescent="0.3">
      <c r="C67" s="2284" t="s">
        <v>1062</v>
      </c>
      <c r="D67" s="1182">
        <v>0</v>
      </c>
      <c r="E67" s="1182">
        <v>0</v>
      </c>
      <c r="F67" s="1104">
        <f t="shared" si="5"/>
        <v>0</v>
      </c>
      <c r="G67" s="1227" t="e">
        <f t="shared" si="6"/>
        <v>#DIV/0!</v>
      </c>
      <c r="M67" s="1083"/>
      <c r="N67" s="21" t="s">
        <v>940</v>
      </c>
      <c r="O67" s="1230"/>
      <c r="P67" s="673"/>
      <c r="Q67" s="1230"/>
      <c r="R67" s="673"/>
      <c r="S67" s="1230"/>
      <c r="T67" s="27"/>
      <c r="U67" s="4">
        <v>1</v>
      </c>
      <c r="V67" s="969">
        <f>P67+R67+T67</f>
        <v>0</v>
      </c>
    </row>
    <row r="68" spans="2:24" ht="15.75" x14ac:dyDescent="0.3">
      <c r="C68" s="2284" t="s">
        <v>921</v>
      </c>
      <c r="D68" s="1182">
        <v>342</v>
      </c>
      <c r="E68" s="1182">
        <v>0</v>
      </c>
      <c r="F68" s="1104">
        <f t="shared" si="5"/>
        <v>342</v>
      </c>
      <c r="G68" s="1227">
        <f t="shared" si="6"/>
        <v>1</v>
      </c>
      <c r="M68" s="1083"/>
      <c r="N68" s="21" t="s">
        <v>941</v>
      </c>
      <c r="O68" s="1230"/>
      <c r="P68" s="673"/>
      <c r="Q68" s="1230"/>
      <c r="R68" s="673"/>
      <c r="S68" s="1230"/>
      <c r="T68" s="27"/>
      <c r="U68" s="4">
        <v>1</v>
      </c>
      <c r="V68" s="969">
        <f>P68+R68+T68</f>
        <v>0</v>
      </c>
    </row>
    <row r="69" spans="2:24" ht="16.5" thickBot="1" x14ac:dyDescent="0.35">
      <c r="C69" s="2245" t="s">
        <v>1272</v>
      </c>
      <c r="D69" s="2287">
        <v>0</v>
      </c>
      <c r="E69" s="2287">
        <v>0</v>
      </c>
      <c r="F69" s="1108">
        <f t="shared" si="5"/>
        <v>0</v>
      </c>
      <c r="G69" s="1231" t="e">
        <f t="shared" si="6"/>
        <v>#DIV/0!</v>
      </c>
      <c r="N69" s="1232"/>
      <c r="O69" s="1230"/>
      <c r="P69" s="673"/>
      <c r="Q69" s="1230"/>
      <c r="R69" s="673"/>
      <c r="S69" s="1230"/>
      <c r="T69" s="27"/>
      <c r="U69" s="4"/>
      <c r="V69"/>
    </row>
    <row r="70" spans="2:24" ht="15.75" x14ac:dyDescent="0.3">
      <c r="B70" s="1136"/>
      <c r="C70" s="1233"/>
      <c r="D70" s="1234"/>
      <c r="E70" s="1234"/>
      <c r="F70" s="1136"/>
      <c r="G70" s="1235"/>
      <c r="H70" s="1136"/>
      <c r="N70" s="21" t="s">
        <v>942</v>
      </c>
      <c r="O70" s="1236"/>
      <c r="P70" s="1237">
        <f>SUM(P65+P66)</f>
        <v>152</v>
      </c>
      <c r="Q70" s="1238"/>
      <c r="R70" s="1237">
        <f>SUM(R65+R66)</f>
        <v>62</v>
      </c>
      <c r="S70" s="1238"/>
      <c r="T70" s="27">
        <f t="shared" ref="T70" si="7">SUM(T65+T66)</f>
        <v>26</v>
      </c>
      <c r="U70" s="9"/>
      <c r="V70"/>
    </row>
    <row r="71" spans="2:24" ht="15.75" x14ac:dyDescent="0.3">
      <c r="B71" s="1136"/>
      <c r="C71" s="1010" t="s">
        <v>818</v>
      </c>
      <c r="H71" s="1136"/>
      <c r="N71" s="1239"/>
      <c r="O71" s="49"/>
      <c r="P71" s="2028"/>
      <c r="Q71" s="49"/>
      <c r="R71" s="2028"/>
      <c r="S71" s="49"/>
      <c r="T71" s="49"/>
      <c r="U71" s="1240"/>
      <c r="V71"/>
    </row>
    <row r="72" spans="2:24" ht="15.75" x14ac:dyDescent="0.3">
      <c r="B72" s="1136"/>
      <c r="C72" s="969" t="s">
        <v>176</v>
      </c>
      <c r="H72" s="1136"/>
      <c r="N72" s="850"/>
      <c r="O72" s="49"/>
      <c r="P72" s="850"/>
      <c r="Q72" s="49"/>
      <c r="R72" s="850"/>
      <c r="S72" s="49"/>
      <c r="T72" s="49"/>
      <c r="U72" s="1241"/>
      <c r="V72" s="49"/>
    </row>
    <row r="73" spans="2:24" ht="15.75" x14ac:dyDescent="0.3">
      <c r="B73" s="1136"/>
      <c r="C73" s="969" t="s">
        <v>177</v>
      </c>
      <c r="H73" s="1136"/>
      <c r="N73" s="850"/>
      <c r="O73" s="49"/>
      <c r="P73" s="850"/>
      <c r="Q73" s="49"/>
      <c r="R73" s="850"/>
      <c r="S73" s="49"/>
      <c r="T73" s="49"/>
      <c r="U73" s="1241"/>
      <c r="V73" s="49"/>
    </row>
    <row r="74" spans="2:24" ht="15.75" x14ac:dyDescent="0.3">
      <c r="B74" s="1136"/>
      <c r="C74" s="1019" t="s">
        <v>178</v>
      </c>
      <c r="D74" s="1020"/>
      <c r="E74" s="1020"/>
      <c r="F74" s="1020"/>
      <c r="G74" s="1021"/>
      <c r="H74" s="1136"/>
      <c r="N74" s="850"/>
      <c r="O74" s="49"/>
      <c r="P74" s="850"/>
      <c r="Q74" s="49"/>
      <c r="R74" s="850"/>
      <c r="S74" s="49"/>
      <c r="T74" s="49"/>
      <c r="U74" s="1241"/>
      <c r="V74" s="49"/>
    </row>
    <row r="75" spans="2:24" ht="15.75" x14ac:dyDescent="0.3">
      <c r="B75" s="1136"/>
      <c r="C75" s="1022" t="s">
        <v>179</v>
      </c>
      <c r="D75" s="1023"/>
      <c r="E75" s="1024" t="s">
        <v>180</v>
      </c>
      <c r="F75" s="1023"/>
      <c r="G75" s="1025"/>
      <c r="H75" s="1136"/>
      <c r="N75" s="850"/>
      <c r="O75" s="49"/>
      <c r="P75" s="850"/>
      <c r="Q75" s="49"/>
      <c r="R75" s="850"/>
      <c r="S75" s="49"/>
      <c r="T75" s="49"/>
      <c r="U75" s="1241"/>
      <c r="V75" s="49"/>
    </row>
    <row r="76" spans="2:24" ht="15.75" x14ac:dyDescent="0.3">
      <c r="C76" s="1026"/>
      <c r="D76" s="972"/>
      <c r="E76" s="1027"/>
      <c r="F76" s="972"/>
      <c r="G76" s="1028"/>
      <c r="N76" s="850"/>
      <c r="O76" s="49"/>
      <c r="P76" s="850"/>
      <c r="Q76" s="49"/>
      <c r="R76" s="850"/>
      <c r="S76" s="49"/>
      <c r="T76" s="49"/>
      <c r="U76" s="1241"/>
      <c r="V76" s="49"/>
      <c r="W76"/>
      <c r="X76"/>
    </row>
    <row r="77" spans="2:24" ht="15.75" x14ac:dyDescent="0.3">
      <c r="C77" s="1026"/>
      <c r="D77" s="1049"/>
      <c r="E77" s="972"/>
      <c r="F77" s="972"/>
      <c r="G77" s="1028"/>
      <c r="N77" s="49"/>
      <c r="O77" s="49"/>
      <c r="P77" s="49"/>
      <c r="Q77" s="49"/>
      <c r="R77" s="850"/>
      <c r="S77" s="49"/>
      <c r="T77" s="49"/>
      <c r="U77" s="1241"/>
      <c r="V77" s="49"/>
      <c r="W77"/>
      <c r="X77"/>
    </row>
    <row r="78" spans="2:24" ht="15.75" x14ac:dyDescent="0.3">
      <c r="C78" s="1026"/>
      <c r="D78" s="972"/>
      <c r="E78" s="1027"/>
      <c r="F78" s="972"/>
      <c r="G78" s="1028"/>
      <c r="N78" s="49"/>
      <c r="O78" s="49"/>
      <c r="P78" s="49"/>
      <c r="Q78" s="49"/>
      <c r="R78" s="49"/>
      <c r="S78" s="49"/>
      <c r="T78" s="49"/>
      <c r="U78" s="49"/>
      <c r="V78" s="49"/>
      <c r="W78"/>
      <c r="X78"/>
    </row>
    <row r="79" spans="2:24" ht="15.75" x14ac:dyDescent="0.3">
      <c r="C79" s="1026"/>
      <c r="D79" s="972"/>
      <c r="E79" s="1027"/>
      <c r="F79" s="972"/>
      <c r="G79" s="1028"/>
      <c r="O79"/>
      <c r="P79"/>
      <c r="Q79"/>
      <c r="R79"/>
      <c r="S79"/>
      <c r="T79"/>
      <c r="U79"/>
      <c r="V79"/>
      <c r="W79"/>
      <c r="X79"/>
    </row>
    <row r="80" spans="2:24" ht="15.75" x14ac:dyDescent="0.3">
      <c r="C80" s="1026"/>
      <c r="D80" s="972"/>
      <c r="E80" s="1027"/>
      <c r="F80" s="972"/>
      <c r="G80" s="1028"/>
      <c r="O80"/>
      <c r="P80"/>
      <c r="Q80"/>
      <c r="R80"/>
      <c r="S80"/>
      <c r="T80"/>
      <c r="U80"/>
      <c r="V80"/>
      <c r="W80"/>
      <c r="X80"/>
    </row>
    <row r="81" spans="3:24" ht="15.75" x14ac:dyDescent="0.3">
      <c r="C81" s="1026"/>
      <c r="D81" s="972"/>
      <c r="E81" s="1027"/>
      <c r="F81" s="972"/>
      <c r="G81" s="1028"/>
      <c r="O81"/>
      <c r="P81"/>
      <c r="Q81"/>
      <c r="R81"/>
      <c r="S81"/>
      <c r="T81"/>
      <c r="U81"/>
      <c r="V81"/>
      <c r="W81"/>
      <c r="X81"/>
    </row>
    <row r="82" spans="3:24" ht="15.75" x14ac:dyDescent="0.3">
      <c r="C82" s="1026"/>
      <c r="D82" s="972"/>
      <c r="E82" s="1027"/>
      <c r="F82" s="972"/>
      <c r="G82" s="1028"/>
      <c r="O82"/>
      <c r="P82"/>
      <c r="Q82"/>
      <c r="R82"/>
      <c r="S82"/>
      <c r="T82"/>
      <c r="U82"/>
      <c r="V82"/>
      <c r="W82"/>
      <c r="X82"/>
    </row>
    <row r="83" spans="3:24" ht="15.75" x14ac:dyDescent="0.3">
      <c r="C83" s="1026"/>
      <c r="D83" s="972"/>
      <c r="E83" s="1027"/>
      <c r="F83" s="972"/>
      <c r="G83" s="1028"/>
      <c r="O83"/>
      <c r="P83"/>
      <c r="Q83"/>
      <c r="R83"/>
      <c r="S83"/>
      <c r="T83"/>
      <c r="U83"/>
      <c r="V83"/>
      <c r="W83"/>
      <c r="X83"/>
    </row>
    <row r="84" spans="3:24" ht="15.75" x14ac:dyDescent="0.3">
      <c r="C84" s="1026"/>
      <c r="D84" s="972"/>
      <c r="E84" s="1027"/>
      <c r="F84" s="972"/>
      <c r="G84" s="1028"/>
      <c r="O84"/>
      <c r="P84"/>
      <c r="Q84"/>
      <c r="R84"/>
      <c r="S84"/>
      <c r="T84"/>
      <c r="U84"/>
      <c r="V84"/>
      <c r="W84"/>
      <c r="X84"/>
    </row>
    <row r="85" spans="3:24" ht="15.75" x14ac:dyDescent="0.3">
      <c r="C85" s="1026"/>
      <c r="D85" s="972"/>
      <c r="E85" s="1027"/>
      <c r="F85" s="972"/>
      <c r="G85" s="1028"/>
      <c r="O85"/>
      <c r="P85"/>
      <c r="Q85"/>
      <c r="R85"/>
      <c r="S85"/>
      <c r="T85"/>
      <c r="U85"/>
      <c r="V85"/>
      <c r="W85"/>
      <c r="X85"/>
    </row>
    <row r="86" spans="3:24" ht="16.5" thickBot="1" x14ac:dyDescent="0.35">
      <c r="C86" s="1029"/>
      <c r="D86" s="1030"/>
      <c r="E86" s="1031"/>
      <c r="F86" s="1030"/>
      <c r="G86" s="1032"/>
      <c r="O86"/>
      <c r="P86"/>
      <c r="Q86"/>
      <c r="R86"/>
      <c r="S86"/>
      <c r="T86"/>
      <c r="U86"/>
      <c r="V86"/>
      <c r="W86"/>
      <c r="X86"/>
    </row>
    <row r="87" spans="3:24" ht="15.75" x14ac:dyDescent="0.3">
      <c r="O87"/>
      <c r="P87"/>
      <c r="Q87"/>
      <c r="R87"/>
      <c r="S87"/>
      <c r="T87"/>
      <c r="U87"/>
      <c r="V87"/>
      <c r="W87"/>
      <c r="X87"/>
    </row>
    <row r="88" spans="3:24" x14ac:dyDescent="0.3">
      <c r="C88" s="969" t="s">
        <v>401</v>
      </c>
    </row>
    <row r="89" spans="3:24" x14ac:dyDescent="0.3">
      <c r="C89" s="1033" t="s">
        <v>422</v>
      </c>
    </row>
    <row r="92" spans="3:24" ht="0.4" customHeight="1" x14ac:dyDescent="0.3"/>
    <row r="93" spans="3:24" ht="0.4" customHeight="1" x14ac:dyDescent="0.3"/>
    <row r="94" spans="3:24" ht="0.4" customHeight="1" x14ac:dyDescent="0.3"/>
    <row r="95" spans="3:24" ht="0.4" customHeight="1" x14ac:dyDescent="0.3"/>
    <row r="96" spans="3:24" ht="0.4" customHeight="1" x14ac:dyDescent="0.3"/>
    <row r="97" spans="13:19" ht="0.4" customHeight="1" x14ac:dyDescent="0.3"/>
    <row r="98" spans="13:19" ht="0.4" customHeight="1" x14ac:dyDescent="0.3"/>
    <row r="99" spans="13:19" ht="0.4" customHeight="1" x14ac:dyDescent="0.3"/>
    <row r="100" spans="13:19" ht="0.4" customHeight="1" x14ac:dyDescent="0.3"/>
    <row r="101" spans="13:19" ht="0.4" customHeight="1" x14ac:dyDescent="0.3"/>
    <row r="102" spans="13:19" ht="0.4" customHeight="1" x14ac:dyDescent="0.3"/>
    <row r="103" spans="13:19" ht="0.4" customHeight="1" x14ac:dyDescent="0.3"/>
    <row r="104" spans="13:19" ht="0.4" customHeight="1" x14ac:dyDescent="0.3"/>
    <row r="110" spans="13:19" x14ac:dyDescent="0.3">
      <c r="M110" s="1152"/>
      <c r="N110" s="1152"/>
      <c r="O110" s="1152"/>
      <c r="P110" s="1152"/>
      <c r="Q110" s="1152"/>
    </row>
    <row r="111" spans="13:19" ht="15.75" x14ac:dyDescent="0.3">
      <c r="M111" s="1197"/>
      <c r="N111" s="1197"/>
      <c r="O111" s="1197"/>
      <c r="P111" s="1197"/>
      <c r="Q111" s="1197"/>
      <c r="R111" s="73"/>
      <c r="S111" s="73"/>
    </row>
    <row r="112" spans="13:19" ht="15.75" x14ac:dyDescent="0.3">
      <c r="M112"/>
      <c r="N112"/>
      <c r="O112"/>
      <c r="P112"/>
      <c r="Q112"/>
      <c r="R112"/>
      <c r="S112"/>
    </row>
    <row r="113" spans="13:19" ht="15.75" x14ac:dyDescent="0.3">
      <c r="M113"/>
      <c r="N113" s="70"/>
      <c r="O113" s="70"/>
      <c r="P113"/>
      <c r="Q113"/>
      <c r="R113"/>
      <c r="S113"/>
    </row>
    <row r="114" spans="13:19" ht="15.75" x14ac:dyDescent="0.3">
      <c r="M114"/>
      <c r="N114" s="186"/>
      <c r="O114" s="70"/>
      <c r="P114"/>
      <c r="Q114"/>
      <c r="R114"/>
      <c r="S114"/>
    </row>
    <row r="115" spans="13:19" ht="15.75" x14ac:dyDescent="0.3">
      <c r="M115"/>
      <c r="N115" s="288"/>
      <c r="O115"/>
      <c r="P115"/>
      <c r="Q115"/>
      <c r="R115"/>
      <c r="S115"/>
    </row>
    <row r="116" spans="13:19" ht="15.75" x14ac:dyDescent="0.3">
      <c r="M116"/>
      <c r="N116" s="288"/>
      <c r="O116" s="1242"/>
      <c r="P116" s="1242"/>
      <c r="Q116"/>
      <c r="R116"/>
      <c r="S116"/>
    </row>
    <row r="117" spans="13:19" ht="15.75" x14ac:dyDescent="0.3">
      <c r="M117"/>
      <c r="N117" s="288"/>
      <c r="O117" s="1242"/>
      <c r="P117" s="1242"/>
      <c r="Q117"/>
      <c r="R117"/>
      <c r="S117"/>
    </row>
    <row r="118" spans="13:19" ht="15.75" x14ac:dyDescent="0.3">
      <c r="M118"/>
      <c r="N118" s="288"/>
      <c r="O118" s="1242"/>
      <c r="P118" s="1242"/>
      <c r="Q118"/>
      <c r="R118"/>
      <c r="S118"/>
    </row>
    <row r="119" spans="13:19" ht="15.75" x14ac:dyDescent="0.3">
      <c r="M119"/>
      <c r="N119" s="288"/>
      <c r="O119" s="1243"/>
      <c r="P119" s="1242"/>
      <c r="Q119"/>
      <c r="R119"/>
      <c r="S119"/>
    </row>
    <row r="120" spans="13:19" ht="15.75" x14ac:dyDescent="0.3">
      <c r="M120"/>
      <c r="N120" s="288"/>
      <c r="O120" s="1242"/>
      <c r="P120" s="1242"/>
      <c r="Q120"/>
      <c r="R120"/>
      <c r="S120"/>
    </row>
    <row r="121" spans="13:19" ht="15.75" x14ac:dyDescent="0.3">
      <c r="M121"/>
      <c r="N121"/>
      <c r="O121"/>
      <c r="P121"/>
      <c r="Q121"/>
      <c r="R121"/>
      <c r="S121"/>
    </row>
    <row r="122" spans="13:19" ht="15.75" x14ac:dyDescent="0.3">
      <c r="M122"/>
      <c r="N122"/>
      <c r="O122"/>
      <c r="P122"/>
      <c r="Q122"/>
      <c r="R122"/>
      <c r="S122"/>
    </row>
    <row r="123" spans="13:19" ht="15.75" x14ac:dyDescent="0.3">
      <c r="M123"/>
      <c r="N123"/>
      <c r="O123"/>
      <c r="P123"/>
      <c r="Q123"/>
      <c r="R123"/>
      <c r="S123"/>
    </row>
    <row r="124" spans="13:19" ht="15.75" x14ac:dyDescent="0.3">
      <c r="M124"/>
      <c r="N124"/>
      <c r="O124"/>
      <c r="P124"/>
      <c r="Q124"/>
      <c r="R124"/>
      <c r="S124"/>
    </row>
    <row r="125" spans="13:19" ht="15.75" x14ac:dyDescent="0.3">
      <c r="M125"/>
      <c r="N125"/>
      <c r="O125"/>
      <c r="P125"/>
      <c r="Q125"/>
      <c r="R125"/>
      <c r="S125"/>
    </row>
    <row r="126" spans="13:19" ht="15.75" x14ac:dyDescent="0.3">
      <c r="M126"/>
      <c r="N126"/>
      <c r="O126"/>
      <c r="P126"/>
      <c r="Q126"/>
      <c r="R126"/>
      <c r="S126"/>
    </row>
    <row r="127" spans="13:19" ht="15.75" x14ac:dyDescent="0.3">
      <c r="M127"/>
      <c r="N127"/>
      <c r="O127"/>
      <c r="P127"/>
      <c r="Q127"/>
      <c r="R127"/>
      <c r="S127"/>
    </row>
    <row r="128" spans="13:19" ht="15.75" x14ac:dyDescent="0.3">
      <c r="M128"/>
      <c r="N128"/>
      <c r="O128"/>
      <c r="P128"/>
      <c r="Q128"/>
      <c r="R128"/>
      <c r="S128"/>
    </row>
    <row r="129" spans="13:19" ht="15.75" x14ac:dyDescent="0.3">
      <c r="M129"/>
      <c r="N129"/>
      <c r="O129"/>
      <c r="P129"/>
      <c r="Q129"/>
      <c r="R129"/>
      <c r="S129"/>
    </row>
    <row r="130" spans="13:19" ht="15.75" x14ac:dyDescent="0.3">
      <c r="M130" s="49"/>
      <c r="N130"/>
      <c r="O130"/>
      <c r="P130"/>
      <c r="Q130"/>
      <c r="R130"/>
      <c r="S130"/>
    </row>
    <row r="131" spans="13:19" ht="15.75" x14ac:dyDescent="0.3">
      <c r="M131" s="49"/>
      <c r="N131"/>
      <c r="O131"/>
      <c r="P131"/>
      <c r="Q131"/>
      <c r="R131"/>
      <c r="S131"/>
    </row>
    <row r="132" spans="13:19" ht="15.75" x14ac:dyDescent="0.3">
      <c r="M132" s="49"/>
      <c r="N132"/>
      <c r="O132"/>
      <c r="P132"/>
      <c r="Q132"/>
      <c r="R132"/>
      <c r="S132"/>
    </row>
    <row r="133" spans="13:19" ht="15.75" x14ac:dyDescent="0.3">
      <c r="M133" s="49"/>
      <c r="N133"/>
      <c r="O133"/>
      <c r="P133"/>
      <c r="Q133"/>
      <c r="R133"/>
      <c r="S133"/>
    </row>
    <row r="134" spans="13:19" ht="15.75" x14ac:dyDescent="0.3">
      <c r="M134" s="49"/>
      <c r="N134"/>
      <c r="O134"/>
      <c r="P134"/>
      <c r="Q134"/>
      <c r="R134"/>
      <c r="S134"/>
    </row>
    <row r="135" spans="13:19" ht="15.75" x14ac:dyDescent="0.3">
      <c r="M135" s="49"/>
      <c r="N135"/>
      <c r="O135"/>
      <c r="P135"/>
      <c r="Q135"/>
      <c r="R135"/>
      <c r="S135"/>
    </row>
    <row r="136" spans="13:19" ht="15.75" x14ac:dyDescent="0.3">
      <c r="M136" s="49"/>
      <c r="N136"/>
      <c r="O136"/>
      <c r="P136"/>
      <c r="Q136"/>
      <c r="R136"/>
      <c r="S136"/>
    </row>
    <row r="137" spans="13:19" ht="15.75" x14ac:dyDescent="0.3">
      <c r="M137" s="49"/>
      <c r="N137"/>
      <c r="O137"/>
      <c r="P137"/>
      <c r="Q137"/>
      <c r="R137"/>
      <c r="S137"/>
    </row>
    <row r="138" spans="13:19" ht="15.75" x14ac:dyDescent="0.3">
      <c r="M138" s="49"/>
      <c r="N138"/>
      <c r="O138"/>
      <c r="P138"/>
      <c r="Q138"/>
      <c r="R138"/>
      <c r="S138"/>
    </row>
    <row r="139" spans="13:19" ht="15.75" x14ac:dyDescent="0.3">
      <c r="M139" s="49"/>
      <c r="N139"/>
      <c r="O139"/>
      <c r="P139"/>
      <c r="Q139"/>
      <c r="R139"/>
      <c r="S139"/>
    </row>
    <row r="140" spans="13:19" ht="15.75" x14ac:dyDescent="0.3">
      <c r="N140"/>
      <c r="O140"/>
      <c r="P140"/>
      <c r="Q140"/>
      <c r="R140"/>
      <c r="S140"/>
    </row>
    <row r="141" spans="13:19" ht="15.75" x14ac:dyDescent="0.3">
      <c r="N141"/>
      <c r="O141"/>
      <c r="P141"/>
      <c r="Q141"/>
      <c r="R141"/>
      <c r="S141"/>
    </row>
    <row r="142" spans="13:19" ht="15.75" x14ac:dyDescent="0.3">
      <c r="N142"/>
      <c r="O142"/>
      <c r="P142"/>
      <c r="Q142"/>
      <c r="R142"/>
      <c r="S142"/>
    </row>
    <row r="143" spans="13:19" ht="15.75" x14ac:dyDescent="0.3">
      <c r="N143"/>
      <c r="O143"/>
      <c r="P143"/>
      <c r="Q143"/>
      <c r="R143"/>
      <c r="S143"/>
    </row>
    <row r="144" spans="13:19" ht="15.75" x14ac:dyDescent="0.3">
      <c r="N144"/>
      <c r="O144"/>
      <c r="P144"/>
      <c r="Q144"/>
      <c r="R144"/>
      <c r="S144"/>
    </row>
    <row r="145" spans="13:19" ht="15.75" x14ac:dyDescent="0.3">
      <c r="N145"/>
      <c r="O145"/>
      <c r="P145"/>
      <c r="Q145"/>
      <c r="R145"/>
      <c r="S145"/>
    </row>
    <row r="146" spans="13:19" ht="15.75" x14ac:dyDescent="0.3">
      <c r="N146"/>
      <c r="O146"/>
      <c r="P146"/>
      <c r="Q146"/>
      <c r="R146"/>
      <c r="S146"/>
    </row>
    <row r="147" spans="13:19" ht="15.75" x14ac:dyDescent="0.3">
      <c r="N147"/>
      <c r="O147"/>
      <c r="P147"/>
      <c r="Q147"/>
      <c r="R147"/>
      <c r="S147"/>
    </row>
    <row r="148" spans="13:19" ht="15.75" x14ac:dyDescent="0.3">
      <c r="N148"/>
      <c r="O148"/>
      <c r="P148"/>
      <c r="Q148"/>
      <c r="R148"/>
      <c r="S148"/>
    </row>
    <row r="149" spans="13:19" ht="15.75" x14ac:dyDescent="0.3">
      <c r="N149"/>
      <c r="O149"/>
      <c r="P149"/>
      <c r="Q149"/>
      <c r="R149"/>
      <c r="S149"/>
    </row>
    <row r="150" spans="13:19" ht="15.75" x14ac:dyDescent="0.3">
      <c r="N150"/>
      <c r="O150"/>
      <c r="P150"/>
      <c r="Q150"/>
      <c r="R150"/>
      <c r="S150"/>
    </row>
    <row r="151" spans="13:19" ht="15.75" x14ac:dyDescent="0.3">
      <c r="N151"/>
      <c r="O151"/>
      <c r="P151"/>
      <c r="Q151"/>
      <c r="R151"/>
      <c r="S151"/>
    </row>
    <row r="152" spans="13:19" ht="15.75" x14ac:dyDescent="0.3">
      <c r="N152"/>
      <c r="O152"/>
      <c r="P152"/>
      <c r="Q152"/>
      <c r="R152"/>
      <c r="S152"/>
    </row>
    <row r="153" spans="13:19" ht="15.75" x14ac:dyDescent="0.3">
      <c r="N153"/>
      <c r="O153"/>
      <c r="P153"/>
      <c r="Q153"/>
      <c r="R153"/>
      <c r="S153"/>
    </row>
    <row r="154" spans="13:19" ht="15.75" x14ac:dyDescent="0.3">
      <c r="N154"/>
      <c r="O154"/>
      <c r="P154"/>
      <c r="Q154"/>
      <c r="R154"/>
      <c r="S154"/>
    </row>
    <row r="155" spans="13:19" ht="15.75" x14ac:dyDescent="0.3">
      <c r="N155"/>
      <c r="O155"/>
      <c r="P155"/>
      <c r="Q155"/>
      <c r="R155"/>
      <c r="S155"/>
    </row>
    <row r="156" spans="13:19" ht="15.75" x14ac:dyDescent="0.3">
      <c r="M156"/>
      <c r="N156"/>
      <c r="O156"/>
      <c r="P156"/>
      <c r="Q156"/>
      <c r="R156"/>
      <c r="S156"/>
    </row>
    <row r="157" spans="13:19" ht="15.75" x14ac:dyDescent="0.3">
      <c r="M157"/>
      <c r="N157"/>
      <c r="O157"/>
      <c r="P157"/>
      <c r="Q157"/>
      <c r="R157"/>
      <c r="S157"/>
    </row>
    <row r="158" spans="13:19" ht="15.75" x14ac:dyDescent="0.3">
      <c r="M158"/>
      <c r="N158"/>
      <c r="O158"/>
      <c r="P158"/>
      <c r="Q158"/>
      <c r="R158"/>
      <c r="S158"/>
    </row>
    <row r="159" spans="13:19" ht="15.75" x14ac:dyDescent="0.3">
      <c r="M159"/>
      <c r="N159"/>
      <c r="O159"/>
      <c r="P159"/>
      <c r="Q159"/>
      <c r="R159"/>
      <c r="S159"/>
    </row>
    <row r="160" spans="13:19" ht="15.75" x14ac:dyDescent="0.3">
      <c r="M160"/>
      <c r="N160"/>
      <c r="O160"/>
      <c r="P160"/>
      <c r="Q160"/>
      <c r="R160"/>
      <c r="S160"/>
    </row>
    <row r="161" spans="3:19" ht="15.75" x14ac:dyDescent="0.3">
      <c r="M161"/>
      <c r="N161"/>
      <c r="O161"/>
      <c r="P161"/>
      <c r="Q161"/>
      <c r="R161"/>
      <c r="S161"/>
    </row>
    <row r="162" spans="3:19" ht="15.75" x14ac:dyDescent="0.3">
      <c r="M162"/>
      <c r="N162"/>
      <c r="O162"/>
      <c r="P162"/>
      <c r="Q162"/>
      <c r="R162"/>
      <c r="S162"/>
    </row>
    <row r="163" spans="3:19" ht="15.75" x14ac:dyDescent="0.3">
      <c r="M163"/>
      <c r="N163"/>
      <c r="O163"/>
      <c r="P163"/>
      <c r="Q163"/>
      <c r="R163"/>
      <c r="S163"/>
    </row>
    <row r="164" spans="3:19" ht="15.75" x14ac:dyDescent="0.3">
      <c r="M164"/>
      <c r="N164"/>
      <c r="O164"/>
      <c r="P164"/>
      <c r="Q164"/>
      <c r="R164"/>
      <c r="S164"/>
    </row>
    <row r="165" spans="3:19" ht="15.75" x14ac:dyDescent="0.3">
      <c r="M165"/>
      <c r="N165"/>
      <c r="O165"/>
      <c r="P165"/>
      <c r="Q165"/>
      <c r="R165"/>
      <c r="S165"/>
    </row>
    <row r="166" spans="3:19" ht="15.75" x14ac:dyDescent="0.3">
      <c r="M166"/>
      <c r="N166"/>
      <c r="O166"/>
      <c r="P166"/>
      <c r="Q166"/>
      <c r="R166"/>
      <c r="S166"/>
    </row>
    <row r="167" spans="3:19" ht="15.75" x14ac:dyDescent="0.3">
      <c r="M167"/>
      <c r="N167"/>
      <c r="O167"/>
      <c r="P167"/>
      <c r="Q167"/>
      <c r="R167"/>
      <c r="S167"/>
    </row>
    <row r="168" spans="3:19" ht="15.75" x14ac:dyDescent="0.3">
      <c r="C168"/>
      <c r="D168"/>
      <c r="E168"/>
      <c r="F168"/>
      <c r="G168"/>
      <c r="H168"/>
      <c r="I168"/>
      <c r="J168"/>
      <c r="K168"/>
      <c r="L168"/>
      <c r="M168"/>
      <c r="N168"/>
      <c r="O168"/>
      <c r="P168"/>
      <c r="Q168"/>
      <c r="R168"/>
      <c r="S168"/>
    </row>
    <row r="169" spans="3:19" ht="15.75" x14ac:dyDescent="0.3">
      <c r="C169"/>
      <c r="D169"/>
      <c r="E169"/>
      <c r="F169"/>
      <c r="G169"/>
      <c r="H169"/>
      <c r="I169"/>
      <c r="J169"/>
      <c r="K169"/>
      <c r="L169"/>
      <c r="M169"/>
      <c r="N169"/>
      <c r="O169"/>
      <c r="P169"/>
      <c r="Q169"/>
      <c r="R169"/>
      <c r="S169"/>
    </row>
    <row r="170" spans="3:19" ht="15.75" x14ac:dyDescent="0.3">
      <c r="C170"/>
      <c r="D170"/>
      <c r="E170"/>
      <c r="F170"/>
      <c r="G170"/>
      <c r="H170"/>
      <c r="I170"/>
      <c r="J170"/>
      <c r="K170"/>
      <c r="L170"/>
      <c r="M170"/>
      <c r="N170"/>
      <c r="O170"/>
      <c r="P170"/>
      <c r="Q170"/>
      <c r="R170"/>
      <c r="S170"/>
    </row>
    <row r="171" spans="3:19" ht="15.75" x14ac:dyDescent="0.3">
      <c r="C171"/>
      <c r="M171"/>
      <c r="N171"/>
      <c r="O171"/>
      <c r="P171"/>
      <c r="Q171"/>
      <c r="R171"/>
      <c r="S171"/>
    </row>
    <row r="172" spans="3:19" ht="15.75" x14ac:dyDescent="0.3">
      <c r="M172"/>
    </row>
    <row r="173" spans="3:19" ht="15.75" x14ac:dyDescent="0.3">
      <c r="M173"/>
    </row>
  </sheetData>
  <conditionalFormatting sqref="G70 D27:D30">
    <cfRule type="cellIs" dxfId="137" priority="15" stopIfTrue="1" operator="between">
      <formula>0.01</formula>
      <formula>0.9</formula>
    </cfRule>
  </conditionalFormatting>
  <conditionalFormatting sqref="D34 D54:D56 D36:D39">
    <cfRule type="cellIs" dxfId="136" priority="16" stopIfTrue="1" operator="between">
      <formula>0.01</formula>
      <formula>0.9499</formula>
    </cfRule>
  </conditionalFormatting>
  <conditionalFormatting sqref="T43:T48 T51:T52">
    <cfRule type="cellIs" dxfId="135" priority="14" stopIfTrue="1" operator="between">
      <formula>0.01</formula>
      <formula>0.9</formula>
    </cfRule>
  </conditionalFormatting>
  <conditionalFormatting sqref="T49:T50">
    <cfRule type="cellIs" dxfId="134" priority="13" stopIfTrue="1" operator="between">
      <formula>0.01</formula>
      <formula>0.9</formula>
    </cfRule>
  </conditionalFormatting>
  <conditionalFormatting sqref="O119">
    <cfRule type="cellIs" dxfId="133" priority="12" stopIfTrue="1" operator="between">
      <formula>0.01</formula>
      <formula>0.9</formula>
    </cfRule>
  </conditionalFormatting>
  <conditionalFormatting sqref="D31:D32">
    <cfRule type="cellIs" dxfId="132" priority="11" stopIfTrue="1" operator="between">
      <formula>0.01</formula>
      <formula>0.9</formula>
    </cfRule>
  </conditionalFormatting>
  <conditionalFormatting sqref="D53">
    <cfRule type="cellIs" dxfId="131" priority="10" stopIfTrue="1" operator="between">
      <formula>0.01</formula>
      <formula>0.9499</formula>
    </cfRule>
  </conditionalFormatting>
  <conditionalFormatting sqref="F44:F49">
    <cfRule type="cellIs" dxfId="130" priority="9" stopIfTrue="1" operator="between">
      <formula>0.01</formula>
      <formula>0.9</formula>
    </cfRule>
  </conditionalFormatting>
  <conditionalFormatting sqref="F50">
    <cfRule type="cellIs" dxfId="129" priority="8" stopIfTrue="1" operator="between">
      <formula>0.01</formula>
      <formula>0.9</formula>
    </cfRule>
  </conditionalFormatting>
  <conditionalFormatting sqref="G62:G69">
    <cfRule type="cellIs" dxfId="128" priority="7" stopIfTrue="1" operator="between">
      <formula>0.01</formula>
      <formula>0.9</formula>
    </cfRule>
  </conditionalFormatting>
  <conditionalFormatting sqref="D33">
    <cfRule type="cellIs" dxfId="127" priority="5" stopIfTrue="1" operator="between">
      <formula>0.01</formula>
      <formula>0.9</formula>
    </cfRule>
  </conditionalFormatting>
  <conditionalFormatting sqref="F51">
    <cfRule type="cellIs" dxfId="126" priority="4" stopIfTrue="1" operator="between">
      <formula>0.01</formula>
      <formula>0.9</formula>
    </cfRule>
  </conditionalFormatting>
  <conditionalFormatting sqref="D35">
    <cfRule type="cellIs" dxfId="125" priority="3" stopIfTrue="1" operator="between">
      <formula>0.01</formula>
      <formula>0.9</formula>
    </cfRule>
  </conditionalFormatting>
  <conditionalFormatting sqref="C52 F52">
    <cfRule type="cellIs" dxfId="124" priority="1" stopIfTrue="1" operator="between">
      <formula>0.01</formula>
      <formula>0.9499</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46"/>
  <sheetViews>
    <sheetView workbookViewId="0"/>
  </sheetViews>
  <sheetFormatPr defaultColWidth="9.28515625" defaultRowHeight="15" x14ac:dyDescent="0.3"/>
  <cols>
    <col min="1" max="1" width="2.28515625" style="969" customWidth="1"/>
    <col min="2" max="2" width="17.7109375" style="969" customWidth="1"/>
    <col min="3" max="3" width="14.5703125" style="969" customWidth="1"/>
    <col min="4" max="4" width="10.7109375" style="969" customWidth="1"/>
    <col min="5" max="5" width="13.85546875" style="969" customWidth="1"/>
    <col min="6" max="6" width="11" style="969" customWidth="1"/>
    <col min="7" max="7" width="10.5703125" style="969" customWidth="1"/>
    <col min="8" max="9" width="11" style="969" customWidth="1"/>
    <col min="10" max="10" width="11.28515625" style="969" customWidth="1"/>
    <col min="11" max="11" width="13.42578125" style="969" customWidth="1"/>
    <col min="12" max="12" width="11" style="969" customWidth="1"/>
    <col min="13" max="16" width="10" style="969" customWidth="1"/>
    <col min="17" max="17" width="9.28515625" style="969" customWidth="1"/>
    <col min="18" max="18" width="13.42578125" style="969" customWidth="1"/>
    <col min="19" max="256" width="9.28515625" style="969"/>
    <col min="257" max="257" width="9.28515625" style="969" customWidth="1"/>
    <col min="258" max="258" width="15.5703125" style="969" customWidth="1"/>
    <col min="259" max="259" width="14.5703125" style="969" customWidth="1"/>
    <col min="260" max="260" width="10.7109375" style="969" customWidth="1"/>
    <col min="261" max="261" width="12" style="969" customWidth="1"/>
    <col min="262" max="262" width="11" style="969" customWidth="1"/>
    <col min="263" max="263" width="10.5703125" style="969" customWidth="1"/>
    <col min="264" max="265" width="11" style="969" customWidth="1"/>
    <col min="266" max="266" width="11.28515625" style="969" customWidth="1"/>
    <col min="267" max="267" width="13.42578125" style="969" customWidth="1"/>
    <col min="268" max="268" width="11" style="969" customWidth="1"/>
    <col min="269" max="272" width="10" style="969" customWidth="1"/>
    <col min="273" max="273" width="9.28515625" style="969" customWidth="1"/>
    <col min="274" max="274" width="13.42578125" style="969" customWidth="1"/>
    <col min="275" max="512" width="9.28515625" style="969"/>
    <col min="513" max="513" width="9.28515625" style="969" customWidth="1"/>
    <col min="514" max="514" width="15.5703125" style="969" customWidth="1"/>
    <col min="515" max="515" width="14.5703125" style="969" customWidth="1"/>
    <col min="516" max="516" width="10.7109375" style="969" customWidth="1"/>
    <col min="517" max="517" width="12" style="969" customWidth="1"/>
    <col min="518" max="518" width="11" style="969" customWidth="1"/>
    <col min="519" max="519" width="10.5703125" style="969" customWidth="1"/>
    <col min="520" max="521" width="11" style="969" customWidth="1"/>
    <col min="522" max="522" width="11.28515625" style="969" customWidth="1"/>
    <col min="523" max="523" width="13.42578125" style="969" customWidth="1"/>
    <col min="524" max="524" width="11" style="969" customWidth="1"/>
    <col min="525" max="528" width="10" style="969" customWidth="1"/>
    <col min="529" max="529" width="9.28515625" style="969" customWidth="1"/>
    <col min="530" max="530" width="13.42578125" style="969" customWidth="1"/>
    <col min="531" max="768" width="9.28515625" style="969"/>
    <col min="769" max="769" width="9.28515625" style="969" customWidth="1"/>
    <col min="770" max="770" width="15.5703125" style="969" customWidth="1"/>
    <col min="771" max="771" width="14.5703125" style="969" customWidth="1"/>
    <col min="772" max="772" width="10.7109375" style="969" customWidth="1"/>
    <col min="773" max="773" width="12" style="969" customWidth="1"/>
    <col min="774" max="774" width="11" style="969" customWidth="1"/>
    <col min="775" max="775" width="10.5703125" style="969" customWidth="1"/>
    <col min="776" max="777" width="11" style="969" customWidth="1"/>
    <col min="778" max="778" width="11.28515625" style="969" customWidth="1"/>
    <col min="779" max="779" width="13.42578125" style="969" customWidth="1"/>
    <col min="780" max="780" width="11" style="969" customWidth="1"/>
    <col min="781" max="784" width="10" style="969" customWidth="1"/>
    <col min="785" max="785" width="9.28515625" style="969" customWidth="1"/>
    <col min="786" max="786" width="13.42578125" style="969" customWidth="1"/>
    <col min="787" max="1024" width="9.28515625" style="969"/>
    <col min="1025" max="1025" width="9.28515625" style="969" customWidth="1"/>
    <col min="1026" max="1026" width="15.5703125" style="969" customWidth="1"/>
    <col min="1027" max="1027" width="14.5703125" style="969" customWidth="1"/>
    <col min="1028" max="1028" width="10.7109375" style="969" customWidth="1"/>
    <col min="1029" max="1029" width="12" style="969" customWidth="1"/>
    <col min="1030" max="1030" width="11" style="969" customWidth="1"/>
    <col min="1031" max="1031" width="10.5703125" style="969" customWidth="1"/>
    <col min="1032" max="1033" width="11" style="969" customWidth="1"/>
    <col min="1034" max="1034" width="11.28515625" style="969" customWidth="1"/>
    <col min="1035" max="1035" width="13.42578125" style="969" customWidth="1"/>
    <col min="1036" max="1036" width="11" style="969" customWidth="1"/>
    <col min="1037" max="1040" width="10" style="969" customWidth="1"/>
    <col min="1041" max="1041" width="9.28515625" style="969" customWidth="1"/>
    <col min="1042" max="1042" width="13.42578125" style="969" customWidth="1"/>
    <col min="1043" max="1280" width="9.28515625" style="969"/>
    <col min="1281" max="1281" width="9.28515625" style="969" customWidth="1"/>
    <col min="1282" max="1282" width="15.5703125" style="969" customWidth="1"/>
    <col min="1283" max="1283" width="14.5703125" style="969" customWidth="1"/>
    <col min="1284" max="1284" width="10.7109375" style="969" customWidth="1"/>
    <col min="1285" max="1285" width="12" style="969" customWidth="1"/>
    <col min="1286" max="1286" width="11" style="969" customWidth="1"/>
    <col min="1287" max="1287" width="10.5703125" style="969" customWidth="1"/>
    <col min="1288" max="1289" width="11" style="969" customWidth="1"/>
    <col min="1290" max="1290" width="11.28515625" style="969" customWidth="1"/>
    <col min="1291" max="1291" width="13.42578125" style="969" customWidth="1"/>
    <col min="1292" max="1292" width="11" style="969" customWidth="1"/>
    <col min="1293" max="1296" width="10" style="969" customWidth="1"/>
    <col min="1297" max="1297" width="9.28515625" style="969" customWidth="1"/>
    <col min="1298" max="1298" width="13.42578125" style="969" customWidth="1"/>
    <col min="1299" max="1536" width="9.28515625" style="969"/>
    <col min="1537" max="1537" width="9.28515625" style="969" customWidth="1"/>
    <col min="1538" max="1538" width="15.5703125" style="969" customWidth="1"/>
    <col min="1539" max="1539" width="14.5703125" style="969" customWidth="1"/>
    <col min="1540" max="1540" width="10.7109375" style="969" customWidth="1"/>
    <col min="1541" max="1541" width="12" style="969" customWidth="1"/>
    <col min="1542" max="1542" width="11" style="969" customWidth="1"/>
    <col min="1543" max="1543" width="10.5703125" style="969" customWidth="1"/>
    <col min="1544" max="1545" width="11" style="969" customWidth="1"/>
    <col min="1546" max="1546" width="11.28515625" style="969" customWidth="1"/>
    <col min="1547" max="1547" width="13.42578125" style="969" customWidth="1"/>
    <col min="1548" max="1548" width="11" style="969" customWidth="1"/>
    <col min="1549" max="1552" width="10" style="969" customWidth="1"/>
    <col min="1553" max="1553" width="9.28515625" style="969" customWidth="1"/>
    <col min="1554" max="1554" width="13.42578125" style="969" customWidth="1"/>
    <col min="1555" max="1792" width="9.28515625" style="969"/>
    <col min="1793" max="1793" width="9.28515625" style="969" customWidth="1"/>
    <col min="1794" max="1794" width="15.5703125" style="969" customWidth="1"/>
    <col min="1795" max="1795" width="14.5703125" style="969" customWidth="1"/>
    <col min="1796" max="1796" width="10.7109375" style="969" customWidth="1"/>
    <col min="1797" max="1797" width="12" style="969" customWidth="1"/>
    <col min="1798" max="1798" width="11" style="969" customWidth="1"/>
    <col min="1799" max="1799" width="10.5703125" style="969" customWidth="1"/>
    <col min="1800" max="1801" width="11" style="969" customWidth="1"/>
    <col min="1802" max="1802" width="11.28515625" style="969" customWidth="1"/>
    <col min="1803" max="1803" width="13.42578125" style="969" customWidth="1"/>
    <col min="1804" max="1804" width="11" style="969" customWidth="1"/>
    <col min="1805" max="1808" width="10" style="969" customWidth="1"/>
    <col min="1809" max="1809" width="9.28515625" style="969" customWidth="1"/>
    <col min="1810" max="1810" width="13.42578125" style="969" customWidth="1"/>
    <col min="1811" max="2048" width="9.28515625" style="969"/>
    <col min="2049" max="2049" width="9.28515625" style="969" customWidth="1"/>
    <col min="2050" max="2050" width="15.5703125" style="969" customWidth="1"/>
    <col min="2051" max="2051" width="14.5703125" style="969" customWidth="1"/>
    <col min="2052" max="2052" width="10.7109375" style="969" customWidth="1"/>
    <col min="2053" max="2053" width="12" style="969" customWidth="1"/>
    <col min="2054" max="2054" width="11" style="969" customWidth="1"/>
    <col min="2055" max="2055" width="10.5703125" style="969" customWidth="1"/>
    <col min="2056" max="2057" width="11" style="969" customWidth="1"/>
    <col min="2058" max="2058" width="11.28515625" style="969" customWidth="1"/>
    <col min="2059" max="2059" width="13.42578125" style="969" customWidth="1"/>
    <col min="2060" max="2060" width="11" style="969" customWidth="1"/>
    <col min="2061" max="2064" width="10" style="969" customWidth="1"/>
    <col min="2065" max="2065" width="9.28515625" style="969" customWidth="1"/>
    <col min="2066" max="2066" width="13.42578125" style="969" customWidth="1"/>
    <col min="2067" max="2304" width="9.28515625" style="969"/>
    <col min="2305" max="2305" width="9.28515625" style="969" customWidth="1"/>
    <col min="2306" max="2306" width="15.5703125" style="969" customWidth="1"/>
    <col min="2307" max="2307" width="14.5703125" style="969" customWidth="1"/>
    <col min="2308" max="2308" width="10.7109375" style="969" customWidth="1"/>
    <col min="2309" max="2309" width="12" style="969" customWidth="1"/>
    <col min="2310" max="2310" width="11" style="969" customWidth="1"/>
    <col min="2311" max="2311" width="10.5703125" style="969" customWidth="1"/>
    <col min="2312" max="2313" width="11" style="969" customWidth="1"/>
    <col min="2314" max="2314" width="11.28515625" style="969" customWidth="1"/>
    <col min="2315" max="2315" width="13.42578125" style="969" customWidth="1"/>
    <col min="2316" max="2316" width="11" style="969" customWidth="1"/>
    <col min="2317" max="2320" width="10" style="969" customWidth="1"/>
    <col min="2321" max="2321" width="9.28515625" style="969" customWidth="1"/>
    <col min="2322" max="2322" width="13.42578125" style="969" customWidth="1"/>
    <col min="2323" max="2560" width="9.28515625" style="969"/>
    <col min="2561" max="2561" width="9.28515625" style="969" customWidth="1"/>
    <col min="2562" max="2562" width="15.5703125" style="969" customWidth="1"/>
    <col min="2563" max="2563" width="14.5703125" style="969" customWidth="1"/>
    <col min="2564" max="2564" width="10.7109375" style="969" customWidth="1"/>
    <col min="2565" max="2565" width="12" style="969" customWidth="1"/>
    <col min="2566" max="2566" width="11" style="969" customWidth="1"/>
    <col min="2567" max="2567" width="10.5703125" style="969" customWidth="1"/>
    <col min="2568" max="2569" width="11" style="969" customWidth="1"/>
    <col min="2570" max="2570" width="11.28515625" style="969" customWidth="1"/>
    <col min="2571" max="2571" width="13.42578125" style="969" customWidth="1"/>
    <col min="2572" max="2572" width="11" style="969" customWidth="1"/>
    <col min="2573" max="2576" width="10" style="969" customWidth="1"/>
    <col min="2577" max="2577" width="9.28515625" style="969" customWidth="1"/>
    <col min="2578" max="2578" width="13.42578125" style="969" customWidth="1"/>
    <col min="2579" max="2816" width="9.28515625" style="969"/>
    <col min="2817" max="2817" width="9.28515625" style="969" customWidth="1"/>
    <col min="2818" max="2818" width="15.5703125" style="969" customWidth="1"/>
    <col min="2819" max="2819" width="14.5703125" style="969" customWidth="1"/>
    <col min="2820" max="2820" width="10.7109375" style="969" customWidth="1"/>
    <col min="2821" max="2821" width="12" style="969" customWidth="1"/>
    <col min="2822" max="2822" width="11" style="969" customWidth="1"/>
    <col min="2823" max="2823" width="10.5703125" style="969" customWidth="1"/>
    <col min="2824" max="2825" width="11" style="969" customWidth="1"/>
    <col min="2826" max="2826" width="11.28515625" style="969" customWidth="1"/>
    <col min="2827" max="2827" width="13.42578125" style="969" customWidth="1"/>
    <col min="2828" max="2828" width="11" style="969" customWidth="1"/>
    <col min="2829" max="2832" width="10" style="969" customWidth="1"/>
    <col min="2833" max="2833" width="9.28515625" style="969" customWidth="1"/>
    <col min="2834" max="2834" width="13.42578125" style="969" customWidth="1"/>
    <col min="2835" max="3072" width="9.28515625" style="969"/>
    <col min="3073" max="3073" width="9.28515625" style="969" customWidth="1"/>
    <col min="3074" max="3074" width="15.5703125" style="969" customWidth="1"/>
    <col min="3075" max="3075" width="14.5703125" style="969" customWidth="1"/>
    <col min="3076" max="3076" width="10.7109375" style="969" customWidth="1"/>
    <col min="3077" max="3077" width="12" style="969" customWidth="1"/>
    <col min="3078" max="3078" width="11" style="969" customWidth="1"/>
    <col min="3079" max="3079" width="10.5703125" style="969" customWidth="1"/>
    <col min="3080" max="3081" width="11" style="969" customWidth="1"/>
    <col min="3082" max="3082" width="11.28515625" style="969" customWidth="1"/>
    <col min="3083" max="3083" width="13.42578125" style="969" customWidth="1"/>
    <col min="3084" max="3084" width="11" style="969" customWidth="1"/>
    <col min="3085" max="3088" width="10" style="969" customWidth="1"/>
    <col min="3089" max="3089" width="9.28515625" style="969" customWidth="1"/>
    <col min="3090" max="3090" width="13.42578125" style="969" customWidth="1"/>
    <col min="3091" max="3328" width="9.28515625" style="969"/>
    <col min="3329" max="3329" width="9.28515625" style="969" customWidth="1"/>
    <col min="3330" max="3330" width="15.5703125" style="969" customWidth="1"/>
    <col min="3331" max="3331" width="14.5703125" style="969" customWidth="1"/>
    <col min="3332" max="3332" width="10.7109375" style="969" customWidth="1"/>
    <col min="3333" max="3333" width="12" style="969" customWidth="1"/>
    <col min="3334" max="3334" width="11" style="969" customWidth="1"/>
    <col min="3335" max="3335" width="10.5703125" style="969" customWidth="1"/>
    <col min="3336" max="3337" width="11" style="969" customWidth="1"/>
    <col min="3338" max="3338" width="11.28515625" style="969" customWidth="1"/>
    <col min="3339" max="3339" width="13.42578125" style="969" customWidth="1"/>
    <col min="3340" max="3340" width="11" style="969" customWidth="1"/>
    <col min="3341" max="3344" width="10" style="969" customWidth="1"/>
    <col min="3345" max="3345" width="9.28515625" style="969" customWidth="1"/>
    <col min="3346" max="3346" width="13.42578125" style="969" customWidth="1"/>
    <col min="3347" max="3584" width="9.28515625" style="969"/>
    <col min="3585" max="3585" width="9.28515625" style="969" customWidth="1"/>
    <col min="3586" max="3586" width="15.5703125" style="969" customWidth="1"/>
    <col min="3587" max="3587" width="14.5703125" style="969" customWidth="1"/>
    <col min="3588" max="3588" width="10.7109375" style="969" customWidth="1"/>
    <col min="3589" max="3589" width="12" style="969" customWidth="1"/>
    <col min="3590" max="3590" width="11" style="969" customWidth="1"/>
    <col min="3591" max="3591" width="10.5703125" style="969" customWidth="1"/>
    <col min="3592" max="3593" width="11" style="969" customWidth="1"/>
    <col min="3594" max="3594" width="11.28515625" style="969" customWidth="1"/>
    <col min="3595" max="3595" width="13.42578125" style="969" customWidth="1"/>
    <col min="3596" max="3596" width="11" style="969" customWidth="1"/>
    <col min="3597" max="3600" width="10" style="969" customWidth="1"/>
    <col min="3601" max="3601" width="9.28515625" style="969" customWidth="1"/>
    <col min="3602" max="3602" width="13.42578125" style="969" customWidth="1"/>
    <col min="3603" max="3840" width="9.28515625" style="969"/>
    <col min="3841" max="3841" width="9.28515625" style="969" customWidth="1"/>
    <col min="3842" max="3842" width="15.5703125" style="969" customWidth="1"/>
    <col min="3843" max="3843" width="14.5703125" style="969" customWidth="1"/>
    <col min="3844" max="3844" width="10.7109375" style="969" customWidth="1"/>
    <col min="3845" max="3845" width="12" style="969" customWidth="1"/>
    <col min="3846" max="3846" width="11" style="969" customWidth="1"/>
    <col min="3847" max="3847" width="10.5703125" style="969" customWidth="1"/>
    <col min="3848" max="3849" width="11" style="969" customWidth="1"/>
    <col min="3850" max="3850" width="11.28515625" style="969" customWidth="1"/>
    <col min="3851" max="3851" width="13.42578125" style="969" customWidth="1"/>
    <col min="3852" max="3852" width="11" style="969" customWidth="1"/>
    <col min="3853" max="3856" width="10" style="969" customWidth="1"/>
    <col min="3857" max="3857" width="9.28515625" style="969" customWidth="1"/>
    <col min="3858" max="3858" width="13.42578125" style="969" customWidth="1"/>
    <col min="3859" max="4096" width="9.28515625" style="969"/>
    <col min="4097" max="4097" width="9.28515625" style="969" customWidth="1"/>
    <col min="4098" max="4098" width="15.5703125" style="969" customWidth="1"/>
    <col min="4099" max="4099" width="14.5703125" style="969" customWidth="1"/>
    <col min="4100" max="4100" width="10.7109375" style="969" customWidth="1"/>
    <col min="4101" max="4101" width="12" style="969" customWidth="1"/>
    <col min="4102" max="4102" width="11" style="969" customWidth="1"/>
    <col min="4103" max="4103" width="10.5703125" style="969" customWidth="1"/>
    <col min="4104" max="4105" width="11" style="969" customWidth="1"/>
    <col min="4106" max="4106" width="11.28515625" style="969" customWidth="1"/>
    <col min="4107" max="4107" width="13.42578125" style="969" customWidth="1"/>
    <col min="4108" max="4108" width="11" style="969" customWidth="1"/>
    <col min="4109" max="4112" width="10" style="969" customWidth="1"/>
    <col min="4113" max="4113" width="9.28515625" style="969" customWidth="1"/>
    <col min="4114" max="4114" width="13.42578125" style="969" customWidth="1"/>
    <col min="4115" max="4352" width="9.28515625" style="969"/>
    <col min="4353" max="4353" width="9.28515625" style="969" customWidth="1"/>
    <col min="4354" max="4354" width="15.5703125" style="969" customWidth="1"/>
    <col min="4355" max="4355" width="14.5703125" style="969" customWidth="1"/>
    <col min="4356" max="4356" width="10.7109375" style="969" customWidth="1"/>
    <col min="4357" max="4357" width="12" style="969" customWidth="1"/>
    <col min="4358" max="4358" width="11" style="969" customWidth="1"/>
    <col min="4359" max="4359" width="10.5703125" style="969" customWidth="1"/>
    <col min="4360" max="4361" width="11" style="969" customWidth="1"/>
    <col min="4362" max="4362" width="11.28515625" style="969" customWidth="1"/>
    <col min="4363" max="4363" width="13.42578125" style="969" customWidth="1"/>
    <col min="4364" max="4364" width="11" style="969" customWidth="1"/>
    <col min="4365" max="4368" width="10" style="969" customWidth="1"/>
    <col min="4369" max="4369" width="9.28515625" style="969" customWidth="1"/>
    <col min="4370" max="4370" width="13.42578125" style="969" customWidth="1"/>
    <col min="4371" max="4608" width="9.28515625" style="969"/>
    <col min="4609" max="4609" width="9.28515625" style="969" customWidth="1"/>
    <col min="4610" max="4610" width="15.5703125" style="969" customWidth="1"/>
    <col min="4611" max="4611" width="14.5703125" style="969" customWidth="1"/>
    <col min="4612" max="4612" width="10.7109375" style="969" customWidth="1"/>
    <col min="4613" max="4613" width="12" style="969" customWidth="1"/>
    <col min="4614" max="4614" width="11" style="969" customWidth="1"/>
    <col min="4615" max="4615" width="10.5703125" style="969" customWidth="1"/>
    <col min="4616" max="4617" width="11" style="969" customWidth="1"/>
    <col min="4618" max="4618" width="11.28515625" style="969" customWidth="1"/>
    <col min="4619" max="4619" width="13.42578125" style="969" customWidth="1"/>
    <col min="4620" max="4620" width="11" style="969" customWidth="1"/>
    <col min="4621" max="4624" width="10" style="969" customWidth="1"/>
    <col min="4625" max="4625" width="9.28515625" style="969" customWidth="1"/>
    <col min="4626" max="4626" width="13.42578125" style="969" customWidth="1"/>
    <col min="4627" max="4864" width="9.28515625" style="969"/>
    <col min="4865" max="4865" width="9.28515625" style="969" customWidth="1"/>
    <col min="4866" max="4866" width="15.5703125" style="969" customWidth="1"/>
    <col min="4867" max="4867" width="14.5703125" style="969" customWidth="1"/>
    <col min="4868" max="4868" width="10.7109375" style="969" customWidth="1"/>
    <col min="4869" max="4869" width="12" style="969" customWidth="1"/>
    <col min="4870" max="4870" width="11" style="969" customWidth="1"/>
    <col min="4871" max="4871" width="10.5703125" style="969" customWidth="1"/>
    <col min="4872" max="4873" width="11" style="969" customWidth="1"/>
    <col min="4874" max="4874" width="11.28515625" style="969" customWidth="1"/>
    <col min="4875" max="4875" width="13.42578125" style="969" customWidth="1"/>
    <col min="4876" max="4876" width="11" style="969" customWidth="1"/>
    <col min="4877" max="4880" width="10" style="969" customWidth="1"/>
    <col min="4881" max="4881" width="9.28515625" style="969" customWidth="1"/>
    <col min="4882" max="4882" width="13.42578125" style="969" customWidth="1"/>
    <col min="4883" max="5120" width="9.28515625" style="969"/>
    <col min="5121" max="5121" width="9.28515625" style="969" customWidth="1"/>
    <col min="5122" max="5122" width="15.5703125" style="969" customWidth="1"/>
    <col min="5123" max="5123" width="14.5703125" style="969" customWidth="1"/>
    <col min="5124" max="5124" width="10.7109375" style="969" customWidth="1"/>
    <col min="5125" max="5125" width="12" style="969" customWidth="1"/>
    <col min="5126" max="5126" width="11" style="969" customWidth="1"/>
    <col min="5127" max="5127" width="10.5703125" style="969" customWidth="1"/>
    <col min="5128" max="5129" width="11" style="969" customWidth="1"/>
    <col min="5130" max="5130" width="11.28515625" style="969" customWidth="1"/>
    <col min="5131" max="5131" width="13.42578125" style="969" customWidth="1"/>
    <col min="5132" max="5132" width="11" style="969" customWidth="1"/>
    <col min="5133" max="5136" width="10" style="969" customWidth="1"/>
    <col min="5137" max="5137" width="9.28515625" style="969" customWidth="1"/>
    <col min="5138" max="5138" width="13.42578125" style="969" customWidth="1"/>
    <col min="5139" max="5376" width="9.28515625" style="969"/>
    <col min="5377" max="5377" width="9.28515625" style="969" customWidth="1"/>
    <col min="5378" max="5378" width="15.5703125" style="969" customWidth="1"/>
    <col min="5379" max="5379" width="14.5703125" style="969" customWidth="1"/>
    <col min="5380" max="5380" width="10.7109375" style="969" customWidth="1"/>
    <col min="5381" max="5381" width="12" style="969" customWidth="1"/>
    <col min="5382" max="5382" width="11" style="969" customWidth="1"/>
    <col min="5383" max="5383" width="10.5703125" style="969" customWidth="1"/>
    <col min="5384" max="5385" width="11" style="969" customWidth="1"/>
    <col min="5386" max="5386" width="11.28515625" style="969" customWidth="1"/>
    <col min="5387" max="5387" width="13.42578125" style="969" customWidth="1"/>
    <col min="5388" max="5388" width="11" style="969" customWidth="1"/>
    <col min="5389" max="5392" width="10" style="969" customWidth="1"/>
    <col min="5393" max="5393" width="9.28515625" style="969" customWidth="1"/>
    <col min="5394" max="5394" width="13.42578125" style="969" customWidth="1"/>
    <col min="5395" max="5632" width="9.28515625" style="969"/>
    <col min="5633" max="5633" width="9.28515625" style="969" customWidth="1"/>
    <col min="5634" max="5634" width="15.5703125" style="969" customWidth="1"/>
    <col min="5635" max="5635" width="14.5703125" style="969" customWidth="1"/>
    <col min="5636" max="5636" width="10.7109375" style="969" customWidth="1"/>
    <col min="5637" max="5637" width="12" style="969" customWidth="1"/>
    <col min="5638" max="5638" width="11" style="969" customWidth="1"/>
    <col min="5639" max="5639" width="10.5703125" style="969" customWidth="1"/>
    <col min="5640" max="5641" width="11" style="969" customWidth="1"/>
    <col min="5642" max="5642" width="11.28515625" style="969" customWidth="1"/>
    <col min="5643" max="5643" width="13.42578125" style="969" customWidth="1"/>
    <col min="5644" max="5644" width="11" style="969" customWidth="1"/>
    <col min="5645" max="5648" width="10" style="969" customWidth="1"/>
    <col min="5649" max="5649" width="9.28515625" style="969" customWidth="1"/>
    <col min="5650" max="5650" width="13.42578125" style="969" customWidth="1"/>
    <col min="5651" max="5888" width="9.28515625" style="969"/>
    <col min="5889" max="5889" width="9.28515625" style="969" customWidth="1"/>
    <col min="5890" max="5890" width="15.5703125" style="969" customWidth="1"/>
    <col min="5891" max="5891" width="14.5703125" style="969" customWidth="1"/>
    <col min="5892" max="5892" width="10.7109375" style="969" customWidth="1"/>
    <col min="5893" max="5893" width="12" style="969" customWidth="1"/>
    <col min="5894" max="5894" width="11" style="969" customWidth="1"/>
    <col min="5895" max="5895" width="10.5703125" style="969" customWidth="1"/>
    <col min="5896" max="5897" width="11" style="969" customWidth="1"/>
    <col min="5898" max="5898" width="11.28515625" style="969" customWidth="1"/>
    <col min="5899" max="5899" width="13.42578125" style="969" customWidth="1"/>
    <col min="5900" max="5900" width="11" style="969" customWidth="1"/>
    <col min="5901" max="5904" width="10" style="969" customWidth="1"/>
    <col min="5905" max="5905" width="9.28515625" style="969" customWidth="1"/>
    <col min="5906" max="5906" width="13.42578125" style="969" customWidth="1"/>
    <col min="5907" max="6144" width="9.28515625" style="969"/>
    <col min="6145" max="6145" width="9.28515625" style="969" customWidth="1"/>
    <col min="6146" max="6146" width="15.5703125" style="969" customWidth="1"/>
    <col min="6147" max="6147" width="14.5703125" style="969" customWidth="1"/>
    <col min="6148" max="6148" width="10.7109375" style="969" customWidth="1"/>
    <col min="6149" max="6149" width="12" style="969" customWidth="1"/>
    <col min="6150" max="6150" width="11" style="969" customWidth="1"/>
    <col min="6151" max="6151" width="10.5703125" style="969" customWidth="1"/>
    <col min="6152" max="6153" width="11" style="969" customWidth="1"/>
    <col min="6154" max="6154" width="11.28515625" style="969" customWidth="1"/>
    <col min="6155" max="6155" width="13.42578125" style="969" customWidth="1"/>
    <col min="6156" max="6156" width="11" style="969" customWidth="1"/>
    <col min="6157" max="6160" width="10" style="969" customWidth="1"/>
    <col min="6161" max="6161" width="9.28515625" style="969" customWidth="1"/>
    <col min="6162" max="6162" width="13.42578125" style="969" customWidth="1"/>
    <col min="6163" max="6400" width="9.28515625" style="969"/>
    <col min="6401" max="6401" width="9.28515625" style="969" customWidth="1"/>
    <col min="6402" max="6402" width="15.5703125" style="969" customWidth="1"/>
    <col min="6403" max="6403" width="14.5703125" style="969" customWidth="1"/>
    <col min="6404" max="6404" width="10.7109375" style="969" customWidth="1"/>
    <col min="6405" max="6405" width="12" style="969" customWidth="1"/>
    <col min="6406" max="6406" width="11" style="969" customWidth="1"/>
    <col min="6407" max="6407" width="10.5703125" style="969" customWidth="1"/>
    <col min="6408" max="6409" width="11" style="969" customWidth="1"/>
    <col min="6410" max="6410" width="11.28515625" style="969" customWidth="1"/>
    <col min="6411" max="6411" width="13.42578125" style="969" customWidth="1"/>
    <col min="6412" max="6412" width="11" style="969" customWidth="1"/>
    <col min="6413" max="6416" width="10" style="969" customWidth="1"/>
    <col min="6417" max="6417" width="9.28515625" style="969" customWidth="1"/>
    <col min="6418" max="6418" width="13.42578125" style="969" customWidth="1"/>
    <col min="6419" max="6656" width="9.28515625" style="969"/>
    <col min="6657" max="6657" width="9.28515625" style="969" customWidth="1"/>
    <col min="6658" max="6658" width="15.5703125" style="969" customWidth="1"/>
    <col min="6659" max="6659" width="14.5703125" style="969" customWidth="1"/>
    <col min="6660" max="6660" width="10.7109375" style="969" customWidth="1"/>
    <col min="6661" max="6661" width="12" style="969" customWidth="1"/>
    <col min="6662" max="6662" width="11" style="969" customWidth="1"/>
    <col min="6663" max="6663" width="10.5703125" style="969" customWidth="1"/>
    <col min="6664" max="6665" width="11" style="969" customWidth="1"/>
    <col min="6666" max="6666" width="11.28515625" style="969" customWidth="1"/>
    <col min="6667" max="6667" width="13.42578125" style="969" customWidth="1"/>
    <col min="6668" max="6668" width="11" style="969" customWidth="1"/>
    <col min="6669" max="6672" width="10" style="969" customWidth="1"/>
    <col min="6673" max="6673" width="9.28515625" style="969" customWidth="1"/>
    <col min="6674" max="6674" width="13.42578125" style="969" customWidth="1"/>
    <col min="6675" max="6912" width="9.28515625" style="969"/>
    <col min="6913" max="6913" width="9.28515625" style="969" customWidth="1"/>
    <col min="6914" max="6914" width="15.5703125" style="969" customWidth="1"/>
    <col min="6915" max="6915" width="14.5703125" style="969" customWidth="1"/>
    <col min="6916" max="6916" width="10.7109375" style="969" customWidth="1"/>
    <col min="6917" max="6917" width="12" style="969" customWidth="1"/>
    <col min="6918" max="6918" width="11" style="969" customWidth="1"/>
    <col min="6919" max="6919" width="10.5703125" style="969" customWidth="1"/>
    <col min="6920" max="6921" width="11" style="969" customWidth="1"/>
    <col min="6922" max="6922" width="11.28515625" style="969" customWidth="1"/>
    <col min="6923" max="6923" width="13.42578125" style="969" customWidth="1"/>
    <col min="6924" max="6924" width="11" style="969" customWidth="1"/>
    <col min="6925" max="6928" width="10" style="969" customWidth="1"/>
    <col min="6929" max="6929" width="9.28515625" style="969" customWidth="1"/>
    <col min="6930" max="6930" width="13.42578125" style="969" customWidth="1"/>
    <col min="6931" max="7168" width="9.28515625" style="969"/>
    <col min="7169" max="7169" width="9.28515625" style="969" customWidth="1"/>
    <col min="7170" max="7170" width="15.5703125" style="969" customWidth="1"/>
    <col min="7171" max="7171" width="14.5703125" style="969" customWidth="1"/>
    <col min="7172" max="7172" width="10.7109375" style="969" customWidth="1"/>
    <col min="7173" max="7173" width="12" style="969" customWidth="1"/>
    <col min="7174" max="7174" width="11" style="969" customWidth="1"/>
    <col min="7175" max="7175" width="10.5703125" style="969" customWidth="1"/>
    <col min="7176" max="7177" width="11" style="969" customWidth="1"/>
    <col min="7178" max="7178" width="11.28515625" style="969" customWidth="1"/>
    <col min="7179" max="7179" width="13.42578125" style="969" customWidth="1"/>
    <col min="7180" max="7180" width="11" style="969" customWidth="1"/>
    <col min="7181" max="7184" width="10" style="969" customWidth="1"/>
    <col min="7185" max="7185" width="9.28515625" style="969" customWidth="1"/>
    <col min="7186" max="7186" width="13.42578125" style="969" customWidth="1"/>
    <col min="7187" max="7424" width="9.28515625" style="969"/>
    <col min="7425" max="7425" width="9.28515625" style="969" customWidth="1"/>
    <col min="7426" max="7426" width="15.5703125" style="969" customWidth="1"/>
    <col min="7427" max="7427" width="14.5703125" style="969" customWidth="1"/>
    <col min="7428" max="7428" width="10.7109375" style="969" customWidth="1"/>
    <col min="7429" max="7429" width="12" style="969" customWidth="1"/>
    <col min="7430" max="7430" width="11" style="969" customWidth="1"/>
    <col min="7431" max="7431" width="10.5703125" style="969" customWidth="1"/>
    <col min="7432" max="7433" width="11" style="969" customWidth="1"/>
    <col min="7434" max="7434" width="11.28515625" style="969" customWidth="1"/>
    <col min="7435" max="7435" width="13.42578125" style="969" customWidth="1"/>
    <col min="7436" max="7436" width="11" style="969" customWidth="1"/>
    <col min="7437" max="7440" width="10" style="969" customWidth="1"/>
    <col min="7441" max="7441" width="9.28515625" style="969" customWidth="1"/>
    <col min="7442" max="7442" width="13.42578125" style="969" customWidth="1"/>
    <col min="7443" max="7680" width="9.28515625" style="969"/>
    <col min="7681" max="7681" width="9.28515625" style="969" customWidth="1"/>
    <col min="7682" max="7682" width="15.5703125" style="969" customWidth="1"/>
    <col min="7683" max="7683" width="14.5703125" style="969" customWidth="1"/>
    <col min="7684" max="7684" width="10.7109375" style="969" customWidth="1"/>
    <col min="7685" max="7685" width="12" style="969" customWidth="1"/>
    <col min="7686" max="7686" width="11" style="969" customWidth="1"/>
    <col min="7687" max="7687" width="10.5703125" style="969" customWidth="1"/>
    <col min="7688" max="7689" width="11" style="969" customWidth="1"/>
    <col min="7690" max="7690" width="11.28515625" style="969" customWidth="1"/>
    <col min="7691" max="7691" width="13.42578125" style="969" customWidth="1"/>
    <col min="7692" max="7692" width="11" style="969" customWidth="1"/>
    <col min="7693" max="7696" width="10" style="969" customWidth="1"/>
    <col min="7697" max="7697" width="9.28515625" style="969" customWidth="1"/>
    <col min="7698" max="7698" width="13.42578125" style="969" customWidth="1"/>
    <col min="7699" max="7936" width="9.28515625" style="969"/>
    <col min="7937" max="7937" width="9.28515625" style="969" customWidth="1"/>
    <col min="7938" max="7938" width="15.5703125" style="969" customWidth="1"/>
    <col min="7939" max="7939" width="14.5703125" style="969" customWidth="1"/>
    <col min="7940" max="7940" width="10.7109375" style="969" customWidth="1"/>
    <col min="7941" max="7941" width="12" style="969" customWidth="1"/>
    <col min="7942" max="7942" width="11" style="969" customWidth="1"/>
    <col min="7943" max="7943" width="10.5703125" style="969" customWidth="1"/>
    <col min="7944" max="7945" width="11" style="969" customWidth="1"/>
    <col min="7946" max="7946" width="11.28515625" style="969" customWidth="1"/>
    <col min="7947" max="7947" width="13.42578125" style="969" customWidth="1"/>
    <col min="7948" max="7948" width="11" style="969" customWidth="1"/>
    <col min="7949" max="7952" width="10" style="969" customWidth="1"/>
    <col min="7953" max="7953" width="9.28515625" style="969" customWidth="1"/>
    <col min="7954" max="7954" width="13.42578125" style="969" customWidth="1"/>
    <col min="7955" max="8192" width="9.28515625" style="969"/>
    <col min="8193" max="8193" width="9.28515625" style="969" customWidth="1"/>
    <col min="8194" max="8194" width="15.5703125" style="969" customWidth="1"/>
    <col min="8195" max="8195" width="14.5703125" style="969" customWidth="1"/>
    <col min="8196" max="8196" width="10.7109375" style="969" customWidth="1"/>
    <col min="8197" max="8197" width="12" style="969" customWidth="1"/>
    <col min="8198" max="8198" width="11" style="969" customWidth="1"/>
    <col min="8199" max="8199" width="10.5703125" style="969" customWidth="1"/>
    <col min="8200" max="8201" width="11" style="969" customWidth="1"/>
    <col min="8202" max="8202" width="11.28515625" style="969" customWidth="1"/>
    <col min="8203" max="8203" width="13.42578125" style="969" customWidth="1"/>
    <col min="8204" max="8204" width="11" style="969" customWidth="1"/>
    <col min="8205" max="8208" width="10" style="969" customWidth="1"/>
    <col min="8209" max="8209" width="9.28515625" style="969" customWidth="1"/>
    <col min="8210" max="8210" width="13.42578125" style="969" customWidth="1"/>
    <col min="8211" max="8448" width="9.28515625" style="969"/>
    <col min="8449" max="8449" width="9.28515625" style="969" customWidth="1"/>
    <col min="8450" max="8450" width="15.5703125" style="969" customWidth="1"/>
    <col min="8451" max="8451" width="14.5703125" style="969" customWidth="1"/>
    <col min="8452" max="8452" width="10.7109375" style="969" customWidth="1"/>
    <col min="8453" max="8453" width="12" style="969" customWidth="1"/>
    <col min="8454" max="8454" width="11" style="969" customWidth="1"/>
    <col min="8455" max="8455" width="10.5703125" style="969" customWidth="1"/>
    <col min="8456" max="8457" width="11" style="969" customWidth="1"/>
    <col min="8458" max="8458" width="11.28515625" style="969" customWidth="1"/>
    <col min="8459" max="8459" width="13.42578125" style="969" customWidth="1"/>
    <col min="8460" max="8460" width="11" style="969" customWidth="1"/>
    <col min="8461" max="8464" width="10" style="969" customWidth="1"/>
    <col min="8465" max="8465" width="9.28515625" style="969" customWidth="1"/>
    <col min="8466" max="8466" width="13.42578125" style="969" customWidth="1"/>
    <col min="8467" max="8704" width="9.28515625" style="969"/>
    <col min="8705" max="8705" width="9.28515625" style="969" customWidth="1"/>
    <col min="8706" max="8706" width="15.5703125" style="969" customWidth="1"/>
    <col min="8707" max="8707" width="14.5703125" style="969" customWidth="1"/>
    <col min="8708" max="8708" width="10.7109375" style="969" customWidth="1"/>
    <col min="8709" max="8709" width="12" style="969" customWidth="1"/>
    <col min="8710" max="8710" width="11" style="969" customWidth="1"/>
    <col min="8711" max="8711" width="10.5703125" style="969" customWidth="1"/>
    <col min="8712" max="8713" width="11" style="969" customWidth="1"/>
    <col min="8714" max="8714" width="11.28515625" style="969" customWidth="1"/>
    <col min="8715" max="8715" width="13.42578125" style="969" customWidth="1"/>
    <col min="8716" max="8716" width="11" style="969" customWidth="1"/>
    <col min="8717" max="8720" width="10" style="969" customWidth="1"/>
    <col min="8721" max="8721" width="9.28515625" style="969" customWidth="1"/>
    <col min="8722" max="8722" width="13.42578125" style="969" customWidth="1"/>
    <col min="8723" max="8960" width="9.28515625" style="969"/>
    <col min="8961" max="8961" width="9.28515625" style="969" customWidth="1"/>
    <col min="8962" max="8962" width="15.5703125" style="969" customWidth="1"/>
    <col min="8963" max="8963" width="14.5703125" style="969" customWidth="1"/>
    <col min="8964" max="8964" width="10.7109375" style="969" customWidth="1"/>
    <col min="8965" max="8965" width="12" style="969" customWidth="1"/>
    <col min="8966" max="8966" width="11" style="969" customWidth="1"/>
    <col min="8967" max="8967" width="10.5703125" style="969" customWidth="1"/>
    <col min="8968" max="8969" width="11" style="969" customWidth="1"/>
    <col min="8970" max="8970" width="11.28515625" style="969" customWidth="1"/>
    <col min="8971" max="8971" width="13.42578125" style="969" customWidth="1"/>
    <col min="8972" max="8972" width="11" style="969" customWidth="1"/>
    <col min="8973" max="8976" width="10" style="969" customWidth="1"/>
    <col min="8977" max="8977" width="9.28515625" style="969" customWidth="1"/>
    <col min="8978" max="8978" width="13.42578125" style="969" customWidth="1"/>
    <col min="8979" max="9216" width="9.28515625" style="969"/>
    <col min="9217" max="9217" width="9.28515625" style="969" customWidth="1"/>
    <col min="9218" max="9218" width="15.5703125" style="969" customWidth="1"/>
    <col min="9219" max="9219" width="14.5703125" style="969" customWidth="1"/>
    <col min="9220" max="9220" width="10.7109375" style="969" customWidth="1"/>
    <col min="9221" max="9221" width="12" style="969" customWidth="1"/>
    <col min="9222" max="9222" width="11" style="969" customWidth="1"/>
    <col min="9223" max="9223" width="10.5703125" style="969" customWidth="1"/>
    <col min="9224" max="9225" width="11" style="969" customWidth="1"/>
    <col min="9226" max="9226" width="11.28515625" style="969" customWidth="1"/>
    <col min="9227" max="9227" width="13.42578125" style="969" customWidth="1"/>
    <col min="9228" max="9228" width="11" style="969" customWidth="1"/>
    <col min="9229" max="9232" width="10" style="969" customWidth="1"/>
    <col min="9233" max="9233" width="9.28515625" style="969" customWidth="1"/>
    <col min="9234" max="9234" width="13.42578125" style="969" customWidth="1"/>
    <col min="9235" max="9472" width="9.28515625" style="969"/>
    <col min="9473" max="9473" width="9.28515625" style="969" customWidth="1"/>
    <col min="9474" max="9474" width="15.5703125" style="969" customWidth="1"/>
    <col min="9475" max="9475" width="14.5703125" style="969" customWidth="1"/>
    <col min="9476" max="9476" width="10.7109375" style="969" customWidth="1"/>
    <col min="9477" max="9477" width="12" style="969" customWidth="1"/>
    <col min="9478" max="9478" width="11" style="969" customWidth="1"/>
    <col min="9479" max="9479" width="10.5703125" style="969" customWidth="1"/>
    <col min="9480" max="9481" width="11" style="969" customWidth="1"/>
    <col min="9482" max="9482" width="11.28515625" style="969" customWidth="1"/>
    <col min="9483" max="9483" width="13.42578125" style="969" customWidth="1"/>
    <col min="9484" max="9484" width="11" style="969" customWidth="1"/>
    <col min="9485" max="9488" width="10" style="969" customWidth="1"/>
    <col min="9489" max="9489" width="9.28515625" style="969" customWidth="1"/>
    <col min="9490" max="9490" width="13.42578125" style="969" customWidth="1"/>
    <col min="9491" max="9728" width="9.28515625" style="969"/>
    <col min="9729" max="9729" width="9.28515625" style="969" customWidth="1"/>
    <col min="9730" max="9730" width="15.5703125" style="969" customWidth="1"/>
    <col min="9731" max="9731" width="14.5703125" style="969" customWidth="1"/>
    <col min="9732" max="9732" width="10.7109375" style="969" customWidth="1"/>
    <col min="9733" max="9733" width="12" style="969" customWidth="1"/>
    <col min="9734" max="9734" width="11" style="969" customWidth="1"/>
    <col min="9735" max="9735" width="10.5703125" style="969" customWidth="1"/>
    <col min="9736" max="9737" width="11" style="969" customWidth="1"/>
    <col min="9738" max="9738" width="11.28515625" style="969" customWidth="1"/>
    <col min="9739" max="9739" width="13.42578125" style="969" customWidth="1"/>
    <col min="9740" max="9740" width="11" style="969" customWidth="1"/>
    <col min="9741" max="9744" width="10" style="969" customWidth="1"/>
    <col min="9745" max="9745" width="9.28515625" style="969" customWidth="1"/>
    <col min="9746" max="9746" width="13.42578125" style="969" customWidth="1"/>
    <col min="9747" max="9984" width="9.28515625" style="969"/>
    <col min="9985" max="9985" width="9.28515625" style="969" customWidth="1"/>
    <col min="9986" max="9986" width="15.5703125" style="969" customWidth="1"/>
    <col min="9987" max="9987" width="14.5703125" style="969" customWidth="1"/>
    <col min="9988" max="9988" width="10.7109375" style="969" customWidth="1"/>
    <col min="9989" max="9989" width="12" style="969" customWidth="1"/>
    <col min="9990" max="9990" width="11" style="969" customWidth="1"/>
    <col min="9991" max="9991" width="10.5703125" style="969" customWidth="1"/>
    <col min="9992" max="9993" width="11" style="969" customWidth="1"/>
    <col min="9994" max="9994" width="11.28515625" style="969" customWidth="1"/>
    <col min="9995" max="9995" width="13.42578125" style="969" customWidth="1"/>
    <col min="9996" max="9996" width="11" style="969" customWidth="1"/>
    <col min="9997" max="10000" width="10" style="969" customWidth="1"/>
    <col min="10001" max="10001" width="9.28515625" style="969" customWidth="1"/>
    <col min="10002" max="10002" width="13.42578125" style="969" customWidth="1"/>
    <col min="10003" max="10240" width="9.28515625" style="969"/>
    <col min="10241" max="10241" width="9.28515625" style="969" customWidth="1"/>
    <col min="10242" max="10242" width="15.5703125" style="969" customWidth="1"/>
    <col min="10243" max="10243" width="14.5703125" style="969" customWidth="1"/>
    <col min="10244" max="10244" width="10.7109375" style="969" customWidth="1"/>
    <col min="10245" max="10245" width="12" style="969" customWidth="1"/>
    <col min="10246" max="10246" width="11" style="969" customWidth="1"/>
    <col min="10247" max="10247" width="10.5703125" style="969" customWidth="1"/>
    <col min="10248" max="10249" width="11" style="969" customWidth="1"/>
    <col min="10250" max="10250" width="11.28515625" style="969" customWidth="1"/>
    <col min="10251" max="10251" width="13.42578125" style="969" customWidth="1"/>
    <col min="10252" max="10252" width="11" style="969" customWidth="1"/>
    <col min="10253" max="10256" width="10" style="969" customWidth="1"/>
    <col min="10257" max="10257" width="9.28515625" style="969" customWidth="1"/>
    <col min="10258" max="10258" width="13.42578125" style="969" customWidth="1"/>
    <col min="10259" max="10496" width="9.28515625" style="969"/>
    <col min="10497" max="10497" width="9.28515625" style="969" customWidth="1"/>
    <col min="10498" max="10498" width="15.5703125" style="969" customWidth="1"/>
    <col min="10499" max="10499" width="14.5703125" style="969" customWidth="1"/>
    <col min="10500" max="10500" width="10.7109375" style="969" customWidth="1"/>
    <col min="10501" max="10501" width="12" style="969" customWidth="1"/>
    <col min="10502" max="10502" width="11" style="969" customWidth="1"/>
    <col min="10503" max="10503" width="10.5703125" style="969" customWidth="1"/>
    <col min="10504" max="10505" width="11" style="969" customWidth="1"/>
    <col min="10506" max="10506" width="11.28515625" style="969" customWidth="1"/>
    <col min="10507" max="10507" width="13.42578125" style="969" customWidth="1"/>
    <col min="10508" max="10508" width="11" style="969" customWidth="1"/>
    <col min="10509" max="10512" width="10" style="969" customWidth="1"/>
    <col min="10513" max="10513" width="9.28515625" style="969" customWidth="1"/>
    <col min="10514" max="10514" width="13.42578125" style="969" customWidth="1"/>
    <col min="10515" max="10752" width="9.28515625" style="969"/>
    <col min="10753" max="10753" width="9.28515625" style="969" customWidth="1"/>
    <col min="10754" max="10754" width="15.5703125" style="969" customWidth="1"/>
    <col min="10755" max="10755" width="14.5703125" style="969" customWidth="1"/>
    <col min="10756" max="10756" width="10.7109375" style="969" customWidth="1"/>
    <col min="10757" max="10757" width="12" style="969" customWidth="1"/>
    <col min="10758" max="10758" width="11" style="969" customWidth="1"/>
    <col min="10759" max="10759" width="10.5703125" style="969" customWidth="1"/>
    <col min="10760" max="10761" width="11" style="969" customWidth="1"/>
    <col min="10762" max="10762" width="11.28515625" style="969" customWidth="1"/>
    <col min="10763" max="10763" width="13.42578125" style="969" customWidth="1"/>
    <col min="10764" max="10764" width="11" style="969" customWidth="1"/>
    <col min="10765" max="10768" width="10" style="969" customWidth="1"/>
    <col min="10769" max="10769" width="9.28515625" style="969" customWidth="1"/>
    <col min="10770" max="10770" width="13.42578125" style="969" customWidth="1"/>
    <col min="10771" max="11008" width="9.28515625" style="969"/>
    <col min="11009" max="11009" width="9.28515625" style="969" customWidth="1"/>
    <col min="11010" max="11010" width="15.5703125" style="969" customWidth="1"/>
    <col min="11011" max="11011" width="14.5703125" style="969" customWidth="1"/>
    <col min="11012" max="11012" width="10.7109375" style="969" customWidth="1"/>
    <col min="11013" max="11013" width="12" style="969" customWidth="1"/>
    <col min="11014" max="11014" width="11" style="969" customWidth="1"/>
    <col min="11015" max="11015" width="10.5703125" style="969" customWidth="1"/>
    <col min="11016" max="11017" width="11" style="969" customWidth="1"/>
    <col min="11018" max="11018" width="11.28515625" style="969" customWidth="1"/>
    <col min="11019" max="11019" width="13.42578125" style="969" customWidth="1"/>
    <col min="11020" max="11020" width="11" style="969" customWidth="1"/>
    <col min="11021" max="11024" width="10" style="969" customWidth="1"/>
    <col min="11025" max="11025" width="9.28515625" style="969" customWidth="1"/>
    <col min="11026" max="11026" width="13.42578125" style="969" customWidth="1"/>
    <col min="11027" max="11264" width="9.28515625" style="969"/>
    <col min="11265" max="11265" width="9.28515625" style="969" customWidth="1"/>
    <col min="11266" max="11266" width="15.5703125" style="969" customWidth="1"/>
    <col min="11267" max="11267" width="14.5703125" style="969" customWidth="1"/>
    <col min="11268" max="11268" width="10.7109375" style="969" customWidth="1"/>
    <col min="11269" max="11269" width="12" style="969" customWidth="1"/>
    <col min="11270" max="11270" width="11" style="969" customWidth="1"/>
    <col min="11271" max="11271" width="10.5703125" style="969" customWidth="1"/>
    <col min="11272" max="11273" width="11" style="969" customWidth="1"/>
    <col min="11274" max="11274" width="11.28515625" style="969" customWidth="1"/>
    <col min="11275" max="11275" width="13.42578125" style="969" customWidth="1"/>
    <col min="11276" max="11276" width="11" style="969" customWidth="1"/>
    <col min="11277" max="11280" width="10" style="969" customWidth="1"/>
    <col min="11281" max="11281" width="9.28515625" style="969" customWidth="1"/>
    <col min="11282" max="11282" width="13.42578125" style="969" customWidth="1"/>
    <col min="11283" max="11520" width="9.28515625" style="969"/>
    <col min="11521" max="11521" width="9.28515625" style="969" customWidth="1"/>
    <col min="11522" max="11522" width="15.5703125" style="969" customWidth="1"/>
    <col min="11523" max="11523" width="14.5703125" style="969" customWidth="1"/>
    <col min="11524" max="11524" width="10.7109375" style="969" customWidth="1"/>
    <col min="11525" max="11525" width="12" style="969" customWidth="1"/>
    <col min="11526" max="11526" width="11" style="969" customWidth="1"/>
    <col min="11527" max="11527" width="10.5703125" style="969" customWidth="1"/>
    <col min="11528" max="11529" width="11" style="969" customWidth="1"/>
    <col min="11530" max="11530" width="11.28515625" style="969" customWidth="1"/>
    <col min="11531" max="11531" width="13.42578125" style="969" customWidth="1"/>
    <col min="11532" max="11532" width="11" style="969" customWidth="1"/>
    <col min="11533" max="11536" width="10" style="969" customWidth="1"/>
    <col min="11537" max="11537" width="9.28515625" style="969" customWidth="1"/>
    <col min="11538" max="11538" width="13.42578125" style="969" customWidth="1"/>
    <col min="11539" max="11776" width="9.28515625" style="969"/>
    <col min="11777" max="11777" width="9.28515625" style="969" customWidth="1"/>
    <col min="11778" max="11778" width="15.5703125" style="969" customWidth="1"/>
    <col min="11779" max="11779" width="14.5703125" style="969" customWidth="1"/>
    <col min="11780" max="11780" width="10.7109375" style="969" customWidth="1"/>
    <col min="11781" max="11781" width="12" style="969" customWidth="1"/>
    <col min="11782" max="11782" width="11" style="969" customWidth="1"/>
    <col min="11783" max="11783" width="10.5703125" style="969" customWidth="1"/>
    <col min="11784" max="11785" width="11" style="969" customWidth="1"/>
    <col min="11786" max="11786" width="11.28515625" style="969" customWidth="1"/>
    <col min="11787" max="11787" width="13.42578125" style="969" customWidth="1"/>
    <col min="11788" max="11788" width="11" style="969" customWidth="1"/>
    <col min="11789" max="11792" width="10" style="969" customWidth="1"/>
    <col min="11793" max="11793" width="9.28515625" style="969" customWidth="1"/>
    <col min="11794" max="11794" width="13.42578125" style="969" customWidth="1"/>
    <col min="11795" max="12032" width="9.28515625" style="969"/>
    <col min="12033" max="12033" width="9.28515625" style="969" customWidth="1"/>
    <col min="12034" max="12034" width="15.5703125" style="969" customWidth="1"/>
    <col min="12035" max="12035" width="14.5703125" style="969" customWidth="1"/>
    <col min="12036" max="12036" width="10.7109375" style="969" customWidth="1"/>
    <col min="12037" max="12037" width="12" style="969" customWidth="1"/>
    <col min="12038" max="12038" width="11" style="969" customWidth="1"/>
    <col min="12039" max="12039" width="10.5703125" style="969" customWidth="1"/>
    <col min="12040" max="12041" width="11" style="969" customWidth="1"/>
    <col min="12042" max="12042" width="11.28515625" style="969" customWidth="1"/>
    <col min="12043" max="12043" width="13.42578125" style="969" customWidth="1"/>
    <col min="12044" max="12044" width="11" style="969" customWidth="1"/>
    <col min="12045" max="12048" width="10" style="969" customWidth="1"/>
    <col min="12049" max="12049" width="9.28515625" style="969" customWidth="1"/>
    <col min="12050" max="12050" width="13.42578125" style="969" customWidth="1"/>
    <col min="12051" max="12288" width="9.28515625" style="969"/>
    <col min="12289" max="12289" width="9.28515625" style="969" customWidth="1"/>
    <col min="12290" max="12290" width="15.5703125" style="969" customWidth="1"/>
    <col min="12291" max="12291" width="14.5703125" style="969" customWidth="1"/>
    <col min="12292" max="12292" width="10.7109375" style="969" customWidth="1"/>
    <col min="12293" max="12293" width="12" style="969" customWidth="1"/>
    <col min="12294" max="12294" width="11" style="969" customWidth="1"/>
    <col min="12295" max="12295" width="10.5703125" style="969" customWidth="1"/>
    <col min="12296" max="12297" width="11" style="969" customWidth="1"/>
    <col min="12298" max="12298" width="11.28515625" style="969" customWidth="1"/>
    <col min="12299" max="12299" width="13.42578125" style="969" customWidth="1"/>
    <col min="12300" max="12300" width="11" style="969" customWidth="1"/>
    <col min="12301" max="12304" width="10" style="969" customWidth="1"/>
    <col min="12305" max="12305" width="9.28515625" style="969" customWidth="1"/>
    <col min="12306" max="12306" width="13.42578125" style="969" customWidth="1"/>
    <col min="12307" max="12544" width="9.28515625" style="969"/>
    <col min="12545" max="12545" width="9.28515625" style="969" customWidth="1"/>
    <col min="12546" max="12546" width="15.5703125" style="969" customWidth="1"/>
    <col min="12547" max="12547" width="14.5703125" style="969" customWidth="1"/>
    <col min="12548" max="12548" width="10.7109375" style="969" customWidth="1"/>
    <col min="12549" max="12549" width="12" style="969" customWidth="1"/>
    <col min="12550" max="12550" width="11" style="969" customWidth="1"/>
    <col min="12551" max="12551" width="10.5703125" style="969" customWidth="1"/>
    <col min="12552" max="12553" width="11" style="969" customWidth="1"/>
    <col min="12554" max="12554" width="11.28515625" style="969" customWidth="1"/>
    <col min="12555" max="12555" width="13.42578125" style="969" customWidth="1"/>
    <col min="12556" max="12556" width="11" style="969" customWidth="1"/>
    <col min="12557" max="12560" width="10" style="969" customWidth="1"/>
    <col min="12561" max="12561" width="9.28515625" style="969" customWidth="1"/>
    <col min="12562" max="12562" width="13.42578125" style="969" customWidth="1"/>
    <col min="12563" max="12800" width="9.28515625" style="969"/>
    <col min="12801" max="12801" width="9.28515625" style="969" customWidth="1"/>
    <col min="12802" max="12802" width="15.5703125" style="969" customWidth="1"/>
    <col min="12803" max="12803" width="14.5703125" style="969" customWidth="1"/>
    <col min="12804" max="12804" width="10.7109375" style="969" customWidth="1"/>
    <col min="12805" max="12805" width="12" style="969" customWidth="1"/>
    <col min="12806" max="12806" width="11" style="969" customWidth="1"/>
    <col min="12807" max="12807" width="10.5703125" style="969" customWidth="1"/>
    <col min="12808" max="12809" width="11" style="969" customWidth="1"/>
    <col min="12810" max="12810" width="11.28515625" style="969" customWidth="1"/>
    <col min="12811" max="12811" width="13.42578125" style="969" customWidth="1"/>
    <col min="12812" max="12812" width="11" style="969" customWidth="1"/>
    <col min="12813" max="12816" width="10" style="969" customWidth="1"/>
    <col min="12817" max="12817" width="9.28515625" style="969" customWidth="1"/>
    <col min="12818" max="12818" width="13.42578125" style="969" customWidth="1"/>
    <col min="12819" max="13056" width="9.28515625" style="969"/>
    <col min="13057" max="13057" width="9.28515625" style="969" customWidth="1"/>
    <col min="13058" max="13058" width="15.5703125" style="969" customWidth="1"/>
    <col min="13059" max="13059" width="14.5703125" style="969" customWidth="1"/>
    <col min="13060" max="13060" width="10.7109375" style="969" customWidth="1"/>
    <col min="13061" max="13061" width="12" style="969" customWidth="1"/>
    <col min="13062" max="13062" width="11" style="969" customWidth="1"/>
    <col min="13063" max="13063" width="10.5703125" style="969" customWidth="1"/>
    <col min="13064" max="13065" width="11" style="969" customWidth="1"/>
    <col min="13066" max="13066" width="11.28515625" style="969" customWidth="1"/>
    <col min="13067" max="13067" width="13.42578125" style="969" customWidth="1"/>
    <col min="13068" max="13068" width="11" style="969" customWidth="1"/>
    <col min="13069" max="13072" width="10" style="969" customWidth="1"/>
    <col min="13073" max="13073" width="9.28515625" style="969" customWidth="1"/>
    <col min="13074" max="13074" width="13.42578125" style="969" customWidth="1"/>
    <col min="13075" max="13312" width="9.28515625" style="969"/>
    <col min="13313" max="13313" width="9.28515625" style="969" customWidth="1"/>
    <col min="13314" max="13314" width="15.5703125" style="969" customWidth="1"/>
    <col min="13315" max="13315" width="14.5703125" style="969" customWidth="1"/>
    <col min="13316" max="13316" width="10.7109375" style="969" customWidth="1"/>
    <col min="13317" max="13317" width="12" style="969" customWidth="1"/>
    <col min="13318" max="13318" width="11" style="969" customWidth="1"/>
    <col min="13319" max="13319" width="10.5703125" style="969" customWidth="1"/>
    <col min="13320" max="13321" width="11" style="969" customWidth="1"/>
    <col min="13322" max="13322" width="11.28515625" style="969" customWidth="1"/>
    <col min="13323" max="13323" width="13.42578125" style="969" customWidth="1"/>
    <col min="13324" max="13324" width="11" style="969" customWidth="1"/>
    <col min="13325" max="13328" width="10" style="969" customWidth="1"/>
    <col min="13329" max="13329" width="9.28515625" style="969" customWidth="1"/>
    <col min="13330" max="13330" width="13.42578125" style="969" customWidth="1"/>
    <col min="13331" max="13568" width="9.28515625" style="969"/>
    <col min="13569" max="13569" width="9.28515625" style="969" customWidth="1"/>
    <col min="13570" max="13570" width="15.5703125" style="969" customWidth="1"/>
    <col min="13571" max="13571" width="14.5703125" style="969" customWidth="1"/>
    <col min="13572" max="13572" width="10.7109375" style="969" customWidth="1"/>
    <col min="13573" max="13573" width="12" style="969" customWidth="1"/>
    <col min="13574" max="13574" width="11" style="969" customWidth="1"/>
    <col min="13575" max="13575" width="10.5703125" style="969" customWidth="1"/>
    <col min="13576" max="13577" width="11" style="969" customWidth="1"/>
    <col min="13578" max="13578" width="11.28515625" style="969" customWidth="1"/>
    <col min="13579" max="13579" width="13.42578125" style="969" customWidth="1"/>
    <col min="13580" max="13580" width="11" style="969" customWidth="1"/>
    <col min="13581" max="13584" width="10" style="969" customWidth="1"/>
    <col min="13585" max="13585" width="9.28515625" style="969" customWidth="1"/>
    <col min="13586" max="13586" width="13.42578125" style="969" customWidth="1"/>
    <col min="13587" max="13824" width="9.28515625" style="969"/>
    <col min="13825" max="13825" width="9.28515625" style="969" customWidth="1"/>
    <col min="13826" max="13826" width="15.5703125" style="969" customWidth="1"/>
    <col min="13827" max="13827" width="14.5703125" style="969" customWidth="1"/>
    <col min="13828" max="13828" width="10.7109375" style="969" customWidth="1"/>
    <col min="13829" max="13829" width="12" style="969" customWidth="1"/>
    <col min="13830" max="13830" width="11" style="969" customWidth="1"/>
    <col min="13831" max="13831" width="10.5703125" style="969" customWidth="1"/>
    <col min="13832" max="13833" width="11" style="969" customWidth="1"/>
    <col min="13834" max="13834" width="11.28515625" style="969" customWidth="1"/>
    <col min="13835" max="13835" width="13.42578125" style="969" customWidth="1"/>
    <col min="13836" max="13836" width="11" style="969" customWidth="1"/>
    <col min="13837" max="13840" width="10" style="969" customWidth="1"/>
    <col min="13841" max="13841" width="9.28515625" style="969" customWidth="1"/>
    <col min="13842" max="13842" width="13.42578125" style="969" customWidth="1"/>
    <col min="13843" max="14080" width="9.28515625" style="969"/>
    <col min="14081" max="14081" width="9.28515625" style="969" customWidth="1"/>
    <col min="14082" max="14082" width="15.5703125" style="969" customWidth="1"/>
    <col min="14083" max="14083" width="14.5703125" style="969" customWidth="1"/>
    <col min="14084" max="14084" width="10.7109375" style="969" customWidth="1"/>
    <col min="14085" max="14085" width="12" style="969" customWidth="1"/>
    <col min="14086" max="14086" width="11" style="969" customWidth="1"/>
    <col min="14087" max="14087" width="10.5703125" style="969" customWidth="1"/>
    <col min="14088" max="14089" width="11" style="969" customWidth="1"/>
    <col min="14090" max="14090" width="11.28515625" style="969" customWidth="1"/>
    <col min="14091" max="14091" width="13.42578125" style="969" customWidth="1"/>
    <col min="14092" max="14092" width="11" style="969" customWidth="1"/>
    <col min="14093" max="14096" width="10" style="969" customWidth="1"/>
    <col min="14097" max="14097" width="9.28515625" style="969" customWidth="1"/>
    <col min="14098" max="14098" width="13.42578125" style="969" customWidth="1"/>
    <col min="14099" max="14336" width="9.28515625" style="969"/>
    <col min="14337" max="14337" width="9.28515625" style="969" customWidth="1"/>
    <col min="14338" max="14338" width="15.5703125" style="969" customWidth="1"/>
    <col min="14339" max="14339" width="14.5703125" style="969" customWidth="1"/>
    <col min="14340" max="14340" width="10.7109375" style="969" customWidth="1"/>
    <col min="14341" max="14341" width="12" style="969" customWidth="1"/>
    <col min="14342" max="14342" width="11" style="969" customWidth="1"/>
    <col min="14343" max="14343" width="10.5703125" style="969" customWidth="1"/>
    <col min="14344" max="14345" width="11" style="969" customWidth="1"/>
    <col min="14346" max="14346" width="11.28515625" style="969" customWidth="1"/>
    <col min="14347" max="14347" width="13.42578125" style="969" customWidth="1"/>
    <col min="14348" max="14348" width="11" style="969" customWidth="1"/>
    <col min="14349" max="14352" width="10" style="969" customWidth="1"/>
    <col min="14353" max="14353" width="9.28515625" style="969" customWidth="1"/>
    <col min="14354" max="14354" width="13.42578125" style="969" customWidth="1"/>
    <col min="14355" max="14592" width="9.28515625" style="969"/>
    <col min="14593" max="14593" width="9.28515625" style="969" customWidth="1"/>
    <col min="14594" max="14594" width="15.5703125" style="969" customWidth="1"/>
    <col min="14595" max="14595" width="14.5703125" style="969" customWidth="1"/>
    <col min="14596" max="14596" width="10.7109375" style="969" customWidth="1"/>
    <col min="14597" max="14597" width="12" style="969" customWidth="1"/>
    <col min="14598" max="14598" width="11" style="969" customWidth="1"/>
    <col min="14599" max="14599" width="10.5703125" style="969" customWidth="1"/>
    <col min="14600" max="14601" width="11" style="969" customWidth="1"/>
    <col min="14602" max="14602" width="11.28515625" style="969" customWidth="1"/>
    <col min="14603" max="14603" width="13.42578125" style="969" customWidth="1"/>
    <col min="14604" max="14604" width="11" style="969" customWidth="1"/>
    <col min="14605" max="14608" width="10" style="969" customWidth="1"/>
    <col min="14609" max="14609" width="9.28515625" style="969" customWidth="1"/>
    <col min="14610" max="14610" width="13.42578125" style="969" customWidth="1"/>
    <col min="14611" max="14848" width="9.28515625" style="969"/>
    <col min="14849" max="14849" width="9.28515625" style="969" customWidth="1"/>
    <col min="14850" max="14850" width="15.5703125" style="969" customWidth="1"/>
    <col min="14851" max="14851" width="14.5703125" style="969" customWidth="1"/>
    <col min="14852" max="14852" width="10.7109375" style="969" customWidth="1"/>
    <col min="14853" max="14853" width="12" style="969" customWidth="1"/>
    <col min="14854" max="14854" width="11" style="969" customWidth="1"/>
    <col min="14855" max="14855" width="10.5703125" style="969" customWidth="1"/>
    <col min="14856" max="14857" width="11" style="969" customWidth="1"/>
    <col min="14858" max="14858" width="11.28515625" style="969" customWidth="1"/>
    <col min="14859" max="14859" width="13.42578125" style="969" customWidth="1"/>
    <col min="14860" max="14860" width="11" style="969" customWidth="1"/>
    <col min="14861" max="14864" width="10" style="969" customWidth="1"/>
    <col min="14865" max="14865" width="9.28515625" style="969" customWidth="1"/>
    <col min="14866" max="14866" width="13.42578125" style="969" customWidth="1"/>
    <col min="14867" max="15104" width="9.28515625" style="969"/>
    <col min="15105" max="15105" width="9.28515625" style="969" customWidth="1"/>
    <col min="15106" max="15106" width="15.5703125" style="969" customWidth="1"/>
    <col min="15107" max="15107" width="14.5703125" style="969" customWidth="1"/>
    <col min="15108" max="15108" width="10.7109375" style="969" customWidth="1"/>
    <col min="15109" max="15109" width="12" style="969" customWidth="1"/>
    <col min="15110" max="15110" width="11" style="969" customWidth="1"/>
    <col min="15111" max="15111" width="10.5703125" style="969" customWidth="1"/>
    <col min="15112" max="15113" width="11" style="969" customWidth="1"/>
    <col min="15114" max="15114" width="11.28515625" style="969" customWidth="1"/>
    <col min="15115" max="15115" width="13.42578125" style="969" customWidth="1"/>
    <col min="15116" max="15116" width="11" style="969" customWidth="1"/>
    <col min="15117" max="15120" width="10" style="969" customWidth="1"/>
    <col min="15121" max="15121" width="9.28515625" style="969" customWidth="1"/>
    <col min="15122" max="15122" width="13.42578125" style="969" customWidth="1"/>
    <col min="15123" max="15360" width="9.28515625" style="969"/>
    <col min="15361" max="15361" width="9.28515625" style="969" customWidth="1"/>
    <col min="15362" max="15362" width="15.5703125" style="969" customWidth="1"/>
    <col min="15363" max="15363" width="14.5703125" style="969" customWidth="1"/>
    <col min="15364" max="15364" width="10.7109375" style="969" customWidth="1"/>
    <col min="15365" max="15365" width="12" style="969" customWidth="1"/>
    <col min="15366" max="15366" width="11" style="969" customWidth="1"/>
    <col min="15367" max="15367" width="10.5703125" style="969" customWidth="1"/>
    <col min="15368" max="15369" width="11" style="969" customWidth="1"/>
    <col min="15370" max="15370" width="11.28515625" style="969" customWidth="1"/>
    <col min="15371" max="15371" width="13.42578125" style="969" customWidth="1"/>
    <col min="15372" max="15372" width="11" style="969" customWidth="1"/>
    <col min="15373" max="15376" width="10" style="969" customWidth="1"/>
    <col min="15377" max="15377" width="9.28515625" style="969" customWidth="1"/>
    <col min="15378" max="15378" width="13.42578125" style="969" customWidth="1"/>
    <col min="15379" max="15616" width="9.28515625" style="969"/>
    <col min="15617" max="15617" width="9.28515625" style="969" customWidth="1"/>
    <col min="15618" max="15618" width="15.5703125" style="969" customWidth="1"/>
    <col min="15619" max="15619" width="14.5703125" style="969" customWidth="1"/>
    <col min="15620" max="15620" width="10.7109375" style="969" customWidth="1"/>
    <col min="15621" max="15621" width="12" style="969" customWidth="1"/>
    <col min="15622" max="15622" width="11" style="969" customWidth="1"/>
    <col min="15623" max="15623" width="10.5703125" style="969" customWidth="1"/>
    <col min="15624" max="15625" width="11" style="969" customWidth="1"/>
    <col min="15626" max="15626" width="11.28515625" style="969" customWidth="1"/>
    <col min="15627" max="15627" width="13.42578125" style="969" customWidth="1"/>
    <col min="15628" max="15628" width="11" style="969" customWidth="1"/>
    <col min="15629" max="15632" width="10" style="969" customWidth="1"/>
    <col min="15633" max="15633" width="9.28515625" style="969" customWidth="1"/>
    <col min="15634" max="15634" width="13.42578125" style="969" customWidth="1"/>
    <col min="15635" max="15872" width="9.28515625" style="969"/>
    <col min="15873" max="15873" width="9.28515625" style="969" customWidth="1"/>
    <col min="15874" max="15874" width="15.5703125" style="969" customWidth="1"/>
    <col min="15875" max="15875" width="14.5703125" style="969" customWidth="1"/>
    <col min="15876" max="15876" width="10.7109375" style="969" customWidth="1"/>
    <col min="15877" max="15877" width="12" style="969" customWidth="1"/>
    <col min="15878" max="15878" width="11" style="969" customWidth="1"/>
    <col min="15879" max="15879" width="10.5703125" style="969" customWidth="1"/>
    <col min="15880" max="15881" width="11" style="969" customWidth="1"/>
    <col min="15882" max="15882" width="11.28515625" style="969" customWidth="1"/>
    <col min="15883" max="15883" width="13.42578125" style="969" customWidth="1"/>
    <col min="15884" max="15884" width="11" style="969" customWidth="1"/>
    <col min="15885" max="15888" width="10" style="969" customWidth="1"/>
    <col min="15889" max="15889" width="9.28515625" style="969" customWidth="1"/>
    <col min="15890" max="15890" width="13.42578125" style="969" customWidth="1"/>
    <col min="15891" max="16128" width="9.28515625" style="969"/>
    <col min="16129" max="16129" width="9.28515625" style="969" customWidth="1"/>
    <col min="16130" max="16130" width="15.5703125" style="969" customWidth="1"/>
    <col min="16131" max="16131" width="14.5703125" style="969" customWidth="1"/>
    <col min="16132" max="16132" width="10.7109375" style="969" customWidth="1"/>
    <col min="16133" max="16133" width="12" style="969" customWidth="1"/>
    <col min="16134" max="16134" width="11" style="969" customWidth="1"/>
    <col min="16135" max="16135" width="10.5703125" style="969" customWidth="1"/>
    <col min="16136" max="16137" width="11" style="969" customWidth="1"/>
    <col min="16138" max="16138" width="11.28515625" style="969" customWidth="1"/>
    <col min="16139" max="16139" width="13.42578125" style="969" customWidth="1"/>
    <col min="16140" max="16140" width="11" style="969" customWidth="1"/>
    <col min="16141" max="16144" width="10" style="969" customWidth="1"/>
    <col min="16145" max="16145" width="9.28515625" style="969" customWidth="1"/>
    <col min="16146" max="16146" width="13.42578125" style="969" customWidth="1"/>
    <col min="16147" max="16384" width="9.28515625" style="969"/>
  </cols>
  <sheetData>
    <row r="1" spans="2:17" ht="16.5" x14ac:dyDescent="0.3">
      <c r="E1" s="1034" t="s">
        <v>148</v>
      </c>
    </row>
    <row r="2" spans="2:17" ht="16.5" x14ac:dyDescent="0.3">
      <c r="E2" s="1035" t="s">
        <v>41</v>
      </c>
    </row>
    <row r="3" spans="2:17" ht="17.25" x14ac:dyDescent="0.3">
      <c r="C3" s="1140"/>
      <c r="D3" s="1141"/>
      <c r="E3" s="1034" t="s">
        <v>895</v>
      </c>
      <c r="F3" s="1140"/>
      <c r="G3" s="1140"/>
    </row>
    <row r="5" spans="2:17" x14ac:dyDescent="0.3">
      <c r="Q5" s="970"/>
    </row>
    <row r="6" spans="2:17" x14ac:dyDescent="0.3">
      <c r="F6" s="969" t="s">
        <v>404</v>
      </c>
      <c r="K6" s="971">
        <v>43600</v>
      </c>
      <c r="L6" s="1142" t="s">
        <v>167</v>
      </c>
      <c r="Q6" s="970"/>
    </row>
    <row r="7" spans="2:17" x14ac:dyDescent="0.3">
      <c r="J7" s="973" t="s">
        <v>152</v>
      </c>
      <c r="K7" s="1038" t="s">
        <v>832</v>
      </c>
      <c r="L7" s="1040"/>
      <c r="Q7" s="970"/>
    </row>
    <row r="8" spans="2:17" x14ac:dyDescent="0.3">
      <c r="K8" s="973"/>
      <c r="L8" s="970"/>
      <c r="M8" s="970"/>
      <c r="N8" s="970"/>
      <c r="O8" s="970"/>
      <c r="P8" s="970"/>
      <c r="Q8" s="970"/>
    </row>
    <row r="9" spans="2:17" x14ac:dyDescent="0.3">
      <c r="B9" s="2223" t="s">
        <v>39</v>
      </c>
      <c r="C9" s="1041" t="s">
        <v>896</v>
      </c>
      <c r="D9" s="1042"/>
      <c r="E9" s="1042"/>
      <c r="F9" s="1042"/>
      <c r="G9" s="1042"/>
      <c r="H9" s="1042"/>
      <c r="I9" s="1042"/>
      <c r="J9" s="1042"/>
      <c r="K9" s="1042"/>
      <c r="L9" s="1043"/>
      <c r="M9" s="970"/>
      <c r="N9" s="970"/>
      <c r="O9" s="970"/>
      <c r="P9" s="970"/>
    </row>
    <row r="10" spans="2:17" x14ac:dyDescent="0.3">
      <c r="B10" s="2225" t="s">
        <v>157</v>
      </c>
      <c r="C10" s="1048" t="s">
        <v>897</v>
      </c>
      <c r="D10" s="976"/>
      <c r="E10" s="976"/>
      <c r="F10" s="976"/>
      <c r="G10" s="976"/>
      <c r="H10" s="976"/>
      <c r="I10" s="976"/>
      <c r="J10" s="976"/>
      <c r="K10" s="976"/>
      <c r="L10" s="977"/>
    </row>
    <row r="11" spans="2:17" x14ac:dyDescent="0.3">
      <c r="B11" s="1044"/>
      <c r="C11" s="1027" t="s">
        <v>898</v>
      </c>
      <c r="D11" s="972"/>
      <c r="E11" s="972"/>
      <c r="F11" s="972"/>
      <c r="G11" s="972"/>
      <c r="H11" s="972"/>
      <c r="I11" s="972"/>
      <c r="J11" s="972"/>
      <c r="K11" s="972"/>
      <c r="L11" s="1049"/>
    </row>
    <row r="12" spans="2:17" x14ac:dyDescent="0.3">
      <c r="B12" s="2226"/>
      <c r="C12" s="1050" t="s">
        <v>899</v>
      </c>
      <c r="D12" s="1051"/>
      <c r="E12" s="1051"/>
      <c r="F12" s="1051"/>
      <c r="G12" s="1051"/>
      <c r="H12" s="1051"/>
      <c r="I12" s="1051"/>
      <c r="J12" s="1051"/>
      <c r="K12" s="1051"/>
      <c r="L12" s="1052"/>
    </row>
    <row r="13" spans="2:17" x14ac:dyDescent="0.3">
      <c r="B13" s="1044" t="s">
        <v>456</v>
      </c>
      <c r="C13" s="1027" t="s">
        <v>900</v>
      </c>
      <c r="D13" s="972"/>
      <c r="E13" s="972"/>
      <c r="F13" s="972"/>
      <c r="G13" s="972"/>
      <c r="H13" s="972"/>
      <c r="I13" s="972"/>
      <c r="J13" s="972"/>
      <c r="K13" s="972"/>
      <c r="L13" s="1049"/>
    </row>
    <row r="14" spans="2:17" x14ac:dyDescent="0.3">
      <c r="B14" s="2225" t="s">
        <v>159</v>
      </c>
      <c r="C14" s="1048" t="s">
        <v>901</v>
      </c>
      <c r="D14" s="976"/>
      <c r="E14" s="976"/>
      <c r="F14" s="976"/>
      <c r="G14" s="976"/>
      <c r="H14" s="976"/>
      <c r="I14" s="976"/>
      <c r="J14" s="976"/>
      <c r="K14" s="976"/>
      <c r="L14" s="977"/>
      <c r="M14" s="970"/>
      <c r="N14" s="970"/>
      <c r="O14" s="970"/>
      <c r="P14" s="970"/>
    </row>
    <row r="15" spans="2:17" x14ac:dyDescent="0.3">
      <c r="B15" s="1044"/>
      <c r="C15" s="1027" t="s">
        <v>902</v>
      </c>
      <c r="D15" s="972"/>
      <c r="E15" s="972"/>
      <c r="F15" s="972"/>
      <c r="G15" s="972"/>
      <c r="H15" s="972"/>
      <c r="I15" s="972"/>
      <c r="J15" s="972"/>
      <c r="K15" s="972"/>
      <c r="L15" s="1049"/>
      <c r="M15" s="970"/>
      <c r="N15" s="970"/>
      <c r="O15" s="970"/>
      <c r="P15" s="970"/>
    </row>
    <row r="16" spans="2:17" x14ac:dyDescent="0.3">
      <c r="B16" s="2226"/>
      <c r="C16" s="1050"/>
      <c r="D16" s="1051"/>
      <c r="E16" s="1051"/>
      <c r="F16" s="1051"/>
      <c r="G16" s="1051"/>
      <c r="H16" s="1051"/>
      <c r="I16" s="1051"/>
      <c r="J16" s="1051"/>
      <c r="K16" s="1051"/>
      <c r="L16" s="1052"/>
      <c r="M16" s="970"/>
      <c r="N16" s="970"/>
      <c r="O16" s="970"/>
      <c r="P16" s="970"/>
    </row>
    <row r="17" spans="2:16" x14ac:dyDescent="0.3">
      <c r="B17" s="2223" t="s">
        <v>161</v>
      </c>
      <c r="C17" s="1053" t="s">
        <v>268</v>
      </c>
      <c r="D17" s="1042"/>
      <c r="E17" s="1042"/>
      <c r="F17" s="1042"/>
      <c r="G17" s="1042"/>
      <c r="H17" s="1042"/>
      <c r="I17" s="1042"/>
      <c r="J17" s="1042"/>
      <c r="K17" s="1042"/>
      <c r="L17" s="1043"/>
      <c r="M17" s="970"/>
      <c r="N17" s="970"/>
      <c r="O17" s="970"/>
      <c r="P17" s="970"/>
    </row>
    <row r="18" spans="2:16" x14ac:dyDescent="0.3">
      <c r="B18" s="2225" t="s">
        <v>162</v>
      </c>
      <c r="C18" s="1048" t="s">
        <v>459</v>
      </c>
      <c r="D18" s="976"/>
      <c r="E18" s="976"/>
      <c r="F18" s="976"/>
      <c r="G18" s="976"/>
      <c r="H18" s="976"/>
      <c r="I18" s="976"/>
      <c r="J18" s="976"/>
      <c r="K18" s="976"/>
      <c r="L18" s="977"/>
      <c r="M18" s="970"/>
      <c r="N18" s="970"/>
      <c r="O18" s="970"/>
      <c r="P18" s="970"/>
    </row>
    <row r="19" spans="2:16" x14ac:dyDescent="0.3">
      <c r="B19" s="2226"/>
      <c r="C19" s="1050" t="s">
        <v>903</v>
      </c>
      <c r="D19" s="1051"/>
      <c r="E19" s="1051"/>
      <c r="F19" s="1051"/>
      <c r="G19" s="1051"/>
      <c r="H19" s="1051"/>
      <c r="I19" s="1051"/>
      <c r="J19" s="1051"/>
      <c r="K19" s="1051"/>
      <c r="L19" s="1052"/>
      <c r="M19" s="970"/>
      <c r="N19" s="970"/>
      <c r="O19" s="970"/>
      <c r="P19" s="970"/>
    </row>
    <row r="20" spans="2:16" ht="62.25" customHeight="1" x14ac:dyDescent="0.3">
      <c r="B20" s="2229" t="s">
        <v>187</v>
      </c>
      <c r="C20" s="1054" t="s">
        <v>904</v>
      </c>
      <c r="D20" s="1055"/>
      <c r="E20" s="1055"/>
      <c r="F20" s="1055"/>
      <c r="G20" s="1055"/>
      <c r="H20" s="1055"/>
      <c r="I20" s="1055"/>
      <c r="J20" s="1055"/>
      <c r="K20" s="1055"/>
      <c r="L20" s="1056"/>
      <c r="M20" s="970"/>
      <c r="N20" s="970"/>
      <c r="O20" s="970"/>
      <c r="P20" s="970"/>
    </row>
    <row r="22" spans="2:16" ht="15.75" thickBot="1" x14ac:dyDescent="0.35">
      <c r="C22" s="1009"/>
      <c r="F22" s="1010" t="s">
        <v>818</v>
      </c>
    </row>
    <row r="23" spans="2:16" ht="30.75" thickBot="1" x14ac:dyDescent="0.35">
      <c r="B23" s="2291" t="s">
        <v>166</v>
      </c>
      <c r="C23" s="2251" t="s">
        <v>905</v>
      </c>
      <c r="D23" s="2292" t="s">
        <v>159</v>
      </c>
      <c r="E23" s="1075"/>
      <c r="F23" s="969" t="s">
        <v>176</v>
      </c>
    </row>
    <row r="24" spans="2:16" x14ac:dyDescent="0.3">
      <c r="B24" s="2293">
        <v>42736</v>
      </c>
      <c r="C24" s="1993">
        <v>1</v>
      </c>
      <c r="D24" s="1143">
        <v>0.9</v>
      </c>
      <c r="E24" s="1013"/>
      <c r="F24" s="969" t="s">
        <v>177</v>
      </c>
    </row>
    <row r="25" spans="2:16" ht="15.75" thickBot="1" x14ac:dyDescent="0.35">
      <c r="B25" s="2293">
        <v>42767</v>
      </c>
      <c r="C25" s="1994">
        <v>1</v>
      </c>
      <c r="D25" s="1144">
        <v>0.9</v>
      </c>
      <c r="E25" s="1013"/>
      <c r="F25" s="1125" t="s">
        <v>178</v>
      </c>
      <c r="G25" s="1126"/>
      <c r="H25" s="1126"/>
      <c r="I25" s="1126"/>
      <c r="J25" s="1127"/>
      <c r="M25" s="981"/>
      <c r="N25" s="981"/>
    </row>
    <row r="26" spans="2:16" x14ac:dyDescent="0.3">
      <c r="B26" s="2293">
        <v>42795</v>
      </c>
      <c r="C26" s="1994">
        <v>1</v>
      </c>
      <c r="D26" s="1144">
        <v>0.9</v>
      </c>
      <c r="F26" s="1145" t="s">
        <v>179</v>
      </c>
      <c r="G26" s="1146"/>
      <c r="H26" s="1147" t="s">
        <v>180</v>
      </c>
      <c r="I26" s="1146"/>
      <c r="J26" s="1148"/>
      <c r="M26" s="981"/>
      <c r="N26" s="981"/>
    </row>
    <row r="27" spans="2:16" x14ac:dyDescent="0.3">
      <c r="B27" s="2293">
        <v>42826</v>
      </c>
      <c r="C27" s="1994">
        <v>1</v>
      </c>
      <c r="D27" s="1144">
        <v>0.9</v>
      </c>
      <c r="F27" s="1076"/>
      <c r="G27" s="1077"/>
      <c r="H27" s="982"/>
      <c r="I27" s="1077"/>
      <c r="J27" s="1078"/>
      <c r="M27" s="981"/>
      <c r="N27" s="981"/>
    </row>
    <row r="28" spans="2:16" x14ac:dyDescent="0.3">
      <c r="B28" s="2293">
        <v>42856</v>
      </c>
      <c r="C28" s="1994">
        <v>1</v>
      </c>
      <c r="D28" s="1144">
        <v>0.9</v>
      </c>
      <c r="F28" s="1026"/>
      <c r="G28" s="972"/>
      <c r="H28" s="1027"/>
      <c r="I28" s="972"/>
      <c r="J28" s="1028"/>
      <c r="M28" s="981"/>
      <c r="N28" s="981"/>
    </row>
    <row r="29" spans="2:16" x14ac:dyDescent="0.3">
      <c r="B29" s="2293">
        <v>42887</v>
      </c>
      <c r="C29" s="1994">
        <v>1</v>
      </c>
      <c r="D29" s="1144">
        <v>0.9</v>
      </c>
      <c r="F29" s="1026"/>
      <c r="G29" s="972"/>
      <c r="H29" s="1027"/>
      <c r="I29" s="972"/>
      <c r="J29" s="1028"/>
      <c r="M29" s="981"/>
      <c r="N29" s="981"/>
    </row>
    <row r="30" spans="2:16" x14ac:dyDescent="0.3">
      <c r="B30" s="2293">
        <v>42917</v>
      </c>
      <c r="C30" s="1994">
        <v>1</v>
      </c>
      <c r="D30" s="1144">
        <v>0.9</v>
      </c>
      <c r="F30" s="1026"/>
      <c r="G30" s="972"/>
      <c r="H30" s="1027"/>
      <c r="I30" s="972"/>
      <c r="J30" s="1028"/>
      <c r="M30" s="981"/>
      <c r="N30" s="981"/>
    </row>
    <row r="31" spans="2:16" ht="15.75" thickBot="1" x14ac:dyDescent="0.35">
      <c r="B31" s="2293">
        <v>42948</v>
      </c>
      <c r="C31" s="1994">
        <v>1</v>
      </c>
      <c r="D31" s="1144">
        <v>0.9</v>
      </c>
      <c r="F31" s="1029"/>
      <c r="G31" s="1030"/>
      <c r="H31" s="1031"/>
      <c r="I31" s="1030"/>
      <c r="J31" s="1032"/>
      <c r="M31" s="981"/>
      <c r="N31" s="981"/>
    </row>
    <row r="32" spans="2:16" x14ac:dyDescent="0.3">
      <c r="B32" s="2293">
        <v>42979</v>
      </c>
      <c r="C32" s="1994">
        <v>1</v>
      </c>
      <c r="D32" s="1144">
        <v>0.9</v>
      </c>
      <c r="M32" s="981"/>
      <c r="N32" s="981"/>
    </row>
    <row r="33" spans="2:15" x14ac:dyDescent="0.3">
      <c r="B33" s="2293">
        <v>43009</v>
      </c>
      <c r="C33" s="1994">
        <v>1</v>
      </c>
      <c r="D33" s="1144">
        <v>0.9</v>
      </c>
      <c r="F33" s="1122" t="s">
        <v>167</v>
      </c>
      <c r="G33" s="1122"/>
      <c r="H33" s="1122" t="s">
        <v>167</v>
      </c>
      <c r="I33" s="1122"/>
      <c r="J33" s="1122"/>
      <c r="K33" s="981"/>
      <c r="M33" s="981"/>
      <c r="N33" s="1122"/>
    </row>
    <row r="34" spans="2:15" x14ac:dyDescent="0.3">
      <c r="B34" s="2293">
        <v>43040</v>
      </c>
      <c r="C34" s="1994">
        <v>1</v>
      </c>
      <c r="D34" s="1144">
        <v>0.9</v>
      </c>
      <c r="F34" s="1122" t="s">
        <v>181</v>
      </c>
      <c r="G34" s="1122"/>
      <c r="H34" s="1122"/>
      <c r="I34" s="1122"/>
      <c r="J34" s="1122"/>
      <c r="K34" s="981"/>
      <c r="M34" s="981"/>
      <c r="N34" s="1122"/>
    </row>
    <row r="35" spans="2:15" x14ac:dyDescent="0.3">
      <c r="B35" s="2293">
        <v>43070</v>
      </c>
      <c r="C35" s="1994">
        <v>1</v>
      </c>
      <c r="D35" s="1144">
        <v>0.9</v>
      </c>
      <c r="F35" s="981"/>
      <c r="G35" s="981"/>
      <c r="H35" s="1122"/>
      <c r="I35" s="1122"/>
      <c r="J35" s="1122"/>
      <c r="K35" s="1122" t="s">
        <v>167</v>
      </c>
      <c r="L35" s="1122"/>
      <c r="M35" s="1122"/>
      <c r="N35" s="1122"/>
      <c r="O35" s="981"/>
    </row>
    <row r="36" spans="2:15" x14ac:dyDescent="0.3">
      <c r="B36" s="2293">
        <v>43101</v>
      </c>
      <c r="C36" s="1994">
        <v>1</v>
      </c>
      <c r="D36" s="1144">
        <v>0.9</v>
      </c>
      <c r="H36" s="1122"/>
      <c r="I36" s="1122"/>
      <c r="J36" s="1122"/>
      <c r="K36" s="1122"/>
      <c r="L36" s="1122"/>
      <c r="M36" s="1122"/>
      <c r="N36" s="1122"/>
      <c r="O36" s="981"/>
    </row>
    <row r="37" spans="2:15" x14ac:dyDescent="0.3">
      <c r="B37" s="2293">
        <v>43132</v>
      </c>
      <c r="C37" s="1994">
        <v>1</v>
      </c>
      <c r="D37" s="1144">
        <v>0.9</v>
      </c>
      <c r="H37" s="1122"/>
      <c r="I37" s="1122"/>
      <c r="J37" s="1122"/>
      <c r="K37" s="1122" t="s">
        <v>167</v>
      </c>
      <c r="L37" s="1122"/>
      <c r="M37" s="1122"/>
      <c r="N37" s="1122"/>
      <c r="O37" s="981"/>
    </row>
    <row r="38" spans="2:15" x14ac:dyDescent="0.3">
      <c r="B38" s="2293">
        <v>43160</v>
      </c>
      <c r="C38" s="1994">
        <v>1</v>
      </c>
      <c r="D38" s="1144">
        <v>0.9</v>
      </c>
      <c r="H38" s="1122"/>
      <c r="I38" s="1122"/>
      <c r="J38" s="1122"/>
      <c r="K38" s="1122"/>
      <c r="L38" s="1122"/>
      <c r="M38" s="1122"/>
      <c r="N38" s="1122"/>
      <c r="O38" s="981"/>
    </row>
    <row r="39" spans="2:15" x14ac:dyDescent="0.3">
      <c r="B39" s="2293">
        <v>43191</v>
      </c>
      <c r="C39" s="1994">
        <v>1</v>
      </c>
      <c r="D39" s="1144">
        <v>0.9</v>
      </c>
      <c r="H39" s="1122"/>
      <c r="I39" s="1122"/>
      <c r="J39" s="1122"/>
      <c r="K39" s="1122"/>
      <c r="L39" s="1122"/>
      <c r="M39" s="1122"/>
      <c r="N39" s="1122"/>
      <c r="O39" s="981"/>
    </row>
    <row r="40" spans="2:15" x14ac:dyDescent="0.3">
      <c r="B40" s="2293">
        <v>43221</v>
      </c>
      <c r="C40" s="1994">
        <v>1</v>
      </c>
      <c r="D40" s="1144">
        <v>0.9</v>
      </c>
      <c r="H40" s="1122"/>
      <c r="I40" s="1122"/>
      <c r="J40" s="1122"/>
      <c r="K40" s="1122"/>
      <c r="L40" s="1122"/>
      <c r="M40" s="1122"/>
      <c r="N40" s="1122"/>
      <c r="O40" s="981"/>
    </row>
    <row r="41" spans="2:15" x14ac:dyDescent="0.3">
      <c r="B41" s="2293">
        <v>43252</v>
      </c>
      <c r="C41" s="1994">
        <v>1</v>
      </c>
      <c r="D41" s="1144">
        <v>0.9</v>
      </c>
      <c r="H41" s="1122"/>
      <c r="I41" s="1122"/>
      <c r="J41" s="1122"/>
      <c r="K41" s="1122"/>
      <c r="L41" s="1122"/>
      <c r="M41" s="1122"/>
      <c r="N41" s="1122"/>
      <c r="O41" s="981"/>
    </row>
    <row r="42" spans="2:15" x14ac:dyDescent="0.3">
      <c r="B42" s="2293">
        <v>43282</v>
      </c>
      <c r="C42" s="1994">
        <v>1</v>
      </c>
      <c r="D42" s="1144">
        <v>0.9</v>
      </c>
      <c r="H42" s="1122"/>
      <c r="I42" s="1122"/>
      <c r="J42" s="1122"/>
      <c r="K42" s="1122"/>
      <c r="L42" s="1122"/>
      <c r="M42" s="1122"/>
      <c r="N42" s="1122"/>
      <c r="O42" s="981"/>
    </row>
    <row r="43" spans="2:15" x14ac:dyDescent="0.3">
      <c r="B43" s="2293">
        <v>43313</v>
      </c>
      <c r="C43" s="1994">
        <v>1</v>
      </c>
      <c r="D43" s="2026">
        <v>0.9</v>
      </c>
      <c r="H43" s="1122"/>
      <c r="I43" s="1122"/>
      <c r="J43" s="1122"/>
      <c r="K43" s="1122"/>
      <c r="L43" s="1122"/>
      <c r="M43" s="1122"/>
      <c r="N43" s="1122"/>
      <c r="O43" s="981"/>
    </row>
    <row r="44" spans="2:15" x14ac:dyDescent="0.3">
      <c r="B44" s="2293">
        <v>43344</v>
      </c>
      <c r="C44" s="1994">
        <v>1</v>
      </c>
      <c r="D44" s="1144">
        <v>0.9</v>
      </c>
      <c r="H44" s="1122"/>
      <c r="I44" s="1122"/>
      <c r="J44" s="1122"/>
      <c r="K44" s="1122"/>
      <c r="L44" s="1122"/>
      <c r="M44" s="1122"/>
      <c r="N44" s="1122"/>
      <c r="O44" s="981"/>
    </row>
    <row r="45" spans="2:15" x14ac:dyDescent="0.3">
      <c r="B45" s="2293">
        <v>43374</v>
      </c>
      <c r="C45" s="1994">
        <v>1</v>
      </c>
      <c r="D45" s="1144">
        <v>0.9</v>
      </c>
      <c r="H45" s="1122"/>
      <c r="I45" s="1122"/>
      <c r="J45" s="1122"/>
      <c r="K45" s="1122"/>
      <c r="L45" s="1122"/>
      <c r="M45" s="1122"/>
      <c r="N45" s="1122"/>
      <c r="O45" s="981"/>
    </row>
    <row r="46" spans="2:15" x14ac:dyDescent="0.3">
      <c r="B46" s="2293">
        <v>43405</v>
      </c>
      <c r="C46" s="1994">
        <v>1</v>
      </c>
      <c r="D46" s="1144">
        <v>0.9</v>
      </c>
      <c r="H46" s="1122"/>
      <c r="I46" s="1122"/>
      <c r="J46" s="1122"/>
      <c r="K46" s="1122"/>
      <c r="L46" s="1122"/>
      <c r="M46" s="1122"/>
      <c r="N46" s="1122"/>
      <c r="O46" s="981"/>
    </row>
    <row r="47" spans="2:15" ht="15.75" thickBot="1" x14ac:dyDescent="0.35">
      <c r="B47" s="2294">
        <v>43435</v>
      </c>
      <c r="C47" s="1994">
        <v>1</v>
      </c>
      <c r="D47" s="1149">
        <v>0.9</v>
      </c>
      <c r="H47" s="1122"/>
      <c r="I47" s="1122"/>
      <c r="J47" s="1122"/>
      <c r="K47" s="1122"/>
      <c r="L47" s="1122"/>
      <c r="M47" s="1122"/>
      <c r="N47" s="1122"/>
      <c r="O47" s="981"/>
    </row>
    <row r="48" spans="2:15" x14ac:dyDescent="0.3">
      <c r="B48" s="981"/>
      <c r="C48" s="969" t="s">
        <v>167</v>
      </c>
      <c r="D48" s="1150"/>
      <c r="H48" s="1122"/>
      <c r="I48" s="1122"/>
      <c r="J48" s="1122"/>
      <c r="K48" s="1122"/>
      <c r="L48" s="1122"/>
      <c r="M48" s="1122"/>
      <c r="N48" s="1122"/>
      <c r="O48" s="981"/>
    </row>
    <row r="49" spans="2:34" ht="19.5" customHeight="1" x14ac:dyDescent="0.35">
      <c r="D49" s="1151"/>
      <c r="E49" s="1152"/>
      <c r="F49" s="1152"/>
      <c r="G49" s="1152"/>
      <c r="H49" s="1152"/>
      <c r="I49" s="1152"/>
      <c r="J49" s="1152"/>
      <c r="K49" s="1084" t="s">
        <v>231</v>
      </c>
      <c r="L49" s="1085"/>
      <c r="M49" s="1085"/>
      <c r="N49" s="1153"/>
      <c r="O49" s="1152"/>
      <c r="P49" s="1152"/>
      <c r="Q49" s="1152"/>
      <c r="R49" s="1152"/>
      <c r="S49" s="1152"/>
      <c r="T49" s="1152"/>
      <c r="U49" s="1152"/>
      <c r="V49" s="1152"/>
      <c r="W49" s="1152"/>
      <c r="X49" s="1152"/>
      <c r="Y49" s="1152"/>
      <c r="Z49" s="1152"/>
      <c r="AA49" s="1152"/>
      <c r="AB49" s="1152"/>
      <c r="AC49" s="1152"/>
      <c r="AD49" s="1152"/>
      <c r="AE49" s="1152"/>
      <c r="AF49" s="1152"/>
      <c r="AG49" s="1152"/>
      <c r="AH49" s="1152"/>
    </row>
    <row r="50" spans="2:34" x14ac:dyDescent="0.3">
      <c r="E50" s="969" t="s">
        <v>906</v>
      </c>
      <c r="O50" s="970"/>
      <c r="P50" s="970"/>
      <c r="Q50" s="970"/>
      <c r="R50" s="970"/>
      <c r="S50" s="970"/>
      <c r="T50" s="970"/>
    </row>
    <row r="51" spans="2:34" x14ac:dyDescent="0.3">
      <c r="C51" s="1154"/>
      <c r="D51" s="1155" t="s">
        <v>907</v>
      </c>
      <c r="E51" s="1156"/>
      <c r="F51" s="1156"/>
      <c r="G51" s="1157"/>
      <c r="H51" s="1156"/>
      <c r="I51" s="1156"/>
      <c r="J51" s="1156"/>
      <c r="K51" s="1155" t="s">
        <v>908</v>
      </c>
      <c r="L51" s="1156"/>
      <c r="M51" s="1156"/>
      <c r="N51" s="1158"/>
      <c r="O51" s="1155"/>
      <c r="P51" s="1156"/>
      <c r="Q51" s="1156"/>
      <c r="R51" s="1159"/>
      <c r="S51" s="1160"/>
    </row>
    <row r="52" spans="2:34" x14ac:dyDescent="0.3">
      <c r="C52" s="1161" t="s">
        <v>166</v>
      </c>
      <c r="D52" s="1162" t="s">
        <v>909</v>
      </c>
      <c r="E52" s="1162" t="s">
        <v>503</v>
      </c>
      <c r="F52" s="1162" t="s">
        <v>504</v>
      </c>
      <c r="G52" s="1162" t="s">
        <v>505</v>
      </c>
      <c r="H52" s="1162" t="s">
        <v>506</v>
      </c>
      <c r="I52" s="1162" t="s">
        <v>507</v>
      </c>
      <c r="J52" s="1163" t="s">
        <v>910</v>
      </c>
      <c r="K52" s="1164" t="s">
        <v>909</v>
      </c>
      <c r="L52" s="1164" t="s">
        <v>503</v>
      </c>
      <c r="M52" s="1164" t="s">
        <v>504</v>
      </c>
      <c r="N52" s="1164" t="s">
        <v>505</v>
      </c>
      <c r="O52" s="1165" t="s">
        <v>506</v>
      </c>
      <c r="P52" s="1165" t="s">
        <v>507</v>
      </c>
      <c r="Q52" s="1165" t="s">
        <v>911</v>
      </c>
      <c r="R52" s="1166" t="s">
        <v>427</v>
      </c>
      <c r="S52" s="1167" t="s">
        <v>471</v>
      </c>
    </row>
    <row r="53" spans="2:34" x14ac:dyDescent="0.3">
      <c r="B53" s="1168">
        <v>1</v>
      </c>
      <c r="C53" s="1011">
        <v>42736</v>
      </c>
      <c r="D53" s="1169">
        <f t="shared" ref="D53:D76" si="0">+K53/R53</f>
        <v>0</v>
      </c>
      <c r="E53" s="1170">
        <f t="shared" ref="E53:E76" si="1">+L53/R53</f>
        <v>0.74120603015075381</v>
      </c>
      <c r="F53" s="1171">
        <f t="shared" ref="F53:F76" si="2">+M53/R53</f>
        <v>3.7688442211055273E-2</v>
      </c>
      <c r="G53" s="1172">
        <f t="shared" ref="G53:G76" si="3">+N53/R53</f>
        <v>0.15075376884422109</v>
      </c>
      <c r="H53" s="1171">
        <f>+O53/R53</f>
        <v>4.5226130653266333E-2</v>
      </c>
      <c r="I53" s="1171">
        <f t="shared" ref="I53:I76" si="4">P53/R53</f>
        <v>2.5125628140703519E-2</v>
      </c>
      <c r="J53" s="1173">
        <f>+Q53/R53</f>
        <v>0</v>
      </c>
      <c r="K53" s="1174">
        <v>0</v>
      </c>
      <c r="L53" s="1175">
        <v>295</v>
      </c>
      <c r="M53" s="1174">
        <v>15</v>
      </c>
      <c r="N53" s="1175">
        <v>60</v>
      </c>
      <c r="O53" s="1174">
        <v>18</v>
      </c>
      <c r="P53" s="1175">
        <v>10</v>
      </c>
      <c r="Q53" s="1174">
        <v>0</v>
      </c>
      <c r="R53" s="1176">
        <f t="shared" ref="R53:R75" si="5">SUM(K53:Q53)</f>
        <v>398</v>
      </c>
      <c r="S53" s="1177">
        <f>+((K53*0)+(L53*1)+(M53*2)+(N53*3)+(O53*4))/R53+(P53*5)/R53+(Q53*6)/R53</f>
        <v>1.5753768844221105</v>
      </c>
    </row>
    <row r="54" spans="2:34" x14ac:dyDescent="0.3">
      <c r="B54" s="1168">
        <v>2</v>
      </c>
      <c r="C54" s="1011">
        <v>43101</v>
      </c>
      <c r="D54" s="1169">
        <v>0</v>
      </c>
      <c r="E54" s="1178">
        <f t="shared" si="1"/>
        <v>0.2857142857142857</v>
      </c>
      <c r="F54" s="1179">
        <f t="shared" si="2"/>
        <v>0.2857142857142857</v>
      </c>
      <c r="G54" s="1180">
        <f t="shared" si="3"/>
        <v>0</v>
      </c>
      <c r="H54" s="1179">
        <f>+O54/R54</f>
        <v>0</v>
      </c>
      <c r="I54" s="1179">
        <f t="shared" si="4"/>
        <v>0.2857142857142857</v>
      </c>
      <c r="J54" s="1181">
        <f>+Q54/R54</f>
        <v>0.14285714285714285</v>
      </c>
      <c r="K54" s="1182">
        <v>0</v>
      </c>
      <c r="L54" s="1183">
        <v>2</v>
      </c>
      <c r="M54" s="1182">
        <v>2</v>
      </c>
      <c r="N54" s="1183">
        <v>0</v>
      </c>
      <c r="O54" s="1182">
        <v>0</v>
      </c>
      <c r="P54" s="1183">
        <v>2</v>
      </c>
      <c r="Q54" s="1182">
        <v>1</v>
      </c>
      <c r="R54" s="1184">
        <f t="shared" si="5"/>
        <v>7</v>
      </c>
      <c r="S54" s="1177">
        <f>+((K54*0)+(L54*1)+(M54*2)+(N54*3)+(O54*4))/R54+(P54*5)/R54+(Q54*6)/R54</f>
        <v>3.1428571428571428</v>
      </c>
    </row>
    <row r="55" spans="2:34" x14ac:dyDescent="0.3">
      <c r="B55" s="1168">
        <v>3</v>
      </c>
      <c r="C55" s="1011">
        <v>42767</v>
      </c>
      <c r="D55" s="1169">
        <f t="shared" si="0"/>
        <v>0</v>
      </c>
      <c r="E55" s="1178">
        <f t="shared" si="1"/>
        <v>0.72705018359853124</v>
      </c>
      <c r="F55" s="1179">
        <f t="shared" si="2"/>
        <v>0.12729498164014688</v>
      </c>
      <c r="G55" s="1180">
        <f t="shared" si="3"/>
        <v>6.7319461444308448E-2</v>
      </c>
      <c r="H55" s="1179">
        <f t="shared" ref="H55:H76" si="6">+O55/R55</f>
        <v>5.2631578947368418E-2</v>
      </c>
      <c r="I55" s="1179">
        <f t="shared" si="4"/>
        <v>2.5703794369645042E-2</v>
      </c>
      <c r="J55" s="1181">
        <f t="shared" ref="J55:J76" si="7">+Q55/R55</f>
        <v>0</v>
      </c>
      <c r="K55" s="1182">
        <v>0</v>
      </c>
      <c r="L55" s="1183">
        <v>594</v>
      </c>
      <c r="M55" s="1182">
        <v>104</v>
      </c>
      <c r="N55" s="1183">
        <v>55</v>
      </c>
      <c r="O55" s="1182">
        <v>43</v>
      </c>
      <c r="P55" s="1183">
        <v>21</v>
      </c>
      <c r="Q55" s="1182">
        <v>0</v>
      </c>
      <c r="R55" s="1184">
        <f t="shared" si="5"/>
        <v>817</v>
      </c>
      <c r="S55" s="1177">
        <f t="shared" ref="S55:S76" si="8">+((K55*0)+(L55*1)+(M55*2)+(N55*3)+(O55*4))/R55+(P55*5)/R55+(Q55*6)/R55</f>
        <v>1.5226438188494491</v>
      </c>
    </row>
    <row r="56" spans="2:34" x14ac:dyDescent="0.3">
      <c r="B56" s="1168">
        <v>4</v>
      </c>
      <c r="C56" s="1011">
        <v>43132</v>
      </c>
      <c r="D56" s="1169">
        <f t="shared" si="0"/>
        <v>0</v>
      </c>
      <c r="E56" s="1178">
        <f t="shared" si="1"/>
        <v>0.8</v>
      </c>
      <c r="F56" s="1179">
        <f t="shared" si="2"/>
        <v>0.05</v>
      </c>
      <c r="G56" s="1180">
        <f t="shared" si="3"/>
        <v>0.05</v>
      </c>
      <c r="H56" s="1179">
        <f t="shared" si="6"/>
        <v>0</v>
      </c>
      <c r="I56" s="1179">
        <f t="shared" si="4"/>
        <v>0</v>
      </c>
      <c r="J56" s="1181">
        <f t="shared" si="7"/>
        <v>0.1</v>
      </c>
      <c r="K56" s="1182">
        <v>0</v>
      </c>
      <c r="L56" s="1183">
        <v>16</v>
      </c>
      <c r="M56" s="1182">
        <v>1</v>
      </c>
      <c r="N56" s="1183">
        <v>1</v>
      </c>
      <c r="O56" s="1182">
        <v>0</v>
      </c>
      <c r="P56" s="1183">
        <v>0</v>
      </c>
      <c r="Q56" s="1182">
        <v>2</v>
      </c>
      <c r="R56" s="1184">
        <f t="shared" si="5"/>
        <v>20</v>
      </c>
      <c r="S56" s="1177">
        <f t="shared" si="8"/>
        <v>1.65</v>
      </c>
    </row>
    <row r="57" spans="2:34" x14ac:dyDescent="0.3">
      <c r="B57" s="1168">
        <v>5</v>
      </c>
      <c r="C57" s="1011">
        <v>42795</v>
      </c>
      <c r="D57" s="1169">
        <f t="shared" si="0"/>
        <v>0</v>
      </c>
      <c r="E57" s="1178">
        <f t="shared" si="1"/>
        <v>0.70893191755153029</v>
      </c>
      <c r="F57" s="1179">
        <f t="shared" si="2"/>
        <v>0.17489069331667709</v>
      </c>
      <c r="G57" s="1180">
        <f t="shared" si="3"/>
        <v>9.0568394753279199E-2</v>
      </c>
      <c r="H57" s="1179">
        <f t="shared" si="6"/>
        <v>8.1199250468457218E-3</v>
      </c>
      <c r="I57" s="1179">
        <f t="shared" si="4"/>
        <v>1.7489069331667707E-2</v>
      </c>
      <c r="J57" s="1181">
        <f t="shared" si="7"/>
        <v>0</v>
      </c>
      <c r="K57" s="1182">
        <v>0</v>
      </c>
      <c r="L57" s="1183">
        <v>1135</v>
      </c>
      <c r="M57" s="1182">
        <v>280</v>
      </c>
      <c r="N57" s="1183">
        <v>145</v>
      </c>
      <c r="O57" s="1182">
        <v>13</v>
      </c>
      <c r="P57" s="1183">
        <v>28</v>
      </c>
      <c r="Q57" s="1182">
        <v>0</v>
      </c>
      <c r="R57" s="1184">
        <f t="shared" si="5"/>
        <v>1601</v>
      </c>
      <c r="S57" s="1177">
        <f t="shared" si="8"/>
        <v>1.4503435352904435</v>
      </c>
    </row>
    <row r="58" spans="2:34" x14ac:dyDescent="0.3">
      <c r="B58" s="1168">
        <v>6</v>
      </c>
      <c r="C58" s="1011">
        <v>43160</v>
      </c>
      <c r="D58" s="1169">
        <f t="shared" si="0"/>
        <v>0</v>
      </c>
      <c r="E58" s="1178">
        <f t="shared" si="1"/>
        <v>0.30526315789473685</v>
      </c>
      <c r="F58" s="1179">
        <f t="shared" si="2"/>
        <v>8.4210526315789472E-2</v>
      </c>
      <c r="G58" s="1180">
        <f t="shared" si="3"/>
        <v>0</v>
      </c>
      <c r="H58" s="1179">
        <f t="shared" si="6"/>
        <v>0.31578947368421051</v>
      </c>
      <c r="I58" s="1179">
        <f t="shared" si="4"/>
        <v>0.29473684210526313</v>
      </c>
      <c r="J58" s="1181">
        <f t="shared" si="7"/>
        <v>0</v>
      </c>
      <c r="K58" s="1182">
        <v>0</v>
      </c>
      <c r="L58" s="1183">
        <v>29</v>
      </c>
      <c r="M58" s="1182">
        <v>8</v>
      </c>
      <c r="N58" s="1183">
        <v>0</v>
      </c>
      <c r="O58" s="1182">
        <v>30</v>
      </c>
      <c r="P58" s="1183">
        <v>28</v>
      </c>
      <c r="Q58" s="1182">
        <v>0</v>
      </c>
      <c r="R58" s="1184">
        <f t="shared" si="5"/>
        <v>95</v>
      </c>
      <c r="S58" s="1177">
        <f t="shared" si="8"/>
        <v>3.2105263157894735</v>
      </c>
    </row>
    <row r="59" spans="2:34" x14ac:dyDescent="0.3">
      <c r="B59" s="1168">
        <v>7</v>
      </c>
      <c r="C59" s="1011">
        <v>42826</v>
      </c>
      <c r="D59" s="1169">
        <f t="shared" si="0"/>
        <v>0</v>
      </c>
      <c r="E59" s="1178">
        <f t="shared" si="1"/>
        <v>0.77589285714285716</v>
      </c>
      <c r="F59" s="1179">
        <f t="shared" si="2"/>
        <v>9.285714285714286E-2</v>
      </c>
      <c r="G59" s="1180">
        <f t="shared" si="3"/>
        <v>1.3392857142857142E-2</v>
      </c>
      <c r="H59" s="1179">
        <f t="shared" si="6"/>
        <v>9.8214285714285712E-3</v>
      </c>
      <c r="I59" s="1179">
        <f t="shared" si="4"/>
        <v>0.10803571428571429</v>
      </c>
      <c r="J59" s="1181">
        <f t="shared" si="7"/>
        <v>0</v>
      </c>
      <c r="K59" s="1182">
        <v>0</v>
      </c>
      <c r="L59" s="1183">
        <v>869</v>
      </c>
      <c r="M59" s="1182">
        <v>104</v>
      </c>
      <c r="N59" s="1183">
        <v>15</v>
      </c>
      <c r="O59" s="1182">
        <v>11</v>
      </c>
      <c r="P59" s="1183">
        <v>121</v>
      </c>
      <c r="Q59" s="1182">
        <v>0</v>
      </c>
      <c r="R59" s="1184">
        <f t="shared" si="5"/>
        <v>1120</v>
      </c>
      <c r="S59" s="1177">
        <f t="shared" si="8"/>
        <v>1.58125</v>
      </c>
    </row>
    <row r="60" spans="2:34" x14ac:dyDescent="0.3">
      <c r="B60" s="1168">
        <v>8</v>
      </c>
      <c r="C60" s="1011">
        <v>43191</v>
      </c>
      <c r="D60" s="1169">
        <f t="shared" si="0"/>
        <v>0</v>
      </c>
      <c r="E60" s="1178">
        <f t="shared" si="1"/>
        <v>0.40740740740740738</v>
      </c>
      <c r="F60" s="1179">
        <f t="shared" si="2"/>
        <v>0.44444444444444442</v>
      </c>
      <c r="G60" s="1180">
        <f t="shared" si="3"/>
        <v>4.9382716049382713E-2</v>
      </c>
      <c r="H60" s="1179">
        <f t="shared" si="6"/>
        <v>6.7901234567901231E-2</v>
      </c>
      <c r="I60" s="1179">
        <f t="shared" si="4"/>
        <v>0</v>
      </c>
      <c r="J60" s="1181">
        <f t="shared" si="7"/>
        <v>3.0864197530864196E-2</v>
      </c>
      <c r="K60" s="1182">
        <v>0</v>
      </c>
      <c r="L60" s="1183">
        <v>66</v>
      </c>
      <c r="M60" s="1182">
        <v>72</v>
      </c>
      <c r="N60" s="1183">
        <v>8</v>
      </c>
      <c r="O60" s="1182">
        <v>11</v>
      </c>
      <c r="P60" s="1183">
        <v>0</v>
      </c>
      <c r="Q60" s="1182">
        <v>5</v>
      </c>
      <c r="R60" s="1184">
        <f t="shared" si="5"/>
        <v>162</v>
      </c>
      <c r="S60" s="1177">
        <f t="shared" si="8"/>
        <v>1.9012345679012346</v>
      </c>
    </row>
    <row r="61" spans="2:34" x14ac:dyDescent="0.3">
      <c r="B61" s="1168">
        <v>9</v>
      </c>
      <c r="C61" s="1011">
        <v>42856</v>
      </c>
      <c r="D61" s="1169">
        <f t="shared" si="0"/>
        <v>0</v>
      </c>
      <c r="E61" s="1178">
        <f t="shared" si="1"/>
        <v>0.58162490508731968</v>
      </c>
      <c r="F61" s="1179">
        <f t="shared" si="2"/>
        <v>0.22930903568716782</v>
      </c>
      <c r="G61" s="1180">
        <f t="shared" si="3"/>
        <v>0.11845102505694761</v>
      </c>
      <c r="H61" s="1179">
        <f t="shared" si="6"/>
        <v>1.5945330296127564E-2</v>
      </c>
      <c r="I61" s="1179">
        <f t="shared" si="4"/>
        <v>5.4669703872437359E-2</v>
      </c>
      <c r="J61" s="1181">
        <f t="shared" si="7"/>
        <v>0</v>
      </c>
      <c r="K61" s="1182">
        <v>0</v>
      </c>
      <c r="L61" s="1183">
        <v>766</v>
      </c>
      <c r="M61" s="1182">
        <v>302</v>
      </c>
      <c r="N61" s="1183">
        <v>156</v>
      </c>
      <c r="O61" s="1182">
        <v>21</v>
      </c>
      <c r="P61" s="1183">
        <v>72</v>
      </c>
      <c r="Q61" s="1182">
        <v>0</v>
      </c>
      <c r="R61" s="1184">
        <f t="shared" si="5"/>
        <v>1317</v>
      </c>
      <c r="S61" s="1177">
        <f t="shared" si="8"/>
        <v>1.732725892179195</v>
      </c>
    </row>
    <row r="62" spans="2:34" x14ac:dyDescent="0.3">
      <c r="B62" s="1168">
        <v>10</v>
      </c>
      <c r="C62" s="1011">
        <v>43221</v>
      </c>
      <c r="D62" s="1169">
        <f t="shared" si="0"/>
        <v>0</v>
      </c>
      <c r="E62" s="1178">
        <f t="shared" si="1"/>
        <v>0.78445595854922279</v>
      </c>
      <c r="F62" s="1179">
        <f t="shared" si="2"/>
        <v>2.072538860103627E-2</v>
      </c>
      <c r="G62" s="1180">
        <f t="shared" si="3"/>
        <v>6.9430051813471505E-2</v>
      </c>
      <c r="H62" s="1179">
        <f t="shared" si="6"/>
        <v>1.9689119170984457E-2</v>
      </c>
      <c r="I62" s="1179">
        <f t="shared" si="4"/>
        <v>0.10569948186528498</v>
      </c>
      <c r="J62" s="1181">
        <f t="shared" si="7"/>
        <v>0</v>
      </c>
      <c r="K62" s="1182">
        <v>0</v>
      </c>
      <c r="L62" s="1183">
        <v>757</v>
      </c>
      <c r="M62" s="1182">
        <v>20</v>
      </c>
      <c r="N62" s="1183">
        <v>67</v>
      </c>
      <c r="O62" s="1182">
        <v>19</v>
      </c>
      <c r="P62" s="1183">
        <v>102</v>
      </c>
      <c r="Q62" s="1182">
        <v>0</v>
      </c>
      <c r="R62" s="1184">
        <f t="shared" si="5"/>
        <v>965</v>
      </c>
      <c r="S62" s="1177">
        <f t="shared" si="8"/>
        <v>1.6414507772020723</v>
      </c>
    </row>
    <row r="63" spans="2:34" x14ac:dyDescent="0.3">
      <c r="B63" s="1168">
        <v>11</v>
      </c>
      <c r="C63" s="1011">
        <v>42887</v>
      </c>
      <c r="D63" s="1169">
        <f t="shared" si="0"/>
        <v>0</v>
      </c>
      <c r="E63" s="1178">
        <f t="shared" si="1"/>
        <v>0.69711934156378597</v>
      </c>
      <c r="F63" s="1179">
        <f t="shared" si="2"/>
        <v>0.13415637860082305</v>
      </c>
      <c r="G63" s="1180">
        <f t="shared" si="3"/>
        <v>0.16049382716049382</v>
      </c>
      <c r="H63" s="1179">
        <f t="shared" si="6"/>
        <v>6.5843621399176953E-3</v>
      </c>
      <c r="I63" s="1179">
        <f t="shared" si="4"/>
        <v>1.6460905349794238E-3</v>
      </c>
      <c r="J63" s="1181">
        <f t="shared" si="7"/>
        <v>0</v>
      </c>
      <c r="K63" s="1182">
        <v>0</v>
      </c>
      <c r="L63" s="1183">
        <v>847</v>
      </c>
      <c r="M63" s="1182">
        <v>163</v>
      </c>
      <c r="N63" s="1183">
        <v>195</v>
      </c>
      <c r="O63" s="1182">
        <v>8</v>
      </c>
      <c r="P63" s="1183">
        <v>2</v>
      </c>
      <c r="Q63" s="1182">
        <v>0</v>
      </c>
      <c r="R63" s="1184">
        <f t="shared" si="5"/>
        <v>1215</v>
      </c>
      <c r="S63" s="1177">
        <f t="shared" si="8"/>
        <v>1.4814814814814814</v>
      </c>
    </row>
    <row r="64" spans="2:34" x14ac:dyDescent="0.3">
      <c r="B64" s="1168">
        <v>12</v>
      </c>
      <c r="C64" s="1011">
        <v>43252</v>
      </c>
      <c r="D64" s="1169">
        <f t="shared" si="0"/>
        <v>0</v>
      </c>
      <c r="E64" s="1178">
        <f t="shared" si="1"/>
        <v>0.84795321637426901</v>
      </c>
      <c r="F64" s="1179">
        <f t="shared" si="2"/>
        <v>6.1137692716640088E-2</v>
      </c>
      <c r="G64" s="1180">
        <f t="shared" si="3"/>
        <v>8.3466241360978202E-2</v>
      </c>
      <c r="H64" s="1179">
        <f t="shared" si="6"/>
        <v>2.6581605528973951E-3</v>
      </c>
      <c r="I64" s="1179">
        <f t="shared" si="4"/>
        <v>4.7846889952153108E-3</v>
      </c>
      <c r="J64" s="1181">
        <f t="shared" si="7"/>
        <v>0</v>
      </c>
      <c r="K64" s="1182">
        <v>0</v>
      </c>
      <c r="L64" s="1183">
        <v>1595</v>
      </c>
      <c r="M64" s="1182">
        <v>115</v>
      </c>
      <c r="N64" s="1183">
        <v>157</v>
      </c>
      <c r="O64" s="1182">
        <v>5</v>
      </c>
      <c r="P64" s="1183">
        <v>9</v>
      </c>
      <c r="Q64" s="1182">
        <v>0</v>
      </c>
      <c r="R64" s="1184">
        <f>SUM(K64:Q64)</f>
        <v>1881</v>
      </c>
      <c r="S64" s="1177">
        <f t="shared" si="8"/>
        <v>1.2551834130781498</v>
      </c>
    </row>
    <row r="65" spans="2:19" x14ac:dyDescent="0.3">
      <c r="B65" s="1168">
        <v>13</v>
      </c>
      <c r="C65" s="1011">
        <v>42917</v>
      </c>
      <c r="D65" s="1169">
        <f t="shared" si="0"/>
        <v>0</v>
      </c>
      <c r="E65" s="1178">
        <f t="shared" si="1"/>
        <v>0.80795847750865057</v>
      </c>
      <c r="F65" s="1179">
        <f t="shared" si="2"/>
        <v>8.6505190311418678E-2</v>
      </c>
      <c r="G65" s="1180">
        <f t="shared" si="3"/>
        <v>0.10553633217993079</v>
      </c>
      <c r="H65" s="1179">
        <f t="shared" si="6"/>
        <v>0</v>
      </c>
      <c r="I65" s="1179">
        <f t="shared" si="4"/>
        <v>0</v>
      </c>
      <c r="J65" s="1181">
        <f t="shared" si="7"/>
        <v>0</v>
      </c>
      <c r="K65" s="1182">
        <v>0</v>
      </c>
      <c r="L65" s="1183">
        <v>467</v>
      </c>
      <c r="M65" s="1182">
        <v>50</v>
      </c>
      <c r="N65" s="1183">
        <v>61</v>
      </c>
      <c r="O65" s="1182">
        <v>0</v>
      </c>
      <c r="P65" s="1183">
        <v>0</v>
      </c>
      <c r="Q65" s="1182">
        <v>0</v>
      </c>
      <c r="R65" s="1184">
        <f t="shared" si="5"/>
        <v>578</v>
      </c>
      <c r="S65" s="1177">
        <f t="shared" si="8"/>
        <v>1.2975778546712802</v>
      </c>
    </row>
    <row r="66" spans="2:19" x14ac:dyDescent="0.3">
      <c r="B66" s="1168">
        <v>14</v>
      </c>
      <c r="C66" s="1011">
        <v>43282</v>
      </c>
      <c r="D66" s="1169">
        <f t="shared" si="0"/>
        <v>0</v>
      </c>
      <c r="E66" s="1178">
        <f t="shared" si="1"/>
        <v>0.9</v>
      </c>
      <c r="F66" s="1179">
        <f t="shared" si="2"/>
        <v>0</v>
      </c>
      <c r="G66" s="1180">
        <f t="shared" si="3"/>
        <v>0</v>
      </c>
      <c r="H66" s="1179">
        <f t="shared" si="6"/>
        <v>0</v>
      </c>
      <c r="I66" s="1179">
        <f t="shared" si="4"/>
        <v>0.1</v>
      </c>
      <c r="J66" s="1181">
        <f t="shared" si="7"/>
        <v>0</v>
      </c>
      <c r="K66" s="1182">
        <v>0</v>
      </c>
      <c r="L66" s="1183">
        <v>18</v>
      </c>
      <c r="M66" s="1182">
        <v>0</v>
      </c>
      <c r="N66" s="1183">
        <v>0</v>
      </c>
      <c r="O66" s="1182">
        <v>0</v>
      </c>
      <c r="P66" s="1183">
        <v>2</v>
      </c>
      <c r="Q66" s="1182">
        <v>0</v>
      </c>
      <c r="R66" s="1184">
        <f>SUM(K66:Q66)</f>
        <v>20</v>
      </c>
      <c r="S66" s="1177">
        <f t="shared" si="8"/>
        <v>1.4</v>
      </c>
    </row>
    <row r="67" spans="2:19" x14ac:dyDescent="0.3">
      <c r="B67" s="1168">
        <v>15</v>
      </c>
      <c r="C67" s="1011">
        <v>42948</v>
      </c>
      <c r="D67" s="1169">
        <f t="shared" si="0"/>
        <v>0</v>
      </c>
      <c r="E67" s="1178">
        <f t="shared" si="1"/>
        <v>0.75458871515975523</v>
      </c>
      <c r="F67" s="1179">
        <f t="shared" si="2"/>
        <v>0.11624745071380013</v>
      </c>
      <c r="G67" s="1180">
        <f t="shared" si="3"/>
        <v>0.11624745071380013</v>
      </c>
      <c r="H67" s="1179">
        <f t="shared" si="6"/>
        <v>7.4779061862678452E-3</v>
      </c>
      <c r="I67" s="1179">
        <f t="shared" si="4"/>
        <v>5.4384772263766142E-3</v>
      </c>
      <c r="J67" s="1181">
        <f t="shared" si="7"/>
        <v>0</v>
      </c>
      <c r="K67" s="1182">
        <v>0</v>
      </c>
      <c r="L67" s="1183">
        <v>1110</v>
      </c>
      <c r="M67" s="1182">
        <v>171</v>
      </c>
      <c r="N67" s="1183">
        <v>171</v>
      </c>
      <c r="O67" s="1182">
        <v>11</v>
      </c>
      <c r="P67" s="1183">
        <v>8</v>
      </c>
      <c r="Q67" s="1182">
        <v>0</v>
      </c>
      <c r="R67" s="1184">
        <f t="shared" si="5"/>
        <v>1471</v>
      </c>
      <c r="S67" s="1177">
        <f t="shared" si="8"/>
        <v>1.3929299796057104</v>
      </c>
    </row>
    <row r="68" spans="2:19" x14ac:dyDescent="0.3">
      <c r="B68" s="1168">
        <v>16</v>
      </c>
      <c r="C68" s="1011">
        <v>43313</v>
      </c>
      <c r="D68" s="1169">
        <v>0</v>
      </c>
      <c r="E68" s="1178">
        <v>0.82</v>
      </c>
      <c r="F68" s="1179">
        <v>0.03</v>
      </c>
      <c r="G68" s="1180">
        <v>0.15</v>
      </c>
      <c r="H68" s="1179">
        <v>0</v>
      </c>
      <c r="I68" s="1179">
        <v>0</v>
      </c>
      <c r="J68" s="1181">
        <v>0</v>
      </c>
      <c r="K68" s="1182">
        <v>0</v>
      </c>
      <c r="L68" s="1183">
        <v>1192</v>
      </c>
      <c r="M68" s="1182">
        <v>37</v>
      </c>
      <c r="N68" s="1183">
        <v>225</v>
      </c>
      <c r="O68" s="1182">
        <v>2</v>
      </c>
      <c r="P68" s="1183">
        <v>1</v>
      </c>
      <c r="Q68" s="1182">
        <v>0</v>
      </c>
      <c r="R68" s="1184">
        <f t="shared" ref="R68" si="9">SUM(K68:Q68)</f>
        <v>1457</v>
      </c>
      <c r="S68" s="1177">
        <f t="shared" si="8"/>
        <v>1.3411118737131091</v>
      </c>
    </row>
    <row r="69" spans="2:19" x14ac:dyDescent="0.3">
      <c r="B69" s="1168">
        <v>17</v>
      </c>
      <c r="C69" s="1011">
        <v>42979</v>
      </c>
      <c r="D69" s="1169">
        <f>+K69/R69</f>
        <v>0</v>
      </c>
      <c r="E69" s="1178">
        <f>+L69/R69</f>
        <v>0.82874999999999999</v>
      </c>
      <c r="F69" s="1179">
        <f>+M69/R69</f>
        <v>9.9375000000000005E-2</v>
      </c>
      <c r="G69" s="1180">
        <f>+N69/R69</f>
        <v>6.6250000000000003E-2</v>
      </c>
      <c r="H69" s="1179">
        <f>+O69/R69</f>
        <v>3.7499999999999999E-3</v>
      </c>
      <c r="I69" s="1179">
        <f t="shared" si="4"/>
        <v>1.8749999999999999E-3</v>
      </c>
      <c r="J69" s="1181">
        <f t="shared" si="7"/>
        <v>0</v>
      </c>
      <c r="K69" s="1182">
        <v>0</v>
      </c>
      <c r="L69" s="1183">
        <v>1326</v>
      </c>
      <c r="M69" s="1182">
        <v>159</v>
      </c>
      <c r="N69" s="1183">
        <v>106</v>
      </c>
      <c r="O69" s="1182">
        <v>6</v>
      </c>
      <c r="P69" s="1183">
        <v>3</v>
      </c>
      <c r="Q69" s="1182">
        <v>0</v>
      </c>
      <c r="R69" s="1184">
        <f t="shared" si="5"/>
        <v>1600</v>
      </c>
      <c r="S69" s="1177">
        <f t="shared" si="8"/>
        <v>1.2506249999999999</v>
      </c>
    </row>
    <row r="70" spans="2:19" x14ac:dyDescent="0.3">
      <c r="B70" s="1168">
        <v>18</v>
      </c>
      <c r="C70" s="1011">
        <v>43344</v>
      </c>
      <c r="D70" s="1169">
        <f>+K70/R70</f>
        <v>0</v>
      </c>
      <c r="E70" s="1178">
        <f>+L70/R70</f>
        <v>0.86461318051575931</v>
      </c>
      <c r="F70" s="1179">
        <f>+M70/R70</f>
        <v>6.0888252148997138E-2</v>
      </c>
      <c r="G70" s="1180">
        <f>+N70/R70</f>
        <v>6.73352435530086E-2</v>
      </c>
      <c r="H70" s="1179">
        <f>+O70/R70</f>
        <v>2.1489971346704871E-3</v>
      </c>
      <c r="I70" s="1179">
        <f t="shared" si="4"/>
        <v>5.0143266475644703E-3</v>
      </c>
      <c r="J70" s="1181">
        <f t="shared" si="7"/>
        <v>0</v>
      </c>
      <c r="K70" s="1182">
        <v>0</v>
      </c>
      <c r="L70" s="1183">
        <v>1207</v>
      </c>
      <c r="M70" s="1182">
        <v>85</v>
      </c>
      <c r="N70" s="1183">
        <v>94</v>
      </c>
      <c r="O70" s="1182">
        <v>3</v>
      </c>
      <c r="P70" s="1183">
        <v>7</v>
      </c>
      <c r="Q70" s="1182">
        <v>0</v>
      </c>
      <c r="R70" s="1184">
        <f t="shared" si="5"/>
        <v>1396</v>
      </c>
      <c r="S70" s="1177">
        <f t="shared" si="8"/>
        <v>1.2220630372492836</v>
      </c>
    </row>
    <row r="71" spans="2:19" x14ac:dyDescent="0.3">
      <c r="B71" s="1168">
        <v>19</v>
      </c>
      <c r="C71" s="1011">
        <v>43009</v>
      </c>
      <c r="D71" s="1169">
        <f t="shared" si="0"/>
        <v>0</v>
      </c>
      <c r="E71" s="1178">
        <f t="shared" si="1"/>
        <v>0.91264508246792919</v>
      </c>
      <c r="F71" s="1179">
        <f t="shared" si="2"/>
        <v>2.1380574221136223E-2</v>
      </c>
      <c r="G71" s="1180">
        <f t="shared" si="3"/>
        <v>6.3530849114233359E-2</v>
      </c>
      <c r="H71" s="1179">
        <f t="shared" si="6"/>
        <v>6.1087354917532073E-4</v>
      </c>
      <c r="I71" s="1179">
        <f t="shared" si="4"/>
        <v>1.8326206475259622E-3</v>
      </c>
      <c r="J71" s="1181">
        <f t="shared" si="7"/>
        <v>0</v>
      </c>
      <c r="K71" s="1182">
        <v>0</v>
      </c>
      <c r="L71" s="1183">
        <v>1494</v>
      </c>
      <c r="M71" s="1182">
        <v>35</v>
      </c>
      <c r="N71" s="1183">
        <v>104</v>
      </c>
      <c r="O71" s="1182">
        <v>1</v>
      </c>
      <c r="P71" s="1183">
        <v>3</v>
      </c>
      <c r="Q71" s="1182">
        <v>0</v>
      </c>
      <c r="R71" s="1184">
        <f t="shared" si="5"/>
        <v>1637</v>
      </c>
      <c r="S71" s="1177">
        <f t="shared" si="8"/>
        <v>1.1576053756872327</v>
      </c>
    </row>
    <row r="72" spans="2:19" x14ac:dyDescent="0.3">
      <c r="B72" s="1168">
        <v>20</v>
      </c>
      <c r="C72" s="1011">
        <v>43374</v>
      </c>
      <c r="D72" s="1169">
        <f t="shared" si="0"/>
        <v>0</v>
      </c>
      <c r="E72" s="1178">
        <f t="shared" si="1"/>
        <v>0.84843304843304845</v>
      </c>
      <c r="F72" s="1179">
        <f t="shared" si="2"/>
        <v>8.7179487179487175E-2</v>
      </c>
      <c r="G72" s="1180">
        <f t="shared" si="3"/>
        <v>6.2678062678062682E-2</v>
      </c>
      <c r="H72" s="1179">
        <f t="shared" si="6"/>
        <v>1.1396011396011395E-3</v>
      </c>
      <c r="I72" s="1179">
        <f t="shared" si="4"/>
        <v>5.6980056980056976E-4</v>
      </c>
      <c r="J72" s="1181">
        <f t="shared" si="7"/>
        <v>0</v>
      </c>
      <c r="K72" s="1182">
        <v>0</v>
      </c>
      <c r="L72" s="1183">
        <v>1489</v>
      </c>
      <c r="M72" s="1182">
        <v>153</v>
      </c>
      <c r="N72" s="1183">
        <v>110</v>
      </c>
      <c r="O72" s="1182">
        <v>2</v>
      </c>
      <c r="P72" s="1183">
        <v>1</v>
      </c>
      <c r="Q72" s="1182">
        <v>0</v>
      </c>
      <c r="R72" s="1184">
        <f>SUM(K72:Q72)</f>
        <v>1755</v>
      </c>
      <c r="S72" s="1177">
        <f t="shared" si="8"/>
        <v>1.2182336182336182</v>
      </c>
    </row>
    <row r="73" spans="2:19" x14ac:dyDescent="0.3">
      <c r="B73" s="1168">
        <v>21</v>
      </c>
      <c r="C73" s="1011">
        <v>43040</v>
      </c>
      <c r="D73" s="1169">
        <f t="shared" si="0"/>
        <v>0</v>
      </c>
      <c r="E73" s="1178">
        <f t="shared" si="1"/>
        <v>0.85100742311770938</v>
      </c>
      <c r="F73" s="1179">
        <f t="shared" si="2"/>
        <v>8.2714740190880168E-2</v>
      </c>
      <c r="G73" s="1180">
        <f t="shared" si="3"/>
        <v>5.1431601272534468E-2</v>
      </c>
      <c r="H73" s="1179">
        <f t="shared" si="6"/>
        <v>1.1134676564156946E-2</v>
      </c>
      <c r="I73" s="1179">
        <f t="shared" si="4"/>
        <v>3.711558854718982E-3</v>
      </c>
      <c r="J73" s="1181">
        <f t="shared" si="7"/>
        <v>0</v>
      </c>
      <c r="K73" s="1182">
        <v>0</v>
      </c>
      <c r="L73" s="1183">
        <v>1605</v>
      </c>
      <c r="M73" s="1182">
        <v>156</v>
      </c>
      <c r="N73" s="1183">
        <v>97</v>
      </c>
      <c r="O73" s="1182">
        <v>21</v>
      </c>
      <c r="P73" s="1183">
        <v>7</v>
      </c>
      <c r="Q73" s="1182">
        <v>0</v>
      </c>
      <c r="R73" s="1184">
        <f t="shared" si="5"/>
        <v>1886</v>
      </c>
      <c r="S73" s="1177">
        <f t="shared" si="8"/>
        <v>1.2338282078472957</v>
      </c>
    </row>
    <row r="74" spans="2:19" x14ac:dyDescent="0.3">
      <c r="B74" s="1168">
        <v>22</v>
      </c>
      <c r="C74" s="1011">
        <v>43405</v>
      </c>
      <c r="D74" s="1169">
        <f t="shared" si="0"/>
        <v>0</v>
      </c>
      <c r="E74" s="1178">
        <f t="shared" si="1"/>
        <v>0.76195965417867439</v>
      </c>
      <c r="F74" s="1179">
        <f t="shared" si="2"/>
        <v>6.9740634005763691E-2</v>
      </c>
      <c r="G74" s="1180">
        <f t="shared" si="3"/>
        <v>8.2997118155619595E-2</v>
      </c>
      <c r="H74" s="1179">
        <f t="shared" si="6"/>
        <v>4.3804034582132563E-2</v>
      </c>
      <c r="I74" s="1179">
        <f t="shared" si="4"/>
        <v>4.1498559077809798E-2</v>
      </c>
      <c r="J74" s="1181">
        <f t="shared" si="7"/>
        <v>0</v>
      </c>
      <c r="K74" s="1182">
        <v>0</v>
      </c>
      <c r="L74" s="1183">
        <v>1322</v>
      </c>
      <c r="M74" s="1182">
        <v>121</v>
      </c>
      <c r="N74" s="1183">
        <v>144</v>
      </c>
      <c r="O74" s="1182">
        <v>76</v>
      </c>
      <c r="P74" s="1183">
        <v>72</v>
      </c>
      <c r="Q74" s="1182">
        <v>0</v>
      </c>
      <c r="R74" s="1184">
        <f t="shared" ref="R74" si="10">SUM(K74:Q74)</f>
        <v>1735</v>
      </c>
      <c r="S74" s="1177">
        <f t="shared" si="8"/>
        <v>1.5331412103746398</v>
      </c>
    </row>
    <row r="75" spans="2:19" x14ac:dyDescent="0.3">
      <c r="B75" s="1168">
        <v>23</v>
      </c>
      <c r="C75" s="1011">
        <v>43070</v>
      </c>
      <c r="D75" s="1169">
        <f t="shared" si="0"/>
        <v>0</v>
      </c>
      <c r="E75" s="1178">
        <f t="shared" si="1"/>
        <v>0.66276923076923078</v>
      </c>
      <c r="F75" s="1179">
        <f t="shared" si="2"/>
        <v>0.16923076923076924</v>
      </c>
      <c r="G75" s="1180">
        <f t="shared" si="3"/>
        <v>0.12</v>
      </c>
      <c r="H75" s="1179">
        <f t="shared" si="6"/>
        <v>3.9384615384615386E-2</v>
      </c>
      <c r="I75" s="1179">
        <f t="shared" si="4"/>
        <v>8.615384615384615E-3</v>
      </c>
      <c r="J75" s="1181">
        <f t="shared" si="7"/>
        <v>0</v>
      </c>
      <c r="K75" s="1182">
        <v>0</v>
      </c>
      <c r="L75" s="1183">
        <v>1077</v>
      </c>
      <c r="M75" s="1182">
        <v>275</v>
      </c>
      <c r="N75" s="1183">
        <v>195</v>
      </c>
      <c r="O75" s="1182">
        <v>64</v>
      </c>
      <c r="P75" s="1183">
        <v>14</v>
      </c>
      <c r="Q75" s="1182">
        <v>0</v>
      </c>
      <c r="R75" s="1184">
        <f t="shared" si="5"/>
        <v>1625</v>
      </c>
      <c r="S75" s="1177">
        <f t="shared" si="8"/>
        <v>1.5618461538461539</v>
      </c>
    </row>
    <row r="76" spans="2:19" x14ac:dyDescent="0.3">
      <c r="B76" s="1168">
        <v>24</v>
      </c>
      <c r="C76" s="1011">
        <v>43435</v>
      </c>
      <c r="D76" s="1185">
        <f t="shared" si="0"/>
        <v>0</v>
      </c>
      <c r="E76" s="1186">
        <f t="shared" si="1"/>
        <v>0.86111111111111116</v>
      </c>
      <c r="F76" s="1187">
        <f t="shared" si="2"/>
        <v>8.5271317829457363E-2</v>
      </c>
      <c r="G76" s="1188">
        <f t="shared" si="3"/>
        <v>4.9741602067183463E-2</v>
      </c>
      <c r="H76" s="1189">
        <f t="shared" si="6"/>
        <v>1.937984496124031E-3</v>
      </c>
      <c r="I76" s="1189">
        <f t="shared" si="4"/>
        <v>1.937984496124031E-3</v>
      </c>
      <c r="J76" s="1190">
        <f t="shared" si="7"/>
        <v>0</v>
      </c>
      <c r="K76" s="1191">
        <v>0</v>
      </c>
      <c r="L76" s="1183">
        <v>1333</v>
      </c>
      <c r="M76" s="1182">
        <v>132</v>
      </c>
      <c r="N76" s="1183">
        <v>77</v>
      </c>
      <c r="O76" s="1182">
        <v>3</v>
      </c>
      <c r="P76" s="1183">
        <v>3</v>
      </c>
      <c r="Q76" s="1182">
        <v>0</v>
      </c>
      <c r="R76" s="1192">
        <f t="shared" ref="R76" si="11">SUM(K76:Q76)</f>
        <v>1548</v>
      </c>
      <c r="S76" s="1193">
        <f t="shared" si="8"/>
        <v>1.1983204134366925</v>
      </c>
    </row>
    <row r="77" spans="2:19" ht="15.75" thickBot="1" x14ac:dyDescent="0.35">
      <c r="H77" s="1194" t="s">
        <v>575</v>
      </c>
      <c r="I77" s="1194"/>
      <c r="J77" s="1194"/>
      <c r="K77" s="1194"/>
      <c r="M77" s="1195">
        <v>43318</v>
      </c>
    </row>
    <row r="78" spans="2:19" x14ac:dyDescent="0.3">
      <c r="D78" s="2237" t="s">
        <v>166</v>
      </c>
      <c r="E78" s="2297" t="s">
        <v>912</v>
      </c>
      <c r="F78" s="2239" t="s">
        <v>159</v>
      </c>
    </row>
    <row r="79" spans="2:19" x14ac:dyDescent="0.3">
      <c r="D79" s="2233">
        <v>42736</v>
      </c>
      <c r="E79" s="2295">
        <f t="shared" ref="E79:E102" si="12">+S53</f>
        <v>1.5753768844221105</v>
      </c>
      <c r="F79" s="1823">
        <v>3</v>
      </c>
      <c r="G79" s="1013"/>
    </row>
    <row r="80" spans="2:19" x14ac:dyDescent="0.3">
      <c r="D80" s="2233">
        <v>43101</v>
      </c>
      <c r="E80" s="2295">
        <f t="shared" si="12"/>
        <v>3.1428571428571428</v>
      </c>
      <c r="F80" s="1823">
        <v>3</v>
      </c>
      <c r="G80" s="1013"/>
    </row>
    <row r="81" spans="4:6" x14ac:dyDescent="0.3">
      <c r="D81" s="2233">
        <v>42767</v>
      </c>
      <c r="E81" s="2295">
        <f t="shared" si="12"/>
        <v>1.5226438188494491</v>
      </c>
      <c r="F81" s="1823">
        <v>3</v>
      </c>
    </row>
    <row r="82" spans="4:6" x14ac:dyDescent="0.3">
      <c r="D82" s="2233">
        <v>43132</v>
      </c>
      <c r="E82" s="2295">
        <f t="shared" si="12"/>
        <v>1.65</v>
      </c>
      <c r="F82" s="1823">
        <v>3</v>
      </c>
    </row>
    <row r="83" spans="4:6" x14ac:dyDescent="0.3">
      <c r="D83" s="2233">
        <v>42795</v>
      </c>
      <c r="E83" s="2295">
        <f t="shared" si="12"/>
        <v>1.4503435352904435</v>
      </c>
      <c r="F83" s="1823">
        <v>3</v>
      </c>
    </row>
    <row r="84" spans="4:6" x14ac:dyDescent="0.3">
      <c r="D84" s="2233">
        <v>43160</v>
      </c>
      <c r="E84" s="2295">
        <f t="shared" si="12"/>
        <v>3.2105263157894735</v>
      </c>
      <c r="F84" s="1823">
        <v>3</v>
      </c>
    </row>
    <row r="85" spans="4:6" x14ac:dyDescent="0.3">
      <c r="D85" s="2233">
        <v>42826</v>
      </c>
      <c r="E85" s="2295">
        <f t="shared" si="12"/>
        <v>1.58125</v>
      </c>
      <c r="F85" s="1823">
        <v>3</v>
      </c>
    </row>
    <row r="86" spans="4:6" x14ac:dyDescent="0.3">
      <c r="D86" s="2233">
        <v>43191</v>
      </c>
      <c r="E86" s="2295">
        <f t="shared" si="12"/>
        <v>1.9012345679012346</v>
      </c>
      <c r="F86" s="1823">
        <v>3</v>
      </c>
    </row>
    <row r="87" spans="4:6" x14ac:dyDescent="0.3">
      <c r="D87" s="2233">
        <v>42856</v>
      </c>
      <c r="E87" s="2295">
        <f t="shared" si="12"/>
        <v>1.732725892179195</v>
      </c>
      <c r="F87" s="1823">
        <v>3</v>
      </c>
    </row>
    <row r="88" spans="4:6" x14ac:dyDescent="0.3">
      <c r="D88" s="2233">
        <v>43221</v>
      </c>
      <c r="E88" s="2295">
        <f t="shared" si="12"/>
        <v>1.6414507772020723</v>
      </c>
      <c r="F88" s="1823">
        <v>3</v>
      </c>
    </row>
    <row r="89" spans="4:6" x14ac:dyDescent="0.3">
      <c r="D89" s="2233">
        <v>42887</v>
      </c>
      <c r="E89" s="2295">
        <f t="shared" si="12"/>
        <v>1.4814814814814814</v>
      </c>
      <c r="F89" s="1823">
        <v>3</v>
      </c>
    </row>
    <row r="90" spans="4:6" x14ac:dyDescent="0.3">
      <c r="D90" s="2233">
        <v>43252</v>
      </c>
      <c r="E90" s="2295">
        <f t="shared" si="12"/>
        <v>1.2551834130781498</v>
      </c>
      <c r="F90" s="1823">
        <v>3</v>
      </c>
    </row>
    <row r="91" spans="4:6" x14ac:dyDescent="0.3">
      <c r="D91" s="2233">
        <v>42917</v>
      </c>
      <c r="E91" s="2295">
        <v>1</v>
      </c>
      <c r="F91" s="1823">
        <v>3</v>
      </c>
    </row>
    <row r="92" spans="4:6" x14ac:dyDescent="0.3">
      <c r="D92" s="2233">
        <v>43282</v>
      </c>
      <c r="E92" s="2295">
        <f t="shared" si="12"/>
        <v>1.4</v>
      </c>
      <c r="F92" s="1823">
        <v>3</v>
      </c>
    </row>
    <row r="93" spans="4:6" x14ac:dyDescent="0.3">
      <c r="D93" s="2233">
        <v>42948</v>
      </c>
      <c r="E93" s="2295">
        <f>+S67</f>
        <v>1.3929299796057104</v>
      </c>
      <c r="F93" s="1823">
        <v>3</v>
      </c>
    </row>
    <row r="94" spans="4:6" x14ac:dyDescent="0.3">
      <c r="D94" s="2233">
        <v>43313</v>
      </c>
      <c r="E94" s="2295">
        <f t="shared" si="12"/>
        <v>1.3411118737131091</v>
      </c>
      <c r="F94" s="1823">
        <v>3</v>
      </c>
    </row>
    <row r="95" spans="4:6" x14ac:dyDescent="0.3">
      <c r="D95" s="2233">
        <v>42979</v>
      </c>
      <c r="E95" s="2295">
        <f t="shared" si="12"/>
        <v>1.2506249999999999</v>
      </c>
      <c r="F95" s="1823">
        <v>3</v>
      </c>
    </row>
    <row r="96" spans="4:6" x14ac:dyDescent="0.3">
      <c r="D96" s="2233">
        <v>43344</v>
      </c>
      <c r="E96" s="2295">
        <f t="shared" si="12"/>
        <v>1.2220630372492836</v>
      </c>
      <c r="F96" s="1823">
        <v>3</v>
      </c>
    </row>
    <row r="97" spans="2:6" x14ac:dyDescent="0.3">
      <c r="D97" s="2233">
        <v>43009</v>
      </c>
      <c r="E97" s="2295">
        <f t="shared" si="12"/>
        <v>1.1576053756872327</v>
      </c>
      <c r="F97" s="1823">
        <v>3</v>
      </c>
    </row>
    <row r="98" spans="2:6" x14ac:dyDescent="0.3">
      <c r="D98" s="2233">
        <v>43374</v>
      </c>
      <c r="E98" s="2295">
        <f t="shared" si="12"/>
        <v>1.2182336182336182</v>
      </c>
      <c r="F98" s="1823">
        <v>3</v>
      </c>
    </row>
    <row r="99" spans="2:6" x14ac:dyDescent="0.3">
      <c r="D99" s="2233">
        <v>43040</v>
      </c>
      <c r="E99" s="2295">
        <f t="shared" si="12"/>
        <v>1.2338282078472957</v>
      </c>
      <c r="F99" s="1823">
        <v>3</v>
      </c>
    </row>
    <row r="100" spans="2:6" x14ac:dyDescent="0.3">
      <c r="D100" s="2233">
        <v>43405</v>
      </c>
      <c r="E100" s="2295">
        <f t="shared" si="12"/>
        <v>1.5331412103746398</v>
      </c>
      <c r="F100" s="1823">
        <v>3</v>
      </c>
    </row>
    <row r="101" spans="2:6" x14ac:dyDescent="0.3">
      <c r="D101" s="2233">
        <v>43070</v>
      </c>
      <c r="E101" s="2295">
        <f t="shared" si="12"/>
        <v>1.5618461538461539</v>
      </c>
      <c r="F101" s="1823">
        <v>3</v>
      </c>
    </row>
    <row r="102" spans="2:6" ht="15.75" thickBot="1" x14ac:dyDescent="0.35">
      <c r="D102" s="2236">
        <v>43435</v>
      </c>
      <c r="E102" s="2296">
        <f t="shared" si="12"/>
        <v>1.1983204134366925</v>
      </c>
      <c r="F102" s="1827">
        <v>3</v>
      </c>
    </row>
    <row r="104" spans="2:6" ht="15.75" thickBot="1" x14ac:dyDescent="0.35"/>
    <row r="105" spans="2:6" ht="30.75" thickBot="1" x14ac:dyDescent="0.35">
      <c r="B105" s="2291" t="s">
        <v>166</v>
      </c>
      <c r="C105" s="2251" t="s">
        <v>905</v>
      </c>
      <c r="D105" s="2292" t="s">
        <v>159</v>
      </c>
    </row>
    <row r="106" spans="2:6" x14ac:dyDescent="0.3">
      <c r="B106" s="2420">
        <v>43466</v>
      </c>
      <c r="C106" s="2974">
        <v>1</v>
      </c>
      <c r="D106" s="2975">
        <v>0.9</v>
      </c>
    </row>
    <row r="107" spans="2:6" ht="15.75" thickBot="1" x14ac:dyDescent="0.35">
      <c r="B107" s="2240">
        <v>43497</v>
      </c>
      <c r="C107" s="2027">
        <v>1</v>
      </c>
      <c r="D107" s="2234">
        <v>0.9</v>
      </c>
    </row>
    <row r="108" spans="2:6" x14ac:dyDescent="0.3">
      <c r="B108" s="2240">
        <v>43525</v>
      </c>
      <c r="C108" s="2974">
        <v>1</v>
      </c>
      <c r="D108" s="2975">
        <v>0.9</v>
      </c>
    </row>
    <row r="109" spans="2:6" ht="15.75" thickBot="1" x14ac:dyDescent="0.35">
      <c r="B109" s="2240">
        <v>43556</v>
      </c>
      <c r="C109" s="2027">
        <v>1</v>
      </c>
      <c r="D109" s="2234">
        <v>0.9</v>
      </c>
    </row>
    <row r="110" spans="2:6" x14ac:dyDescent="0.3">
      <c r="B110" s="2240">
        <v>43586</v>
      </c>
      <c r="C110" s="1057"/>
      <c r="D110" s="2975">
        <v>0.9</v>
      </c>
    </row>
    <row r="111" spans="2:6" ht="15.75" thickBot="1" x14ac:dyDescent="0.35">
      <c r="B111" s="2240">
        <v>43617</v>
      </c>
      <c r="C111" s="1057"/>
      <c r="D111" s="2234">
        <v>0.9</v>
      </c>
    </row>
    <row r="112" spans="2:6" x14ac:dyDescent="0.3">
      <c r="B112" s="2240">
        <v>43647</v>
      </c>
      <c r="C112" s="1057"/>
      <c r="D112" s="2975">
        <v>0.9</v>
      </c>
    </row>
    <row r="113" spans="2:18" ht="15.75" thickBot="1" x14ac:dyDescent="0.35">
      <c r="B113" s="2240">
        <v>43678</v>
      </c>
      <c r="C113" s="1057"/>
      <c r="D113" s="2234">
        <v>0.9</v>
      </c>
    </row>
    <row r="114" spans="2:18" x14ac:dyDescent="0.3">
      <c r="B114" s="2240">
        <v>43709</v>
      </c>
      <c r="C114" s="1057"/>
      <c r="D114" s="2975">
        <v>0.9</v>
      </c>
    </row>
    <row r="115" spans="2:18" ht="15.75" thickBot="1" x14ac:dyDescent="0.35">
      <c r="B115" s="2240">
        <v>43739</v>
      </c>
      <c r="C115" s="3071"/>
      <c r="D115" s="2234">
        <v>0.9</v>
      </c>
    </row>
    <row r="116" spans="2:18" x14ac:dyDescent="0.3">
      <c r="B116" s="2240">
        <v>43770</v>
      </c>
      <c r="C116" s="1057"/>
      <c r="D116" s="2975">
        <v>0.9</v>
      </c>
    </row>
    <row r="117" spans="2:18" ht="15.75" thickBot="1" x14ac:dyDescent="0.35">
      <c r="B117" s="2241">
        <v>43800</v>
      </c>
      <c r="C117" s="2976"/>
      <c r="D117" s="2234">
        <v>0.9</v>
      </c>
    </row>
    <row r="119" spans="2:18" x14ac:dyDescent="0.3">
      <c r="B119" s="1154"/>
      <c r="C119" s="1155" t="s">
        <v>907</v>
      </c>
      <c r="D119" s="1156"/>
      <c r="E119" s="1156"/>
      <c r="F119" s="1157"/>
      <c r="G119" s="1156"/>
      <c r="H119" s="1156"/>
      <c r="I119" s="1156"/>
      <c r="J119" s="1155" t="s">
        <v>908</v>
      </c>
      <c r="K119" s="1156"/>
      <c r="L119" s="1156"/>
      <c r="M119" s="1158"/>
      <c r="N119" s="1155"/>
      <c r="O119" s="1156"/>
      <c r="P119" s="1156"/>
      <c r="Q119" s="1159"/>
      <c r="R119" s="1160"/>
    </row>
    <row r="120" spans="2:18" x14ac:dyDescent="0.3">
      <c r="B120" s="1161" t="s">
        <v>166</v>
      </c>
      <c r="C120" s="1162" t="s">
        <v>909</v>
      </c>
      <c r="D120" s="1162" t="s">
        <v>503</v>
      </c>
      <c r="E120" s="1162" t="s">
        <v>504</v>
      </c>
      <c r="F120" s="1162" t="s">
        <v>505</v>
      </c>
      <c r="G120" s="1162" t="s">
        <v>506</v>
      </c>
      <c r="H120" s="1162" t="s">
        <v>507</v>
      </c>
      <c r="I120" s="1163" t="s">
        <v>910</v>
      </c>
      <c r="J120" s="1164" t="s">
        <v>909</v>
      </c>
      <c r="K120" s="1164" t="s">
        <v>503</v>
      </c>
      <c r="L120" s="1164" t="s">
        <v>504</v>
      </c>
      <c r="M120" s="1164" t="s">
        <v>505</v>
      </c>
      <c r="N120" s="1165" t="s">
        <v>506</v>
      </c>
      <c r="O120" s="1165" t="s">
        <v>507</v>
      </c>
      <c r="P120" s="1165" t="s">
        <v>911</v>
      </c>
      <c r="Q120" s="1166" t="s">
        <v>427</v>
      </c>
      <c r="R120" s="1167" t="s">
        <v>471</v>
      </c>
    </row>
    <row r="121" spans="2:18" x14ac:dyDescent="0.3">
      <c r="B121" s="3072">
        <v>43466</v>
      </c>
      <c r="C121" s="3075">
        <f t="shared" ref="C121:C132" si="13">+J121/Q121</f>
        <v>0</v>
      </c>
      <c r="D121" s="3075">
        <f t="shared" ref="D121:D132" si="14">+K121/Q121</f>
        <v>1</v>
      </c>
      <c r="E121" s="3076">
        <f t="shared" ref="E121:E132" si="15">+L121/Q121</f>
        <v>0</v>
      </c>
      <c r="F121" s="3076">
        <f t="shared" ref="F121:F132" si="16">+M121/Q121</f>
        <v>0</v>
      </c>
      <c r="G121" s="3076">
        <f>+N121/Q121</f>
        <v>0</v>
      </c>
      <c r="H121" s="3076">
        <f t="shared" ref="H121:H132" si="17">O121/Q121</f>
        <v>0</v>
      </c>
      <c r="I121" s="3076">
        <f>+P121/Q121</f>
        <v>0</v>
      </c>
      <c r="J121" s="3077">
        <v>0</v>
      </c>
      <c r="K121" s="3077">
        <v>50</v>
      </c>
      <c r="L121" s="3077">
        <v>0</v>
      </c>
      <c r="M121" s="3077">
        <v>0</v>
      </c>
      <c r="N121" s="3077">
        <v>0</v>
      </c>
      <c r="O121" s="3077">
        <v>0</v>
      </c>
      <c r="P121" s="3077">
        <v>0</v>
      </c>
      <c r="Q121" s="1057">
        <f t="shared" ref="Q121:Q132" si="18">SUM(J121:P121)</f>
        <v>50</v>
      </c>
      <c r="R121" s="3078">
        <f>+((J121*0)+(K121*1)+(L121*2)+(M121*3)+(N121*4))/Q121+(O121*5)/Q121+(P121*6)/Q121</f>
        <v>1</v>
      </c>
    </row>
    <row r="122" spans="2:18" x14ac:dyDescent="0.3">
      <c r="B122" s="3072">
        <v>43497</v>
      </c>
      <c r="C122" s="3075">
        <f t="shared" si="13"/>
        <v>0</v>
      </c>
      <c r="D122" s="3075">
        <f t="shared" si="14"/>
        <v>0.79815100154083207</v>
      </c>
      <c r="E122" s="3076">
        <f t="shared" si="15"/>
        <v>2.0030816640986132E-2</v>
      </c>
      <c r="F122" s="3076">
        <f t="shared" si="16"/>
        <v>0.18027734976887519</v>
      </c>
      <c r="G122" s="3076">
        <f t="shared" ref="G122:G132" si="19">+N122/Q122</f>
        <v>1.5408320493066256E-3</v>
      </c>
      <c r="H122" s="3076">
        <f t="shared" si="17"/>
        <v>0</v>
      </c>
      <c r="I122" s="3076">
        <f t="shared" ref="I122:I132" si="20">+P122/Q122</f>
        <v>0</v>
      </c>
      <c r="J122" s="3077">
        <v>0</v>
      </c>
      <c r="K122" s="3077">
        <v>518</v>
      </c>
      <c r="L122" s="3077">
        <v>13</v>
      </c>
      <c r="M122" s="3077">
        <v>117</v>
      </c>
      <c r="N122" s="3077">
        <v>1</v>
      </c>
      <c r="O122" s="3077">
        <v>0</v>
      </c>
      <c r="P122" s="3077">
        <v>0</v>
      </c>
      <c r="Q122" s="1057">
        <f t="shared" si="18"/>
        <v>649</v>
      </c>
      <c r="R122" s="3078">
        <f t="shared" ref="R122:R132" si="21">+((J122*0)+(K122*1)+(L122*2)+(M122*3)+(N122*4))/Q122+(O122*5)/Q122+(P122*6)/Q122</f>
        <v>1.3852080123266564</v>
      </c>
    </row>
    <row r="123" spans="2:18" x14ac:dyDescent="0.3">
      <c r="B123" s="3072">
        <v>43525</v>
      </c>
      <c r="C123" s="3075">
        <f t="shared" si="13"/>
        <v>0</v>
      </c>
      <c r="D123" s="3075">
        <f t="shared" si="14"/>
        <v>0.93822075782537062</v>
      </c>
      <c r="E123" s="3076">
        <f t="shared" si="15"/>
        <v>2.059308072487644E-2</v>
      </c>
      <c r="F123" s="3076">
        <f t="shared" si="16"/>
        <v>3.789126853377265E-2</v>
      </c>
      <c r="G123" s="3076">
        <f t="shared" si="19"/>
        <v>8.2372322899505767E-4</v>
      </c>
      <c r="H123" s="3076">
        <f t="shared" si="17"/>
        <v>2.4711696869851728E-3</v>
      </c>
      <c r="I123" s="3076">
        <f t="shared" si="20"/>
        <v>0</v>
      </c>
      <c r="J123" s="3077">
        <v>0</v>
      </c>
      <c r="K123" s="3077">
        <v>1139</v>
      </c>
      <c r="L123" s="3077">
        <v>25</v>
      </c>
      <c r="M123" s="3077">
        <v>46</v>
      </c>
      <c r="N123" s="3077">
        <v>1</v>
      </c>
      <c r="O123" s="3077">
        <v>3</v>
      </c>
      <c r="P123" s="3077"/>
      <c r="Q123" s="1057">
        <f t="shared" si="18"/>
        <v>1214</v>
      </c>
      <c r="R123" s="3078">
        <f t="shared" si="21"/>
        <v>1.1087314662273475</v>
      </c>
    </row>
    <row r="124" spans="2:18" x14ac:dyDescent="0.3">
      <c r="B124" s="3072">
        <v>43556</v>
      </c>
      <c r="C124" s="3075">
        <f t="shared" si="13"/>
        <v>0</v>
      </c>
      <c r="D124" s="3075">
        <f t="shared" si="14"/>
        <v>0.83676703645007922</v>
      </c>
      <c r="E124" s="3076">
        <f t="shared" si="15"/>
        <v>7.9239302694136288E-2</v>
      </c>
      <c r="F124" s="3076">
        <f t="shared" si="16"/>
        <v>3.4072900158478608E-2</v>
      </c>
      <c r="G124" s="3076">
        <f t="shared" si="19"/>
        <v>4.0412044374009512E-2</v>
      </c>
      <c r="H124" s="3076">
        <f t="shared" si="17"/>
        <v>9.5087163232963554E-3</v>
      </c>
      <c r="I124" s="3076">
        <f t="shared" si="20"/>
        <v>0</v>
      </c>
      <c r="J124" s="3077">
        <v>0</v>
      </c>
      <c r="K124" s="3077">
        <v>1056</v>
      </c>
      <c r="L124" s="3077">
        <v>100</v>
      </c>
      <c r="M124" s="3077">
        <v>43</v>
      </c>
      <c r="N124" s="3077">
        <v>51</v>
      </c>
      <c r="O124" s="3077">
        <v>12</v>
      </c>
      <c r="P124" s="3077">
        <v>0</v>
      </c>
      <c r="Q124" s="1057">
        <f t="shared" si="18"/>
        <v>1262</v>
      </c>
      <c r="R124" s="3078">
        <f t="shared" si="21"/>
        <v>1.3066561014263074</v>
      </c>
    </row>
    <row r="125" spans="2:18" x14ac:dyDescent="0.3">
      <c r="B125" s="3072">
        <v>43586</v>
      </c>
      <c r="C125" s="3075" t="e">
        <f t="shared" si="13"/>
        <v>#DIV/0!</v>
      </c>
      <c r="D125" s="3075" t="e">
        <f t="shared" si="14"/>
        <v>#DIV/0!</v>
      </c>
      <c r="E125" s="3076" t="e">
        <f t="shared" si="15"/>
        <v>#DIV/0!</v>
      </c>
      <c r="F125" s="3076" t="e">
        <f t="shared" si="16"/>
        <v>#DIV/0!</v>
      </c>
      <c r="G125" s="3076" t="e">
        <f t="shared" si="19"/>
        <v>#DIV/0!</v>
      </c>
      <c r="H125" s="3076" t="e">
        <f t="shared" si="17"/>
        <v>#DIV/0!</v>
      </c>
      <c r="I125" s="3076" t="e">
        <f t="shared" si="20"/>
        <v>#DIV/0!</v>
      </c>
      <c r="J125" s="3077">
        <v>0</v>
      </c>
      <c r="K125" s="3077"/>
      <c r="L125" s="3077"/>
      <c r="M125" s="3077"/>
      <c r="N125" s="3077"/>
      <c r="O125" s="3077"/>
      <c r="P125" s="3077"/>
      <c r="Q125" s="1057">
        <f t="shared" si="18"/>
        <v>0</v>
      </c>
      <c r="R125" s="3078" t="e">
        <f t="shared" si="21"/>
        <v>#DIV/0!</v>
      </c>
    </row>
    <row r="126" spans="2:18" x14ac:dyDescent="0.3">
      <c r="B126" s="3072">
        <v>43617</v>
      </c>
      <c r="C126" s="3075" t="e">
        <f t="shared" si="13"/>
        <v>#DIV/0!</v>
      </c>
      <c r="D126" s="3075" t="e">
        <f t="shared" si="14"/>
        <v>#DIV/0!</v>
      </c>
      <c r="E126" s="3076" t="e">
        <f t="shared" si="15"/>
        <v>#DIV/0!</v>
      </c>
      <c r="F126" s="3076" t="e">
        <f t="shared" si="16"/>
        <v>#DIV/0!</v>
      </c>
      <c r="G126" s="3076" t="e">
        <f t="shared" si="19"/>
        <v>#DIV/0!</v>
      </c>
      <c r="H126" s="3076" t="e">
        <f t="shared" si="17"/>
        <v>#DIV/0!</v>
      </c>
      <c r="I126" s="3076" t="e">
        <f t="shared" si="20"/>
        <v>#DIV/0!</v>
      </c>
      <c r="J126" s="3077">
        <v>0</v>
      </c>
      <c r="K126" s="3077"/>
      <c r="L126" s="3077"/>
      <c r="M126" s="3077"/>
      <c r="N126" s="3077"/>
      <c r="O126" s="3077"/>
      <c r="P126" s="3077"/>
      <c r="Q126" s="1057">
        <f t="shared" si="18"/>
        <v>0</v>
      </c>
      <c r="R126" s="3078" t="e">
        <f t="shared" si="21"/>
        <v>#DIV/0!</v>
      </c>
    </row>
    <row r="127" spans="2:18" x14ac:dyDescent="0.3">
      <c r="B127" s="3072">
        <v>43647</v>
      </c>
      <c r="C127" s="3075" t="e">
        <f t="shared" si="13"/>
        <v>#DIV/0!</v>
      </c>
      <c r="D127" s="3075" t="e">
        <f t="shared" si="14"/>
        <v>#DIV/0!</v>
      </c>
      <c r="E127" s="3076" t="e">
        <f t="shared" si="15"/>
        <v>#DIV/0!</v>
      </c>
      <c r="F127" s="3076" t="e">
        <f t="shared" si="16"/>
        <v>#DIV/0!</v>
      </c>
      <c r="G127" s="3076" t="e">
        <f t="shared" si="19"/>
        <v>#DIV/0!</v>
      </c>
      <c r="H127" s="3076" t="e">
        <f t="shared" si="17"/>
        <v>#DIV/0!</v>
      </c>
      <c r="I127" s="3076" t="e">
        <f t="shared" si="20"/>
        <v>#DIV/0!</v>
      </c>
      <c r="J127" s="3077">
        <v>0</v>
      </c>
      <c r="K127" s="3077"/>
      <c r="L127" s="3077"/>
      <c r="M127" s="3077"/>
      <c r="N127" s="3077"/>
      <c r="O127" s="3077"/>
      <c r="P127" s="3077"/>
      <c r="Q127" s="1057">
        <f t="shared" si="18"/>
        <v>0</v>
      </c>
      <c r="R127" s="3078" t="e">
        <f t="shared" si="21"/>
        <v>#DIV/0!</v>
      </c>
    </row>
    <row r="128" spans="2:18" x14ac:dyDescent="0.3">
      <c r="B128" s="3072">
        <v>43678</v>
      </c>
      <c r="C128" s="3075" t="e">
        <f t="shared" si="13"/>
        <v>#DIV/0!</v>
      </c>
      <c r="D128" s="3075" t="e">
        <f t="shared" si="14"/>
        <v>#DIV/0!</v>
      </c>
      <c r="E128" s="3076" t="e">
        <f t="shared" si="15"/>
        <v>#DIV/0!</v>
      </c>
      <c r="F128" s="3076" t="e">
        <f t="shared" si="16"/>
        <v>#DIV/0!</v>
      </c>
      <c r="G128" s="3076" t="e">
        <f t="shared" si="19"/>
        <v>#DIV/0!</v>
      </c>
      <c r="H128" s="3076" t="e">
        <f t="shared" si="17"/>
        <v>#DIV/0!</v>
      </c>
      <c r="I128" s="3076" t="e">
        <f t="shared" si="20"/>
        <v>#DIV/0!</v>
      </c>
      <c r="J128" s="3077">
        <v>0</v>
      </c>
      <c r="K128" s="3077"/>
      <c r="L128" s="3077"/>
      <c r="M128" s="3077"/>
      <c r="N128" s="3077"/>
      <c r="O128" s="3077"/>
      <c r="P128" s="3077"/>
      <c r="Q128" s="1057">
        <f t="shared" si="18"/>
        <v>0</v>
      </c>
      <c r="R128" s="3078" t="e">
        <f t="shared" si="21"/>
        <v>#DIV/0!</v>
      </c>
    </row>
    <row r="129" spans="2:18" x14ac:dyDescent="0.3">
      <c r="B129" s="3072">
        <v>43709</v>
      </c>
      <c r="C129" s="3075" t="e">
        <f>+J129/Q129</f>
        <v>#DIV/0!</v>
      </c>
      <c r="D129" s="3075" t="e">
        <f>+K129/Q129</f>
        <v>#DIV/0!</v>
      </c>
      <c r="E129" s="3076" t="e">
        <f>+L129/Q129</f>
        <v>#DIV/0!</v>
      </c>
      <c r="F129" s="3076" t="e">
        <f>+M129/Q129</f>
        <v>#DIV/0!</v>
      </c>
      <c r="G129" s="3076" t="e">
        <f>+N129/Q129</f>
        <v>#DIV/0!</v>
      </c>
      <c r="H129" s="3076" t="e">
        <f t="shared" si="17"/>
        <v>#DIV/0!</v>
      </c>
      <c r="I129" s="3076" t="e">
        <f t="shared" si="20"/>
        <v>#DIV/0!</v>
      </c>
      <c r="J129" s="3077">
        <v>0</v>
      </c>
      <c r="K129" s="3077"/>
      <c r="L129" s="3077"/>
      <c r="M129" s="3077"/>
      <c r="N129" s="3077"/>
      <c r="O129" s="3077"/>
      <c r="P129" s="3077"/>
      <c r="Q129" s="1057">
        <f t="shared" si="18"/>
        <v>0</v>
      </c>
      <c r="R129" s="3078" t="e">
        <f t="shared" si="21"/>
        <v>#DIV/0!</v>
      </c>
    </row>
    <row r="130" spans="2:18" x14ac:dyDescent="0.3">
      <c r="B130" s="3072">
        <v>43739</v>
      </c>
      <c r="C130" s="3075" t="e">
        <f t="shared" si="13"/>
        <v>#DIV/0!</v>
      </c>
      <c r="D130" s="3075" t="e">
        <f t="shared" si="14"/>
        <v>#DIV/0!</v>
      </c>
      <c r="E130" s="3076" t="e">
        <f t="shared" si="15"/>
        <v>#DIV/0!</v>
      </c>
      <c r="F130" s="3076" t="e">
        <f t="shared" si="16"/>
        <v>#DIV/0!</v>
      </c>
      <c r="G130" s="3076" t="e">
        <f t="shared" si="19"/>
        <v>#DIV/0!</v>
      </c>
      <c r="H130" s="3076" t="e">
        <f t="shared" si="17"/>
        <v>#DIV/0!</v>
      </c>
      <c r="I130" s="3076" t="e">
        <f t="shared" si="20"/>
        <v>#DIV/0!</v>
      </c>
      <c r="J130" s="3077">
        <v>0</v>
      </c>
      <c r="K130" s="3077"/>
      <c r="L130" s="3077"/>
      <c r="M130" s="3077"/>
      <c r="N130" s="3077"/>
      <c r="O130" s="3077"/>
      <c r="P130" s="3077"/>
      <c r="Q130" s="1057">
        <f t="shared" si="18"/>
        <v>0</v>
      </c>
      <c r="R130" s="3078" t="e">
        <f t="shared" si="21"/>
        <v>#DIV/0!</v>
      </c>
    </row>
    <row r="131" spans="2:18" x14ac:dyDescent="0.3">
      <c r="B131" s="3072">
        <v>43770</v>
      </c>
      <c r="C131" s="3075" t="e">
        <f t="shared" si="13"/>
        <v>#DIV/0!</v>
      </c>
      <c r="D131" s="3075" t="e">
        <f t="shared" si="14"/>
        <v>#DIV/0!</v>
      </c>
      <c r="E131" s="3076" t="e">
        <f t="shared" si="15"/>
        <v>#DIV/0!</v>
      </c>
      <c r="F131" s="3076" t="e">
        <f t="shared" si="16"/>
        <v>#DIV/0!</v>
      </c>
      <c r="G131" s="3076" t="e">
        <f t="shared" si="19"/>
        <v>#DIV/0!</v>
      </c>
      <c r="H131" s="3076" t="e">
        <f t="shared" si="17"/>
        <v>#DIV/0!</v>
      </c>
      <c r="I131" s="3076" t="e">
        <f t="shared" si="20"/>
        <v>#DIV/0!</v>
      </c>
      <c r="J131" s="3077">
        <v>0</v>
      </c>
      <c r="K131" s="3077"/>
      <c r="L131" s="3077"/>
      <c r="M131" s="3077"/>
      <c r="N131" s="3077"/>
      <c r="O131" s="3077"/>
      <c r="P131" s="3077"/>
      <c r="Q131" s="1057">
        <f t="shared" si="18"/>
        <v>0</v>
      </c>
      <c r="R131" s="3078" t="e">
        <f t="shared" si="21"/>
        <v>#DIV/0!</v>
      </c>
    </row>
    <row r="132" spans="2:18" x14ac:dyDescent="0.3">
      <c r="B132" s="3072">
        <v>43800</v>
      </c>
      <c r="C132" s="3075" t="e">
        <f t="shared" si="13"/>
        <v>#DIV/0!</v>
      </c>
      <c r="D132" s="3075" t="e">
        <f t="shared" si="14"/>
        <v>#DIV/0!</v>
      </c>
      <c r="E132" s="3076" t="e">
        <f t="shared" si="15"/>
        <v>#DIV/0!</v>
      </c>
      <c r="F132" s="3076" t="e">
        <f t="shared" si="16"/>
        <v>#DIV/0!</v>
      </c>
      <c r="G132" s="3076" t="e">
        <f t="shared" si="19"/>
        <v>#DIV/0!</v>
      </c>
      <c r="H132" s="3076" t="e">
        <f t="shared" si="17"/>
        <v>#DIV/0!</v>
      </c>
      <c r="I132" s="3076" t="e">
        <f t="shared" si="20"/>
        <v>#DIV/0!</v>
      </c>
      <c r="J132" s="3077">
        <v>0</v>
      </c>
      <c r="K132" s="3077"/>
      <c r="L132" s="3077"/>
      <c r="M132" s="3077"/>
      <c r="N132" s="3077"/>
      <c r="O132" s="3077"/>
      <c r="P132" s="3077"/>
      <c r="Q132" s="1057">
        <f t="shared" si="18"/>
        <v>0</v>
      </c>
      <c r="R132" s="3078" t="e">
        <f t="shared" si="21"/>
        <v>#DIV/0!</v>
      </c>
    </row>
    <row r="134" spans="2:18" x14ac:dyDescent="0.3">
      <c r="B134" s="3073" t="s">
        <v>166</v>
      </c>
      <c r="C134" s="1057" t="s">
        <v>912</v>
      </c>
      <c r="D134" s="1057" t="s">
        <v>159</v>
      </c>
    </row>
    <row r="135" spans="2:18" x14ac:dyDescent="0.3">
      <c r="B135" s="3072">
        <v>43466</v>
      </c>
      <c r="C135" s="2295">
        <f t="shared" ref="C135" si="22">+R105</f>
        <v>0</v>
      </c>
      <c r="D135" s="3074">
        <v>3</v>
      </c>
    </row>
    <row r="136" spans="2:18" x14ac:dyDescent="0.3">
      <c r="B136" s="3072">
        <v>43497</v>
      </c>
      <c r="C136" s="2295">
        <f>+R107</f>
        <v>0</v>
      </c>
      <c r="D136" s="3074">
        <v>3</v>
      </c>
    </row>
    <row r="137" spans="2:18" x14ac:dyDescent="0.3">
      <c r="B137" s="3072">
        <v>43525</v>
      </c>
      <c r="C137" s="2295">
        <f>+R109</f>
        <v>0</v>
      </c>
      <c r="D137" s="3074">
        <v>3</v>
      </c>
    </row>
    <row r="138" spans="2:18" x14ac:dyDescent="0.3">
      <c r="B138" s="3072">
        <v>43556</v>
      </c>
      <c r="C138" s="2295">
        <f>+R111</f>
        <v>0</v>
      </c>
      <c r="D138" s="3074">
        <v>3</v>
      </c>
    </row>
    <row r="139" spans="2:18" x14ac:dyDescent="0.3">
      <c r="B139" s="3072">
        <v>43586</v>
      </c>
      <c r="C139" s="2295">
        <f>+R113</f>
        <v>0</v>
      </c>
      <c r="D139" s="3074">
        <v>3</v>
      </c>
    </row>
    <row r="140" spans="2:18" x14ac:dyDescent="0.3">
      <c r="B140" s="3072">
        <v>43617</v>
      </c>
      <c r="C140" s="2295">
        <f>+R115</f>
        <v>0</v>
      </c>
      <c r="D140" s="3074">
        <v>3</v>
      </c>
    </row>
    <row r="141" spans="2:18" x14ac:dyDescent="0.3">
      <c r="B141" s="3072">
        <v>43647</v>
      </c>
      <c r="C141" s="2295">
        <f>R117</f>
        <v>0</v>
      </c>
      <c r="D141" s="3074">
        <v>3</v>
      </c>
    </row>
    <row r="142" spans="2:18" x14ac:dyDescent="0.3">
      <c r="B142" s="3072">
        <v>43678</v>
      </c>
      <c r="C142" s="2295">
        <f>+R119</f>
        <v>0</v>
      </c>
      <c r="D142" s="3074">
        <v>3</v>
      </c>
    </row>
    <row r="143" spans="2:18" x14ac:dyDescent="0.3">
      <c r="B143" s="3072">
        <v>43709</v>
      </c>
      <c r="C143" s="2295">
        <f>+R121</f>
        <v>1</v>
      </c>
      <c r="D143" s="3074">
        <v>3</v>
      </c>
    </row>
    <row r="144" spans="2:18" x14ac:dyDescent="0.3">
      <c r="B144" s="3072">
        <v>43739</v>
      </c>
      <c r="C144" s="2295">
        <f>+R123</f>
        <v>1.1087314662273475</v>
      </c>
      <c r="D144" s="3074">
        <v>3</v>
      </c>
    </row>
    <row r="145" spans="2:4" x14ac:dyDescent="0.3">
      <c r="B145" s="3072">
        <v>43770</v>
      </c>
      <c r="C145" s="2295" t="e">
        <f>+R125</f>
        <v>#DIV/0!</v>
      </c>
      <c r="D145" s="3074">
        <v>3</v>
      </c>
    </row>
    <row r="146" spans="2:4" x14ac:dyDescent="0.3">
      <c r="B146" s="3072">
        <v>43800</v>
      </c>
      <c r="C146" s="2295" t="e">
        <f>+R127</f>
        <v>#DIV/0!</v>
      </c>
      <c r="D146" s="3074">
        <v>3</v>
      </c>
    </row>
  </sheetData>
  <conditionalFormatting sqref="C24:C45">
    <cfRule type="cellIs" dxfId="123" priority="5" stopIfTrue="1" operator="lessThan">
      <formula>0.9</formula>
    </cfRule>
  </conditionalFormatting>
  <conditionalFormatting sqref="C106:C107">
    <cfRule type="cellIs" dxfId="122" priority="2" stopIfTrue="1" operator="lessThan">
      <formula>0.9</formula>
    </cfRule>
  </conditionalFormatting>
  <conditionalFormatting sqref="C46:C47">
    <cfRule type="cellIs" dxfId="121" priority="3" stopIfTrue="1" operator="lessThan">
      <formula>0.9</formula>
    </cfRule>
  </conditionalFormatting>
  <conditionalFormatting sqref="C108:C109">
    <cfRule type="cellIs" dxfId="120" priority="1" stopIfTrue="1" operator="lessThan">
      <formula>0.9</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00"/>
  <sheetViews>
    <sheetView workbookViewId="0"/>
  </sheetViews>
  <sheetFormatPr defaultColWidth="9.28515625" defaultRowHeight="15" x14ac:dyDescent="0.3"/>
  <cols>
    <col min="1" max="1" width="9.28515625" style="969"/>
    <col min="2" max="2" width="13.7109375" style="969" customWidth="1"/>
    <col min="3" max="3" width="9.28515625" style="969" customWidth="1"/>
    <col min="4" max="4" width="17.42578125" style="969" customWidth="1"/>
    <col min="5" max="5" width="13.7109375" style="969" customWidth="1"/>
    <col min="6" max="6" width="9.28515625" style="969" customWidth="1"/>
    <col min="7" max="7" width="10.7109375" style="969" customWidth="1"/>
    <col min="8" max="8" width="10.140625" style="969" customWidth="1"/>
    <col min="9" max="9" width="29" style="969" customWidth="1"/>
    <col min="10" max="10" width="12.5703125" style="969" customWidth="1"/>
    <col min="11" max="11" width="12.7109375" style="969" customWidth="1"/>
    <col min="12" max="12" width="6.7109375" style="969" customWidth="1"/>
    <col min="13" max="13" width="15.42578125" style="969" customWidth="1"/>
    <col min="14" max="14" width="7.5703125" style="969" customWidth="1"/>
    <col min="15" max="15" width="9.7109375" style="969" customWidth="1"/>
    <col min="16" max="16" width="9.28515625" style="969" customWidth="1"/>
    <col min="17" max="17" width="7.7109375" style="969" customWidth="1"/>
    <col min="18" max="18" width="12" style="969" customWidth="1"/>
    <col min="19" max="19" width="9.28515625" style="969"/>
    <col min="20" max="20" width="7.28515625" style="969" customWidth="1"/>
    <col min="21" max="21" width="6.7109375" style="969" customWidth="1"/>
    <col min="22" max="22" width="9.28515625" style="969"/>
    <col min="23" max="23" width="8" style="969" customWidth="1"/>
    <col min="24" max="24" width="6.7109375" style="969" customWidth="1"/>
    <col min="25" max="25" width="9.7109375" style="969" customWidth="1"/>
    <col min="26" max="26" width="8.28515625" style="969" customWidth="1"/>
    <col min="27" max="27" width="6.7109375" style="969" customWidth="1"/>
    <col min="28" max="28" width="12" style="969" customWidth="1"/>
    <col min="29" max="29" width="7.5703125" style="969" customWidth="1"/>
    <col min="30" max="30" width="6.7109375" style="969" customWidth="1"/>
    <col min="31" max="31" width="10.5703125" style="969" customWidth="1"/>
    <col min="32" max="32" width="7.28515625" style="969" customWidth="1"/>
    <col min="33" max="33" width="6.7109375" style="969" customWidth="1"/>
    <col min="34" max="34" width="8.5703125" style="969" customWidth="1"/>
    <col min="35" max="35" width="7.28515625" style="969" customWidth="1"/>
    <col min="36" max="36" width="6.7109375" style="969" customWidth="1"/>
    <col min="37" max="37" width="11.7109375" style="969" customWidth="1"/>
    <col min="38" max="38" width="8.5703125" style="969" customWidth="1"/>
    <col min="39" max="39" width="8.42578125" style="969" customWidth="1"/>
    <col min="40" max="40" width="10.5703125" style="969" customWidth="1"/>
    <col min="41" max="42" width="6.7109375" style="969" customWidth="1"/>
    <col min="43" max="43" width="10.5703125" style="969" customWidth="1"/>
    <col min="44" max="45" width="6.7109375" style="969" customWidth="1"/>
    <col min="46" max="46" width="10.5703125" style="969" customWidth="1"/>
    <col min="47" max="48" width="6.7109375" style="969" customWidth="1"/>
    <col min="49" max="49" width="10.5703125" style="969" customWidth="1"/>
    <col min="50" max="51" width="6.7109375" style="969" customWidth="1"/>
    <col min="52" max="52" width="10.5703125" style="969" customWidth="1"/>
    <col min="53" max="54" width="6.7109375" style="969" customWidth="1"/>
    <col min="55" max="55" width="10.5703125" style="969" customWidth="1"/>
    <col min="56" max="57" width="6.7109375" style="969" customWidth="1"/>
    <col min="58" max="58" width="10.5703125" style="969" customWidth="1"/>
    <col min="59" max="256" width="9.28515625" style="969"/>
    <col min="257" max="257" width="9.28515625" style="969" customWidth="1"/>
    <col min="258" max="258" width="17.42578125" style="969" customWidth="1"/>
    <col min="259" max="259" width="13.7109375" style="969" customWidth="1"/>
    <col min="260" max="260" width="9.28515625" style="969" customWidth="1"/>
    <col min="261" max="261" width="12" style="969" customWidth="1"/>
    <col min="262" max="266" width="9.28515625" style="969" customWidth="1"/>
    <col min="267" max="267" width="15.28515625" style="969" customWidth="1"/>
    <col min="268" max="268" width="34.42578125" style="969" customWidth="1"/>
    <col min="269" max="272" width="10" style="969" customWidth="1"/>
    <col min="273" max="273" width="9.28515625" style="969" customWidth="1"/>
    <col min="274" max="274" width="13.42578125" style="969" customWidth="1"/>
    <col min="275" max="276" width="9.28515625" style="969"/>
    <col min="277" max="277" width="12.5703125" style="969" customWidth="1"/>
    <col min="278" max="512" width="9.28515625" style="969"/>
    <col min="513" max="513" width="9.28515625" style="969" customWidth="1"/>
    <col min="514" max="514" width="17.42578125" style="969" customWidth="1"/>
    <col min="515" max="515" width="13.7109375" style="969" customWidth="1"/>
    <col min="516" max="516" width="9.28515625" style="969" customWidth="1"/>
    <col min="517" max="517" width="12" style="969" customWidth="1"/>
    <col min="518" max="522" width="9.28515625" style="969" customWidth="1"/>
    <col min="523" max="523" width="15.28515625" style="969" customWidth="1"/>
    <col min="524" max="524" width="34.42578125" style="969" customWidth="1"/>
    <col min="525" max="528" width="10" style="969" customWidth="1"/>
    <col min="529" max="529" width="9.28515625" style="969" customWidth="1"/>
    <col min="530" max="530" width="13.42578125" style="969" customWidth="1"/>
    <col min="531" max="532" width="9.28515625" style="969"/>
    <col min="533" max="533" width="12.5703125" style="969" customWidth="1"/>
    <col min="534" max="768" width="9.28515625" style="969"/>
    <col min="769" max="769" width="9.28515625" style="969" customWidth="1"/>
    <col min="770" max="770" width="17.42578125" style="969" customWidth="1"/>
    <col min="771" max="771" width="13.7109375" style="969" customWidth="1"/>
    <col min="772" max="772" width="9.28515625" style="969" customWidth="1"/>
    <col min="773" max="773" width="12" style="969" customWidth="1"/>
    <col min="774" max="778" width="9.28515625" style="969" customWidth="1"/>
    <col min="779" max="779" width="15.28515625" style="969" customWidth="1"/>
    <col min="780" max="780" width="34.42578125" style="969" customWidth="1"/>
    <col min="781" max="784" width="10" style="969" customWidth="1"/>
    <col min="785" max="785" width="9.28515625" style="969" customWidth="1"/>
    <col min="786" max="786" width="13.42578125" style="969" customWidth="1"/>
    <col min="787" max="788" width="9.28515625" style="969"/>
    <col min="789" max="789" width="12.5703125" style="969" customWidth="1"/>
    <col min="790" max="1024" width="9.28515625" style="969"/>
    <col min="1025" max="1025" width="9.28515625" style="969" customWidth="1"/>
    <col min="1026" max="1026" width="17.42578125" style="969" customWidth="1"/>
    <col min="1027" max="1027" width="13.7109375" style="969" customWidth="1"/>
    <col min="1028" max="1028" width="9.28515625" style="969" customWidth="1"/>
    <col min="1029" max="1029" width="12" style="969" customWidth="1"/>
    <col min="1030" max="1034" width="9.28515625" style="969" customWidth="1"/>
    <col min="1035" max="1035" width="15.28515625" style="969" customWidth="1"/>
    <col min="1036" max="1036" width="34.42578125" style="969" customWidth="1"/>
    <col min="1037" max="1040" width="10" style="969" customWidth="1"/>
    <col min="1041" max="1041" width="9.28515625" style="969" customWidth="1"/>
    <col min="1042" max="1042" width="13.42578125" style="969" customWidth="1"/>
    <col min="1043" max="1044" width="9.28515625" style="969"/>
    <col min="1045" max="1045" width="12.5703125" style="969" customWidth="1"/>
    <col min="1046" max="1280" width="9.28515625" style="969"/>
    <col min="1281" max="1281" width="9.28515625" style="969" customWidth="1"/>
    <col min="1282" max="1282" width="17.42578125" style="969" customWidth="1"/>
    <col min="1283" max="1283" width="13.7109375" style="969" customWidth="1"/>
    <col min="1284" max="1284" width="9.28515625" style="969" customWidth="1"/>
    <col min="1285" max="1285" width="12" style="969" customWidth="1"/>
    <col min="1286" max="1290" width="9.28515625" style="969" customWidth="1"/>
    <col min="1291" max="1291" width="15.28515625" style="969" customWidth="1"/>
    <col min="1292" max="1292" width="34.42578125" style="969" customWidth="1"/>
    <col min="1293" max="1296" width="10" style="969" customWidth="1"/>
    <col min="1297" max="1297" width="9.28515625" style="969" customWidth="1"/>
    <col min="1298" max="1298" width="13.42578125" style="969" customWidth="1"/>
    <col min="1299" max="1300" width="9.28515625" style="969"/>
    <col min="1301" max="1301" width="12.5703125" style="969" customWidth="1"/>
    <col min="1302" max="1536" width="9.28515625" style="969"/>
    <col min="1537" max="1537" width="9.28515625" style="969" customWidth="1"/>
    <col min="1538" max="1538" width="17.42578125" style="969" customWidth="1"/>
    <col min="1539" max="1539" width="13.7109375" style="969" customWidth="1"/>
    <col min="1540" max="1540" width="9.28515625" style="969" customWidth="1"/>
    <col min="1541" max="1541" width="12" style="969" customWidth="1"/>
    <col min="1542" max="1546" width="9.28515625" style="969" customWidth="1"/>
    <col min="1547" max="1547" width="15.28515625" style="969" customWidth="1"/>
    <col min="1548" max="1548" width="34.42578125" style="969" customWidth="1"/>
    <col min="1549" max="1552" width="10" style="969" customWidth="1"/>
    <col min="1553" max="1553" width="9.28515625" style="969" customWidth="1"/>
    <col min="1554" max="1554" width="13.42578125" style="969" customWidth="1"/>
    <col min="1555" max="1556" width="9.28515625" style="969"/>
    <col min="1557" max="1557" width="12.5703125" style="969" customWidth="1"/>
    <col min="1558" max="1792" width="9.28515625" style="969"/>
    <col min="1793" max="1793" width="9.28515625" style="969" customWidth="1"/>
    <col min="1794" max="1794" width="17.42578125" style="969" customWidth="1"/>
    <col min="1795" max="1795" width="13.7109375" style="969" customWidth="1"/>
    <col min="1796" max="1796" width="9.28515625" style="969" customWidth="1"/>
    <col min="1797" max="1797" width="12" style="969" customWidth="1"/>
    <col min="1798" max="1802" width="9.28515625" style="969" customWidth="1"/>
    <col min="1803" max="1803" width="15.28515625" style="969" customWidth="1"/>
    <col min="1804" max="1804" width="34.42578125" style="969" customWidth="1"/>
    <col min="1805" max="1808" width="10" style="969" customWidth="1"/>
    <col min="1809" max="1809" width="9.28515625" style="969" customWidth="1"/>
    <col min="1810" max="1810" width="13.42578125" style="969" customWidth="1"/>
    <col min="1811" max="1812" width="9.28515625" style="969"/>
    <col min="1813" max="1813" width="12.5703125" style="969" customWidth="1"/>
    <col min="1814" max="2048" width="9.28515625" style="969"/>
    <col min="2049" max="2049" width="9.28515625" style="969" customWidth="1"/>
    <col min="2050" max="2050" width="17.42578125" style="969" customWidth="1"/>
    <col min="2051" max="2051" width="13.7109375" style="969" customWidth="1"/>
    <col min="2052" max="2052" width="9.28515625" style="969" customWidth="1"/>
    <col min="2053" max="2053" width="12" style="969" customWidth="1"/>
    <col min="2054" max="2058" width="9.28515625" style="969" customWidth="1"/>
    <col min="2059" max="2059" width="15.28515625" style="969" customWidth="1"/>
    <col min="2060" max="2060" width="34.42578125" style="969" customWidth="1"/>
    <col min="2061" max="2064" width="10" style="969" customWidth="1"/>
    <col min="2065" max="2065" width="9.28515625" style="969" customWidth="1"/>
    <col min="2066" max="2066" width="13.42578125" style="969" customWidth="1"/>
    <col min="2067" max="2068" width="9.28515625" style="969"/>
    <col min="2069" max="2069" width="12.5703125" style="969" customWidth="1"/>
    <col min="2070" max="2304" width="9.28515625" style="969"/>
    <col min="2305" max="2305" width="9.28515625" style="969" customWidth="1"/>
    <col min="2306" max="2306" width="17.42578125" style="969" customWidth="1"/>
    <col min="2307" max="2307" width="13.7109375" style="969" customWidth="1"/>
    <col min="2308" max="2308" width="9.28515625" style="969" customWidth="1"/>
    <col min="2309" max="2309" width="12" style="969" customWidth="1"/>
    <col min="2310" max="2314" width="9.28515625" style="969" customWidth="1"/>
    <col min="2315" max="2315" width="15.28515625" style="969" customWidth="1"/>
    <col min="2316" max="2316" width="34.42578125" style="969" customWidth="1"/>
    <col min="2317" max="2320" width="10" style="969" customWidth="1"/>
    <col min="2321" max="2321" width="9.28515625" style="969" customWidth="1"/>
    <col min="2322" max="2322" width="13.42578125" style="969" customWidth="1"/>
    <col min="2323" max="2324" width="9.28515625" style="969"/>
    <col min="2325" max="2325" width="12.5703125" style="969" customWidth="1"/>
    <col min="2326" max="2560" width="9.28515625" style="969"/>
    <col min="2561" max="2561" width="9.28515625" style="969" customWidth="1"/>
    <col min="2562" max="2562" width="17.42578125" style="969" customWidth="1"/>
    <col min="2563" max="2563" width="13.7109375" style="969" customWidth="1"/>
    <col min="2564" max="2564" width="9.28515625" style="969" customWidth="1"/>
    <col min="2565" max="2565" width="12" style="969" customWidth="1"/>
    <col min="2566" max="2570" width="9.28515625" style="969" customWidth="1"/>
    <col min="2571" max="2571" width="15.28515625" style="969" customWidth="1"/>
    <col min="2572" max="2572" width="34.42578125" style="969" customWidth="1"/>
    <col min="2573" max="2576" width="10" style="969" customWidth="1"/>
    <col min="2577" max="2577" width="9.28515625" style="969" customWidth="1"/>
    <col min="2578" max="2578" width="13.42578125" style="969" customWidth="1"/>
    <col min="2579" max="2580" width="9.28515625" style="969"/>
    <col min="2581" max="2581" width="12.5703125" style="969" customWidth="1"/>
    <col min="2582" max="2816" width="9.28515625" style="969"/>
    <col min="2817" max="2817" width="9.28515625" style="969" customWidth="1"/>
    <col min="2818" max="2818" width="17.42578125" style="969" customWidth="1"/>
    <col min="2819" max="2819" width="13.7109375" style="969" customWidth="1"/>
    <col min="2820" max="2820" width="9.28515625" style="969" customWidth="1"/>
    <col min="2821" max="2821" width="12" style="969" customWidth="1"/>
    <col min="2822" max="2826" width="9.28515625" style="969" customWidth="1"/>
    <col min="2827" max="2827" width="15.28515625" style="969" customWidth="1"/>
    <col min="2828" max="2828" width="34.42578125" style="969" customWidth="1"/>
    <col min="2829" max="2832" width="10" style="969" customWidth="1"/>
    <col min="2833" max="2833" width="9.28515625" style="969" customWidth="1"/>
    <col min="2834" max="2834" width="13.42578125" style="969" customWidth="1"/>
    <col min="2835" max="2836" width="9.28515625" style="969"/>
    <col min="2837" max="2837" width="12.5703125" style="969" customWidth="1"/>
    <col min="2838" max="3072" width="9.28515625" style="969"/>
    <col min="3073" max="3073" width="9.28515625" style="969" customWidth="1"/>
    <col min="3074" max="3074" width="17.42578125" style="969" customWidth="1"/>
    <col min="3075" max="3075" width="13.7109375" style="969" customWidth="1"/>
    <col min="3076" max="3076" width="9.28515625" style="969" customWidth="1"/>
    <col min="3077" max="3077" width="12" style="969" customWidth="1"/>
    <col min="3078" max="3082" width="9.28515625" style="969" customWidth="1"/>
    <col min="3083" max="3083" width="15.28515625" style="969" customWidth="1"/>
    <col min="3084" max="3084" width="34.42578125" style="969" customWidth="1"/>
    <col min="3085" max="3088" width="10" style="969" customWidth="1"/>
    <col min="3089" max="3089" width="9.28515625" style="969" customWidth="1"/>
    <col min="3090" max="3090" width="13.42578125" style="969" customWidth="1"/>
    <col min="3091" max="3092" width="9.28515625" style="969"/>
    <col min="3093" max="3093" width="12.5703125" style="969" customWidth="1"/>
    <col min="3094" max="3328" width="9.28515625" style="969"/>
    <col min="3329" max="3329" width="9.28515625" style="969" customWidth="1"/>
    <col min="3330" max="3330" width="17.42578125" style="969" customWidth="1"/>
    <col min="3331" max="3331" width="13.7109375" style="969" customWidth="1"/>
    <col min="3332" max="3332" width="9.28515625" style="969" customWidth="1"/>
    <col min="3333" max="3333" width="12" style="969" customWidth="1"/>
    <col min="3334" max="3338" width="9.28515625" style="969" customWidth="1"/>
    <col min="3339" max="3339" width="15.28515625" style="969" customWidth="1"/>
    <col min="3340" max="3340" width="34.42578125" style="969" customWidth="1"/>
    <col min="3341" max="3344" width="10" style="969" customWidth="1"/>
    <col min="3345" max="3345" width="9.28515625" style="969" customWidth="1"/>
    <col min="3346" max="3346" width="13.42578125" style="969" customWidth="1"/>
    <col min="3347" max="3348" width="9.28515625" style="969"/>
    <col min="3349" max="3349" width="12.5703125" style="969" customWidth="1"/>
    <col min="3350" max="3584" width="9.28515625" style="969"/>
    <col min="3585" max="3585" width="9.28515625" style="969" customWidth="1"/>
    <col min="3586" max="3586" width="17.42578125" style="969" customWidth="1"/>
    <col min="3587" max="3587" width="13.7109375" style="969" customWidth="1"/>
    <col min="3588" max="3588" width="9.28515625" style="969" customWidth="1"/>
    <col min="3589" max="3589" width="12" style="969" customWidth="1"/>
    <col min="3590" max="3594" width="9.28515625" style="969" customWidth="1"/>
    <col min="3595" max="3595" width="15.28515625" style="969" customWidth="1"/>
    <col min="3596" max="3596" width="34.42578125" style="969" customWidth="1"/>
    <col min="3597" max="3600" width="10" style="969" customWidth="1"/>
    <col min="3601" max="3601" width="9.28515625" style="969" customWidth="1"/>
    <col min="3602" max="3602" width="13.42578125" style="969" customWidth="1"/>
    <col min="3603" max="3604" width="9.28515625" style="969"/>
    <col min="3605" max="3605" width="12.5703125" style="969" customWidth="1"/>
    <col min="3606" max="3840" width="9.28515625" style="969"/>
    <col min="3841" max="3841" width="9.28515625" style="969" customWidth="1"/>
    <col min="3842" max="3842" width="17.42578125" style="969" customWidth="1"/>
    <col min="3843" max="3843" width="13.7109375" style="969" customWidth="1"/>
    <col min="3844" max="3844" width="9.28515625" style="969" customWidth="1"/>
    <col min="3845" max="3845" width="12" style="969" customWidth="1"/>
    <col min="3846" max="3850" width="9.28515625" style="969" customWidth="1"/>
    <col min="3851" max="3851" width="15.28515625" style="969" customWidth="1"/>
    <col min="3852" max="3852" width="34.42578125" style="969" customWidth="1"/>
    <col min="3853" max="3856" width="10" style="969" customWidth="1"/>
    <col min="3857" max="3857" width="9.28515625" style="969" customWidth="1"/>
    <col min="3858" max="3858" width="13.42578125" style="969" customWidth="1"/>
    <col min="3859" max="3860" width="9.28515625" style="969"/>
    <col min="3861" max="3861" width="12.5703125" style="969" customWidth="1"/>
    <col min="3862" max="4096" width="9.28515625" style="969"/>
    <col min="4097" max="4097" width="9.28515625" style="969" customWidth="1"/>
    <col min="4098" max="4098" width="17.42578125" style="969" customWidth="1"/>
    <col min="4099" max="4099" width="13.7109375" style="969" customWidth="1"/>
    <col min="4100" max="4100" width="9.28515625" style="969" customWidth="1"/>
    <col min="4101" max="4101" width="12" style="969" customWidth="1"/>
    <col min="4102" max="4106" width="9.28515625" style="969" customWidth="1"/>
    <col min="4107" max="4107" width="15.28515625" style="969" customWidth="1"/>
    <col min="4108" max="4108" width="34.42578125" style="969" customWidth="1"/>
    <col min="4109" max="4112" width="10" style="969" customWidth="1"/>
    <col min="4113" max="4113" width="9.28515625" style="969" customWidth="1"/>
    <col min="4114" max="4114" width="13.42578125" style="969" customWidth="1"/>
    <col min="4115" max="4116" width="9.28515625" style="969"/>
    <col min="4117" max="4117" width="12.5703125" style="969" customWidth="1"/>
    <col min="4118" max="4352" width="9.28515625" style="969"/>
    <col min="4353" max="4353" width="9.28515625" style="969" customWidth="1"/>
    <col min="4354" max="4354" width="17.42578125" style="969" customWidth="1"/>
    <col min="4355" max="4355" width="13.7109375" style="969" customWidth="1"/>
    <col min="4356" max="4356" width="9.28515625" style="969" customWidth="1"/>
    <col min="4357" max="4357" width="12" style="969" customWidth="1"/>
    <col min="4358" max="4362" width="9.28515625" style="969" customWidth="1"/>
    <col min="4363" max="4363" width="15.28515625" style="969" customWidth="1"/>
    <col min="4364" max="4364" width="34.42578125" style="969" customWidth="1"/>
    <col min="4365" max="4368" width="10" style="969" customWidth="1"/>
    <col min="4369" max="4369" width="9.28515625" style="969" customWidth="1"/>
    <col min="4370" max="4370" width="13.42578125" style="969" customWidth="1"/>
    <col min="4371" max="4372" width="9.28515625" style="969"/>
    <col min="4373" max="4373" width="12.5703125" style="969" customWidth="1"/>
    <col min="4374" max="4608" width="9.28515625" style="969"/>
    <col min="4609" max="4609" width="9.28515625" style="969" customWidth="1"/>
    <col min="4610" max="4610" width="17.42578125" style="969" customWidth="1"/>
    <col min="4611" max="4611" width="13.7109375" style="969" customWidth="1"/>
    <col min="4612" max="4612" width="9.28515625" style="969" customWidth="1"/>
    <col min="4613" max="4613" width="12" style="969" customWidth="1"/>
    <col min="4614" max="4618" width="9.28515625" style="969" customWidth="1"/>
    <col min="4619" max="4619" width="15.28515625" style="969" customWidth="1"/>
    <col min="4620" max="4620" width="34.42578125" style="969" customWidth="1"/>
    <col min="4621" max="4624" width="10" style="969" customWidth="1"/>
    <col min="4625" max="4625" width="9.28515625" style="969" customWidth="1"/>
    <col min="4626" max="4626" width="13.42578125" style="969" customWidth="1"/>
    <col min="4627" max="4628" width="9.28515625" style="969"/>
    <col min="4629" max="4629" width="12.5703125" style="969" customWidth="1"/>
    <col min="4630" max="4864" width="9.28515625" style="969"/>
    <col min="4865" max="4865" width="9.28515625" style="969" customWidth="1"/>
    <col min="4866" max="4866" width="17.42578125" style="969" customWidth="1"/>
    <col min="4867" max="4867" width="13.7109375" style="969" customWidth="1"/>
    <col min="4868" max="4868" width="9.28515625" style="969" customWidth="1"/>
    <col min="4869" max="4869" width="12" style="969" customWidth="1"/>
    <col min="4870" max="4874" width="9.28515625" style="969" customWidth="1"/>
    <col min="4875" max="4875" width="15.28515625" style="969" customWidth="1"/>
    <col min="4876" max="4876" width="34.42578125" style="969" customWidth="1"/>
    <col min="4877" max="4880" width="10" style="969" customWidth="1"/>
    <col min="4881" max="4881" width="9.28515625" style="969" customWidth="1"/>
    <col min="4882" max="4882" width="13.42578125" style="969" customWidth="1"/>
    <col min="4883" max="4884" width="9.28515625" style="969"/>
    <col min="4885" max="4885" width="12.5703125" style="969" customWidth="1"/>
    <col min="4886" max="5120" width="9.28515625" style="969"/>
    <col min="5121" max="5121" width="9.28515625" style="969" customWidth="1"/>
    <col min="5122" max="5122" width="17.42578125" style="969" customWidth="1"/>
    <col min="5123" max="5123" width="13.7109375" style="969" customWidth="1"/>
    <col min="5124" max="5124" width="9.28515625" style="969" customWidth="1"/>
    <col min="5125" max="5125" width="12" style="969" customWidth="1"/>
    <col min="5126" max="5130" width="9.28515625" style="969" customWidth="1"/>
    <col min="5131" max="5131" width="15.28515625" style="969" customWidth="1"/>
    <col min="5132" max="5132" width="34.42578125" style="969" customWidth="1"/>
    <col min="5133" max="5136" width="10" style="969" customWidth="1"/>
    <col min="5137" max="5137" width="9.28515625" style="969" customWidth="1"/>
    <col min="5138" max="5138" width="13.42578125" style="969" customWidth="1"/>
    <col min="5139" max="5140" width="9.28515625" style="969"/>
    <col min="5141" max="5141" width="12.5703125" style="969" customWidth="1"/>
    <col min="5142" max="5376" width="9.28515625" style="969"/>
    <col min="5377" max="5377" width="9.28515625" style="969" customWidth="1"/>
    <col min="5378" max="5378" width="17.42578125" style="969" customWidth="1"/>
    <col min="5379" max="5379" width="13.7109375" style="969" customWidth="1"/>
    <col min="5380" max="5380" width="9.28515625" style="969" customWidth="1"/>
    <col min="5381" max="5381" width="12" style="969" customWidth="1"/>
    <col min="5382" max="5386" width="9.28515625" style="969" customWidth="1"/>
    <col min="5387" max="5387" width="15.28515625" style="969" customWidth="1"/>
    <col min="5388" max="5388" width="34.42578125" style="969" customWidth="1"/>
    <col min="5389" max="5392" width="10" style="969" customWidth="1"/>
    <col min="5393" max="5393" width="9.28515625" style="969" customWidth="1"/>
    <col min="5394" max="5394" width="13.42578125" style="969" customWidth="1"/>
    <col min="5395" max="5396" width="9.28515625" style="969"/>
    <col min="5397" max="5397" width="12.5703125" style="969" customWidth="1"/>
    <col min="5398" max="5632" width="9.28515625" style="969"/>
    <col min="5633" max="5633" width="9.28515625" style="969" customWidth="1"/>
    <col min="5634" max="5634" width="17.42578125" style="969" customWidth="1"/>
    <col min="5635" max="5635" width="13.7109375" style="969" customWidth="1"/>
    <col min="5636" max="5636" width="9.28515625" style="969" customWidth="1"/>
    <col min="5637" max="5637" width="12" style="969" customWidth="1"/>
    <col min="5638" max="5642" width="9.28515625" style="969" customWidth="1"/>
    <col min="5643" max="5643" width="15.28515625" style="969" customWidth="1"/>
    <col min="5644" max="5644" width="34.42578125" style="969" customWidth="1"/>
    <col min="5645" max="5648" width="10" style="969" customWidth="1"/>
    <col min="5649" max="5649" width="9.28515625" style="969" customWidth="1"/>
    <col min="5650" max="5650" width="13.42578125" style="969" customWidth="1"/>
    <col min="5651" max="5652" width="9.28515625" style="969"/>
    <col min="5653" max="5653" width="12.5703125" style="969" customWidth="1"/>
    <col min="5654" max="5888" width="9.28515625" style="969"/>
    <col min="5889" max="5889" width="9.28515625" style="969" customWidth="1"/>
    <col min="5890" max="5890" width="17.42578125" style="969" customWidth="1"/>
    <col min="5891" max="5891" width="13.7109375" style="969" customWidth="1"/>
    <col min="5892" max="5892" width="9.28515625" style="969" customWidth="1"/>
    <col min="5893" max="5893" width="12" style="969" customWidth="1"/>
    <col min="5894" max="5898" width="9.28515625" style="969" customWidth="1"/>
    <col min="5899" max="5899" width="15.28515625" style="969" customWidth="1"/>
    <col min="5900" max="5900" width="34.42578125" style="969" customWidth="1"/>
    <col min="5901" max="5904" width="10" style="969" customWidth="1"/>
    <col min="5905" max="5905" width="9.28515625" style="969" customWidth="1"/>
    <col min="5906" max="5906" width="13.42578125" style="969" customWidth="1"/>
    <col min="5907" max="5908" width="9.28515625" style="969"/>
    <col min="5909" max="5909" width="12.5703125" style="969" customWidth="1"/>
    <col min="5910" max="6144" width="9.28515625" style="969"/>
    <col min="6145" max="6145" width="9.28515625" style="969" customWidth="1"/>
    <col min="6146" max="6146" width="17.42578125" style="969" customWidth="1"/>
    <col min="6147" max="6147" width="13.7109375" style="969" customWidth="1"/>
    <col min="6148" max="6148" width="9.28515625" style="969" customWidth="1"/>
    <col min="6149" max="6149" width="12" style="969" customWidth="1"/>
    <col min="6150" max="6154" width="9.28515625" style="969" customWidth="1"/>
    <col min="6155" max="6155" width="15.28515625" style="969" customWidth="1"/>
    <col min="6156" max="6156" width="34.42578125" style="969" customWidth="1"/>
    <col min="6157" max="6160" width="10" style="969" customWidth="1"/>
    <col min="6161" max="6161" width="9.28515625" style="969" customWidth="1"/>
    <col min="6162" max="6162" width="13.42578125" style="969" customWidth="1"/>
    <col min="6163" max="6164" width="9.28515625" style="969"/>
    <col min="6165" max="6165" width="12.5703125" style="969" customWidth="1"/>
    <col min="6166" max="6400" width="9.28515625" style="969"/>
    <col min="6401" max="6401" width="9.28515625" style="969" customWidth="1"/>
    <col min="6402" max="6402" width="17.42578125" style="969" customWidth="1"/>
    <col min="6403" max="6403" width="13.7109375" style="969" customWidth="1"/>
    <col min="6404" max="6404" width="9.28515625" style="969" customWidth="1"/>
    <col min="6405" max="6405" width="12" style="969" customWidth="1"/>
    <col min="6406" max="6410" width="9.28515625" style="969" customWidth="1"/>
    <col min="6411" max="6411" width="15.28515625" style="969" customWidth="1"/>
    <col min="6412" max="6412" width="34.42578125" style="969" customWidth="1"/>
    <col min="6413" max="6416" width="10" style="969" customWidth="1"/>
    <col min="6417" max="6417" width="9.28515625" style="969" customWidth="1"/>
    <col min="6418" max="6418" width="13.42578125" style="969" customWidth="1"/>
    <col min="6419" max="6420" width="9.28515625" style="969"/>
    <col min="6421" max="6421" width="12.5703125" style="969" customWidth="1"/>
    <col min="6422" max="6656" width="9.28515625" style="969"/>
    <col min="6657" max="6657" width="9.28515625" style="969" customWidth="1"/>
    <col min="6658" max="6658" width="17.42578125" style="969" customWidth="1"/>
    <col min="6659" max="6659" width="13.7109375" style="969" customWidth="1"/>
    <col min="6660" max="6660" width="9.28515625" style="969" customWidth="1"/>
    <col min="6661" max="6661" width="12" style="969" customWidth="1"/>
    <col min="6662" max="6666" width="9.28515625" style="969" customWidth="1"/>
    <col min="6667" max="6667" width="15.28515625" style="969" customWidth="1"/>
    <col min="6668" max="6668" width="34.42578125" style="969" customWidth="1"/>
    <col min="6669" max="6672" width="10" style="969" customWidth="1"/>
    <col min="6673" max="6673" width="9.28515625" style="969" customWidth="1"/>
    <col min="6674" max="6674" width="13.42578125" style="969" customWidth="1"/>
    <col min="6675" max="6676" width="9.28515625" style="969"/>
    <col min="6677" max="6677" width="12.5703125" style="969" customWidth="1"/>
    <col min="6678" max="6912" width="9.28515625" style="969"/>
    <col min="6913" max="6913" width="9.28515625" style="969" customWidth="1"/>
    <col min="6914" max="6914" width="17.42578125" style="969" customWidth="1"/>
    <col min="6915" max="6915" width="13.7109375" style="969" customWidth="1"/>
    <col min="6916" max="6916" width="9.28515625" style="969" customWidth="1"/>
    <col min="6917" max="6917" width="12" style="969" customWidth="1"/>
    <col min="6918" max="6922" width="9.28515625" style="969" customWidth="1"/>
    <col min="6923" max="6923" width="15.28515625" style="969" customWidth="1"/>
    <col min="6924" max="6924" width="34.42578125" style="969" customWidth="1"/>
    <col min="6925" max="6928" width="10" style="969" customWidth="1"/>
    <col min="6929" max="6929" width="9.28515625" style="969" customWidth="1"/>
    <col min="6930" max="6930" width="13.42578125" style="969" customWidth="1"/>
    <col min="6931" max="6932" width="9.28515625" style="969"/>
    <col min="6933" max="6933" width="12.5703125" style="969" customWidth="1"/>
    <col min="6934" max="7168" width="9.28515625" style="969"/>
    <col min="7169" max="7169" width="9.28515625" style="969" customWidth="1"/>
    <col min="7170" max="7170" width="17.42578125" style="969" customWidth="1"/>
    <col min="7171" max="7171" width="13.7109375" style="969" customWidth="1"/>
    <col min="7172" max="7172" width="9.28515625" style="969" customWidth="1"/>
    <col min="7173" max="7173" width="12" style="969" customWidth="1"/>
    <col min="7174" max="7178" width="9.28515625" style="969" customWidth="1"/>
    <col min="7179" max="7179" width="15.28515625" style="969" customWidth="1"/>
    <col min="7180" max="7180" width="34.42578125" style="969" customWidth="1"/>
    <col min="7181" max="7184" width="10" style="969" customWidth="1"/>
    <col min="7185" max="7185" width="9.28515625" style="969" customWidth="1"/>
    <col min="7186" max="7186" width="13.42578125" style="969" customWidth="1"/>
    <col min="7187" max="7188" width="9.28515625" style="969"/>
    <col min="7189" max="7189" width="12.5703125" style="969" customWidth="1"/>
    <col min="7190" max="7424" width="9.28515625" style="969"/>
    <col min="7425" max="7425" width="9.28515625" style="969" customWidth="1"/>
    <col min="7426" max="7426" width="17.42578125" style="969" customWidth="1"/>
    <col min="7427" max="7427" width="13.7109375" style="969" customWidth="1"/>
    <col min="7428" max="7428" width="9.28515625" style="969" customWidth="1"/>
    <col min="7429" max="7429" width="12" style="969" customWidth="1"/>
    <col min="7430" max="7434" width="9.28515625" style="969" customWidth="1"/>
    <col min="7435" max="7435" width="15.28515625" style="969" customWidth="1"/>
    <col min="7436" max="7436" width="34.42578125" style="969" customWidth="1"/>
    <col min="7437" max="7440" width="10" style="969" customWidth="1"/>
    <col min="7441" max="7441" width="9.28515625" style="969" customWidth="1"/>
    <col min="7442" max="7442" width="13.42578125" style="969" customWidth="1"/>
    <col min="7443" max="7444" width="9.28515625" style="969"/>
    <col min="7445" max="7445" width="12.5703125" style="969" customWidth="1"/>
    <col min="7446" max="7680" width="9.28515625" style="969"/>
    <col min="7681" max="7681" width="9.28515625" style="969" customWidth="1"/>
    <col min="7682" max="7682" width="17.42578125" style="969" customWidth="1"/>
    <col min="7683" max="7683" width="13.7109375" style="969" customWidth="1"/>
    <col min="7684" max="7684" width="9.28515625" style="969" customWidth="1"/>
    <col min="7685" max="7685" width="12" style="969" customWidth="1"/>
    <col min="7686" max="7690" width="9.28515625" style="969" customWidth="1"/>
    <col min="7691" max="7691" width="15.28515625" style="969" customWidth="1"/>
    <col min="7692" max="7692" width="34.42578125" style="969" customWidth="1"/>
    <col min="7693" max="7696" width="10" style="969" customWidth="1"/>
    <col min="7697" max="7697" width="9.28515625" style="969" customWidth="1"/>
    <col min="7698" max="7698" width="13.42578125" style="969" customWidth="1"/>
    <col min="7699" max="7700" width="9.28515625" style="969"/>
    <col min="7701" max="7701" width="12.5703125" style="969" customWidth="1"/>
    <col min="7702" max="7936" width="9.28515625" style="969"/>
    <col min="7937" max="7937" width="9.28515625" style="969" customWidth="1"/>
    <col min="7938" max="7938" width="17.42578125" style="969" customWidth="1"/>
    <col min="7939" max="7939" width="13.7109375" style="969" customWidth="1"/>
    <col min="7940" max="7940" width="9.28515625" style="969" customWidth="1"/>
    <col min="7941" max="7941" width="12" style="969" customWidth="1"/>
    <col min="7942" max="7946" width="9.28515625" style="969" customWidth="1"/>
    <col min="7947" max="7947" width="15.28515625" style="969" customWidth="1"/>
    <col min="7948" max="7948" width="34.42578125" style="969" customWidth="1"/>
    <col min="7949" max="7952" width="10" style="969" customWidth="1"/>
    <col min="7953" max="7953" width="9.28515625" style="969" customWidth="1"/>
    <col min="7954" max="7954" width="13.42578125" style="969" customWidth="1"/>
    <col min="7955" max="7956" width="9.28515625" style="969"/>
    <col min="7957" max="7957" width="12.5703125" style="969" customWidth="1"/>
    <col min="7958" max="8192" width="9.28515625" style="969"/>
    <col min="8193" max="8193" width="9.28515625" style="969" customWidth="1"/>
    <col min="8194" max="8194" width="17.42578125" style="969" customWidth="1"/>
    <col min="8195" max="8195" width="13.7109375" style="969" customWidth="1"/>
    <col min="8196" max="8196" width="9.28515625" style="969" customWidth="1"/>
    <col min="8197" max="8197" width="12" style="969" customWidth="1"/>
    <col min="8198" max="8202" width="9.28515625" style="969" customWidth="1"/>
    <col min="8203" max="8203" width="15.28515625" style="969" customWidth="1"/>
    <col min="8204" max="8204" width="34.42578125" style="969" customWidth="1"/>
    <col min="8205" max="8208" width="10" style="969" customWidth="1"/>
    <col min="8209" max="8209" width="9.28515625" style="969" customWidth="1"/>
    <col min="8210" max="8210" width="13.42578125" style="969" customWidth="1"/>
    <col min="8211" max="8212" width="9.28515625" style="969"/>
    <col min="8213" max="8213" width="12.5703125" style="969" customWidth="1"/>
    <col min="8214" max="8448" width="9.28515625" style="969"/>
    <col min="8449" max="8449" width="9.28515625" style="969" customWidth="1"/>
    <col min="8450" max="8450" width="17.42578125" style="969" customWidth="1"/>
    <col min="8451" max="8451" width="13.7109375" style="969" customWidth="1"/>
    <col min="8452" max="8452" width="9.28515625" style="969" customWidth="1"/>
    <col min="8453" max="8453" width="12" style="969" customWidth="1"/>
    <col min="8454" max="8458" width="9.28515625" style="969" customWidth="1"/>
    <col min="8459" max="8459" width="15.28515625" style="969" customWidth="1"/>
    <col min="8460" max="8460" width="34.42578125" style="969" customWidth="1"/>
    <col min="8461" max="8464" width="10" style="969" customWidth="1"/>
    <col min="8465" max="8465" width="9.28515625" style="969" customWidth="1"/>
    <col min="8466" max="8466" width="13.42578125" style="969" customWidth="1"/>
    <col min="8467" max="8468" width="9.28515625" style="969"/>
    <col min="8469" max="8469" width="12.5703125" style="969" customWidth="1"/>
    <col min="8470" max="8704" width="9.28515625" style="969"/>
    <col min="8705" max="8705" width="9.28515625" style="969" customWidth="1"/>
    <col min="8706" max="8706" width="17.42578125" style="969" customWidth="1"/>
    <col min="8707" max="8707" width="13.7109375" style="969" customWidth="1"/>
    <col min="8708" max="8708" width="9.28515625" style="969" customWidth="1"/>
    <col min="8709" max="8709" width="12" style="969" customWidth="1"/>
    <col min="8710" max="8714" width="9.28515625" style="969" customWidth="1"/>
    <col min="8715" max="8715" width="15.28515625" style="969" customWidth="1"/>
    <col min="8716" max="8716" width="34.42578125" style="969" customWidth="1"/>
    <col min="8717" max="8720" width="10" style="969" customWidth="1"/>
    <col min="8721" max="8721" width="9.28515625" style="969" customWidth="1"/>
    <col min="8722" max="8722" width="13.42578125" style="969" customWidth="1"/>
    <col min="8723" max="8724" width="9.28515625" style="969"/>
    <col min="8725" max="8725" width="12.5703125" style="969" customWidth="1"/>
    <col min="8726" max="8960" width="9.28515625" style="969"/>
    <col min="8961" max="8961" width="9.28515625" style="969" customWidth="1"/>
    <col min="8962" max="8962" width="17.42578125" style="969" customWidth="1"/>
    <col min="8963" max="8963" width="13.7109375" style="969" customWidth="1"/>
    <col min="8964" max="8964" width="9.28515625" style="969" customWidth="1"/>
    <col min="8965" max="8965" width="12" style="969" customWidth="1"/>
    <col min="8966" max="8970" width="9.28515625" style="969" customWidth="1"/>
    <col min="8971" max="8971" width="15.28515625" style="969" customWidth="1"/>
    <col min="8972" max="8972" width="34.42578125" style="969" customWidth="1"/>
    <col min="8973" max="8976" width="10" style="969" customWidth="1"/>
    <col min="8977" max="8977" width="9.28515625" style="969" customWidth="1"/>
    <col min="8978" max="8978" width="13.42578125" style="969" customWidth="1"/>
    <col min="8979" max="8980" width="9.28515625" style="969"/>
    <col min="8981" max="8981" width="12.5703125" style="969" customWidth="1"/>
    <col min="8982" max="9216" width="9.28515625" style="969"/>
    <col min="9217" max="9217" width="9.28515625" style="969" customWidth="1"/>
    <col min="9218" max="9218" width="17.42578125" style="969" customWidth="1"/>
    <col min="9219" max="9219" width="13.7109375" style="969" customWidth="1"/>
    <col min="9220" max="9220" width="9.28515625" style="969" customWidth="1"/>
    <col min="9221" max="9221" width="12" style="969" customWidth="1"/>
    <col min="9222" max="9226" width="9.28515625" style="969" customWidth="1"/>
    <col min="9227" max="9227" width="15.28515625" style="969" customWidth="1"/>
    <col min="9228" max="9228" width="34.42578125" style="969" customWidth="1"/>
    <col min="9229" max="9232" width="10" style="969" customWidth="1"/>
    <col min="9233" max="9233" width="9.28515625" style="969" customWidth="1"/>
    <col min="9234" max="9234" width="13.42578125" style="969" customWidth="1"/>
    <col min="9235" max="9236" width="9.28515625" style="969"/>
    <col min="9237" max="9237" width="12.5703125" style="969" customWidth="1"/>
    <col min="9238" max="9472" width="9.28515625" style="969"/>
    <col min="9473" max="9473" width="9.28515625" style="969" customWidth="1"/>
    <col min="9474" max="9474" width="17.42578125" style="969" customWidth="1"/>
    <col min="9475" max="9475" width="13.7109375" style="969" customWidth="1"/>
    <col min="9476" max="9476" width="9.28515625" style="969" customWidth="1"/>
    <col min="9477" max="9477" width="12" style="969" customWidth="1"/>
    <col min="9478" max="9482" width="9.28515625" style="969" customWidth="1"/>
    <col min="9483" max="9483" width="15.28515625" style="969" customWidth="1"/>
    <col min="9484" max="9484" width="34.42578125" style="969" customWidth="1"/>
    <col min="9485" max="9488" width="10" style="969" customWidth="1"/>
    <col min="9489" max="9489" width="9.28515625" style="969" customWidth="1"/>
    <col min="9490" max="9490" width="13.42578125" style="969" customWidth="1"/>
    <col min="9491" max="9492" width="9.28515625" style="969"/>
    <col min="9493" max="9493" width="12.5703125" style="969" customWidth="1"/>
    <col min="9494" max="9728" width="9.28515625" style="969"/>
    <col min="9729" max="9729" width="9.28515625" style="969" customWidth="1"/>
    <col min="9730" max="9730" width="17.42578125" style="969" customWidth="1"/>
    <col min="9731" max="9731" width="13.7109375" style="969" customWidth="1"/>
    <col min="9732" max="9732" width="9.28515625" style="969" customWidth="1"/>
    <col min="9733" max="9733" width="12" style="969" customWidth="1"/>
    <col min="9734" max="9738" width="9.28515625" style="969" customWidth="1"/>
    <col min="9739" max="9739" width="15.28515625" style="969" customWidth="1"/>
    <col min="9740" max="9740" width="34.42578125" style="969" customWidth="1"/>
    <col min="9741" max="9744" width="10" style="969" customWidth="1"/>
    <col min="9745" max="9745" width="9.28515625" style="969" customWidth="1"/>
    <col min="9746" max="9746" width="13.42578125" style="969" customWidth="1"/>
    <col min="9747" max="9748" width="9.28515625" style="969"/>
    <col min="9749" max="9749" width="12.5703125" style="969" customWidth="1"/>
    <col min="9750" max="9984" width="9.28515625" style="969"/>
    <col min="9985" max="9985" width="9.28515625" style="969" customWidth="1"/>
    <col min="9986" max="9986" width="17.42578125" style="969" customWidth="1"/>
    <col min="9987" max="9987" width="13.7109375" style="969" customWidth="1"/>
    <col min="9988" max="9988" width="9.28515625" style="969" customWidth="1"/>
    <col min="9989" max="9989" width="12" style="969" customWidth="1"/>
    <col min="9990" max="9994" width="9.28515625" style="969" customWidth="1"/>
    <col min="9995" max="9995" width="15.28515625" style="969" customWidth="1"/>
    <col min="9996" max="9996" width="34.42578125" style="969" customWidth="1"/>
    <col min="9997" max="10000" width="10" style="969" customWidth="1"/>
    <col min="10001" max="10001" width="9.28515625" style="969" customWidth="1"/>
    <col min="10002" max="10002" width="13.42578125" style="969" customWidth="1"/>
    <col min="10003" max="10004" width="9.28515625" style="969"/>
    <col min="10005" max="10005" width="12.5703125" style="969" customWidth="1"/>
    <col min="10006" max="10240" width="9.28515625" style="969"/>
    <col min="10241" max="10241" width="9.28515625" style="969" customWidth="1"/>
    <col min="10242" max="10242" width="17.42578125" style="969" customWidth="1"/>
    <col min="10243" max="10243" width="13.7109375" style="969" customWidth="1"/>
    <col min="10244" max="10244" width="9.28515625" style="969" customWidth="1"/>
    <col min="10245" max="10245" width="12" style="969" customWidth="1"/>
    <col min="10246" max="10250" width="9.28515625" style="969" customWidth="1"/>
    <col min="10251" max="10251" width="15.28515625" style="969" customWidth="1"/>
    <col min="10252" max="10252" width="34.42578125" style="969" customWidth="1"/>
    <col min="10253" max="10256" width="10" style="969" customWidth="1"/>
    <col min="10257" max="10257" width="9.28515625" style="969" customWidth="1"/>
    <col min="10258" max="10258" width="13.42578125" style="969" customWidth="1"/>
    <col min="10259" max="10260" width="9.28515625" style="969"/>
    <col min="10261" max="10261" width="12.5703125" style="969" customWidth="1"/>
    <col min="10262" max="10496" width="9.28515625" style="969"/>
    <col min="10497" max="10497" width="9.28515625" style="969" customWidth="1"/>
    <col min="10498" max="10498" width="17.42578125" style="969" customWidth="1"/>
    <col min="10499" max="10499" width="13.7109375" style="969" customWidth="1"/>
    <col min="10500" max="10500" width="9.28515625" style="969" customWidth="1"/>
    <col min="10501" max="10501" width="12" style="969" customWidth="1"/>
    <col min="10502" max="10506" width="9.28515625" style="969" customWidth="1"/>
    <col min="10507" max="10507" width="15.28515625" style="969" customWidth="1"/>
    <col min="10508" max="10508" width="34.42578125" style="969" customWidth="1"/>
    <col min="10509" max="10512" width="10" style="969" customWidth="1"/>
    <col min="10513" max="10513" width="9.28515625" style="969" customWidth="1"/>
    <col min="10514" max="10514" width="13.42578125" style="969" customWidth="1"/>
    <col min="10515" max="10516" width="9.28515625" style="969"/>
    <col min="10517" max="10517" width="12.5703125" style="969" customWidth="1"/>
    <col min="10518" max="10752" width="9.28515625" style="969"/>
    <col min="10753" max="10753" width="9.28515625" style="969" customWidth="1"/>
    <col min="10754" max="10754" width="17.42578125" style="969" customWidth="1"/>
    <col min="10755" max="10755" width="13.7109375" style="969" customWidth="1"/>
    <col min="10756" max="10756" width="9.28515625" style="969" customWidth="1"/>
    <col min="10757" max="10757" width="12" style="969" customWidth="1"/>
    <col min="10758" max="10762" width="9.28515625" style="969" customWidth="1"/>
    <col min="10763" max="10763" width="15.28515625" style="969" customWidth="1"/>
    <col min="10764" max="10764" width="34.42578125" style="969" customWidth="1"/>
    <col min="10765" max="10768" width="10" style="969" customWidth="1"/>
    <col min="10769" max="10769" width="9.28515625" style="969" customWidth="1"/>
    <col min="10770" max="10770" width="13.42578125" style="969" customWidth="1"/>
    <col min="10771" max="10772" width="9.28515625" style="969"/>
    <col min="10773" max="10773" width="12.5703125" style="969" customWidth="1"/>
    <col min="10774" max="11008" width="9.28515625" style="969"/>
    <col min="11009" max="11009" width="9.28515625" style="969" customWidth="1"/>
    <col min="11010" max="11010" width="17.42578125" style="969" customWidth="1"/>
    <col min="11011" max="11011" width="13.7109375" style="969" customWidth="1"/>
    <col min="11012" max="11012" width="9.28515625" style="969" customWidth="1"/>
    <col min="11013" max="11013" width="12" style="969" customWidth="1"/>
    <col min="11014" max="11018" width="9.28515625" style="969" customWidth="1"/>
    <col min="11019" max="11019" width="15.28515625" style="969" customWidth="1"/>
    <col min="11020" max="11020" width="34.42578125" style="969" customWidth="1"/>
    <col min="11021" max="11024" width="10" style="969" customWidth="1"/>
    <col min="11025" max="11025" width="9.28515625" style="969" customWidth="1"/>
    <col min="11026" max="11026" width="13.42578125" style="969" customWidth="1"/>
    <col min="11027" max="11028" width="9.28515625" style="969"/>
    <col min="11029" max="11029" width="12.5703125" style="969" customWidth="1"/>
    <col min="11030" max="11264" width="9.28515625" style="969"/>
    <col min="11265" max="11265" width="9.28515625" style="969" customWidth="1"/>
    <col min="11266" max="11266" width="17.42578125" style="969" customWidth="1"/>
    <col min="11267" max="11267" width="13.7109375" style="969" customWidth="1"/>
    <col min="11268" max="11268" width="9.28515625" style="969" customWidth="1"/>
    <col min="11269" max="11269" width="12" style="969" customWidth="1"/>
    <col min="11270" max="11274" width="9.28515625" style="969" customWidth="1"/>
    <col min="11275" max="11275" width="15.28515625" style="969" customWidth="1"/>
    <col min="11276" max="11276" width="34.42578125" style="969" customWidth="1"/>
    <col min="11277" max="11280" width="10" style="969" customWidth="1"/>
    <col min="11281" max="11281" width="9.28515625" style="969" customWidth="1"/>
    <col min="11282" max="11282" width="13.42578125" style="969" customWidth="1"/>
    <col min="11283" max="11284" width="9.28515625" style="969"/>
    <col min="11285" max="11285" width="12.5703125" style="969" customWidth="1"/>
    <col min="11286" max="11520" width="9.28515625" style="969"/>
    <col min="11521" max="11521" width="9.28515625" style="969" customWidth="1"/>
    <col min="11522" max="11522" width="17.42578125" style="969" customWidth="1"/>
    <col min="11523" max="11523" width="13.7109375" style="969" customWidth="1"/>
    <col min="11524" max="11524" width="9.28515625" style="969" customWidth="1"/>
    <col min="11525" max="11525" width="12" style="969" customWidth="1"/>
    <col min="11526" max="11530" width="9.28515625" style="969" customWidth="1"/>
    <col min="11531" max="11531" width="15.28515625" style="969" customWidth="1"/>
    <col min="11532" max="11532" width="34.42578125" style="969" customWidth="1"/>
    <col min="11533" max="11536" width="10" style="969" customWidth="1"/>
    <col min="11537" max="11537" width="9.28515625" style="969" customWidth="1"/>
    <col min="11538" max="11538" width="13.42578125" style="969" customWidth="1"/>
    <col min="11539" max="11540" width="9.28515625" style="969"/>
    <col min="11541" max="11541" width="12.5703125" style="969" customWidth="1"/>
    <col min="11542" max="11776" width="9.28515625" style="969"/>
    <col min="11777" max="11777" width="9.28515625" style="969" customWidth="1"/>
    <col min="11778" max="11778" width="17.42578125" style="969" customWidth="1"/>
    <col min="11779" max="11779" width="13.7109375" style="969" customWidth="1"/>
    <col min="11780" max="11780" width="9.28515625" style="969" customWidth="1"/>
    <col min="11781" max="11781" width="12" style="969" customWidth="1"/>
    <col min="11782" max="11786" width="9.28515625" style="969" customWidth="1"/>
    <col min="11787" max="11787" width="15.28515625" style="969" customWidth="1"/>
    <col min="11788" max="11788" width="34.42578125" style="969" customWidth="1"/>
    <col min="11789" max="11792" width="10" style="969" customWidth="1"/>
    <col min="11793" max="11793" width="9.28515625" style="969" customWidth="1"/>
    <col min="11794" max="11794" width="13.42578125" style="969" customWidth="1"/>
    <col min="11795" max="11796" width="9.28515625" style="969"/>
    <col min="11797" max="11797" width="12.5703125" style="969" customWidth="1"/>
    <col min="11798" max="12032" width="9.28515625" style="969"/>
    <col min="12033" max="12033" width="9.28515625" style="969" customWidth="1"/>
    <col min="12034" max="12034" width="17.42578125" style="969" customWidth="1"/>
    <col min="12035" max="12035" width="13.7109375" style="969" customWidth="1"/>
    <col min="12036" max="12036" width="9.28515625" style="969" customWidth="1"/>
    <col min="12037" max="12037" width="12" style="969" customWidth="1"/>
    <col min="12038" max="12042" width="9.28515625" style="969" customWidth="1"/>
    <col min="12043" max="12043" width="15.28515625" style="969" customWidth="1"/>
    <col min="12044" max="12044" width="34.42578125" style="969" customWidth="1"/>
    <col min="12045" max="12048" width="10" style="969" customWidth="1"/>
    <col min="12049" max="12049" width="9.28515625" style="969" customWidth="1"/>
    <col min="12050" max="12050" width="13.42578125" style="969" customWidth="1"/>
    <col min="12051" max="12052" width="9.28515625" style="969"/>
    <col min="12053" max="12053" width="12.5703125" style="969" customWidth="1"/>
    <col min="12054" max="12288" width="9.28515625" style="969"/>
    <col min="12289" max="12289" width="9.28515625" style="969" customWidth="1"/>
    <col min="12290" max="12290" width="17.42578125" style="969" customWidth="1"/>
    <col min="12291" max="12291" width="13.7109375" style="969" customWidth="1"/>
    <col min="12292" max="12292" width="9.28515625" style="969" customWidth="1"/>
    <col min="12293" max="12293" width="12" style="969" customWidth="1"/>
    <col min="12294" max="12298" width="9.28515625" style="969" customWidth="1"/>
    <col min="12299" max="12299" width="15.28515625" style="969" customWidth="1"/>
    <col min="12300" max="12300" width="34.42578125" style="969" customWidth="1"/>
    <col min="12301" max="12304" width="10" style="969" customWidth="1"/>
    <col min="12305" max="12305" width="9.28515625" style="969" customWidth="1"/>
    <col min="12306" max="12306" width="13.42578125" style="969" customWidth="1"/>
    <col min="12307" max="12308" width="9.28515625" style="969"/>
    <col min="12309" max="12309" width="12.5703125" style="969" customWidth="1"/>
    <col min="12310" max="12544" width="9.28515625" style="969"/>
    <col min="12545" max="12545" width="9.28515625" style="969" customWidth="1"/>
    <col min="12546" max="12546" width="17.42578125" style="969" customWidth="1"/>
    <col min="12547" max="12547" width="13.7109375" style="969" customWidth="1"/>
    <col min="12548" max="12548" width="9.28515625" style="969" customWidth="1"/>
    <col min="12549" max="12549" width="12" style="969" customWidth="1"/>
    <col min="12550" max="12554" width="9.28515625" style="969" customWidth="1"/>
    <col min="12555" max="12555" width="15.28515625" style="969" customWidth="1"/>
    <col min="12556" max="12556" width="34.42578125" style="969" customWidth="1"/>
    <col min="12557" max="12560" width="10" style="969" customWidth="1"/>
    <col min="12561" max="12561" width="9.28515625" style="969" customWidth="1"/>
    <col min="12562" max="12562" width="13.42578125" style="969" customWidth="1"/>
    <col min="12563" max="12564" width="9.28515625" style="969"/>
    <col min="12565" max="12565" width="12.5703125" style="969" customWidth="1"/>
    <col min="12566" max="12800" width="9.28515625" style="969"/>
    <col min="12801" max="12801" width="9.28515625" style="969" customWidth="1"/>
    <col min="12802" max="12802" width="17.42578125" style="969" customWidth="1"/>
    <col min="12803" max="12803" width="13.7109375" style="969" customWidth="1"/>
    <col min="12804" max="12804" width="9.28515625" style="969" customWidth="1"/>
    <col min="12805" max="12805" width="12" style="969" customWidth="1"/>
    <col min="12806" max="12810" width="9.28515625" style="969" customWidth="1"/>
    <col min="12811" max="12811" width="15.28515625" style="969" customWidth="1"/>
    <col min="12812" max="12812" width="34.42578125" style="969" customWidth="1"/>
    <col min="12813" max="12816" width="10" style="969" customWidth="1"/>
    <col min="12817" max="12817" width="9.28515625" style="969" customWidth="1"/>
    <col min="12818" max="12818" width="13.42578125" style="969" customWidth="1"/>
    <col min="12819" max="12820" width="9.28515625" style="969"/>
    <col min="12821" max="12821" width="12.5703125" style="969" customWidth="1"/>
    <col min="12822" max="13056" width="9.28515625" style="969"/>
    <col min="13057" max="13057" width="9.28515625" style="969" customWidth="1"/>
    <col min="13058" max="13058" width="17.42578125" style="969" customWidth="1"/>
    <col min="13059" max="13059" width="13.7109375" style="969" customWidth="1"/>
    <col min="13060" max="13060" width="9.28515625" style="969" customWidth="1"/>
    <col min="13061" max="13061" width="12" style="969" customWidth="1"/>
    <col min="13062" max="13066" width="9.28515625" style="969" customWidth="1"/>
    <col min="13067" max="13067" width="15.28515625" style="969" customWidth="1"/>
    <col min="13068" max="13068" width="34.42578125" style="969" customWidth="1"/>
    <col min="13069" max="13072" width="10" style="969" customWidth="1"/>
    <col min="13073" max="13073" width="9.28515625" style="969" customWidth="1"/>
    <col min="13074" max="13074" width="13.42578125" style="969" customWidth="1"/>
    <col min="13075" max="13076" width="9.28515625" style="969"/>
    <col min="13077" max="13077" width="12.5703125" style="969" customWidth="1"/>
    <col min="13078" max="13312" width="9.28515625" style="969"/>
    <col min="13313" max="13313" width="9.28515625" style="969" customWidth="1"/>
    <col min="13314" max="13314" width="17.42578125" style="969" customWidth="1"/>
    <col min="13315" max="13315" width="13.7109375" style="969" customWidth="1"/>
    <col min="13316" max="13316" width="9.28515625" style="969" customWidth="1"/>
    <col min="13317" max="13317" width="12" style="969" customWidth="1"/>
    <col min="13318" max="13322" width="9.28515625" style="969" customWidth="1"/>
    <col min="13323" max="13323" width="15.28515625" style="969" customWidth="1"/>
    <col min="13324" max="13324" width="34.42578125" style="969" customWidth="1"/>
    <col min="13325" max="13328" width="10" style="969" customWidth="1"/>
    <col min="13329" max="13329" width="9.28515625" style="969" customWidth="1"/>
    <col min="13330" max="13330" width="13.42578125" style="969" customWidth="1"/>
    <col min="13331" max="13332" width="9.28515625" style="969"/>
    <col min="13333" max="13333" width="12.5703125" style="969" customWidth="1"/>
    <col min="13334" max="13568" width="9.28515625" style="969"/>
    <col min="13569" max="13569" width="9.28515625" style="969" customWidth="1"/>
    <col min="13570" max="13570" width="17.42578125" style="969" customWidth="1"/>
    <col min="13571" max="13571" width="13.7109375" style="969" customWidth="1"/>
    <col min="13572" max="13572" width="9.28515625" style="969" customWidth="1"/>
    <col min="13573" max="13573" width="12" style="969" customWidth="1"/>
    <col min="13574" max="13578" width="9.28515625" style="969" customWidth="1"/>
    <col min="13579" max="13579" width="15.28515625" style="969" customWidth="1"/>
    <col min="13580" max="13580" width="34.42578125" style="969" customWidth="1"/>
    <col min="13581" max="13584" width="10" style="969" customWidth="1"/>
    <col min="13585" max="13585" width="9.28515625" style="969" customWidth="1"/>
    <col min="13586" max="13586" width="13.42578125" style="969" customWidth="1"/>
    <col min="13587" max="13588" width="9.28515625" style="969"/>
    <col min="13589" max="13589" width="12.5703125" style="969" customWidth="1"/>
    <col min="13590" max="13824" width="9.28515625" style="969"/>
    <col min="13825" max="13825" width="9.28515625" style="969" customWidth="1"/>
    <col min="13826" max="13826" width="17.42578125" style="969" customWidth="1"/>
    <col min="13827" max="13827" width="13.7109375" style="969" customWidth="1"/>
    <col min="13828" max="13828" width="9.28515625" style="969" customWidth="1"/>
    <col min="13829" max="13829" width="12" style="969" customWidth="1"/>
    <col min="13830" max="13834" width="9.28515625" style="969" customWidth="1"/>
    <col min="13835" max="13835" width="15.28515625" style="969" customWidth="1"/>
    <col min="13836" max="13836" width="34.42578125" style="969" customWidth="1"/>
    <col min="13837" max="13840" width="10" style="969" customWidth="1"/>
    <col min="13841" max="13841" width="9.28515625" style="969" customWidth="1"/>
    <col min="13842" max="13842" width="13.42578125" style="969" customWidth="1"/>
    <col min="13843" max="13844" width="9.28515625" style="969"/>
    <col min="13845" max="13845" width="12.5703125" style="969" customWidth="1"/>
    <col min="13846" max="14080" width="9.28515625" style="969"/>
    <col min="14081" max="14081" width="9.28515625" style="969" customWidth="1"/>
    <col min="14082" max="14082" width="17.42578125" style="969" customWidth="1"/>
    <col min="14083" max="14083" width="13.7109375" style="969" customWidth="1"/>
    <col min="14084" max="14084" width="9.28515625" style="969" customWidth="1"/>
    <col min="14085" max="14085" width="12" style="969" customWidth="1"/>
    <col min="14086" max="14090" width="9.28515625" style="969" customWidth="1"/>
    <col min="14091" max="14091" width="15.28515625" style="969" customWidth="1"/>
    <col min="14092" max="14092" width="34.42578125" style="969" customWidth="1"/>
    <col min="14093" max="14096" width="10" style="969" customWidth="1"/>
    <col min="14097" max="14097" width="9.28515625" style="969" customWidth="1"/>
    <col min="14098" max="14098" width="13.42578125" style="969" customWidth="1"/>
    <col min="14099" max="14100" width="9.28515625" style="969"/>
    <col min="14101" max="14101" width="12.5703125" style="969" customWidth="1"/>
    <col min="14102" max="14336" width="9.28515625" style="969"/>
    <col min="14337" max="14337" width="9.28515625" style="969" customWidth="1"/>
    <col min="14338" max="14338" width="17.42578125" style="969" customWidth="1"/>
    <col min="14339" max="14339" width="13.7109375" style="969" customWidth="1"/>
    <col min="14340" max="14340" width="9.28515625" style="969" customWidth="1"/>
    <col min="14341" max="14341" width="12" style="969" customWidth="1"/>
    <col min="14342" max="14346" width="9.28515625" style="969" customWidth="1"/>
    <col min="14347" max="14347" width="15.28515625" style="969" customWidth="1"/>
    <col min="14348" max="14348" width="34.42578125" style="969" customWidth="1"/>
    <col min="14349" max="14352" width="10" style="969" customWidth="1"/>
    <col min="14353" max="14353" width="9.28515625" style="969" customWidth="1"/>
    <col min="14354" max="14354" width="13.42578125" style="969" customWidth="1"/>
    <col min="14355" max="14356" width="9.28515625" style="969"/>
    <col min="14357" max="14357" width="12.5703125" style="969" customWidth="1"/>
    <col min="14358" max="14592" width="9.28515625" style="969"/>
    <col min="14593" max="14593" width="9.28515625" style="969" customWidth="1"/>
    <col min="14594" max="14594" width="17.42578125" style="969" customWidth="1"/>
    <col min="14595" max="14595" width="13.7109375" style="969" customWidth="1"/>
    <col min="14596" max="14596" width="9.28515625" style="969" customWidth="1"/>
    <col min="14597" max="14597" width="12" style="969" customWidth="1"/>
    <col min="14598" max="14602" width="9.28515625" style="969" customWidth="1"/>
    <col min="14603" max="14603" width="15.28515625" style="969" customWidth="1"/>
    <col min="14604" max="14604" width="34.42578125" style="969" customWidth="1"/>
    <col min="14605" max="14608" width="10" style="969" customWidth="1"/>
    <col min="14609" max="14609" width="9.28515625" style="969" customWidth="1"/>
    <col min="14610" max="14610" width="13.42578125" style="969" customWidth="1"/>
    <col min="14611" max="14612" width="9.28515625" style="969"/>
    <col min="14613" max="14613" width="12.5703125" style="969" customWidth="1"/>
    <col min="14614" max="14848" width="9.28515625" style="969"/>
    <col min="14849" max="14849" width="9.28515625" style="969" customWidth="1"/>
    <col min="14850" max="14850" width="17.42578125" style="969" customWidth="1"/>
    <col min="14851" max="14851" width="13.7109375" style="969" customWidth="1"/>
    <col min="14852" max="14852" width="9.28515625" style="969" customWidth="1"/>
    <col min="14853" max="14853" width="12" style="969" customWidth="1"/>
    <col min="14854" max="14858" width="9.28515625" style="969" customWidth="1"/>
    <col min="14859" max="14859" width="15.28515625" style="969" customWidth="1"/>
    <col min="14860" max="14860" width="34.42578125" style="969" customWidth="1"/>
    <col min="14861" max="14864" width="10" style="969" customWidth="1"/>
    <col min="14865" max="14865" width="9.28515625" style="969" customWidth="1"/>
    <col min="14866" max="14866" width="13.42578125" style="969" customWidth="1"/>
    <col min="14867" max="14868" width="9.28515625" style="969"/>
    <col min="14869" max="14869" width="12.5703125" style="969" customWidth="1"/>
    <col min="14870" max="15104" width="9.28515625" style="969"/>
    <col min="15105" max="15105" width="9.28515625" style="969" customWidth="1"/>
    <col min="15106" max="15106" width="17.42578125" style="969" customWidth="1"/>
    <col min="15107" max="15107" width="13.7109375" style="969" customWidth="1"/>
    <col min="15108" max="15108" width="9.28515625" style="969" customWidth="1"/>
    <col min="15109" max="15109" width="12" style="969" customWidth="1"/>
    <col min="15110" max="15114" width="9.28515625" style="969" customWidth="1"/>
    <col min="15115" max="15115" width="15.28515625" style="969" customWidth="1"/>
    <col min="15116" max="15116" width="34.42578125" style="969" customWidth="1"/>
    <col min="15117" max="15120" width="10" style="969" customWidth="1"/>
    <col min="15121" max="15121" width="9.28515625" style="969" customWidth="1"/>
    <col min="15122" max="15122" width="13.42578125" style="969" customWidth="1"/>
    <col min="15123" max="15124" width="9.28515625" style="969"/>
    <col min="15125" max="15125" width="12.5703125" style="969" customWidth="1"/>
    <col min="15126" max="15360" width="9.28515625" style="969"/>
    <col min="15361" max="15361" width="9.28515625" style="969" customWidth="1"/>
    <col min="15362" max="15362" width="17.42578125" style="969" customWidth="1"/>
    <col min="15363" max="15363" width="13.7109375" style="969" customWidth="1"/>
    <col min="15364" max="15364" width="9.28515625" style="969" customWidth="1"/>
    <col min="15365" max="15365" width="12" style="969" customWidth="1"/>
    <col min="15366" max="15370" width="9.28515625" style="969" customWidth="1"/>
    <col min="15371" max="15371" width="15.28515625" style="969" customWidth="1"/>
    <col min="15372" max="15372" width="34.42578125" style="969" customWidth="1"/>
    <col min="15373" max="15376" width="10" style="969" customWidth="1"/>
    <col min="15377" max="15377" width="9.28515625" style="969" customWidth="1"/>
    <col min="15378" max="15378" width="13.42578125" style="969" customWidth="1"/>
    <col min="15379" max="15380" width="9.28515625" style="969"/>
    <col min="15381" max="15381" width="12.5703125" style="969" customWidth="1"/>
    <col min="15382" max="15616" width="9.28515625" style="969"/>
    <col min="15617" max="15617" width="9.28515625" style="969" customWidth="1"/>
    <col min="15618" max="15618" width="17.42578125" style="969" customWidth="1"/>
    <col min="15619" max="15619" width="13.7109375" style="969" customWidth="1"/>
    <col min="15620" max="15620" width="9.28515625" style="969" customWidth="1"/>
    <col min="15621" max="15621" width="12" style="969" customWidth="1"/>
    <col min="15622" max="15626" width="9.28515625" style="969" customWidth="1"/>
    <col min="15627" max="15627" width="15.28515625" style="969" customWidth="1"/>
    <col min="15628" max="15628" width="34.42578125" style="969" customWidth="1"/>
    <col min="15629" max="15632" width="10" style="969" customWidth="1"/>
    <col min="15633" max="15633" width="9.28515625" style="969" customWidth="1"/>
    <col min="15634" max="15634" width="13.42578125" style="969" customWidth="1"/>
    <col min="15635" max="15636" width="9.28515625" style="969"/>
    <col min="15637" max="15637" width="12.5703125" style="969" customWidth="1"/>
    <col min="15638" max="15872" width="9.28515625" style="969"/>
    <col min="15873" max="15873" width="9.28515625" style="969" customWidth="1"/>
    <col min="15874" max="15874" width="17.42578125" style="969" customWidth="1"/>
    <col min="15875" max="15875" width="13.7109375" style="969" customWidth="1"/>
    <col min="15876" max="15876" width="9.28515625" style="969" customWidth="1"/>
    <col min="15877" max="15877" width="12" style="969" customWidth="1"/>
    <col min="15878" max="15882" width="9.28515625" style="969" customWidth="1"/>
    <col min="15883" max="15883" width="15.28515625" style="969" customWidth="1"/>
    <col min="15884" max="15884" width="34.42578125" style="969" customWidth="1"/>
    <col min="15885" max="15888" width="10" style="969" customWidth="1"/>
    <col min="15889" max="15889" width="9.28515625" style="969" customWidth="1"/>
    <col min="15890" max="15890" width="13.42578125" style="969" customWidth="1"/>
    <col min="15891" max="15892" width="9.28515625" style="969"/>
    <col min="15893" max="15893" width="12.5703125" style="969" customWidth="1"/>
    <col min="15894" max="16128" width="9.28515625" style="969"/>
    <col min="16129" max="16129" width="9.28515625" style="969" customWidth="1"/>
    <col min="16130" max="16130" width="17.42578125" style="969" customWidth="1"/>
    <col min="16131" max="16131" width="13.7109375" style="969" customWidth="1"/>
    <col min="16132" max="16132" width="9.28515625" style="969" customWidth="1"/>
    <col min="16133" max="16133" width="12" style="969" customWidth="1"/>
    <col min="16134" max="16138" width="9.28515625" style="969" customWidth="1"/>
    <col min="16139" max="16139" width="15.28515625" style="969" customWidth="1"/>
    <col min="16140" max="16140" width="34.42578125" style="969" customWidth="1"/>
    <col min="16141" max="16144" width="10" style="969" customWidth="1"/>
    <col min="16145" max="16145" width="9.28515625" style="969" customWidth="1"/>
    <col min="16146" max="16146" width="13.42578125" style="969" customWidth="1"/>
    <col min="16147" max="16148" width="9.28515625" style="969"/>
    <col min="16149" max="16149" width="12.5703125" style="969" customWidth="1"/>
    <col min="16150" max="16384" width="9.28515625" style="969"/>
  </cols>
  <sheetData>
    <row r="3" spans="2:16" ht="17.25" x14ac:dyDescent="0.3">
      <c r="C3" s="1140"/>
      <c r="D3" s="1141"/>
      <c r="E3" s="1034" t="s">
        <v>895</v>
      </c>
      <c r="F3" s="1140"/>
    </row>
    <row r="4" spans="2:16" x14ac:dyDescent="0.3">
      <c r="H4" s="1046"/>
    </row>
    <row r="5" spans="2:16" x14ac:dyDescent="0.3">
      <c r="N5" s="970"/>
    </row>
    <row r="6" spans="2:16" x14ac:dyDescent="0.3">
      <c r="F6" s="969" t="s">
        <v>404</v>
      </c>
      <c r="H6" s="1244">
        <v>43598</v>
      </c>
      <c r="I6" s="972"/>
      <c r="N6" s="970"/>
    </row>
    <row r="7" spans="2:16" x14ac:dyDescent="0.3">
      <c r="G7" s="973" t="s">
        <v>152</v>
      </c>
      <c r="H7" s="1038" t="s">
        <v>832</v>
      </c>
      <c r="I7" s="1040"/>
      <c r="N7" s="970"/>
    </row>
    <row r="8" spans="2:16" ht="15.75" thickBot="1" x14ac:dyDescent="0.35">
      <c r="H8" s="973"/>
      <c r="I8" s="970"/>
      <c r="J8" s="970"/>
      <c r="K8" s="970"/>
      <c r="L8" s="970"/>
      <c r="M8" s="970"/>
      <c r="N8" s="970"/>
    </row>
    <row r="9" spans="2:16" x14ac:dyDescent="0.3">
      <c r="B9" s="2252" t="s">
        <v>39</v>
      </c>
      <c r="C9" s="2253" t="s">
        <v>943</v>
      </c>
      <c r="D9" s="2254"/>
      <c r="E9" s="2254"/>
      <c r="F9" s="2254"/>
      <c r="G9" s="2254"/>
      <c r="H9" s="2254"/>
      <c r="I9" s="2255"/>
      <c r="J9" s="970"/>
      <c r="K9" s="970"/>
      <c r="L9" s="970"/>
      <c r="M9" s="970"/>
    </row>
    <row r="10" spans="2:16" x14ac:dyDescent="0.3">
      <c r="B10" s="2256" t="s">
        <v>157</v>
      </c>
      <c r="C10" s="1048" t="s">
        <v>944</v>
      </c>
      <c r="D10" s="976"/>
      <c r="E10" s="976"/>
      <c r="F10" s="976"/>
      <c r="G10" s="976"/>
      <c r="H10" s="976"/>
      <c r="I10" s="2298"/>
      <c r="L10" s="1010" t="s">
        <v>945</v>
      </c>
    </row>
    <row r="11" spans="2:16" x14ac:dyDescent="0.3">
      <c r="B11" s="2258"/>
      <c r="C11" s="1027" t="s">
        <v>946</v>
      </c>
      <c r="D11" s="972"/>
      <c r="E11" s="972"/>
      <c r="F11" s="972"/>
      <c r="G11" s="972"/>
      <c r="H11" s="972"/>
      <c r="I11" s="1028"/>
      <c r="L11" s="969" t="s">
        <v>176</v>
      </c>
    </row>
    <row r="12" spans="2:16" x14ac:dyDescent="0.3">
      <c r="B12" s="2260"/>
      <c r="C12" s="1050"/>
      <c r="D12" s="1051"/>
      <c r="E12" s="1051"/>
      <c r="F12" s="1051"/>
      <c r="G12" s="1051"/>
      <c r="H12" s="1051"/>
      <c r="I12" s="2299"/>
      <c r="L12" s="969" t="s">
        <v>177</v>
      </c>
    </row>
    <row r="13" spans="2:16" x14ac:dyDescent="0.3">
      <c r="B13" s="2258" t="s">
        <v>456</v>
      </c>
      <c r="C13" s="1027" t="s">
        <v>947</v>
      </c>
      <c r="D13" s="972"/>
      <c r="E13" s="972"/>
      <c r="F13" s="972"/>
      <c r="G13" s="972"/>
      <c r="H13" s="972"/>
      <c r="I13" s="1028"/>
    </row>
    <row r="14" spans="2:16" x14ac:dyDescent="0.3">
      <c r="B14" s="2256" t="s">
        <v>159</v>
      </c>
      <c r="C14" s="1048" t="s">
        <v>948</v>
      </c>
      <c r="D14" s="976"/>
      <c r="E14" s="976"/>
      <c r="F14" s="976"/>
      <c r="G14" s="976"/>
      <c r="H14" s="976"/>
      <c r="I14" s="2298"/>
      <c r="J14" s="970"/>
      <c r="K14" s="970"/>
      <c r="L14" s="970"/>
      <c r="M14" s="970"/>
    </row>
    <row r="15" spans="2:16" ht="15.75" thickBot="1" x14ac:dyDescent="0.35">
      <c r="B15" s="2258"/>
      <c r="C15" s="1027" t="s">
        <v>949</v>
      </c>
      <c r="D15" s="972"/>
      <c r="E15" s="972"/>
      <c r="F15" s="972"/>
      <c r="G15" s="972"/>
      <c r="H15" s="972"/>
      <c r="I15" s="1028"/>
      <c r="J15" s="970"/>
      <c r="K15" s="970"/>
      <c r="L15" s="970"/>
      <c r="M15" s="970"/>
    </row>
    <row r="16" spans="2:16" ht="15.75" thickBot="1" x14ac:dyDescent="0.35">
      <c r="B16" s="2260"/>
      <c r="C16" s="1050"/>
      <c r="D16" s="1051"/>
      <c r="E16" s="1051"/>
      <c r="F16" s="1051"/>
      <c r="G16" s="1051"/>
      <c r="H16" s="1051"/>
      <c r="I16" s="2299"/>
      <c r="J16" s="970"/>
      <c r="K16" s="970"/>
      <c r="L16" s="1245" t="s">
        <v>178</v>
      </c>
      <c r="M16" s="1246"/>
      <c r="N16" s="1247"/>
      <c r="O16" s="1247"/>
      <c r="P16" s="1248"/>
    </row>
    <row r="17" spans="2:16" ht="20.100000000000001" customHeight="1" x14ac:dyDescent="0.3">
      <c r="B17" s="2265" t="s">
        <v>161</v>
      </c>
      <c r="C17" s="1053" t="s">
        <v>268</v>
      </c>
      <c r="D17" s="1042"/>
      <c r="E17" s="1042"/>
      <c r="F17" s="1042"/>
      <c r="G17" s="1042"/>
      <c r="H17" s="1042"/>
      <c r="I17" s="2300"/>
      <c r="J17" s="970"/>
      <c r="K17" s="970"/>
      <c r="L17" s="1249" t="s">
        <v>179</v>
      </c>
      <c r="M17" s="1250"/>
      <c r="N17" s="1023" t="s">
        <v>180</v>
      </c>
      <c r="O17" s="1023"/>
      <c r="P17" s="1025"/>
    </row>
    <row r="18" spans="2:16" x14ac:dyDescent="0.3">
      <c r="B18" s="2256" t="s">
        <v>162</v>
      </c>
      <c r="C18" s="1048" t="s">
        <v>950</v>
      </c>
      <c r="D18" s="976"/>
      <c r="E18" s="976"/>
      <c r="F18" s="976"/>
      <c r="G18" s="976"/>
      <c r="H18" s="976"/>
      <c r="I18" s="2298"/>
      <c r="J18" s="970"/>
      <c r="K18" s="970"/>
      <c r="L18" s="1251"/>
      <c r="M18" s="1252"/>
      <c r="N18" s="1253"/>
      <c r="O18" s="1253"/>
      <c r="P18" s="1252"/>
    </row>
    <row r="19" spans="2:16" ht="15.75" thickBot="1" x14ac:dyDescent="0.35">
      <c r="B19" s="2260"/>
      <c r="C19" s="1050" t="s">
        <v>951</v>
      </c>
      <c r="D19" s="1051"/>
      <c r="E19" s="1051"/>
      <c r="F19" s="1051"/>
      <c r="G19" s="1051"/>
      <c r="H19" s="1051"/>
      <c r="I19" s="2299"/>
      <c r="J19" s="970"/>
      <c r="K19" s="970"/>
      <c r="L19" s="1254"/>
      <c r="M19" s="1255"/>
      <c r="N19" s="1256"/>
      <c r="O19" s="1256"/>
      <c r="P19" s="1255"/>
    </row>
    <row r="20" spans="2:16" ht="30" customHeight="1" thickBot="1" x14ac:dyDescent="0.35">
      <c r="B20" s="2301" t="s">
        <v>187</v>
      </c>
      <c r="C20" s="2302"/>
      <c r="D20" s="2303"/>
      <c r="E20" s="2303"/>
      <c r="F20" s="2303"/>
      <c r="G20" s="2303"/>
      <c r="H20" s="2303"/>
      <c r="I20" s="2304"/>
      <c r="J20" s="970"/>
      <c r="K20" s="970"/>
      <c r="L20" s="970"/>
      <c r="M20" s="970"/>
    </row>
    <row r="21" spans="2:16" ht="15" customHeight="1" x14ac:dyDescent="0.3"/>
    <row r="22" spans="2:16" x14ac:dyDescent="0.3">
      <c r="B22" s="1074"/>
      <c r="C22" s="970"/>
      <c r="D22" s="970"/>
      <c r="E22" s="970"/>
      <c r="F22" s="970"/>
      <c r="G22" s="970"/>
      <c r="H22" s="970"/>
      <c r="I22" s="970"/>
      <c r="J22" s="970"/>
      <c r="K22" s="970"/>
    </row>
    <row r="23" spans="2:16" x14ac:dyDescent="0.3">
      <c r="B23" s="1010"/>
      <c r="D23" s="970"/>
      <c r="E23" s="970"/>
      <c r="F23" s="970"/>
    </row>
    <row r="24" spans="2:16" x14ac:dyDescent="0.3">
      <c r="B24" s="1009"/>
    </row>
    <row r="25" spans="2:16" ht="15.75" thickBot="1" x14ac:dyDescent="0.35">
      <c r="C25" s="1009"/>
    </row>
    <row r="26" spans="2:16" ht="30" x14ac:dyDescent="0.3">
      <c r="B26" s="2237" t="s">
        <v>166</v>
      </c>
      <c r="C26" s="2238" t="s">
        <v>952</v>
      </c>
      <c r="D26" s="2239" t="s">
        <v>159</v>
      </c>
      <c r="E26" s="1075"/>
    </row>
    <row r="27" spans="2:16" ht="15.75" x14ac:dyDescent="0.3">
      <c r="B27" s="2240">
        <v>42736</v>
      </c>
      <c r="C27" s="2027">
        <v>1</v>
      </c>
      <c r="D27" s="2401">
        <v>0.96</v>
      </c>
      <c r="E27" s="1013"/>
      <c r="G27"/>
      <c r="H27"/>
    </row>
    <row r="28" spans="2:16" ht="15.75" x14ac:dyDescent="0.3">
      <c r="B28" s="2240">
        <v>42767</v>
      </c>
      <c r="C28" s="2027">
        <v>1</v>
      </c>
      <c r="D28" s="2401">
        <v>0.96</v>
      </c>
      <c r="E28" s="1013"/>
      <c r="F28"/>
      <c r="H28"/>
    </row>
    <row r="29" spans="2:16" ht="15.75" x14ac:dyDescent="0.3">
      <c r="B29" s="2240">
        <v>42795</v>
      </c>
      <c r="C29" s="2027">
        <v>1</v>
      </c>
      <c r="D29" s="2401">
        <v>0.96</v>
      </c>
      <c r="H29"/>
    </row>
    <row r="30" spans="2:16" ht="15.75" x14ac:dyDescent="0.3">
      <c r="B30" s="2240">
        <v>42826</v>
      </c>
      <c r="C30" s="2027">
        <v>1</v>
      </c>
      <c r="D30" s="2401">
        <v>0.96</v>
      </c>
      <c r="H30"/>
    </row>
    <row r="31" spans="2:16" ht="15.75" x14ac:dyDescent="0.3">
      <c r="B31" s="2240">
        <v>42856</v>
      </c>
      <c r="C31" s="2027">
        <v>1</v>
      </c>
      <c r="D31" s="2401">
        <v>0.96</v>
      </c>
      <c r="H31"/>
    </row>
    <row r="32" spans="2:16" ht="15.75" x14ac:dyDescent="0.3">
      <c r="B32" s="2240">
        <v>42887</v>
      </c>
      <c r="C32" s="2027">
        <v>1</v>
      </c>
      <c r="D32" s="2401">
        <v>0.96</v>
      </c>
      <c r="H32"/>
    </row>
    <row r="33" spans="2:8" ht="15.75" x14ac:dyDescent="0.3">
      <c r="B33" s="2240">
        <v>42917</v>
      </c>
      <c r="C33" s="2027">
        <v>1</v>
      </c>
      <c r="D33" s="2401">
        <v>0.96</v>
      </c>
      <c r="H33"/>
    </row>
    <row r="34" spans="2:8" ht="15.75" x14ac:dyDescent="0.3">
      <c r="B34" s="2240">
        <v>42948</v>
      </c>
      <c r="C34" s="2027">
        <v>0.98</v>
      </c>
      <c r="D34" s="2401">
        <v>0.96</v>
      </c>
      <c r="H34"/>
    </row>
    <row r="35" spans="2:8" ht="15.75" x14ac:dyDescent="0.3">
      <c r="B35" s="2240">
        <v>42979</v>
      </c>
      <c r="C35" s="2027">
        <v>1</v>
      </c>
      <c r="D35" s="2401">
        <v>0.96</v>
      </c>
      <c r="H35"/>
    </row>
    <row r="36" spans="2:8" ht="17.25" customHeight="1" x14ac:dyDescent="0.3">
      <c r="B36" s="2240">
        <v>43009</v>
      </c>
      <c r="C36" s="2027">
        <v>0.99</v>
      </c>
      <c r="D36" s="2401">
        <v>0.96</v>
      </c>
      <c r="H36"/>
    </row>
    <row r="37" spans="2:8" ht="15.75" x14ac:dyDescent="0.3">
      <c r="B37" s="2240">
        <v>43040</v>
      </c>
      <c r="C37" s="2027">
        <v>1</v>
      </c>
      <c r="D37" s="2401">
        <v>0.96</v>
      </c>
      <c r="H37"/>
    </row>
    <row r="38" spans="2:8" ht="15.75" x14ac:dyDescent="0.3">
      <c r="B38" s="2240">
        <v>43070</v>
      </c>
      <c r="C38" s="2027">
        <v>1</v>
      </c>
      <c r="D38" s="2401">
        <v>0.96</v>
      </c>
      <c r="H38"/>
    </row>
    <row r="39" spans="2:8" ht="15.75" x14ac:dyDescent="0.3">
      <c r="B39" s="2240">
        <v>43101</v>
      </c>
      <c r="C39" s="2031">
        <v>0.87</v>
      </c>
      <c r="D39" s="2401">
        <v>0.96</v>
      </c>
      <c r="H39"/>
    </row>
    <row r="40" spans="2:8" ht="15.75" x14ac:dyDescent="0.3">
      <c r="B40" s="2240">
        <v>43132</v>
      </c>
      <c r="C40" s="2031">
        <v>0.91</v>
      </c>
      <c r="D40" s="2401">
        <v>0.96</v>
      </c>
      <c r="H40"/>
    </row>
    <row r="41" spans="2:8" ht="15.75" x14ac:dyDescent="0.3">
      <c r="B41" s="2240">
        <v>43160</v>
      </c>
      <c r="C41" s="2031">
        <v>0.89</v>
      </c>
      <c r="D41" s="2401">
        <v>0.96</v>
      </c>
      <c r="H41"/>
    </row>
    <row r="42" spans="2:8" ht="15.75" x14ac:dyDescent="0.3">
      <c r="B42" s="2240">
        <v>43191</v>
      </c>
      <c r="C42" s="2031">
        <v>0.75</v>
      </c>
      <c r="D42" s="2401">
        <v>0.96</v>
      </c>
      <c r="H42"/>
    </row>
    <row r="43" spans="2:8" ht="15.75" x14ac:dyDescent="0.3">
      <c r="B43" s="2240">
        <v>43221</v>
      </c>
      <c r="C43" s="2031">
        <v>0.67</v>
      </c>
      <c r="D43" s="2401">
        <v>0.96</v>
      </c>
      <c r="H43"/>
    </row>
    <row r="44" spans="2:8" ht="15.75" x14ac:dyDescent="0.3">
      <c r="B44" s="2240">
        <v>43252</v>
      </c>
      <c r="C44" s="2031">
        <v>0.92</v>
      </c>
      <c r="D44" s="2401">
        <v>0.96</v>
      </c>
      <c r="H44"/>
    </row>
    <row r="45" spans="2:8" ht="15.75" x14ac:dyDescent="0.3">
      <c r="B45" s="2240">
        <v>43282</v>
      </c>
      <c r="C45" s="2027">
        <v>0.99</v>
      </c>
      <c r="D45" s="2401">
        <v>0.96</v>
      </c>
      <c r="H45"/>
    </row>
    <row r="46" spans="2:8" ht="15.75" x14ac:dyDescent="0.3">
      <c r="B46" s="2240">
        <v>43313</v>
      </c>
      <c r="C46" s="2031">
        <v>0.92</v>
      </c>
      <c r="D46" s="2401">
        <v>0.96</v>
      </c>
      <c r="H46"/>
    </row>
    <row r="47" spans="2:8" ht="15.75" x14ac:dyDescent="0.3">
      <c r="B47" s="2240">
        <v>43344</v>
      </c>
      <c r="C47" s="2031">
        <v>0.8</v>
      </c>
      <c r="D47" s="2401">
        <v>0.96</v>
      </c>
      <c r="H47"/>
    </row>
    <row r="48" spans="2:8" ht="15.75" x14ac:dyDescent="0.3">
      <c r="B48" s="2240">
        <v>43374</v>
      </c>
      <c r="C48" s="2031">
        <v>0.75</v>
      </c>
      <c r="D48" s="2401">
        <v>0.96</v>
      </c>
      <c r="H48"/>
    </row>
    <row r="49" spans="1:46" ht="15.75" x14ac:dyDescent="0.3">
      <c r="B49" s="2240">
        <v>43405</v>
      </c>
      <c r="C49" s="2031">
        <v>0.86</v>
      </c>
      <c r="D49" s="2401">
        <v>0.96</v>
      </c>
      <c r="H49"/>
    </row>
    <row r="50" spans="1:46" ht="16.5" thickBot="1" x14ac:dyDescent="0.35">
      <c r="B50" s="2800">
        <v>43435</v>
      </c>
      <c r="C50" s="2801">
        <v>0.99</v>
      </c>
      <c r="D50" s="2802">
        <v>0.96</v>
      </c>
      <c r="G50" s="1014"/>
      <c r="H50"/>
    </row>
    <row r="51" spans="1:46" ht="15.75" x14ac:dyDescent="0.3">
      <c r="B51" s="1818">
        <v>43466</v>
      </c>
      <c r="C51" s="3066">
        <v>0.86</v>
      </c>
      <c r="D51" s="3067">
        <v>0.96</v>
      </c>
      <c r="G51" s="1014"/>
      <c r="H51"/>
    </row>
    <row r="52" spans="1:46" ht="17.25" customHeight="1" x14ac:dyDescent="0.3">
      <c r="B52" s="1821">
        <v>43497</v>
      </c>
      <c r="C52" s="2031">
        <v>0.94</v>
      </c>
      <c r="D52" s="2401">
        <v>0.96</v>
      </c>
      <c r="G52" s="1014"/>
      <c r="H52"/>
      <c r="I52" s="409"/>
      <c r="J52" s="409"/>
      <c r="K52"/>
      <c r="L52"/>
      <c r="M52"/>
      <c r="N52"/>
      <c r="O52"/>
      <c r="P52"/>
      <c r="Q52"/>
      <c r="R52"/>
      <c r="S52"/>
      <c r="T52"/>
      <c r="U52"/>
      <c r="V52"/>
      <c r="W52"/>
      <c r="X52"/>
      <c r="Y52"/>
      <c r="Z52"/>
      <c r="AA52"/>
      <c r="AB52"/>
      <c r="AC52"/>
      <c r="AD52"/>
      <c r="AE52"/>
      <c r="AF52"/>
      <c r="AG52"/>
      <c r="AH52"/>
      <c r="AI52"/>
      <c r="AJ52"/>
      <c r="AK52"/>
      <c r="AL52"/>
      <c r="AM52"/>
      <c r="AN52"/>
      <c r="AO52"/>
      <c r="AP52"/>
      <c r="AQ52"/>
      <c r="AR52"/>
      <c r="AS52"/>
      <c r="AT52"/>
    </row>
    <row r="53" spans="1:46" ht="14.25" customHeight="1" x14ac:dyDescent="0.3">
      <c r="B53" s="1821">
        <v>43525</v>
      </c>
      <c r="C53" s="2027">
        <v>0.99</v>
      </c>
      <c r="D53" s="2401">
        <v>0.96</v>
      </c>
      <c r="G53" s="677"/>
      <c r="H53"/>
      <c r="I53" s="409"/>
      <c r="J53" s="409"/>
      <c r="K53"/>
      <c r="L53"/>
      <c r="M53"/>
      <c r="N53"/>
      <c r="O53"/>
      <c r="P53"/>
      <c r="Q53"/>
      <c r="R53"/>
      <c r="S53"/>
      <c r="T53"/>
      <c r="U53"/>
      <c r="V53"/>
      <c r="W53"/>
      <c r="X53"/>
      <c r="Y53"/>
      <c r="Z53"/>
      <c r="AA53"/>
      <c r="AB53"/>
      <c r="AC53"/>
      <c r="AD53"/>
      <c r="AE53"/>
      <c r="AF53"/>
      <c r="AG53"/>
      <c r="AH53"/>
      <c r="AI53"/>
      <c r="AJ53"/>
      <c r="AK53"/>
      <c r="AL53"/>
      <c r="AM53"/>
      <c r="AN53"/>
      <c r="AO53"/>
      <c r="AP53"/>
      <c r="AQ53"/>
      <c r="AR53"/>
      <c r="AS53"/>
      <c r="AT53"/>
    </row>
    <row r="54" spans="1:46" ht="15.75" x14ac:dyDescent="0.3">
      <c r="B54" s="1821">
        <v>43556</v>
      </c>
      <c r="C54" s="2027">
        <v>1</v>
      </c>
      <c r="D54" s="2401">
        <v>0.96</v>
      </c>
      <c r="G54" s="677"/>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row>
    <row r="55" spans="1:46" ht="20.25" customHeight="1" x14ac:dyDescent="0.3">
      <c r="B55" s="1821">
        <v>43586</v>
      </c>
      <c r="C55" s="3065"/>
      <c r="D55" s="2401">
        <v>0.96</v>
      </c>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row>
    <row r="56" spans="1:46" ht="15.75" x14ac:dyDescent="0.3">
      <c r="B56" s="1821">
        <v>43617</v>
      </c>
      <c r="C56" s="1057"/>
      <c r="D56" s="2401">
        <v>0.96</v>
      </c>
      <c r="J56"/>
      <c r="K56"/>
      <c r="L56"/>
      <c r="M56"/>
      <c r="N56"/>
      <c r="O56"/>
      <c r="P56"/>
      <c r="Q56"/>
      <c r="R56"/>
      <c r="S56"/>
      <c r="T56"/>
      <c r="U56"/>
      <c r="V56"/>
      <c r="W56"/>
      <c r="X56"/>
      <c r="Y56"/>
      <c r="Z56"/>
      <c r="AA56"/>
      <c r="AB56"/>
      <c r="AC56"/>
      <c r="AD56"/>
      <c r="AE56"/>
      <c r="AF56"/>
      <c r="AP56"/>
      <c r="AQ56"/>
      <c r="AR56"/>
      <c r="AS56"/>
      <c r="AT56"/>
    </row>
    <row r="57" spans="1:46" ht="0.4" customHeight="1" x14ac:dyDescent="0.3">
      <c r="A57" s="409"/>
      <c r="B57" s="3068"/>
      <c r="C57" s="1540"/>
      <c r="D57" s="2401">
        <v>0.96</v>
      </c>
      <c r="E57"/>
      <c r="F57"/>
      <c r="J57"/>
      <c r="K57"/>
      <c r="L57"/>
      <c r="M57"/>
      <c r="N57"/>
      <c r="O57"/>
      <c r="P57"/>
      <c r="Q57"/>
      <c r="R57"/>
      <c r="S57"/>
      <c r="T57"/>
      <c r="U57"/>
      <c r="V57"/>
      <c r="W57"/>
      <c r="X57"/>
      <c r="Y57"/>
      <c r="Z57"/>
      <c r="AA57"/>
      <c r="AB57"/>
      <c r="AC57"/>
      <c r="AD57"/>
      <c r="AE57"/>
      <c r="AF57"/>
      <c r="AP57"/>
      <c r="AQ57"/>
      <c r="AR57"/>
      <c r="AS57"/>
      <c r="AT57"/>
    </row>
    <row r="58" spans="1:46" ht="0.4" customHeight="1" x14ac:dyDescent="0.3">
      <c r="B58" s="3069"/>
      <c r="C58" s="1057"/>
      <c r="D58" s="2401">
        <v>0.96</v>
      </c>
      <c r="J58"/>
      <c r="K58"/>
      <c r="L58"/>
      <c r="M58"/>
      <c r="N58"/>
      <c r="O58"/>
      <c r="P58"/>
      <c r="Q58"/>
      <c r="R58"/>
      <c r="S58"/>
      <c r="T58"/>
      <c r="U58"/>
      <c r="V58"/>
      <c r="W58"/>
      <c r="X58"/>
      <c r="Y58"/>
      <c r="Z58"/>
      <c r="AA58"/>
      <c r="AB58"/>
      <c r="AC58"/>
      <c r="AD58"/>
      <c r="AE58"/>
      <c r="AF58"/>
      <c r="AP58"/>
      <c r="AQ58"/>
      <c r="AR58"/>
      <c r="AS58"/>
      <c r="AT58"/>
    </row>
    <row r="59" spans="1:46" ht="0.4" customHeight="1" x14ac:dyDescent="0.3">
      <c r="B59" s="3069"/>
      <c r="C59" s="1057"/>
      <c r="D59" s="2401">
        <v>0.96</v>
      </c>
      <c r="J59"/>
      <c r="K59"/>
      <c r="L59"/>
      <c r="M59"/>
      <c r="N59"/>
      <c r="O59"/>
      <c r="P59"/>
      <c r="Q59"/>
      <c r="R59"/>
      <c r="S59"/>
      <c r="T59"/>
      <c r="U59"/>
      <c r="V59"/>
      <c r="W59"/>
      <c r="X59"/>
      <c r="Y59"/>
      <c r="Z59"/>
      <c r="AA59"/>
      <c r="AB59"/>
      <c r="AC59"/>
      <c r="AD59"/>
      <c r="AE59"/>
      <c r="AF59"/>
      <c r="AP59"/>
      <c r="AQ59"/>
      <c r="AR59"/>
      <c r="AS59"/>
      <c r="AT59"/>
    </row>
    <row r="60" spans="1:46" ht="0.4" customHeight="1" x14ac:dyDescent="0.3">
      <c r="B60" s="3069"/>
      <c r="C60" s="1057"/>
      <c r="D60" s="2401">
        <v>0.96</v>
      </c>
      <c r="J60"/>
      <c r="K60"/>
      <c r="L60"/>
      <c r="M60"/>
      <c r="N60"/>
      <c r="O60"/>
      <c r="P60"/>
      <c r="Q60"/>
      <c r="R60"/>
      <c r="S60"/>
      <c r="T60"/>
      <c r="U60"/>
      <c r="V60"/>
      <c r="W60"/>
      <c r="X60"/>
      <c r="Y60"/>
      <c r="Z60"/>
      <c r="AA60"/>
      <c r="AB60"/>
      <c r="AC60"/>
      <c r="AD60"/>
      <c r="AE60"/>
      <c r="AF60"/>
      <c r="AP60"/>
      <c r="AQ60"/>
      <c r="AR60"/>
      <c r="AS60"/>
      <c r="AT60"/>
    </row>
    <row r="61" spans="1:46" ht="0.4" customHeight="1" x14ac:dyDescent="0.3">
      <c r="B61" s="3069"/>
      <c r="C61" s="1057"/>
      <c r="D61" s="2401">
        <v>0.96</v>
      </c>
      <c r="J61"/>
      <c r="K61"/>
      <c r="L61"/>
      <c r="M61"/>
      <c r="N61"/>
      <c r="O61"/>
      <c r="P61"/>
      <c r="Q61"/>
      <c r="R61"/>
      <c r="S61"/>
      <c r="T61"/>
      <c r="U61"/>
      <c r="V61"/>
      <c r="W61"/>
      <c r="X61"/>
      <c r="Y61"/>
      <c r="Z61"/>
      <c r="AA61"/>
      <c r="AB61"/>
      <c r="AC61"/>
      <c r="AD61"/>
      <c r="AE61"/>
      <c r="AF61"/>
      <c r="AP61"/>
      <c r="AQ61"/>
      <c r="AR61"/>
      <c r="AS61"/>
      <c r="AT61"/>
    </row>
    <row r="62" spans="1:46" ht="0.4" customHeight="1" x14ac:dyDescent="0.3">
      <c r="B62" s="3069"/>
      <c r="C62" s="1057"/>
      <c r="D62" s="2401">
        <v>0.96</v>
      </c>
      <c r="J62"/>
      <c r="K62"/>
      <c r="L62"/>
      <c r="M62"/>
      <c r="N62"/>
      <c r="O62"/>
      <c r="P62"/>
      <c r="Q62"/>
      <c r="R62"/>
      <c r="S62"/>
      <c r="T62"/>
      <c r="U62"/>
      <c r="V62"/>
      <c r="W62"/>
      <c r="X62"/>
      <c r="Y62"/>
      <c r="Z62"/>
      <c r="AA62"/>
      <c r="AB62"/>
      <c r="AC62"/>
      <c r="AD62"/>
      <c r="AE62"/>
      <c r="AF62"/>
      <c r="AP62"/>
      <c r="AQ62"/>
      <c r="AR62"/>
      <c r="AS62"/>
      <c r="AT62"/>
    </row>
    <row r="63" spans="1:46" ht="0.4" customHeight="1" x14ac:dyDescent="0.3">
      <c r="B63" s="3069"/>
      <c r="C63" s="1057"/>
      <c r="D63" s="2401">
        <v>0.96</v>
      </c>
      <c r="J63"/>
      <c r="K63"/>
      <c r="L63"/>
      <c r="M63"/>
      <c r="N63"/>
      <c r="O63"/>
      <c r="P63"/>
      <c r="Q63"/>
      <c r="R63"/>
      <c r="S63"/>
      <c r="T63"/>
      <c r="U63"/>
      <c r="V63"/>
      <c r="W63"/>
      <c r="X63"/>
      <c r="Y63"/>
      <c r="Z63"/>
      <c r="AA63"/>
      <c r="AB63"/>
      <c r="AC63"/>
      <c r="AD63"/>
      <c r="AE63"/>
      <c r="AF63"/>
      <c r="AP63"/>
      <c r="AQ63"/>
      <c r="AR63"/>
      <c r="AS63"/>
      <c r="AT63"/>
    </row>
    <row r="64" spans="1:46" ht="0.4" customHeight="1" x14ac:dyDescent="0.3">
      <c r="B64" s="3069"/>
      <c r="C64" s="1057"/>
      <c r="D64" s="3062"/>
      <c r="J64"/>
      <c r="K64"/>
      <c r="L64"/>
      <c r="M64"/>
      <c r="N64"/>
      <c r="O64"/>
      <c r="P64"/>
      <c r="Q64"/>
      <c r="R64"/>
      <c r="S64"/>
      <c r="T64"/>
      <c r="U64"/>
      <c r="V64"/>
      <c r="W64"/>
      <c r="X64"/>
      <c r="Y64"/>
      <c r="Z64"/>
      <c r="AA64"/>
      <c r="AB64"/>
      <c r="AC64"/>
      <c r="AD64"/>
      <c r="AE64"/>
      <c r="AF64"/>
      <c r="AP64"/>
      <c r="AQ64"/>
      <c r="AR64"/>
      <c r="AS64"/>
      <c r="AT64"/>
    </row>
    <row r="65" spans="2:48" ht="0.4" customHeight="1" x14ac:dyDescent="0.3">
      <c r="B65" s="3069"/>
      <c r="C65" s="1057"/>
      <c r="D65" s="3062"/>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row>
    <row r="66" spans="2:48" ht="0.4" customHeight="1" x14ac:dyDescent="0.3">
      <c r="B66" s="3069"/>
      <c r="C66" s="1057"/>
      <c r="D66" s="3062"/>
      <c r="J66"/>
      <c r="K66"/>
      <c r="L66"/>
      <c r="M66"/>
      <c r="N66"/>
      <c r="O66"/>
      <c r="P66"/>
      <c r="Q66"/>
      <c r="R66"/>
      <c r="S66"/>
      <c r="T66"/>
      <c r="U66"/>
      <c r="V66"/>
      <c r="W66"/>
      <c r="X66"/>
      <c r="Y66"/>
      <c r="Z66"/>
      <c r="AA66"/>
      <c r="AB66"/>
      <c r="AC66"/>
      <c r="AD66"/>
      <c r="AE66"/>
      <c r="AF66" s="73"/>
      <c r="AG66" s="70"/>
      <c r="AH66" s="70"/>
      <c r="AI66" s="70"/>
      <c r="AJ66" s="70"/>
      <c r="AK66" s="70"/>
      <c r="AL66" s="70"/>
      <c r="AM66" s="70"/>
      <c r="AN66" s="70"/>
      <c r="AO66" s="70"/>
      <c r="AP66"/>
      <c r="AQ66"/>
      <c r="AR66"/>
      <c r="AS66"/>
      <c r="AT66"/>
    </row>
    <row r="67" spans="2:48" ht="0.4" customHeight="1" x14ac:dyDescent="0.3">
      <c r="B67" s="3069"/>
      <c r="C67" s="1057"/>
      <c r="D67" s="3062"/>
      <c r="J67"/>
      <c r="K67"/>
      <c r="L67"/>
      <c r="M67"/>
      <c r="N67"/>
      <c r="O67"/>
      <c r="P67"/>
      <c r="Q67"/>
      <c r="R67"/>
      <c r="S67"/>
      <c r="T67"/>
      <c r="U67"/>
      <c r="V67"/>
      <c r="W67"/>
      <c r="X67"/>
      <c r="Y67"/>
      <c r="Z67"/>
      <c r="AA67"/>
      <c r="AB67"/>
      <c r="AC67"/>
      <c r="AD67"/>
      <c r="AE67"/>
      <c r="AF67" s="73"/>
      <c r="AG67" s="3688"/>
      <c r="AH67" s="3688"/>
      <c r="AI67" s="3688"/>
      <c r="AJ67" s="3688"/>
      <c r="AK67" s="3688"/>
      <c r="AL67" s="3688"/>
      <c r="AM67" s="3688"/>
      <c r="AN67" s="3688"/>
      <c r="AO67" s="3688"/>
      <c r="AP67"/>
      <c r="AQ67"/>
      <c r="AR67"/>
      <c r="AS67"/>
      <c r="AT67"/>
    </row>
    <row r="68" spans="2:48" ht="0.4" customHeight="1" x14ac:dyDescent="0.3">
      <c r="B68" s="3069"/>
      <c r="C68" s="1057"/>
      <c r="D68" s="3062"/>
      <c r="J68"/>
      <c r="K68"/>
      <c r="L68"/>
      <c r="M68"/>
      <c r="N68"/>
      <c r="O68"/>
      <c r="P68"/>
      <c r="Q68"/>
      <c r="R68"/>
      <c r="S68"/>
      <c r="T68"/>
      <c r="U68"/>
      <c r="V68"/>
      <c r="W68"/>
      <c r="X68"/>
      <c r="Y68"/>
      <c r="Z68"/>
      <c r="AA68"/>
      <c r="AB68"/>
      <c r="AC68"/>
      <c r="AD68"/>
      <c r="AE68"/>
      <c r="AF68" s="73"/>
      <c r="AG68" s="3688"/>
      <c r="AH68" s="3688"/>
      <c r="AI68" s="3688"/>
      <c r="AJ68" s="3688"/>
      <c r="AK68" s="3688"/>
      <c r="AL68" s="3688"/>
      <c r="AM68" s="3688"/>
      <c r="AN68" s="3688"/>
      <c r="AO68" s="3688"/>
      <c r="AP68"/>
      <c r="AQ68"/>
      <c r="AR68"/>
      <c r="AS68"/>
      <c r="AT68"/>
    </row>
    <row r="69" spans="2:48" ht="0.4" customHeight="1" x14ac:dyDescent="0.3">
      <c r="B69" s="3069"/>
      <c r="C69" s="1057"/>
      <c r="D69" s="3062"/>
      <c r="J69"/>
      <c r="K69"/>
      <c r="L69"/>
      <c r="M69"/>
      <c r="N69"/>
      <c r="O69"/>
      <c r="P69"/>
      <c r="Q69"/>
      <c r="R69"/>
      <c r="S69"/>
      <c r="T69"/>
      <c r="U69"/>
      <c r="V69"/>
      <c r="W69"/>
      <c r="X69"/>
      <c r="Y69"/>
      <c r="Z69"/>
      <c r="AA69"/>
      <c r="AB69"/>
      <c r="AC69"/>
      <c r="AD69"/>
      <c r="AE69"/>
      <c r="AF69" s="73"/>
      <c r="AG69" s="3688"/>
      <c r="AH69" s="3688"/>
      <c r="AI69" s="3688"/>
      <c r="AJ69" s="3688"/>
      <c r="AK69" s="3688"/>
      <c r="AL69" s="3688"/>
      <c r="AM69" s="3688"/>
      <c r="AN69" s="3688"/>
      <c r="AO69" s="3688"/>
      <c r="AP69"/>
      <c r="AQ69"/>
      <c r="AR69"/>
      <c r="AS69"/>
      <c r="AT69"/>
    </row>
    <row r="70" spans="2:48" ht="0.4" customHeight="1" x14ac:dyDescent="0.3">
      <c r="B70" s="3069"/>
      <c r="C70" s="1057"/>
      <c r="D70" s="3062"/>
      <c r="J70"/>
      <c r="K70"/>
      <c r="L70"/>
      <c r="M70"/>
      <c r="N70"/>
      <c r="O70"/>
      <c r="P70"/>
      <c r="Q70"/>
      <c r="R70"/>
      <c r="S70"/>
      <c r="T70"/>
      <c r="U70"/>
      <c r="V70"/>
      <c r="W70"/>
      <c r="X70"/>
      <c r="Y70"/>
      <c r="Z70"/>
      <c r="AA70"/>
      <c r="AB70"/>
      <c r="AC70"/>
      <c r="AD70"/>
      <c r="AE70"/>
      <c r="AF70" s="73"/>
      <c r="AG70" s="3688"/>
      <c r="AH70" s="3688"/>
      <c r="AI70" s="3688"/>
      <c r="AJ70" s="3688"/>
      <c r="AK70" s="3688"/>
      <c r="AL70" s="3688"/>
      <c r="AM70" s="3688"/>
      <c r="AN70" s="3688"/>
      <c r="AO70" s="3688"/>
      <c r="AP70"/>
      <c r="AQ70"/>
      <c r="AR70"/>
      <c r="AS70"/>
      <c r="AT70"/>
    </row>
    <row r="71" spans="2:48" ht="0.4" customHeight="1" x14ac:dyDescent="0.3">
      <c r="B71" s="3069"/>
      <c r="C71" s="1057"/>
      <c r="D71" s="3062"/>
      <c r="J71"/>
      <c r="K71"/>
      <c r="L71"/>
      <c r="M71"/>
      <c r="N71"/>
      <c r="O71"/>
      <c r="P71"/>
      <c r="Q71"/>
      <c r="R71"/>
      <c r="S71"/>
      <c r="T71"/>
      <c r="U71"/>
      <c r="V71"/>
      <c r="W71"/>
      <c r="X71"/>
      <c r="Y71"/>
      <c r="Z71"/>
      <c r="AA71"/>
      <c r="AB71"/>
      <c r="AC71"/>
      <c r="AD71"/>
      <c r="AE71"/>
      <c r="AF71" s="73"/>
      <c r="AG71" s="3688"/>
      <c r="AH71" s="3688"/>
      <c r="AI71" s="3688"/>
      <c r="AJ71" s="3688"/>
      <c r="AK71" s="3688"/>
      <c r="AL71" s="3688"/>
      <c r="AM71" s="3688"/>
      <c r="AN71" s="3688"/>
      <c r="AO71" s="3688"/>
      <c r="AP71"/>
      <c r="AQ71"/>
      <c r="AR71"/>
      <c r="AS71"/>
      <c r="AT71"/>
    </row>
    <row r="72" spans="2:48" ht="0.4" customHeight="1" x14ac:dyDescent="0.3">
      <c r="B72" s="3069"/>
      <c r="C72" s="1057"/>
      <c r="D72" s="3062"/>
      <c r="J72"/>
      <c r="K72"/>
      <c r="L72"/>
      <c r="M72"/>
      <c r="N72"/>
      <c r="O72"/>
      <c r="P72"/>
      <c r="Q72"/>
      <c r="R72"/>
      <c r="S72"/>
      <c r="T72"/>
      <c r="U72"/>
      <c r="V72"/>
      <c r="W72"/>
      <c r="X72"/>
      <c r="Y72"/>
      <c r="Z72"/>
      <c r="AA72"/>
      <c r="AB72"/>
      <c r="AC72"/>
      <c r="AD72"/>
      <c r="AE72"/>
      <c r="AF72" s="73"/>
      <c r="AG72" s="3688"/>
      <c r="AH72" s="3688"/>
      <c r="AI72" s="3688"/>
      <c r="AJ72" s="3688"/>
      <c r="AK72" s="3688"/>
      <c r="AL72" s="3688"/>
      <c r="AM72" s="3688"/>
      <c r="AN72" s="3688"/>
      <c r="AO72" s="3688"/>
      <c r="AP72"/>
      <c r="AQ72"/>
      <c r="AR72"/>
      <c r="AS72"/>
      <c r="AT72"/>
    </row>
    <row r="73" spans="2:48" ht="0.4" customHeight="1" x14ac:dyDescent="0.3">
      <c r="B73" s="3069"/>
      <c r="C73" s="1057"/>
      <c r="D73" s="3062"/>
      <c r="J73"/>
      <c r="K73"/>
      <c r="L73"/>
      <c r="M73"/>
      <c r="N73"/>
      <c r="O73"/>
      <c r="P73"/>
      <c r="Q73"/>
      <c r="R73"/>
      <c r="S73"/>
      <c r="T73"/>
      <c r="U73"/>
      <c r="V73"/>
      <c r="W73"/>
      <c r="X73"/>
      <c r="Y73"/>
      <c r="Z73"/>
      <c r="AA73"/>
      <c r="AB73"/>
      <c r="AC73"/>
      <c r="AD73"/>
      <c r="AE73"/>
      <c r="AF73" s="73"/>
      <c r="AG73" s="3688"/>
      <c r="AH73" s="3688"/>
      <c r="AI73" s="3688"/>
      <c r="AJ73" s="3688"/>
      <c r="AK73" s="3688"/>
      <c r="AL73" s="3688"/>
      <c r="AM73" s="3688"/>
      <c r="AN73" s="3688"/>
      <c r="AO73" s="3688"/>
      <c r="AP73"/>
      <c r="AQ73"/>
      <c r="AR73"/>
      <c r="AS73"/>
      <c r="AT73"/>
    </row>
    <row r="74" spans="2:48" ht="0.4" customHeight="1" x14ac:dyDescent="0.3">
      <c r="B74" s="3069"/>
      <c r="C74" s="1057"/>
      <c r="D74" s="3062"/>
      <c r="J74"/>
      <c r="K74"/>
      <c r="L74"/>
      <c r="M74"/>
      <c r="N74"/>
      <c r="O74"/>
      <c r="P74"/>
      <c r="Q74"/>
      <c r="R74"/>
      <c r="S74"/>
      <c r="T74"/>
      <c r="U74"/>
      <c r="V74"/>
      <c r="W74"/>
      <c r="X74"/>
      <c r="Y74"/>
      <c r="Z74"/>
      <c r="AA74"/>
      <c r="AB74"/>
      <c r="AC74"/>
      <c r="AD74"/>
      <c r="AE74"/>
      <c r="AF74" s="73"/>
      <c r="AG74" s="3688"/>
      <c r="AH74" s="3688"/>
      <c r="AI74" s="3688"/>
      <c r="AJ74" s="3688"/>
      <c r="AK74" s="3688"/>
      <c r="AL74" s="3688"/>
      <c r="AM74" s="3688"/>
      <c r="AN74" s="3688"/>
      <c r="AO74" s="3688"/>
      <c r="AP74"/>
      <c r="AQ74"/>
      <c r="AR74"/>
      <c r="AS74"/>
      <c r="AT74"/>
    </row>
    <row r="75" spans="2:48" ht="0.4" customHeight="1" x14ac:dyDescent="0.3">
      <c r="B75" s="3069"/>
      <c r="C75" s="1057"/>
      <c r="D75" s="3062"/>
      <c r="J75"/>
      <c r="K75"/>
      <c r="L75"/>
      <c r="M75"/>
      <c r="N75"/>
      <c r="O75"/>
      <c r="P75"/>
      <c r="Q75"/>
      <c r="R75"/>
      <c r="S75"/>
      <c r="T75"/>
      <c r="U75"/>
      <c r="V75"/>
      <c r="W75"/>
      <c r="X75"/>
      <c r="Y75"/>
      <c r="Z75"/>
      <c r="AA75"/>
      <c r="AB75"/>
      <c r="AC75"/>
      <c r="AD75"/>
      <c r="AE75"/>
      <c r="AF75" s="73"/>
      <c r="AG75" s="3688"/>
      <c r="AH75" s="3688"/>
      <c r="AI75" s="3688"/>
      <c r="AJ75" s="3688"/>
      <c r="AK75" s="3688"/>
      <c r="AL75" s="3688"/>
      <c r="AM75" s="3688"/>
      <c r="AN75" s="3688"/>
      <c r="AO75" s="3688"/>
      <c r="AP75"/>
      <c r="AQ75"/>
      <c r="AR75"/>
      <c r="AS75"/>
      <c r="AT75"/>
    </row>
    <row r="76" spans="2:48" ht="0.4" customHeight="1" x14ac:dyDescent="0.3">
      <c r="B76" s="3069"/>
      <c r="C76" s="1057"/>
      <c r="D76" s="3062"/>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row>
    <row r="77" spans="2:48" ht="15.75" x14ac:dyDescent="0.3">
      <c r="B77" s="1821">
        <v>43647</v>
      </c>
      <c r="C77" s="1057"/>
      <c r="D77" s="2401">
        <v>0.96</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row>
    <row r="78" spans="2:48" ht="15.75" x14ac:dyDescent="0.3">
      <c r="B78" s="1821">
        <v>43678</v>
      </c>
      <c r="C78" s="1057"/>
      <c r="D78" s="2401">
        <v>0.96</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row>
    <row r="79" spans="2:48" ht="15.75" x14ac:dyDescent="0.3">
      <c r="B79" s="1821">
        <v>43709</v>
      </c>
      <c r="C79" s="1057"/>
      <c r="D79" s="2401">
        <v>0.96</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row>
    <row r="80" spans="2:48" ht="15.75" x14ac:dyDescent="0.3">
      <c r="B80" s="1821">
        <v>43739</v>
      </c>
      <c r="C80" s="1057"/>
      <c r="D80" s="2401">
        <v>0.96</v>
      </c>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51" ht="15.75" x14ac:dyDescent="0.3">
      <c r="B81" s="1821">
        <v>43770</v>
      </c>
      <c r="C81" s="1057"/>
      <c r="D81" s="2401">
        <v>0.96</v>
      </c>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51" ht="16.5" thickBot="1" x14ac:dyDescent="0.35">
      <c r="B82" s="1825">
        <v>43800</v>
      </c>
      <c r="C82" s="2976"/>
      <c r="D82" s="3070">
        <v>0.96</v>
      </c>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51" ht="15.75" x14ac:dyDescent="0.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51" ht="15.75" x14ac:dyDescent="0.3">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51" ht="15.75" x14ac:dyDescent="0.3">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row>
    <row r="86" spans="1:51" ht="15.75" x14ac:dyDescent="0.3">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51" x14ac:dyDescent="0.3">
      <c r="A87" s="970"/>
      <c r="B87" s="1122"/>
      <c r="C87" s="1122"/>
      <c r="D87" s="1122"/>
      <c r="E87" s="1122"/>
      <c r="F87" s="1122"/>
      <c r="G87" s="1122"/>
      <c r="H87" s="1122"/>
      <c r="I87" s="1122"/>
      <c r="J87" s="1122"/>
      <c r="K87" s="1122"/>
      <c r="L87" s="1122"/>
      <c r="M87" s="1122"/>
      <c r="N87" s="1122"/>
      <c r="O87" s="1122"/>
      <c r="P87" s="1122"/>
      <c r="Q87" s="1122"/>
      <c r="R87" s="1122"/>
      <c r="S87" s="1122"/>
      <c r="T87" s="1122"/>
      <c r="U87" s="1122"/>
      <c r="V87" s="1122"/>
      <c r="W87" s="1122"/>
      <c r="X87" s="1122"/>
      <c r="Y87" s="1122"/>
      <c r="Z87" s="1122"/>
      <c r="AA87" s="1122"/>
      <c r="AB87" s="1122"/>
      <c r="AC87" s="1122"/>
      <c r="AD87" s="1122"/>
      <c r="AE87" s="1122"/>
      <c r="AF87" s="1122"/>
      <c r="AG87" s="1122"/>
      <c r="AH87" s="1122"/>
      <c r="AI87" s="1122"/>
      <c r="AJ87" s="1122"/>
      <c r="AK87" s="1122"/>
      <c r="AL87" s="1122"/>
      <c r="AM87" s="1122"/>
      <c r="AN87" s="1122"/>
      <c r="AO87" s="1122"/>
      <c r="AP87" s="1122"/>
      <c r="AQ87" s="1122"/>
      <c r="AR87" s="1122"/>
      <c r="AS87" s="1122"/>
      <c r="AT87" s="1122"/>
      <c r="AU87" s="1122"/>
      <c r="AV87" s="1122"/>
      <c r="AW87" s="1122"/>
      <c r="AX87" s="1122"/>
      <c r="AY87" s="1122"/>
    </row>
    <row r="88" spans="1:51" x14ac:dyDescent="0.3">
      <c r="B88" s="1122"/>
      <c r="C88" s="1122"/>
      <c r="D88" s="1122"/>
      <c r="E88" s="1122"/>
      <c r="F88" s="1122"/>
      <c r="G88" s="1122"/>
      <c r="H88" s="1122"/>
      <c r="I88" s="1122"/>
      <c r="J88" s="1122"/>
      <c r="K88" s="1122"/>
      <c r="L88" s="1122"/>
      <c r="M88" s="1122"/>
      <c r="N88" s="1122"/>
      <c r="O88" s="1122"/>
      <c r="P88" s="1122"/>
      <c r="Q88" s="1122"/>
      <c r="R88" s="1122"/>
      <c r="S88" s="1122"/>
      <c r="T88" s="1122"/>
      <c r="U88" s="1122"/>
      <c r="V88" s="1122"/>
      <c r="W88" s="1122"/>
      <c r="X88" s="1122"/>
      <c r="Y88" s="1122"/>
      <c r="Z88" s="1122"/>
      <c r="AA88" s="1122"/>
      <c r="AB88" s="1122"/>
      <c r="AC88" s="1122"/>
      <c r="AD88" s="1122"/>
      <c r="AE88" s="1122"/>
      <c r="AF88" s="1122"/>
      <c r="AG88" s="1122"/>
      <c r="AH88" s="1122"/>
      <c r="AI88" s="1122"/>
      <c r="AJ88" s="1122"/>
      <c r="AK88" s="1122"/>
      <c r="AL88" s="1122"/>
      <c r="AM88" s="1122"/>
      <c r="AN88" s="1122"/>
      <c r="AO88" s="1122"/>
      <c r="AP88" s="1122"/>
      <c r="AQ88" s="1122"/>
      <c r="AR88" s="1122"/>
      <c r="AS88" s="1122"/>
      <c r="AT88" s="1122"/>
      <c r="AU88" s="1122"/>
      <c r="AV88" s="1122"/>
      <c r="AW88" s="1122"/>
      <c r="AX88" s="1122"/>
      <c r="AY88" s="1122"/>
    </row>
    <row r="89" spans="1:51" x14ac:dyDescent="0.3">
      <c r="B89" s="1122"/>
      <c r="C89" s="1122"/>
      <c r="D89" s="1122"/>
      <c r="E89" s="1122"/>
      <c r="F89" s="1122"/>
      <c r="G89" s="1122"/>
      <c r="H89" s="1122"/>
      <c r="I89" s="1122"/>
      <c r="J89" s="1122"/>
      <c r="K89" s="1122"/>
      <c r="L89" s="1122"/>
      <c r="M89" s="1122"/>
      <c r="N89" s="1122"/>
      <c r="O89" s="1122"/>
      <c r="P89" s="1122"/>
      <c r="Q89" s="1122"/>
      <c r="R89" s="1122"/>
      <c r="S89" s="1122"/>
      <c r="T89" s="1122"/>
      <c r="U89" s="1122"/>
      <c r="V89" s="1122"/>
      <c r="W89" s="1122"/>
      <c r="X89" s="1122"/>
      <c r="Y89" s="1122"/>
      <c r="Z89" s="1122"/>
      <c r="AA89" s="1122"/>
      <c r="AB89" s="1122"/>
      <c r="AC89" s="1122"/>
      <c r="AD89" s="1122"/>
      <c r="AE89" s="1122"/>
      <c r="AF89" s="1122"/>
      <c r="AG89" s="1122"/>
      <c r="AH89" s="1122"/>
      <c r="AI89" s="1122"/>
      <c r="AJ89" s="1122"/>
      <c r="AK89" s="1122"/>
      <c r="AL89" s="1122"/>
      <c r="AM89" s="1122"/>
      <c r="AN89" s="1122"/>
      <c r="AO89" s="1122"/>
      <c r="AP89" s="1122"/>
      <c r="AQ89" s="1122"/>
      <c r="AR89" s="1122"/>
      <c r="AS89" s="1122"/>
      <c r="AT89" s="1122"/>
      <c r="AU89" s="1122"/>
      <c r="AV89" s="1122"/>
      <c r="AW89" s="1122"/>
      <c r="AX89" s="1122"/>
      <c r="AY89" s="1122"/>
    </row>
    <row r="90" spans="1:51" ht="24.75" x14ac:dyDescent="0.45">
      <c r="B90" s="3693"/>
      <c r="C90" s="3694"/>
      <c r="D90" s="3694"/>
      <c r="E90" s="3694"/>
      <c r="F90" s="3694"/>
      <c r="G90" s="3694"/>
      <c r="H90" s="3694"/>
      <c r="I90" s="3694"/>
      <c r="J90" s="3694"/>
      <c r="K90" s="3694"/>
      <c r="L90" s="3694"/>
      <c r="M90" s="3694"/>
      <c r="N90" s="3694"/>
      <c r="O90" s="3694"/>
      <c r="P90" s="3694"/>
      <c r="Q90" s="3694"/>
      <c r="R90" s="3694"/>
      <c r="S90" s="3694"/>
      <c r="T90" s="3694"/>
      <c r="U90" s="3694"/>
      <c r="V90" s="3694"/>
      <c r="W90" s="3694"/>
      <c r="X90" s="3694"/>
      <c r="Y90" s="3694"/>
      <c r="Z90" s="3694"/>
      <c r="AA90" s="3694"/>
      <c r="AB90" s="3694"/>
      <c r="AC90" s="70"/>
      <c r="AD90" s="70"/>
      <c r="AE90" s="70"/>
      <c r="AF90" s="70"/>
      <c r="AG90" s="70"/>
      <c r="AH90" s="70"/>
      <c r="AI90" s="70"/>
      <c r="AJ90" s="70"/>
      <c r="AK90" s="70"/>
      <c r="AL90" s="70"/>
      <c r="AM90" s="70"/>
      <c r="AN90" s="70"/>
      <c r="AO90" s="1122"/>
      <c r="AP90" s="1122"/>
      <c r="AQ90" s="1122"/>
      <c r="AR90" s="1122"/>
      <c r="AS90" s="1122"/>
      <c r="AT90" s="1122"/>
      <c r="AU90" s="1122"/>
      <c r="AV90" s="1122"/>
      <c r="AW90" s="1122"/>
      <c r="AX90" s="1122"/>
      <c r="AY90" s="1122"/>
    </row>
    <row r="91" spans="1:51" ht="16.5" x14ac:dyDescent="0.3">
      <c r="B91" s="3695"/>
      <c r="C91" s="3695"/>
      <c r="D91" s="3695"/>
      <c r="E91" s="3695"/>
      <c r="F91" s="3695"/>
      <c r="G91" s="3695"/>
      <c r="H91" s="3695"/>
      <c r="I91" s="3695"/>
      <c r="J91" s="3695"/>
      <c r="K91" s="3695"/>
      <c r="L91" s="3695"/>
      <c r="M91" s="3695"/>
      <c r="N91" s="3695"/>
      <c r="O91" s="3695"/>
      <c r="P91" s="3695"/>
      <c r="Q91" s="3695"/>
      <c r="R91" s="3695"/>
      <c r="S91" s="3695"/>
      <c r="T91" s="3695"/>
      <c r="U91" s="3695"/>
      <c r="V91" s="3695"/>
      <c r="W91" s="3695"/>
      <c r="X91" s="3695"/>
      <c r="Y91" s="3695"/>
      <c r="Z91" s="3695"/>
      <c r="AA91" s="3695"/>
      <c r="AB91" s="3695"/>
      <c r="AC91" s="70"/>
      <c r="AD91" s="70"/>
      <c r="AE91" s="70"/>
      <c r="AF91" s="70"/>
      <c r="AG91" s="70"/>
      <c r="AH91" s="70"/>
      <c r="AI91" s="70"/>
      <c r="AJ91" s="70"/>
      <c r="AK91" s="70"/>
      <c r="AL91" s="70"/>
      <c r="AM91" s="70"/>
      <c r="AN91" s="70"/>
      <c r="AO91" s="1122"/>
      <c r="AP91" s="1122"/>
      <c r="AQ91" s="1122"/>
      <c r="AR91" s="1122"/>
      <c r="AS91" s="1122"/>
      <c r="AT91" s="1122"/>
      <c r="AU91" s="1122"/>
      <c r="AV91" s="1122"/>
      <c r="AW91" s="1122"/>
      <c r="AX91" s="1122"/>
      <c r="AY91" s="1122"/>
    </row>
    <row r="92" spans="1:51" ht="15.75" x14ac:dyDescent="0.3">
      <c r="B92" s="1257"/>
      <c r="C92" s="1257"/>
      <c r="D92" s="1257"/>
      <c r="E92" s="1257"/>
      <c r="I92" s="1257"/>
      <c r="J92" s="1257"/>
      <c r="K92" s="1257"/>
      <c r="L92" s="1257"/>
      <c r="M92" s="1257"/>
      <c r="N92" s="1257"/>
      <c r="O92" s="1257"/>
      <c r="P92" s="1257"/>
      <c r="Q92" s="1257"/>
      <c r="R92" s="1257"/>
      <c r="S92" s="1257"/>
      <c r="T92" s="1257"/>
      <c r="U92" s="1257"/>
      <c r="V92" s="1257"/>
      <c r="W92" s="1257"/>
      <c r="X92" s="1257"/>
      <c r="Y92" s="1257"/>
      <c r="Z92" s="1257"/>
      <c r="AA92" s="1257"/>
      <c r="AB92" s="1257"/>
      <c r="AC92" s="70"/>
      <c r="AD92" s="70"/>
      <c r="AE92" s="70"/>
      <c r="AF92" s="70"/>
      <c r="AG92" s="70"/>
      <c r="AH92" s="70"/>
      <c r="AI92" s="70"/>
      <c r="AJ92" s="70"/>
      <c r="AK92" s="70"/>
      <c r="AL92" s="70"/>
      <c r="AM92" s="70"/>
      <c r="AN92" s="70"/>
      <c r="AO92" s="1122"/>
      <c r="AP92" s="1122"/>
      <c r="AQ92" s="1122"/>
      <c r="AR92" s="1122"/>
      <c r="AS92" s="1122"/>
      <c r="AT92" s="1122"/>
      <c r="AU92" s="1122"/>
      <c r="AV92" s="1122"/>
      <c r="AW92" s="1122"/>
      <c r="AX92" s="1122"/>
      <c r="AY92" s="1122"/>
    </row>
    <row r="93" spans="1:51" ht="15.75" x14ac:dyDescent="0.3">
      <c r="B93" s="1257"/>
      <c r="C93" s="1257"/>
      <c r="D93" s="1257"/>
      <c r="E93" s="1257"/>
      <c r="F93" s="1257"/>
      <c r="G93" s="1257"/>
      <c r="H93" s="1257"/>
      <c r="I93" s="1257"/>
      <c r="J93" s="1257"/>
      <c r="K93" s="1257"/>
      <c r="L93" s="1257"/>
      <c r="M93" s="1257"/>
      <c r="N93" s="1257"/>
      <c r="O93" s="1257"/>
      <c r="P93" s="1257"/>
      <c r="Q93" s="1257"/>
      <c r="R93" s="1257"/>
      <c r="S93" s="1257"/>
      <c r="T93" s="1257"/>
      <c r="U93" s="1257"/>
      <c r="V93" s="1257"/>
      <c r="W93" s="1257"/>
      <c r="X93" s="1257"/>
      <c r="Y93" s="1257"/>
      <c r="Z93" s="1257"/>
      <c r="AA93" s="1257"/>
      <c r="AB93" s="1257"/>
      <c r="AC93" s="70"/>
      <c r="AD93" s="70"/>
      <c r="AE93" s="70"/>
      <c r="AF93" s="70"/>
      <c r="AG93" s="70"/>
      <c r="AH93" s="70"/>
      <c r="AI93" s="70"/>
      <c r="AJ93" s="70"/>
      <c r="AK93" s="70"/>
      <c r="AL93" s="70"/>
      <c r="AM93" s="70"/>
      <c r="AN93" s="70"/>
      <c r="AO93" s="1122"/>
      <c r="AP93" s="1122"/>
      <c r="AQ93" s="1122"/>
      <c r="AR93" s="1122"/>
      <c r="AS93" s="1122"/>
      <c r="AT93" s="1122"/>
      <c r="AU93" s="1122"/>
      <c r="AV93" s="1122"/>
      <c r="AW93" s="1122"/>
      <c r="AX93" s="1122"/>
      <c r="AY93" s="1122"/>
    </row>
    <row r="94" spans="1:51" ht="16.5" x14ac:dyDescent="0.3">
      <c r="B94" s="3695"/>
      <c r="C94" s="3695"/>
      <c r="D94" s="3695"/>
      <c r="E94" s="3695"/>
      <c r="F94" s="3695"/>
      <c r="G94" s="3695"/>
      <c r="H94" s="3695"/>
      <c r="I94" s="3695"/>
      <c r="J94" s="3695"/>
      <c r="K94" s="3695"/>
      <c r="L94" s="3695"/>
      <c r="M94" s="3695"/>
      <c r="N94" s="3695"/>
      <c r="O94" s="3695"/>
      <c r="P94" s="3695"/>
      <c r="Q94" s="3695"/>
      <c r="R94" s="3695"/>
      <c r="S94" s="3695"/>
      <c r="T94" s="3695"/>
      <c r="U94" s="3695"/>
      <c r="V94" s="3695"/>
      <c r="W94" s="3695"/>
      <c r="X94" s="3695"/>
      <c r="Y94" s="3695"/>
      <c r="Z94" s="3695"/>
      <c r="AA94" s="3695"/>
      <c r="AB94" s="3695"/>
      <c r="AC94" s="70"/>
      <c r="AD94" s="70"/>
      <c r="AE94" s="70"/>
      <c r="AF94" s="70"/>
      <c r="AG94" s="70"/>
      <c r="AH94" s="70"/>
      <c r="AI94" s="70"/>
      <c r="AJ94" s="70"/>
      <c r="AK94" s="70"/>
      <c r="AL94" s="70"/>
      <c r="AM94" s="70"/>
      <c r="AN94" s="70"/>
      <c r="AO94" s="1122"/>
      <c r="AP94" s="1122"/>
      <c r="AQ94" s="1122"/>
      <c r="AR94" s="1122"/>
      <c r="AS94" s="1122"/>
      <c r="AT94" s="1122"/>
      <c r="AU94" s="1122"/>
      <c r="AV94" s="1122"/>
      <c r="AW94" s="1122"/>
      <c r="AX94" s="1122"/>
      <c r="AY94" s="1122"/>
    </row>
    <row r="95" spans="1:51" ht="15.75" x14ac:dyDescent="0.3">
      <c r="B95" s="1257"/>
      <c r="C95" s="1257"/>
      <c r="D95" s="1257"/>
      <c r="E95" s="1257"/>
      <c r="F95" s="1257"/>
      <c r="G95" s="1257"/>
      <c r="H95" s="1257"/>
      <c r="I95" s="1257"/>
      <c r="J95" s="1257"/>
      <c r="K95" s="1257"/>
      <c r="L95" s="1257"/>
      <c r="M95" s="1257"/>
      <c r="N95" s="1257"/>
      <c r="O95" s="1257"/>
      <c r="P95" s="1257"/>
      <c r="Q95" s="1257"/>
      <c r="R95" s="1257"/>
      <c r="S95" s="1257"/>
      <c r="T95" s="1257"/>
      <c r="U95" s="1257"/>
      <c r="V95" s="1257"/>
      <c r="W95" s="1257"/>
      <c r="X95" s="1257"/>
      <c r="Y95" s="1257"/>
      <c r="Z95" s="1257"/>
      <c r="AA95" s="1257"/>
      <c r="AB95" s="1257"/>
      <c r="AC95" s="70"/>
      <c r="AD95" s="70"/>
      <c r="AE95" s="70"/>
      <c r="AF95" s="70"/>
      <c r="AG95" s="70"/>
      <c r="AH95" s="70"/>
      <c r="AI95" s="70"/>
      <c r="AJ95" s="70"/>
      <c r="AK95" s="70"/>
      <c r="AL95" s="70"/>
      <c r="AM95" s="70"/>
      <c r="AN95" s="70"/>
      <c r="AO95" s="1122"/>
      <c r="AP95" s="1122"/>
      <c r="AQ95" s="1122"/>
      <c r="AR95" s="1122"/>
      <c r="AS95" s="1122"/>
      <c r="AT95" s="1122"/>
      <c r="AU95" s="1122"/>
      <c r="AV95" s="1122"/>
      <c r="AW95" s="1122"/>
      <c r="AX95" s="1122"/>
      <c r="AY95" s="1122"/>
    </row>
    <row r="96" spans="1:51" ht="15.75" x14ac:dyDescent="0.3">
      <c r="B96" s="1257"/>
      <c r="C96" s="1257"/>
      <c r="D96" s="1257"/>
      <c r="E96" s="1257"/>
      <c r="F96" s="1257"/>
      <c r="G96" s="1257"/>
      <c r="H96" s="1257"/>
      <c r="I96" s="1257"/>
      <c r="J96" s="1257"/>
      <c r="K96" s="1257"/>
      <c r="L96" s="1257"/>
      <c r="M96" s="1257"/>
      <c r="N96" s="1257"/>
      <c r="O96" s="1257"/>
      <c r="P96" s="1257"/>
      <c r="Q96" s="1257"/>
      <c r="R96" s="1257"/>
      <c r="S96" s="1257"/>
      <c r="T96" s="1257"/>
      <c r="U96" s="1257"/>
      <c r="V96" s="1257"/>
      <c r="W96" s="1257"/>
      <c r="X96" s="1257"/>
      <c r="Y96" s="1257"/>
      <c r="Z96" s="1257"/>
      <c r="AA96" s="1257"/>
      <c r="AB96" s="1257"/>
      <c r="AC96" s="70"/>
      <c r="AD96" s="70"/>
      <c r="AE96" s="70"/>
      <c r="AF96" s="70"/>
      <c r="AG96" s="70"/>
      <c r="AH96" s="70"/>
      <c r="AI96" s="70"/>
      <c r="AJ96" s="70"/>
      <c r="AK96" s="70"/>
      <c r="AL96" s="70"/>
      <c r="AM96" s="70"/>
      <c r="AN96" s="70"/>
      <c r="AO96" s="1122"/>
      <c r="AP96" s="1122"/>
      <c r="AQ96" s="1122"/>
      <c r="AR96" s="1122"/>
      <c r="AS96" s="1122"/>
      <c r="AT96" s="1122"/>
      <c r="AU96" s="1122"/>
      <c r="AV96" s="1122"/>
      <c r="AW96" s="1122"/>
      <c r="AX96" s="1122"/>
      <c r="AY96" s="1122"/>
    </row>
    <row r="97" spans="2:65" ht="15.75" x14ac:dyDescent="0.3">
      <c r="B97" s="1258"/>
      <c r="C97" s="1257"/>
      <c r="D97" s="1257"/>
      <c r="E97" s="1257"/>
      <c r="F97" s="1257"/>
      <c r="G97" s="1257"/>
      <c r="H97" s="1257"/>
      <c r="I97" s="1257"/>
      <c r="J97" s="1257"/>
      <c r="K97" s="1257"/>
      <c r="L97" s="1257"/>
      <c r="M97" s="1257"/>
      <c r="N97" s="1257"/>
      <c r="O97" s="1257"/>
      <c r="P97" s="1257"/>
      <c r="Q97" s="1257"/>
      <c r="R97" s="1257"/>
      <c r="S97" s="1257"/>
      <c r="T97" s="1257"/>
      <c r="U97" s="1257"/>
      <c r="V97" s="1257"/>
      <c r="W97" s="1257"/>
      <c r="X97" s="1257"/>
      <c r="Y97" s="1257"/>
      <c r="Z97" s="1257"/>
      <c r="AA97" s="1257"/>
      <c r="AB97" s="1257"/>
      <c r="AC97" s="70"/>
      <c r="AD97" s="70"/>
      <c r="AE97" s="70"/>
      <c r="AF97" s="70"/>
      <c r="AG97" s="70"/>
      <c r="AH97" s="70"/>
      <c r="AI97" s="70"/>
      <c r="AJ97" s="70"/>
      <c r="AK97" s="70"/>
      <c r="AL97" s="70"/>
      <c r="AM97" s="70"/>
      <c r="AN97" s="70"/>
      <c r="AO97" s="1122"/>
      <c r="AP97" s="1122"/>
      <c r="AQ97" s="1122"/>
      <c r="AR97" s="1122"/>
      <c r="AS97" s="1122"/>
      <c r="AT97" s="1122"/>
      <c r="AU97" s="1122"/>
      <c r="AV97" s="1122"/>
      <c r="AW97" s="1122"/>
      <c r="AX97" s="1122"/>
      <c r="AY97" s="1122"/>
    </row>
    <row r="98" spans="2:65" ht="15.75" x14ac:dyDescent="0.3">
      <c r="B98" s="1257"/>
      <c r="C98" s="1257"/>
      <c r="D98" s="1257"/>
      <c r="E98" s="1257"/>
      <c r="F98" s="1257"/>
      <c r="G98" s="1257"/>
      <c r="H98" s="1257"/>
      <c r="I98" s="1257"/>
      <c r="J98" s="1257"/>
      <c r="K98" s="1257"/>
      <c r="L98" s="1257"/>
      <c r="M98" s="1257"/>
      <c r="N98" s="1257"/>
      <c r="O98" s="1257"/>
      <c r="P98" s="1257"/>
      <c r="Q98" s="1257"/>
      <c r="R98" s="1257"/>
      <c r="S98" s="1257"/>
      <c r="T98" s="1257"/>
      <c r="U98" s="1257"/>
      <c r="V98" s="1257"/>
      <c r="W98" s="1257"/>
      <c r="X98" s="1257"/>
      <c r="Y98" s="1257"/>
      <c r="Z98" s="1257"/>
      <c r="AA98" s="1257"/>
      <c r="AB98" s="1257"/>
      <c r="AC98" s="70"/>
      <c r="AD98" s="70"/>
      <c r="AE98" s="70"/>
      <c r="AF98" s="70"/>
      <c r="AG98" s="70"/>
      <c r="AH98" s="70"/>
      <c r="AI98" s="70"/>
      <c r="AJ98" s="70"/>
      <c r="AK98" s="70"/>
      <c r="AL98" s="70"/>
      <c r="AM98" s="70"/>
      <c r="AN98" s="70"/>
      <c r="AO98" s="1122"/>
      <c r="AP98" s="1122"/>
      <c r="AQ98" s="1122"/>
      <c r="AR98" s="1122"/>
      <c r="AS98" s="1122"/>
      <c r="AT98" s="1122"/>
      <c r="AU98" s="1122"/>
      <c r="AV98" s="1122"/>
      <c r="AW98" s="1122"/>
      <c r="AX98" s="1122"/>
      <c r="AY98" s="1122"/>
    </row>
    <row r="99" spans="2:65" ht="18.75" x14ac:dyDescent="0.3">
      <c r="B99" s="1257"/>
      <c r="C99" s="3696"/>
      <c r="D99" s="3696"/>
      <c r="E99" s="3696"/>
      <c r="F99" s="3696"/>
      <c r="G99" s="3696"/>
      <c r="H99" s="3696"/>
      <c r="I99" s="3696"/>
      <c r="J99" s="3696"/>
      <c r="K99" s="3696"/>
      <c r="L99" s="3696"/>
      <c r="M99" s="3696"/>
      <c r="N99" s="3696"/>
      <c r="O99" s="3696"/>
      <c r="P99" s="3696"/>
      <c r="Q99" s="3696"/>
      <c r="R99" s="3696"/>
      <c r="S99" s="3696"/>
      <c r="T99" s="3696"/>
      <c r="U99" s="3696"/>
      <c r="V99" s="3696"/>
      <c r="W99" s="3696"/>
      <c r="X99" s="3696"/>
      <c r="Y99" s="3696"/>
      <c r="Z99" s="3696"/>
      <c r="AA99" s="3696"/>
      <c r="AB99" s="3696"/>
      <c r="AC99" s="3696"/>
      <c r="AD99" s="3696"/>
      <c r="AE99" s="3696"/>
      <c r="AF99" s="3696"/>
      <c r="AG99" s="3696"/>
      <c r="AH99" s="3696"/>
      <c r="AI99" s="3696"/>
      <c r="AJ99" s="3696"/>
      <c r="AK99" s="3696"/>
      <c r="AL99" s="3696"/>
      <c r="AM99" s="3696"/>
      <c r="AN99" s="3696"/>
      <c r="AO99" s="3696"/>
      <c r="AP99" s="3696"/>
      <c r="AQ99" s="3696"/>
      <c r="AR99" s="3696"/>
      <c r="AS99" s="3696"/>
      <c r="AT99" s="3696"/>
      <c r="AU99" s="3696"/>
      <c r="AV99" s="3696"/>
      <c r="AW99" s="3696"/>
      <c r="AX99" s="3696"/>
      <c r="AY99" s="1122"/>
    </row>
    <row r="100" spans="2:65" ht="16.5" x14ac:dyDescent="0.3">
      <c r="B100" s="1259"/>
      <c r="C100" s="3354"/>
      <c r="D100" s="3354"/>
      <c r="E100" s="3354"/>
      <c r="F100" s="845"/>
      <c r="G100" s="3354"/>
      <c r="H100" s="3354"/>
      <c r="I100" s="3689"/>
      <c r="J100" s="3689"/>
      <c r="K100" s="3689"/>
      <c r="L100" s="3354"/>
      <c r="M100" s="3354"/>
      <c r="N100" s="3354"/>
      <c r="O100" s="3354"/>
      <c r="P100" s="3354"/>
      <c r="Q100" s="3354"/>
      <c r="R100" s="3354"/>
      <c r="S100" s="3354"/>
      <c r="T100" s="3354"/>
      <c r="U100" s="3689"/>
      <c r="V100" s="3689"/>
      <c r="W100" s="3689"/>
      <c r="X100" s="3354"/>
      <c r="Y100" s="3354"/>
      <c r="Z100" s="3354"/>
      <c r="AA100" s="3690"/>
      <c r="AB100" s="3690"/>
      <c r="AC100" s="3690"/>
      <c r="AD100" s="3691"/>
      <c r="AE100" s="3691"/>
      <c r="AF100" s="3691"/>
      <c r="AG100" s="3692"/>
      <c r="AH100" s="3692"/>
      <c r="AI100" s="3692"/>
      <c r="AJ100" s="3692"/>
      <c r="AK100" s="3692"/>
      <c r="AL100" s="3692"/>
      <c r="AM100" s="3692"/>
      <c r="AN100" s="3692"/>
      <c r="AO100" s="3692"/>
      <c r="AP100" s="3691"/>
      <c r="AQ100" s="3691"/>
      <c r="AR100" s="3691"/>
      <c r="AS100" s="3691"/>
      <c r="AT100" s="3691"/>
      <c r="AU100" s="3691"/>
      <c r="AV100" s="3691"/>
      <c r="AW100" s="3691"/>
      <c r="AX100" s="3691"/>
      <c r="AY100" s="1122"/>
      <c r="AZ100" s="1122"/>
      <c r="BA100" s="1122"/>
      <c r="BB100" s="1122"/>
      <c r="BC100" s="1122"/>
      <c r="BD100" s="1122"/>
      <c r="BE100" s="1122"/>
      <c r="BF100" s="1122"/>
      <c r="BG100" s="1122"/>
      <c r="BH100" s="1122"/>
      <c r="BI100" s="1122"/>
      <c r="BJ100" s="1122"/>
      <c r="BK100" s="1122"/>
      <c r="BL100" s="1122"/>
      <c r="BM100" s="1122"/>
    </row>
    <row r="101" spans="2:65" ht="15.75" x14ac:dyDescent="0.3">
      <c r="B101" s="1260"/>
      <c r="C101" s="1261"/>
      <c r="D101" s="1261"/>
      <c r="E101" s="1261"/>
      <c r="F101" s="1261"/>
      <c r="G101" s="1261"/>
      <c r="H101" s="1261"/>
      <c r="I101" s="1261"/>
      <c r="J101" s="1261"/>
      <c r="K101" s="1261"/>
      <c r="L101" s="1261"/>
      <c r="M101" s="1261"/>
      <c r="N101" s="1261"/>
      <c r="O101" s="1261"/>
      <c r="P101" s="1261"/>
      <c r="Q101" s="1261"/>
      <c r="R101" s="1261"/>
      <c r="S101" s="1261"/>
      <c r="T101" s="1261"/>
      <c r="U101" s="1261"/>
      <c r="V101" s="1261"/>
      <c r="W101" s="1261"/>
      <c r="X101" s="1261"/>
      <c r="Y101" s="1261"/>
      <c r="Z101" s="1261"/>
      <c r="AA101" s="1261"/>
      <c r="AB101" s="1261"/>
      <c r="AC101" s="1261"/>
      <c r="AD101" s="1261"/>
      <c r="AE101" s="848"/>
      <c r="AF101" s="1262"/>
      <c r="AG101" s="70"/>
      <c r="AH101" s="70"/>
      <c r="AI101" s="70"/>
      <c r="AJ101" s="70"/>
      <c r="AK101" s="70"/>
      <c r="AL101" s="70"/>
      <c r="AM101" s="70"/>
      <c r="AN101" s="70"/>
      <c r="AO101" s="1122"/>
      <c r="AP101" s="1122"/>
      <c r="AQ101" s="1122"/>
      <c r="AR101" s="1122"/>
      <c r="AS101" s="1122"/>
      <c r="AT101" s="1122"/>
      <c r="AU101" s="1122"/>
      <c r="AV101" s="1122"/>
      <c r="AW101" s="1122"/>
      <c r="AX101" s="1122"/>
      <c r="AY101" s="1122"/>
      <c r="AZ101" s="1122"/>
      <c r="BA101" s="1122"/>
      <c r="BB101" s="1122"/>
      <c r="BC101" s="1122"/>
      <c r="BD101" s="1122"/>
      <c r="BE101" s="1122"/>
      <c r="BF101" s="1122"/>
      <c r="BG101" s="1122"/>
      <c r="BH101" s="1122"/>
      <c r="BI101" s="1122"/>
      <c r="BJ101" s="1122"/>
      <c r="BK101" s="1122"/>
      <c r="BL101" s="1122"/>
      <c r="BM101" s="1122"/>
    </row>
    <row r="102" spans="2:65" x14ac:dyDescent="0.3">
      <c r="B102" s="1257"/>
      <c r="C102" s="1263"/>
      <c r="D102" s="1263"/>
      <c r="E102" s="1264"/>
      <c r="F102" s="1263"/>
      <c r="G102" s="1263"/>
      <c r="H102" s="1264"/>
      <c r="I102" s="1263"/>
      <c r="J102" s="1263"/>
      <c r="K102" s="1264"/>
      <c r="L102" s="1263"/>
      <c r="M102" s="1263"/>
      <c r="N102" s="1264"/>
      <c r="O102" s="1263"/>
      <c r="P102" s="1263"/>
      <c r="Q102" s="1264"/>
      <c r="R102" s="1263"/>
      <c r="S102" s="1263"/>
      <c r="T102" s="1264"/>
      <c r="U102" s="1263"/>
      <c r="V102" s="1263"/>
      <c r="W102" s="1264"/>
      <c r="X102" s="1263"/>
      <c r="Y102" s="1263"/>
      <c r="Z102" s="1264"/>
      <c r="AA102" s="1263"/>
      <c r="AB102" s="1263"/>
      <c r="AC102" s="1264"/>
      <c r="AD102" s="1265"/>
      <c r="AE102" s="1266"/>
      <c r="AF102" s="1264"/>
      <c r="AG102" s="1267"/>
      <c r="AH102" s="1267"/>
      <c r="AI102" s="1264"/>
      <c r="AJ102" s="1267"/>
      <c r="AK102" s="1267"/>
      <c r="AL102" s="1264"/>
      <c r="AM102" s="1267"/>
      <c r="AN102" s="1267"/>
      <c r="AO102" s="1264"/>
      <c r="AP102" s="1266"/>
      <c r="AQ102" s="1266"/>
      <c r="AR102" s="1264"/>
      <c r="AS102" s="1266"/>
      <c r="AT102" s="1266"/>
      <c r="AU102" s="1264"/>
      <c r="AV102" s="1266"/>
      <c r="AW102" s="1266"/>
      <c r="AX102" s="1264"/>
      <c r="AY102" s="1122"/>
      <c r="AZ102" s="1122"/>
      <c r="BA102" s="1122"/>
      <c r="BB102" s="1122"/>
      <c r="BC102" s="1122"/>
      <c r="BD102" s="1122"/>
      <c r="BE102" s="1122"/>
      <c r="BF102" s="1122"/>
      <c r="BG102" s="1122"/>
      <c r="BH102" s="1122"/>
      <c r="BI102" s="1122"/>
      <c r="BJ102" s="1122"/>
      <c r="BK102" s="1122"/>
      <c r="BL102" s="1122"/>
      <c r="BM102" s="1122"/>
    </row>
    <row r="103" spans="2:65" ht="15.75" x14ac:dyDescent="0.3">
      <c r="B103" s="1257"/>
      <c r="C103" s="1263"/>
      <c r="D103" s="1263"/>
      <c r="E103" s="1264"/>
      <c r="F103" s="1263"/>
      <c r="G103" s="1263"/>
      <c r="H103" s="1264"/>
      <c r="I103" s="1263"/>
      <c r="J103" s="1263"/>
      <c r="K103" s="1264"/>
      <c r="L103" s="1263"/>
      <c r="M103" s="1263"/>
      <c r="N103" s="1264"/>
      <c r="O103" s="1263"/>
      <c r="P103" s="1263"/>
      <c r="Q103" s="1264"/>
      <c r="R103" s="1263"/>
      <c r="S103" s="1263"/>
      <c r="T103" s="1264"/>
      <c r="U103" s="1263"/>
      <c r="V103" s="1263"/>
      <c r="W103" s="1264"/>
      <c r="X103" s="1263"/>
      <c r="Y103" s="1263"/>
      <c r="Z103" s="1264"/>
      <c r="AA103" s="1263"/>
      <c r="AB103" s="1263"/>
      <c r="AC103" s="1264"/>
      <c r="AD103" s="1265"/>
      <c r="AE103" s="1266"/>
      <c r="AF103" s="1264"/>
      <c r="AG103" s="1267"/>
      <c r="AH103" s="1267"/>
      <c r="AI103" s="1264"/>
      <c r="AJ103" s="1267"/>
      <c r="AK103" s="1267"/>
      <c r="AL103" s="1264"/>
      <c r="AM103" s="1267"/>
      <c r="AN103" s="1267"/>
      <c r="AO103" s="1264"/>
      <c r="AP103" s="1266"/>
      <c r="AQ103" s="1266"/>
      <c r="AR103" s="1264"/>
      <c r="AS103" s="1266"/>
      <c r="AT103" s="1266"/>
      <c r="AU103" s="1264"/>
      <c r="AV103" s="1266"/>
      <c r="AW103" s="1266"/>
      <c r="AX103" s="1264"/>
      <c r="AY103" s="70"/>
      <c r="AZ103" s="70"/>
      <c r="BA103" s="70"/>
      <c r="BB103" s="70"/>
      <c r="BC103" s="70"/>
      <c r="BD103" s="1122"/>
      <c r="BE103" s="1122"/>
      <c r="BF103" s="1122"/>
      <c r="BG103" s="1122"/>
      <c r="BH103" s="1122"/>
      <c r="BI103" s="1122"/>
      <c r="BJ103" s="1122"/>
      <c r="BK103" s="1122"/>
      <c r="BL103" s="1122"/>
      <c r="BM103" s="1122"/>
    </row>
    <row r="104" spans="2:65" ht="15.75" x14ac:dyDescent="0.3">
      <c r="B104" s="1257"/>
      <c r="C104" s="1263"/>
      <c r="D104" s="1263"/>
      <c r="E104" s="1264"/>
      <c r="F104" s="1263"/>
      <c r="G104" s="1263"/>
      <c r="H104" s="1264"/>
      <c r="I104" s="1263"/>
      <c r="J104" s="1263"/>
      <c r="K104" s="1264"/>
      <c r="L104" s="1263"/>
      <c r="M104" s="1263"/>
      <c r="N104" s="1264"/>
      <c r="O104" s="1263"/>
      <c r="P104" s="1263"/>
      <c r="Q104" s="1264"/>
      <c r="R104" s="1263"/>
      <c r="S104" s="1263"/>
      <c r="T104" s="1264"/>
      <c r="U104" s="1263"/>
      <c r="V104" s="1263"/>
      <c r="W104" s="1264"/>
      <c r="X104" s="1263"/>
      <c r="Y104" s="1263"/>
      <c r="Z104" s="1264"/>
      <c r="AA104" s="1263"/>
      <c r="AB104" s="1263"/>
      <c r="AC104" s="1264"/>
      <c r="AD104" s="1265"/>
      <c r="AE104" s="1266"/>
      <c r="AF104" s="1264"/>
      <c r="AG104" s="1267"/>
      <c r="AH104" s="1267"/>
      <c r="AI104" s="1264"/>
      <c r="AJ104" s="1267"/>
      <c r="AK104" s="1267"/>
      <c r="AL104" s="1264"/>
      <c r="AM104" s="1267"/>
      <c r="AN104" s="1267"/>
      <c r="AO104" s="1264"/>
      <c r="AP104" s="1266"/>
      <c r="AQ104" s="1266"/>
      <c r="AR104" s="1264"/>
      <c r="AS104" s="1266"/>
      <c r="AT104" s="1266"/>
      <c r="AU104" s="1264"/>
      <c r="AV104" s="1266"/>
      <c r="AW104" s="1266"/>
      <c r="AX104" s="1264"/>
      <c r="AY104" s="70"/>
      <c r="AZ104" s="70"/>
      <c r="BA104" s="70"/>
      <c r="BB104" s="70"/>
      <c r="BC104" s="70"/>
      <c r="BD104" s="1122"/>
      <c r="BE104" s="1122"/>
      <c r="BF104" s="1122"/>
      <c r="BG104" s="1122"/>
      <c r="BH104" s="1122"/>
      <c r="BI104" s="1122"/>
      <c r="BJ104" s="1122"/>
      <c r="BK104" s="1122"/>
      <c r="BL104" s="1122"/>
      <c r="BM104" s="1122"/>
    </row>
    <row r="105" spans="2:65" ht="18.75" x14ac:dyDescent="0.3">
      <c r="B105" s="1257"/>
      <c r="C105" s="1263"/>
      <c r="D105" s="1263"/>
      <c r="E105" s="1264"/>
      <c r="F105" s="1263"/>
      <c r="G105" s="1263"/>
      <c r="H105" s="1264"/>
      <c r="I105" s="1263"/>
      <c r="J105" s="1263"/>
      <c r="K105" s="1264"/>
      <c r="L105" s="1263"/>
      <c r="M105" s="1263"/>
      <c r="N105" s="1264"/>
      <c r="O105" s="1263"/>
      <c r="P105" s="1263"/>
      <c r="Q105" s="1264"/>
      <c r="R105" s="1263"/>
      <c r="S105" s="1263"/>
      <c r="T105" s="1264"/>
      <c r="U105" s="1263"/>
      <c r="V105" s="1263"/>
      <c r="W105" s="1264"/>
      <c r="X105" s="1263"/>
      <c r="Y105" s="1263"/>
      <c r="Z105" s="1264"/>
      <c r="AA105" s="1263"/>
      <c r="AB105" s="1263"/>
      <c r="AC105" s="1264"/>
      <c r="AD105" s="1265"/>
      <c r="AE105" s="1266"/>
      <c r="AF105" s="1264"/>
      <c r="AG105" s="1267"/>
      <c r="AH105" s="1267"/>
      <c r="AI105" s="1264"/>
      <c r="AJ105" s="1267"/>
      <c r="AK105" s="1267"/>
      <c r="AL105" s="1264"/>
      <c r="AM105" s="1267"/>
      <c r="AN105" s="1267"/>
      <c r="AO105" s="1264"/>
      <c r="AP105" s="1266"/>
      <c r="AQ105" s="1266"/>
      <c r="AR105" s="1264"/>
      <c r="AS105" s="1266"/>
      <c r="AT105" s="1266"/>
      <c r="AU105" s="1264"/>
      <c r="AV105" s="1266"/>
      <c r="AW105" s="1266"/>
      <c r="AX105" s="1264"/>
      <c r="AY105" s="1268"/>
      <c r="AZ105" s="1268"/>
      <c r="BA105" s="1268"/>
      <c r="BB105" s="1268"/>
      <c r="BC105" s="1268"/>
      <c r="BD105" s="1268"/>
      <c r="BE105" s="1268"/>
      <c r="BF105" s="1268"/>
      <c r="BG105" s="1268"/>
      <c r="BH105" s="1268"/>
      <c r="BI105" s="1268"/>
      <c r="BJ105" s="1268"/>
      <c r="BK105" s="1268"/>
      <c r="BL105" s="1268"/>
      <c r="BM105" s="1268"/>
    </row>
    <row r="106" spans="2:65" x14ac:dyDescent="0.3">
      <c r="B106" s="1257"/>
      <c r="C106" s="1263"/>
      <c r="D106" s="1263"/>
      <c r="E106" s="1264"/>
      <c r="F106" s="1263"/>
      <c r="G106" s="1263"/>
      <c r="H106" s="1264"/>
      <c r="I106" s="1263"/>
      <c r="J106" s="1263"/>
      <c r="K106" s="1264"/>
      <c r="L106" s="1263"/>
      <c r="M106" s="1263"/>
      <c r="N106" s="1264"/>
      <c r="O106" s="1263"/>
      <c r="P106" s="1263"/>
      <c r="Q106" s="1264"/>
      <c r="R106" s="1263"/>
      <c r="S106" s="1263"/>
      <c r="T106" s="1264"/>
      <c r="U106" s="1263"/>
      <c r="V106" s="1263"/>
      <c r="W106" s="1264"/>
      <c r="X106" s="1263"/>
      <c r="Y106" s="1263"/>
      <c r="Z106" s="1264"/>
      <c r="AA106" s="1263"/>
      <c r="AB106" s="1263"/>
      <c r="AC106" s="1264"/>
      <c r="AD106" s="1265"/>
      <c r="AE106" s="1266"/>
      <c r="AF106" s="1264"/>
      <c r="AG106" s="1267"/>
      <c r="AH106" s="1267"/>
      <c r="AI106" s="1264"/>
      <c r="AJ106" s="1267"/>
      <c r="AK106" s="1267"/>
      <c r="AL106" s="1264"/>
      <c r="AM106" s="1267"/>
      <c r="AN106" s="1267"/>
      <c r="AO106" s="1264"/>
      <c r="AP106" s="1266"/>
      <c r="AQ106" s="1266"/>
      <c r="AR106" s="1264"/>
      <c r="AS106" s="1266"/>
      <c r="AT106" s="1266"/>
      <c r="AU106" s="1264"/>
      <c r="AV106" s="1266"/>
      <c r="AW106" s="1266"/>
      <c r="AX106" s="1264"/>
      <c r="AY106" s="1269"/>
      <c r="AZ106" s="1269"/>
      <c r="BA106" s="1269"/>
      <c r="BB106" s="1269"/>
      <c r="BC106" s="1269"/>
      <c r="BD106" s="1269"/>
      <c r="BE106" s="1270"/>
      <c r="BF106" s="1270"/>
      <c r="BG106" s="1270"/>
      <c r="BH106" s="1270"/>
      <c r="BI106" s="1270"/>
      <c r="BJ106" s="1270"/>
      <c r="BK106" s="1270"/>
      <c r="BL106" s="1270"/>
      <c r="BM106" s="1270"/>
    </row>
    <row r="107" spans="2:65" ht="15.75" x14ac:dyDescent="0.3">
      <c r="B107" s="1257"/>
      <c r="C107" s="1263"/>
      <c r="D107" s="1263"/>
      <c r="E107" s="1271"/>
      <c r="F107" s="1263"/>
      <c r="G107" s="1263"/>
      <c r="H107" s="1271"/>
      <c r="I107" s="1263"/>
      <c r="J107" s="1263"/>
      <c r="K107" s="1271"/>
      <c r="L107" s="1263"/>
      <c r="M107" s="1263"/>
      <c r="N107" s="1271"/>
      <c r="O107" s="1263"/>
      <c r="P107" s="1263"/>
      <c r="Q107" s="1271"/>
      <c r="R107" s="1263"/>
      <c r="S107" s="1263"/>
      <c r="T107" s="1271"/>
      <c r="U107" s="1263"/>
      <c r="V107" s="1263"/>
      <c r="W107" s="1271"/>
      <c r="X107" s="1263"/>
      <c r="Y107" s="1263"/>
      <c r="Z107" s="1271"/>
      <c r="AA107" s="1263"/>
      <c r="AB107" s="1263"/>
      <c r="AC107" s="1271"/>
      <c r="AD107" s="1265"/>
      <c r="AE107" s="1266"/>
      <c r="AF107" s="1271"/>
      <c r="AG107" s="1267"/>
      <c r="AH107" s="1267"/>
      <c r="AI107" s="1271"/>
      <c r="AJ107" s="1267"/>
      <c r="AK107" s="1267"/>
      <c r="AL107" s="1271"/>
      <c r="AM107" s="1267"/>
      <c r="AN107" s="1267"/>
      <c r="AO107" s="1271"/>
      <c r="AP107" s="1266"/>
      <c r="AQ107" s="1266"/>
      <c r="AR107" s="1271"/>
      <c r="AS107" s="1266"/>
      <c r="AT107" s="1266"/>
      <c r="AU107" s="1271"/>
      <c r="AV107" s="1266"/>
      <c r="AW107" s="1266"/>
      <c r="AX107" s="1271"/>
      <c r="AY107" s="70"/>
      <c r="AZ107" s="70"/>
      <c r="BA107" s="70"/>
      <c r="BB107" s="70"/>
      <c r="BC107" s="70"/>
      <c r="BD107" s="1122"/>
      <c r="BE107" s="1122"/>
      <c r="BF107" s="1122"/>
      <c r="BG107" s="1122"/>
      <c r="BH107" s="1122"/>
      <c r="BI107" s="1122"/>
      <c r="BJ107" s="1122"/>
      <c r="BK107" s="1122"/>
      <c r="BL107" s="1122"/>
      <c r="BM107" s="1122"/>
    </row>
    <row r="108" spans="2:65" x14ac:dyDescent="0.3">
      <c r="B108" s="1257"/>
      <c r="C108" s="1263"/>
      <c r="D108" s="1263"/>
      <c r="E108" s="1271"/>
      <c r="F108" s="1263"/>
      <c r="G108" s="1263"/>
      <c r="H108" s="1271"/>
      <c r="I108" s="1263"/>
      <c r="J108" s="1263"/>
      <c r="K108" s="1271"/>
      <c r="L108" s="1263"/>
      <c r="M108" s="1263"/>
      <c r="N108" s="1271"/>
      <c r="O108" s="1263"/>
      <c r="P108" s="1263"/>
      <c r="Q108" s="1271"/>
      <c r="R108" s="1263"/>
      <c r="S108" s="1263"/>
      <c r="T108" s="1271"/>
      <c r="U108" s="1263"/>
      <c r="V108" s="1263"/>
      <c r="W108" s="1271"/>
      <c r="X108" s="1263"/>
      <c r="Y108" s="1263"/>
      <c r="Z108" s="1271"/>
      <c r="AA108" s="1263"/>
      <c r="AB108" s="1263"/>
      <c r="AC108" s="1271"/>
      <c r="AD108" s="1265"/>
      <c r="AE108" s="1266"/>
      <c r="AF108" s="1271"/>
      <c r="AG108" s="1267"/>
      <c r="AH108" s="1267"/>
      <c r="AI108" s="1271"/>
      <c r="AJ108" s="1267"/>
      <c r="AK108" s="1267"/>
      <c r="AL108" s="1271"/>
      <c r="AM108" s="1267"/>
      <c r="AN108" s="1267"/>
      <c r="AO108" s="1271"/>
      <c r="AP108" s="1266"/>
      <c r="AQ108" s="1266"/>
      <c r="AR108" s="1271"/>
      <c r="AS108" s="1266"/>
      <c r="AT108" s="1266"/>
      <c r="AU108" s="1271"/>
      <c r="AV108" s="1266"/>
      <c r="AW108" s="1266"/>
      <c r="AX108" s="1271"/>
      <c r="AY108" s="1267"/>
      <c r="AZ108" s="1267"/>
      <c r="BA108" s="1264"/>
      <c r="BB108" s="1267"/>
      <c r="BC108" s="1267"/>
      <c r="BD108" s="1264"/>
      <c r="BE108" s="1266"/>
      <c r="BF108" s="1266"/>
      <c r="BG108" s="1264"/>
      <c r="BH108" s="1266"/>
      <c r="BI108" s="1266"/>
      <c r="BJ108" s="1264"/>
      <c r="BK108" s="1266"/>
      <c r="BL108" s="1266"/>
      <c r="BM108" s="1264"/>
    </row>
    <row r="109" spans="2:65" x14ac:dyDescent="0.3">
      <c r="B109" s="1257"/>
      <c r="C109" s="1263"/>
      <c r="D109" s="1263"/>
      <c r="E109" s="1271"/>
      <c r="F109" s="1263"/>
      <c r="G109" s="1263"/>
      <c r="H109" s="1271"/>
      <c r="I109" s="1263"/>
      <c r="J109" s="1263"/>
      <c r="K109" s="1271"/>
      <c r="L109" s="1263"/>
      <c r="M109" s="1263"/>
      <c r="N109" s="1271"/>
      <c r="O109" s="1263"/>
      <c r="P109" s="1263"/>
      <c r="Q109" s="1271"/>
      <c r="R109" s="1263"/>
      <c r="S109" s="1263"/>
      <c r="T109" s="1271"/>
      <c r="U109" s="1263"/>
      <c r="V109" s="1263"/>
      <c r="W109" s="1271"/>
      <c r="X109" s="1263"/>
      <c r="Y109" s="1263"/>
      <c r="Z109" s="1271"/>
      <c r="AA109" s="1263"/>
      <c r="AB109" s="1263"/>
      <c r="AC109" s="1271"/>
      <c r="AD109" s="1265"/>
      <c r="AE109" s="1266"/>
      <c r="AF109" s="1271"/>
      <c r="AG109" s="1267"/>
      <c r="AH109" s="1267"/>
      <c r="AI109" s="1271"/>
      <c r="AJ109" s="1267"/>
      <c r="AK109" s="1267"/>
      <c r="AL109" s="1271"/>
      <c r="AM109" s="1267"/>
      <c r="AN109" s="1267"/>
      <c r="AO109" s="1271"/>
      <c r="AP109" s="1266"/>
      <c r="AQ109" s="1266"/>
      <c r="AR109" s="1271"/>
      <c r="AS109" s="1266"/>
      <c r="AT109" s="1266"/>
      <c r="AU109" s="1271"/>
      <c r="AV109" s="1266"/>
      <c r="AW109" s="1266"/>
      <c r="AX109" s="1271"/>
      <c r="AY109" s="1267"/>
      <c r="AZ109" s="1267"/>
      <c r="BA109" s="1264"/>
      <c r="BB109" s="1267"/>
      <c r="BC109" s="1267"/>
      <c r="BD109" s="1264"/>
      <c r="BE109" s="1266"/>
      <c r="BF109" s="1266"/>
      <c r="BG109" s="1264"/>
      <c r="BH109" s="1266"/>
      <c r="BI109" s="1266"/>
      <c r="BJ109" s="1264"/>
      <c r="BK109" s="1266"/>
      <c r="BL109" s="1266"/>
      <c r="BM109" s="1264"/>
    </row>
    <row r="110" spans="2:65" x14ac:dyDescent="0.3">
      <c r="B110" s="1257"/>
      <c r="C110" s="1263"/>
      <c r="D110" s="1263"/>
      <c r="E110" s="1271"/>
      <c r="F110" s="1263"/>
      <c r="G110" s="1263"/>
      <c r="H110" s="1271"/>
      <c r="I110" s="1263"/>
      <c r="J110" s="1263"/>
      <c r="K110" s="1271"/>
      <c r="L110" s="1263"/>
      <c r="M110" s="1263"/>
      <c r="N110" s="1271"/>
      <c r="O110" s="1263"/>
      <c r="P110" s="1263"/>
      <c r="Q110" s="1271"/>
      <c r="R110" s="1263"/>
      <c r="S110" s="1263"/>
      <c r="T110" s="1271"/>
      <c r="U110" s="1263"/>
      <c r="V110" s="1263"/>
      <c r="W110" s="1271"/>
      <c r="X110" s="1263"/>
      <c r="Y110" s="1263"/>
      <c r="Z110" s="1271"/>
      <c r="AA110" s="1263"/>
      <c r="AB110" s="1263"/>
      <c r="AC110" s="1271"/>
      <c r="AD110" s="1265"/>
      <c r="AE110" s="1266"/>
      <c r="AF110" s="1271"/>
      <c r="AG110" s="1267"/>
      <c r="AH110" s="1267"/>
      <c r="AI110" s="1271"/>
      <c r="AJ110" s="1267"/>
      <c r="AK110" s="1267"/>
      <c r="AL110" s="1271"/>
      <c r="AM110" s="1267"/>
      <c r="AN110" s="1267"/>
      <c r="AO110" s="1271"/>
      <c r="AP110" s="1266"/>
      <c r="AQ110" s="1266"/>
      <c r="AR110" s="1271"/>
      <c r="AS110" s="1266"/>
      <c r="AT110" s="1266"/>
      <c r="AU110" s="1271"/>
      <c r="AV110" s="1266"/>
      <c r="AW110" s="1266"/>
      <c r="AX110" s="1271"/>
      <c r="AY110" s="1267"/>
      <c r="AZ110" s="1267"/>
      <c r="BA110" s="1264"/>
      <c r="BB110" s="1267"/>
      <c r="BC110" s="1267"/>
      <c r="BD110" s="1264"/>
      <c r="BE110" s="1266"/>
      <c r="BF110" s="1266"/>
      <c r="BG110" s="1264"/>
      <c r="BH110" s="1266"/>
      <c r="BI110" s="1266"/>
      <c r="BJ110" s="1264"/>
      <c r="BK110" s="1266"/>
      <c r="BL110" s="1266"/>
      <c r="BM110" s="1264"/>
    </row>
    <row r="111" spans="2:65" x14ac:dyDescent="0.3">
      <c r="B111" s="1257"/>
      <c r="C111" s="1263"/>
      <c r="D111" s="1263"/>
      <c r="E111" s="1271"/>
      <c r="F111" s="1263"/>
      <c r="G111" s="1263"/>
      <c r="H111" s="1271"/>
      <c r="I111" s="1263"/>
      <c r="J111" s="1263"/>
      <c r="K111" s="1271"/>
      <c r="L111" s="1263"/>
      <c r="M111" s="1263"/>
      <c r="N111" s="1271"/>
      <c r="O111" s="1263"/>
      <c r="P111" s="1263"/>
      <c r="Q111" s="1271"/>
      <c r="R111" s="1263"/>
      <c r="S111" s="1263"/>
      <c r="T111" s="1271"/>
      <c r="U111" s="1263"/>
      <c r="V111" s="1263"/>
      <c r="W111" s="1271"/>
      <c r="X111" s="1263"/>
      <c r="Y111" s="1263"/>
      <c r="Z111" s="1271"/>
      <c r="AA111" s="1263"/>
      <c r="AB111" s="1263"/>
      <c r="AC111" s="1271"/>
      <c r="AD111" s="1265"/>
      <c r="AE111" s="1266"/>
      <c r="AF111" s="1271"/>
      <c r="AG111" s="1267"/>
      <c r="AH111" s="1267"/>
      <c r="AI111" s="1271"/>
      <c r="AJ111" s="1267"/>
      <c r="AK111" s="1267"/>
      <c r="AL111" s="1271"/>
      <c r="AM111" s="1267"/>
      <c r="AN111" s="1267"/>
      <c r="AO111" s="1271"/>
      <c r="AP111" s="1266"/>
      <c r="AQ111" s="1266"/>
      <c r="AR111" s="1271"/>
      <c r="AS111" s="1266"/>
      <c r="AT111" s="1266"/>
      <c r="AU111" s="1271"/>
      <c r="AV111" s="1266"/>
      <c r="AW111" s="1266"/>
      <c r="AX111" s="1271"/>
      <c r="AY111" s="1267"/>
      <c r="AZ111" s="1267"/>
      <c r="BA111" s="1264"/>
      <c r="BB111" s="1267"/>
      <c r="BC111" s="1267"/>
      <c r="BD111" s="1264"/>
      <c r="BE111" s="1266"/>
      <c r="BF111" s="1266"/>
      <c r="BG111" s="1264"/>
      <c r="BH111" s="1266"/>
      <c r="BI111" s="1266"/>
      <c r="BJ111" s="1264"/>
      <c r="BK111" s="1266"/>
      <c r="BL111" s="1266"/>
      <c r="BM111" s="1264"/>
    </row>
    <row r="112" spans="2:65" x14ac:dyDescent="0.3">
      <c r="B112" s="1257"/>
      <c r="C112" s="1263"/>
      <c r="D112" s="1263"/>
      <c r="E112" s="1271"/>
      <c r="F112" s="1263"/>
      <c r="G112" s="1263"/>
      <c r="H112" s="1271"/>
      <c r="I112" s="1263"/>
      <c r="J112" s="1263"/>
      <c r="K112" s="1271"/>
      <c r="L112" s="1263"/>
      <c r="M112" s="1263"/>
      <c r="N112" s="1271"/>
      <c r="O112" s="1263"/>
      <c r="P112" s="1263"/>
      <c r="Q112" s="1271"/>
      <c r="R112" s="1263"/>
      <c r="S112" s="1263"/>
      <c r="T112" s="1271"/>
      <c r="U112" s="1263"/>
      <c r="V112" s="1263"/>
      <c r="W112" s="1271"/>
      <c r="X112" s="1263"/>
      <c r="Y112" s="1263"/>
      <c r="Z112" s="1271"/>
      <c r="AA112" s="1263"/>
      <c r="AB112" s="1263"/>
      <c r="AC112" s="1271"/>
      <c r="AD112" s="1265"/>
      <c r="AE112" s="1266"/>
      <c r="AF112" s="1271"/>
      <c r="AG112" s="1267"/>
      <c r="AH112" s="1267"/>
      <c r="AI112" s="1271"/>
      <c r="AJ112" s="1267"/>
      <c r="AK112" s="1267"/>
      <c r="AL112" s="1271"/>
      <c r="AM112" s="1267"/>
      <c r="AN112" s="1267"/>
      <c r="AO112" s="1271"/>
      <c r="AP112" s="1266"/>
      <c r="AQ112" s="1266"/>
      <c r="AR112" s="1271"/>
      <c r="AS112" s="1266"/>
      <c r="AT112" s="1266"/>
      <c r="AU112" s="1271"/>
      <c r="AV112" s="1266"/>
      <c r="AW112" s="1266"/>
      <c r="AX112" s="1271"/>
      <c r="AY112" s="1267"/>
      <c r="AZ112" s="1267"/>
      <c r="BA112" s="1264"/>
      <c r="BB112" s="1267"/>
      <c r="BC112" s="1267"/>
      <c r="BD112" s="1264"/>
      <c r="BE112" s="1266"/>
      <c r="BF112" s="1266"/>
      <c r="BG112" s="1264"/>
      <c r="BH112" s="1266"/>
      <c r="BI112" s="1266"/>
      <c r="BJ112" s="1264"/>
      <c r="BK112" s="1266"/>
      <c r="BL112" s="1266"/>
      <c r="BM112" s="1264"/>
    </row>
    <row r="113" spans="2:65" x14ac:dyDescent="0.3">
      <c r="B113" s="1257"/>
      <c r="C113" s="1263"/>
      <c r="D113" s="1263"/>
      <c r="E113" s="1271"/>
      <c r="F113" s="1263"/>
      <c r="G113" s="1263"/>
      <c r="H113" s="1271"/>
      <c r="I113" s="1263"/>
      <c r="J113" s="1263"/>
      <c r="K113" s="1271"/>
      <c r="L113" s="1263"/>
      <c r="M113" s="1263"/>
      <c r="N113" s="1271"/>
      <c r="O113" s="1263"/>
      <c r="P113" s="1263"/>
      <c r="Q113" s="1271"/>
      <c r="R113" s="1263"/>
      <c r="S113" s="1263"/>
      <c r="T113" s="1271"/>
      <c r="U113" s="1263"/>
      <c r="V113" s="1263"/>
      <c r="W113" s="1271"/>
      <c r="X113" s="1263"/>
      <c r="Y113" s="1263"/>
      <c r="Z113" s="1271"/>
      <c r="AA113" s="1263"/>
      <c r="AB113" s="1263"/>
      <c r="AC113" s="1271"/>
      <c r="AD113" s="1265"/>
      <c r="AE113" s="1266"/>
      <c r="AF113" s="1271"/>
      <c r="AG113" s="1267"/>
      <c r="AH113" s="1267"/>
      <c r="AI113" s="1271"/>
      <c r="AJ113" s="1267"/>
      <c r="AK113" s="1267"/>
      <c r="AL113" s="1271"/>
      <c r="AM113" s="1267"/>
      <c r="AN113" s="1267"/>
      <c r="AO113" s="1271"/>
      <c r="AP113" s="1266"/>
      <c r="AQ113" s="1266"/>
      <c r="AR113" s="1271"/>
      <c r="AS113" s="1266"/>
      <c r="AT113" s="1266"/>
      <c r="AU113" s="1271"/>
      <c r="AV113" s="1266"/>
      <c r="AW113" s="1266"/>
      <c r="AX113" s="1271"/>
      <c r="AY113" s="1267"/>
      <c r="AZ113" s="1267"/>
      <c r="BA113" s="1271"/>
      <c r="BB113" s="1267"/>
      <c r="BC113" s="1267"/>
      <c r="BD113" s="1271"/>
      <c r="BE113" s="1266"/>
      <c r="BF113" s="1266"/>
      <c r="BG113" s="1271"/>
      <c r="BH113" s="1266"/>
      <c r="BI113" s="1266"/>
      <c r="BJ113" s="1271"/>
      <c r="BK113" s="1266"/>
      <c r="BL113" s="1266"/>
      <c r="BM113" s="1271"/>
    </row>
    <row r="114" spans="2:65" ht="15.75" x14ac:dyDescent="0.3">
      <c r="B114" s="1272"/>
      <c r="C114" s="1257"/>
      <c r="D114" s="1257"/>
      <c r="E114" s="1257"/>
      <c r="F114" s="1257"/>
      <c r="G114" s="1257"/>
      <c r="H114" s="1257"/>
      <c r="I114" s="1257"/>
      <c r="J114" s="1257"/>
      <c r="K114" s="1257"/>
      <c r="L114" s="1257"/>
      <c r="M114" s="1257"/>
      <c r="N114" s="1257"/>
      <c r="O114" s="1257"/>
      <c r="P114" s="1257"/>
      <c r="Q114" s="1257"/>
      <c r="R114" s="1257"/>
      <c r="S114" s="1257"/>
      <c r="T114" s="1257"/>
      <c r="U114" s="1257"/>
      <c r="V114" s="1257"/>
      <c r="W114" s="1257"/>
      <c r="X114" s="1257"/>
      <c r="Y114" s="1257"/>
      <c r="Z114" s="1257"/>
      <c r="AA114" s="1257"/>
      <c r="AB114" s="1257"/>
      <c r="AC114" s="70"/>
      <c r="AD114" s="70"/>
      <c r="AE114" s="70"/>
      <c r="AF114" s="70"/>
      <c r="AG114" s="70"/>
      <c r="AH114" s="70"/>
      <c r="AI114" s="70"/>
      <c r="AJ114" s="70"/>
      <c r="AK114" s="70"/>
      <c r="AL114" s="70"/>
      <c r="AM114" s="70"/>
      <c r="AN114" s="70"/>
      <c r="AO114" s="1122"/>
      <c r="AP114" s="1122"/>
      <c r="AQ114" s="1122"/>
      <c r="AR114" s="1122"/>
      <c r="AS114" s="1122"/>
      <c r="AT114" s="1122"/>
      <c r="AU114" s="1122"/>
      <c r="AV114" s="1122"/>
      <c r="AW114" s="1122"/>
      <c r="AX114" s="1122"/>
      <c r="AY114" s="1267"/>
      <c r="AZ114" s="1267"/>
      <c r="BA114" s="1271"/>
      <c r="BB114" s="1267"/>
      <c r="BC114" s="1267"/>
      <c r="BD114" s="1271"/>
      <c r="BE114" s="1266"/>
      <c r="BF114" s="1266"/>
      <c r="BG114" s="1271"/>
      <c r="BH114" s="1266"/>
      <c r="BI114" s="1266"/>
      <c r="BJ114" s="1271"/>
      <c r="BK114" s="1266"/>
      <c r="BL114" s="1266"/>
      <c r="BM114" s="1271"/>
    </row>
    <row r="115" spans="2:65" ht="15.75" x14ac:dyDescent="0.3">
      <c r="B115" s="1273"/>
      <c r="C115" s="1274"/>
      <c r="D115" s="694"/>
      <c r="E115" s="1274"/>
      <c r="F115" s="1274"/>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Y115" s="1267"/>
      <c r="AZ115" s="1267"/>
      <c r="BA115" s="1271"/>
      <c r="BB115" s="1267"/>
      <c r="BC115" s="1267"/>
      <c r="BD115" s="1271"/>
      <c r="BE115" s="1266"/>
      <c r="BF115" s="1266"/>
      <c r="BG115" s="1271"/>
      <c r="BH115" s="1266"/>
      <c r="BI115" s="1266"/>
      <c r="BJ115" s="1271"/>
      <c r="BK115" s="1266"/>
      <c r="BL115" s="1266"/>
      <c r="BM115" s="1271"/>
    </row>
    <row r="116" spans="2:65" x14ac:dyDescent="0.3">
      <c r="M116" s="1122"/>
      <c r="N116" s="1257"/>
      <c r="O116" s="1263"/>
      <c r="P116" s="1263"/>
      <c r="Q116" s="1271"/>
      <c r="R116" s="1263"/>
      <c r="S116" s="1263"/>
      <c r="T116" s="1271"/>
      <c r="U116" s="1263"/>
      <c r="V116" s="1263"/>
      <c r="W116" s="1271"/>
      <c r="X116" s="1263"/>
      <c r="Y116" s="1263"/>
      <c r="Z116" s="1271"/>
      <c r="AA116" s="1263"/>
      <c r="AB116" s="1263"/>
      <c r="AC116" s="1271"/>
      <c r="AD116" s="1263"/>
      <c r="AE116" s="1263"/>
      <c r="AF116" s="1271"/>
      <c r="AG116" s="1263"/>
      <c r="AH116" s="1263"/>
      <c r="AI116" s="1271"/>
      <c r="AJ116" s="1263"/>
      <c r="AK116" s="1263"/>
      <c r="AL116" s="1271"/>
      <c r="AM116" s="1263"/>
      <c r="AN116" s="1263"/>
      <c r="AO116" s="1271"/>
      <c r="AP116" s="1263"/>
      <c r="AQ116" s="1263"/>
      <c r="AR116" s="1271"/>
      <c r="AS116" s="1265"/>
      <c r="AT116" s="1266"/>
      <c r="AU116" s="1271"/>
      <c r="AV116" s="1267"/>
      <c r="AW116" s="1267"/>
      <c r="AX116" s="1271"/>
      <c r="AY116" s="1267"/>
      <c r="AZ116" s="1267"/>
      <c r="BA116" s="1271"/>
      <c r="BB116" s="1267"/>
      <c r="BC116" s="1267"/>
      <c r="BD116" s="1271"/>
      <c r="BE116" s="1266"/>
      <c r="BF116" s="1266"/>
      <c r="BG116" s="1271"/>
      <c r="BH116" s="1266"/>
      <c r="BI116" s="1266"/>
      <c r="BJ116" s="1271"/>
      <c r="BK116" s="1266"/>
      <c r="BL116" s="1266"/>
      <c r="BM116" s="1271"/>
    </row>
    <row r="117" spans="2:65" x14ac:dyDescent="0.3">
      <c r="M117" s="1122"/>
      <c r="N117" s="1257"/>
      <c r="O117" s="1263"/>
      <c r="P117" s="1263"/>
      <c r="Q117" s="1271"/>
      <c r="R117" s="1263"/>
      <c r="S117" s="1263"/>
      <c r="T117" s="1271"/>
      <c r="U117" s="1263"/>
      <c r="V117" s="1263"/>
      <c r="W117" s="1271"/>
      <c r="X117" s="1263"/>
      <c r="Y117" s="1263"/>
      <c r="Z117" s="1271"/>
      <c r="AA117" s="1263"/>
      <c r="AB117" s="1263"/>
      <c r="AC117" s="1271"/>
      <c r="AD117" s="1263"/>
      <c r="AE117" s="1263"/>
      <c r="AF117" s="1271"/>
      <c r="AG117" s="1263"/>
      <c r="AH117" s="1263"/>
      <c r="AI117" s="1271"/>
      <c r="AJ117" s="1263"/>
      <c r="AK117" s="1263"/>
      <c r="AL117" s="1271"/>
      <c r="AM117" s="1263"/>
      <c r="AN117" s="1263"/>
      <c r="AO117" s="1271"/>
      <c r="AP117" s="1263"/>
      <c r="AQ117" s="1263"/>
      <c r="AR117" s="1271"/>
      <c r="AS117" s="1265"/>
      <c r="AT117" s="1266"/>
      <c r="AU117" s="1271"/>
      <c r="AV117" s="1267"/>
      <c r="AW117" s="1267"/>
      <c r="AX117" s="1271"/>
      <c r="AY117" s="1267"/>
      <c r="AZ117" s="1267"/>
      <c r="BA117" s="1271"/>
      <c r="BB117" s="1267"/>
      <c r="BC117" s="1267"/>
      <c r="BD117" s="1271"/>
      <c r="BE117" s="1266"/>
      <c r="BF117" s="1266"/>
      <c r="BG117" s="1271"/>
      <c r="BH117" s="1266"/>
      <c r="BI117" s="1266"/>
      <c r="BJ117" s="1271"/>
      <c r="BK117" s="1266"/>
      <c r="BL117" s="1266"/>
      <c r="BM117" s="1271"/>
    </row>
    <row r="118" spans="2:65" x14ac:dyDescent="0.3">
      <c r="M118" s="1122"/>
      <c r="N118" s="1257"/>
      <c r="O118" s="1263"/>
      <c r="P118" s="1263"/>
      <c r="Q118" s="1271"/>
      <c r="R118" s="1263"/>
      <c r="S118" s="1263"/>
      <c r="T118" s="1271"/>
      <c r="U118" s="1263"/>
      <c r="V118" s="1263"/>
      <c r="W118" s="1271"/>
      <c r="X118" s="1263"/>
      <c r="Y118" s="1263"/>
      <c r="Z118" s="1271"/>
      <c r="AA118" s="1263"/>
      <c r="AB118" s="1263"/>
      <c r="AC118" s="1271"/>
      <c r="AD118" s="1263"/>
      <c r="AE118" s="1263"/>
      <c r="AF118" s="1271"/>
      <c r="AG118" s="1263"/>
      <c r="AH118" s="1263"/>
      <c r="AI118" s="1271"/>
      <c r="AJ118" s="1263"/>
      <c r="AK118" s="1263"/>
      <c r="AL118" s="1271"/>
      <c r="AM118" s="1263"/>
      <c r="AN118" s="1263"/>
      <c r="AO118" s="1271"/>
      <c r="AP118" s="1263"/>
      <c r="AQ118" s="1263"/>
      <c r="AR118" s="1271"/>
      <c r="AS118" s="1265"/>
      <c r="AT118" s="1266"/>
      <c r="AU118" s="1271"/>
      <c r="AV118" s="1267"/>
      <c r="AW118" s="1267"/>
      <c r="AX118" s="1271"/>
      <c r="AY118" s="1267"/>
      <c r="AZ118" s="1267"/>
      <c r="BA118" s="1271"/>
      <c r="BB118" s="1267"/>
      <c r="BC118" s="1267"/>
      <c r="BD118" s="1271"/>
      <c r="BE118" s="1266"/>
      <c r="BF118" s="1266"/>
      <c r="BG118" s="1271"/>
      <c r="BH118" s="1266"/>
      <c r="BI118" s="1266"/>
      <c r="BJ118" s="1271"/>
      <c r="BK118" s="1266"/>
      <c r="BL118" s="1266"/>
      <c r="BM118" s="1271"/>
    </row>
    <row r="119" spans="2:65" x14ac:dyDescent="0.3">
      <c r="M119" s="1122"/>
      <c r="N119" s="1257"/>
      <c r="O119" s="1263"/>
      <c r="P119" s="1263"/>
      <c r="Q119" s="1271"/>
      <c r="R119" s="1263"/>
      <c r="S119" s="1263"/>
      <c r="T119" s="1271"/>
      <c r="U119" s="1263"/>
      <c r="V119" s="1263"/>
      <c r="W119" s="1271"/>
      <c r="X119" s="1263"/>
      <c r="Y119" s="1263"/>
      <c r="Z119" s="1271"/>
      <c r="AA119" s="1263"/>
      <c r="AB119" s="1263"/>
      <c r="AC119" s="1271"/>
      <c r="AD119" s="1263"/>
      <c r="AE119" s="1263"/>
      <c r="AF119" s="1271"/>
      <c r="AG119" s="1263"/>
      <c r="AH119" s="1263"/>
      <c r="AI119" s="1271"/>
      <c r="AJ119" s="1263"/>
      <c r="AK119" s="1263"/>
      <c r="AL119" s="1271"/>
      <c r="AM119" s="1263"/>
      <c r="AN119" s="1263"/>
      <c r="AO119" s="1271"/>
      <c r="AP119" s="1263"/>
      <c r="AQ119" s="1263"/>
      <c r="AR119" s="1271"/>
      <c r="AS119" s="1265"/>
      <c r="AT119" s="1266"/>
      <c r="AU119" s="1271"/>
      <c r="AV119" s="1267"/>
      <c r="AW119" s="1267"/>
      <c r="AX119" s="1271"/>
      <c r="AY119" s="1267"/>
      <c r="AZ119" s="1267"/>
      <c r="BA119" s="1271"/>
      <c r="BB119" s="1267"/>
      <c r="BC119" s="1267"/>
      <c r="BD119" s="1271"/>
      <c r="BE119" s="1266"/>
      <c r="BF119" s="1266"/>
      <c r="BG119" s="1271"/>
      <c r="BH119" s="1266"/>
      <c r="BI119" s="1266"/>
      <c r="BJ119" s="1271"/>
      <c r="BK119" s="1266"/>
      <c r="BL119" s="1266"/>
      <c r="BM119" s="1271"/>
    </row>
    <row r="120" spans="2:65" ht="15.75" x14ac:dyDescent="0.3">
      <c r="D120" s="1013"/>
      <c r="M120" s="1122"/>
      <c r="N120" s="1272"/>
      <c r="O120" s="1257"/>
      <c r="P120" s="1257"/>
      <c r="Q120" s="1257"/>
      <c r="R120" s="1257"/>
      <c r="S120" s="1257"/>
      <c r="T120" s="1257"/>
      <c r="U120" s="1257"/>
      <c r="V120" s="1257"/>
      <c r="W120" s="1257"/>
      <c r="X120" s="1257"/>
      <c r="Y120" s="1257"/>
      <c r="Z120" s="1257"/>
      <c r="AA120" s="1257"/>
      <c r="AB120" s="1257"/>
      <c r="AC120" s="1257"/>
      <c r="AD120" s="1257"/>
      <c r="AE120" s="1257"/>
      <c r="AF120" s="1257"/>
      <c r="AG120" s="1257"/>
      <c r="AH120" s="1257"/>
      <c r="AI120" s="1257"/>
      <c r="AJ120" s="1257"/>
      <c r="AK120" s="1257"/>
      <c r="AL120" s="1257"/>
      <c r="AM120" s="1257"/>
      <c r="AN120" s="1257"/>
      <c r="AO120" s="1257"/>
      <c r="AP120" s="1257"/>
      <c r="AQ120" s="1257"/>
      <c r="AR120" s="70"/>
      <c r="AS120" s="70"/>
      <c r="AT120" s="70"/>
      <c r="AU120" s="70"/>
      <c r="AV120" s="70"/>
      <c r="AW120" s="70"/>
      <c r="AX120" s="70"/>
      <c r="AY120" s="70"/>
      <c r="AZ120" s="70"/>
      <c r="BA120" s="70"/>
      <c r="BB120" s="70"/>
      <c r="BC120" s="70"/>
      <c r="BD120" s="1122"/>
      <c r="BE120" s="1122"/>
      <c r="BF120" s="1122"/>
      <c r="BG120" s="1122"/>
      <c r="BH120" s="1122"/>
      <c r="BI120" s="1122"/>
      <c r="BJ120" s="1122"/>
      <c r="BK120" s="1122"/>
      <c r="BL120" s="1122"/>
      <c r="BM120" s="1122"/>
    </row>
    <row r="121" spans="2:65" ht="15.75" x14ac:dyDescent="0.3">
      <c r="M121" s="1122"/>
      <c r="N121" s="1273"/>
      <c r="O121" s="1275"/>
      <c r="P121" s="1276"/>
      <c r="Q121" s="1275"/>
      <c r="R121" s="1275"/>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1122"/>
      <c r="BE121" s="1122"/>
      <c r="BF121" s="1122"/>
      <c r="BG121" s="1122"/>
      <c r="BH121" s="1122"/>
      <c r="BI121" s="1122"/>
      <c r="BJ121" s="1122"/>
      <c r="BK121" s="1122"/>
      <c r="BL121" s="1122"/>
      <c r="BM121" s="1122"/>
    </row>
    <row r="122" spans="2:65" ht="15.75" x14ac:dyDescent="0.3">
      <c r="M122" s="1122"/>
      <c r="N122" s="1277"/>
      <c r="O122" s="1258"/>
      <c r="P122" s="1258"/>
      <c r="Q122" s="1258"/>
      <c r="R122" s="1258"/>
      <c r="S122" s="1258"/>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1122"/>
      <c r="BE122" s="1122"/>
      <c r="BF122" s="1122"/>
      <c r="BG122" s="1122"/>
      <c r="BH122" s="1122"/>
      <c r="BI122" s="1122"/>
      <c r="BJ122" s="1122"/>
      <c r="BK122" s="1122"/>
      <c r="BL122" s="1122"/>
      <c r="BM122" s="1122"/>
    </row>
    <row r="123" spans="2:65" ht="15.75" x14ac:dyDescent="0.3">
      <c r="M123" s="1122"/>
      <c r="N123" s="1277"/>
      <c r="O123" s="1258"/>
      <c r="P123" s="1258"/>
      <c r="Q123" s="1258"/>
      <c r="R123" s="1258"/>
      <c r="S123" s="1258"/>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1122"/>
      <c r="BE123" s="1122"/>
      <c r="BF123" s="1122"/>
      <c r="BG123" s="1122"/>
      <c r="BH123" s="1122"/>
      <c r="BI123" s="1122"/>
      <c r="BJ123" s="1122"/>
      <c r="BK123" s="1122"/>
      <c r="BL123" s="1122"/>
      <c r="BM123" s="1122"/>
    </row>
    <row r="124" spans="2:65" ht="15.75" x14ac:dyDescent="0.3">
      <c r="M124" s="1122"/>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1122"/>
      <c r="BE124" s="1122"/>
      <c r="BF124" s="1122"/>
      <c r="BG124" s="1122"/>
      <c r="BH124" s="1122"/>
      <c r="BI124" s="1122"/>
      <c r="BJ124" s="1122"/>
      <c r="BK124" s="1122"/>
      <c r="BL124" s="1122"/>
      <c r="BM124" s="1122"/>
    </row>
    <row r="125" spans="2:65" ht="15.75" x14ac:dyDescent="0.3">
      <c r="M125" s="1122"/>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1122"/>
      <c r="BE125" s="1122"/>
      <c r="BF125" s="1122"/>
      <c r="BG125" s="1122"/>
      <c r="BH125" s="1122"/>
      <c r="BI125" s="1122"/>
      <c r="BJ125" s="1122"/>
      <c r="BK125" s="1122"/>
      <c r="BL125" s="1122"/>
      <c r="BM125" s="1122"/>
    </row>
    <row r="126" spans="2:65" ht="15.75" x14ac:dyDescent="0.3">
      <c r="M126" s="1122"/>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3688"/>
      <c r="AQ126" s="3688"/>
      <c r="AR126" s="3688"/>
      <c r="AS126" s="3688"/>
      <c r="AT126" s="3688"/>
      <c r="AU126" s="3688"/>
      <c r="AV126" s="3688"/>
      <c r="AW126" s="3688"/>
      <c r="AX126" s="3688"/>
      <c r="AY126" s="70"/>
      <c r="AZ126" s="70"/>
      <c r="BA126" s="70"/>
      <c r="BB126" s="70"/>
      <c r="BC126" s="70"/>
      <c r="BD126" s="1122"/>
      <c r="BE126" s="1122"/>
      <c r="BF126" s="1122"/>
      <c r="BG126" s="1122"/>
      <c r="BH126" s="1122"/>
      <c r="BI126" s="1122"/>
      <c r="BJ126" s="1122"/>
      <c r="BK126" s="1122"/>
      <c r="BL126" s="1122"/>
      <c r="BM126" s="1122"/>
    </row>
    <row r="127" spans="2:65" ht="16.5" x14ac:dyDescent="0.3">
      <c r="M127" s="70"/>
      <c r="N127" s="1259"/>
      <c r="O127" s="70"/>
      <c r="P127" s="70"/>
      <c r="Q127" s="846"/>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3688"/>
      <c r="AQ127" s="3688"/>
      <c r="AR127" s="3688"/>
      <c r="AS127" s="3688"/>
      <c r="AT127" s="3688"/>
      <c r="AU127" s="3688"/>
      <c r="AV127" s="3688"/>
      <c r="AW127" s="3688"/>
      <c r="AX127" s="3688"/>
      <c r="AY127" s="70"/>
      <c r="AZ127" s="70"/>
      <c r="BA127" s="70"/>
      <c r="BB127" s="70"/>
      <c r="BC127" s="70"/>
      <c r="BD127" s="1122"/>
      <c r="BE127" s="1122"/>
      <c r="BF127" s="1122"/>
      <c r="BG127" s="1122"/>
      <c r="BH127" s="1122"/>
      <c r="BI127" s="1122"/>
      <c r="BJ127" s="1122"/>
      <c r="BK127" s="1122"/>
      <c r="BL127" s="1122"/>
      <c r="BM127" s="1122"/>
    </row>
    <row r="128" spans="2:65" ht="15.75" x14ac:dyDescent="0.3">
      <c r="M128" s="1122"/>
      <c r="N128" s="126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3688"/>
      <c r="AQ128" s="3688"/>
      <c r="AR128" s="3688"/>
      <c r="AS128" s="3688"/>
      <c r="AT128" s="3688"/>
      <c r="AU128" s="3688"/>
      <c r="AV128" s="3688"/>
      <c r="AW128" s="3688"/>
      <c r="AX128" s="3688"/>
      <c r="AY128" s="70"/>
      <c r="AZ128" s="70"/>
      <c r="BA128" s="70"/>
      <c r="BB128" s="70"/>
      <c r="BC128" s="70"/>
      <c r="BD128" s="1122"/>
      <c r="BE128" s="1122"/>
      <c r="BF128" s="1122"/>
      <c r="BG128" s="1122"/>
      <c r="BH128" s="1122"/>
      <c r="BI128" s="1122"/>
      <c r="BJ128" s="1122"/>
      <c r="BK128" s="1122"/>
      <c r="BL128" s="1122"/>
      <c r="BM128" s="1122"/>
    </row>
    <row r="129" spans="13:65" ht="15.75" x14ac:dyDescent="0.3">
      <c r="M129" s="1122"/>
      <c r="N129" s="244"/>
      <c r="O129" s="1278"/>
      <c r="P129" s="70"/>
      <c r="Q129" s="1279"/>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3688"/>
      <c r="AQ129" s="3688"/>
      <c r="AR129" s="3688"/>
      <c r="AS129" s="3688"/>
      <c r="AT129" s="3688"/>
      <c r="AU129" s="3688"/>
      <c r="AV129" s="3688"/>
      <c r="AW129" s="3688"/>
      <c r="AX129" s="3688"/>
      <c r="AY129" s="70"/>
      <c r="AZ129" s="70"/>
      <c r="BA129" s="70"/>
      <c r="BB129" s="70"/>
      <c r="BC129" s="70"/>
      <c r="BD129" s="1122"/>
      <c r="BE129" s="1122"/>
      <c r="BF129" s="1122"/>
      <c r="BG129" s="1122"/>
      <c r="BH129" s="1122"/>
      <c r="BI129" s="1122"/>
      <c r="BJ129" s="1122"/>
      <c r="BK129" s="1122"/>
      <c r="BL129" s="1122"/>
      <c r="BM129" s="1122"/>
    </row>
    <row r="130" spans="13:65" ht="15.75" x14ac:dyDescent="0.3">
      <c r="M130" s="1122"/>
      <c r="N130" s="244"/>
      <c r="O130" s="1278"/>
      <c r="P130" s="70"/>
      <c r="Q130" s="1279"/>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3688"/>
      <c r="AQ130" s="3688"/>
      <c r="AR130" s="3688"/>
      <c r="AS130" s="3688"/>
      <c r="AT130" s="3688"/>
      <c r="AU130" s="3688"/>
      <c r="AV130" s="3688"/>
      <c r="AW130" s="3688"/>
      <c r="AX130" s="3688"/>
      <c r="AY130" s="70"/>
      <c r="AZ130" s="70"/>
      <c r="BA130" s="70"/>
      <c r="BB130" s="70"/>
      <c r="BC130" s="70"/>
      <c r="BD130" s="1122"/>
      <c r="BE130" s="1122"/>
      <c r="BF130" s="1122"/>
      <c r="BG130" s="1122"/>
      <c r="BH130" s="1122"/>
      <c r="BI130" s="1122"/>
      <c r="BJ130" s="1122"/>
      <c r="BK130" s="1122"/>
      <c r="BL130" s="1122"/>
      <c r="BM130" s="1122"/>
    </row>
    <row r="131" spans="13:65" ht="15.75" x14ac:dyDescent="0.3">
      <c r="M131" s="1122"/>
      <c r="N131" s="244"/>
      <c r="O131" s="1278"/>
      <c r="P131" s="70"/>
      <c r="Q131" s="1279"/>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3688"/>
      <c r="AQ131" s="3688"/>
      <c r="AR131" s="3688"/>
      <c r="AS131" s="3688"/>
      <c r="AT131" s="3688"/>
      <c r="AU131" s="3688"/>
      <c r="AV131" s="3688"/>
      <c r="AW131" s="3688"/>
      <c r="AX131" s="3688"/>
      <c r="AY131" s="70"/>
      <c r="AZ131" s="70"/>
      <c r="BA131" s="70"/>
      <c r="BB131" s="70"/>
      <c r="BC131" s="70"/>
      <c r="BD131" s="1122"/>
      <c r="BE131" s="1122"/>
      <c r="BF131" s="1122"/>
      <c r="BG131" s="1122"/>
      <c r="BH131" s="1122"/>
      <c r="BI131" s="1122"/>
      <c r="BJ131" s="1122"/>
      <c r="BK131" s="1122"/>
      <c r="BL131" s="1122"/>
      <c r="BM131" s="1122"/>
    </row>
    <row r="132" spans="13:65" ht="15.75" x14ac:dyDescent="0.3">
      <c r="M132" s="1122"/>
      <c r="N132" s="244"/>
      <c r="O132" s="1278"/>
      <c r="P132" s="70"/>
      <c r="Q132" s="1279"/>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3688"/>
      <c r="AQ132" s="3688"/>
      <c r="AR132" s="3688"/>
      <c r="AS132" s="3688"/>
      <c r="AT132" s="3688"/>
      <c r="AU132" s="3688"/>
      <c r="AV132" s="3688"/>
      <c r="AW132" s="3688"/>
      <c r="AX132" s="3688"/>
      <c r="AY132" s="70"/>
      <c r="AZ132" s="70"/>
      <c r="BA132" s="70"/>
      <c r="BB132" s="70"/>
      <c r="BC132" s="70"/>
      <c r="BD132" s="1122"/>
      <c r="BE132" s="1122"/>
      <c r="BF132" s="1122"/>
      <c r="BG132" s="1122"/>
      <c r="BH132" s="1122"/>
      <c r="BI132" s="1122"/>
      <c r="BJ132" s="1122"/>
      <c r="BK132" s="1122"/>
      <c r="BL132" s="1122"/>
      <c r="BM132" s="1122"/>
    </row>
    <row r="133" spans="13:65" ht="15.75" x14ac:dyDescent="0.3">
      <c r="M133" s="1122"/>
      <c r="N133" s="244"/>
      <c r="O133" s="1278"/>
      <c r="P133" s="70"/>
      <c r="Q133" s="1279"/>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3688"/>
      <c r="AQ133" s="3688"/>
      <c r="AR133" s="3688"/>
      <c r="AS133" s="3688"/>
      <c r="AT133" s="3688"/>
      <c r="AU133" s="3688"/>
      <c r="AV133" s="3688"/>
      <c r="AW133" s="3688"/>
      <c r="AX133" s="3688"/>
      <c r="AY133" s="70"/>
      <c r="AZ133" s="70"/>
      <c r="BA133" s="70"/>
      <c r="BB133" s="70"/>
      <c r="BC133" s="70"/>
      <c r="BD133" s="1122"/>
      <c r="BE133" s="1122"/>
      <c r="BF133" s="1122"/>
      <c r="BG133" s="1122"/>
      <c r="BH133" s="1122"/>
      <c r="BI133" s="1122"/>
      <c r="BJ133" s="1122"/>
      <c r="BK133" s="1122"/>
      <c r="BL133" s="1122"/>
      <c r="BM133" s="1122"/>
    </row>
    <row r="134" spans="13:65" ht="15.75" x14ac:dyDescent="0.3">
      <c r="M134" s="1122"/>
      <c r="N134" s="244"/>
      <c r="O134" s="1278"/>
      <c r="P134" s="70"/>
      <c r="Q134" s="1279"/>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3688"/>
      <c r="AQ134" s="3688"/>
      <c r="AR134" s="3688"/>
      <c r="AS134" s="3688"/>
      <c r="AT134" s="3688"/>
      <c r="AU134" s="3688"/>
      <c r="AV134" s="3688"/>
      <c r="AW134" s="3688"/>
      <c r="AX134" s="3688"/>
      <c r="AY134" s="70"/>
      <c r="AZ134" s="70"/>
      <c r="BA134" s="70"/>
      <c r="BB134" s="70"/>
      <c r="BC134" s="70"/>
      <c r="BD134" s="1122"/>
      <c r="BE134" s="1122"/>
      <c r="BF134" s="1122"/>
      <c r="BG134" s="1122"/>
      <c r="BH134" s="1122"/>
      <c r="BI134" s="1122"/>
      <c r="BJ134" s="1122"/>
      <c r="BK134" s="1122"/>
      <c r="BL134" s="1122"/>
      <c r="BM134" s="1122"/>
    </row>
    <row r="135" spans="13:65" ht="15.75" x14ac:dyDescent="0.3">
      <c r="M135" s="1122"/>
      <c r="N135" s="244"/>
      <c r="O135" s="1278"/>
      <c r="P135" s="70"/>
      <c r="Q135" s="1279"/>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1122"/>
      <c r="BE135" s="1122"/>
      <c r="BF135" s="1122"/>
      <c r="BG135" s="1122"/>
      <c r="BH135" s="1122"/>
      <c r="BI135" s="1122"/>
      <c r="BJ135" s="1122"/>
      <c r="BK135" s="1122"/>
      <c r="BL135" s="1122"/>
      <c r="BM135" s="1122"/>
    </row>
    <row r="136" spans="13:65" ht="15.75" x14ac:dyDescent="0.3">
      <c r="M136" s="1122"/>
      <c r="N136" s="244"/>
      <c r="O136" s="1280"/>
      <c r="P136" s="70"/>
      <c r="Q136" s="1279"/>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1122"/>
      <c r="BE136" s="1122"/>
      <c r="BF136" s="1122"/>
      <c r="BG136" s="1122"/>
      <c r="BH136" s="1122"/>
      <c r="BI136" s="1122"/>
      <c r="BJ136" s="1122"/>
      <c r="BK136" s="1122"/>
      <c r="BL136" s="1122"/>
      <c r="BM136" s="1122"/>
    </row>
    <row r="137" spans="13:65" ht="15.75" x14ac:dyDescent="0.3">
      <c r="M137" s="1122"/>
      <c r="N137" s="244"/>
      <c r="O137" s="1278"/>
      <c r="P137" s="70"/>
      <c r="Q137" s="1279"/>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1122"/>
      <c r="BE137" s="1122"/>
      <c r="BF137" s="1122"/>
      <c r="BG137" s="1122"/>
      <c r="BH137" s="1122"/>
      <c r="BI137" s="1122"/>
      <c r="BJ137" s="1122"/>
      <c r="BK137" s="1122"/>
      <c r="BL137" s="1122"/>
      <c r="BM137" s="1122"/>
    </row>
    <row r="138" spans="13:65" ht="15.75" x14ac:dyDescent="0.3">
      <c r="M138" s="1122"/>
      <c r="N138" s="244"/>
      <c r="O138" s="1278"/>
      <c r="P138" s="70"/>
      <c r="Q138" s="1279"/>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1122"/>
      <c r="BE138" s="1122"/>
      <c r="BF138" s="1122"/>
      <c r="BG138" s="1122"/>
      <c r="BH138" s="1122"/>
      <c r="BI138" s="1122"/>
      <c r="BJ138" s="1122"/>
      <c r="BK138" s="1122"/>
      <c r="BL138" s="1122"/>
      <c r="BM138" s="1122"/>
    </row>
    <row r="139" spans="13:65" ht="15.75" x14ac:dyDescent="0.3">
      <c r="M139" s="1122"/>
      <c r="N139" s="244"/>
      <c r="O139" s="1278"/>
      <c r="P139" s="70"/>
      <c r="Q139" s="1279"/>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1122"/>
      <c r="BE139" s="1122"/>
      <c r="BF139" s="1122"/>
      <c r="BG139" s="1122"/>
      <c r="BH139" s="1122"/>
      <c r="BI139" s="1122"/>
      <c r="BJ139" s="1122"/>
      <c r="BK139" s="1122"/>
      <c r="BL139" s="1122"/>
      <c r="BM139" s="1122"/>
    </row>
    <row r="140" spans="13:65" ht="15.75" x14ac:dyDescent="0.3">
      <c r="M140" s="1122"/>
      <c r="N140" s="244"/>
      <c r="O140" s="1278"/>
      <c r="P140" s="70"/>
      <c r="Q140" s="1279"/>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1122"/>
      <c r="BE140" s="1122"/>
      <c r="BF140" s="1122"/>
      <c r="BG140" s="1122"/>
      <c r="BH140" s="1122"/>
      <c r="BI140" s="1122"/>
      <c r="BJ140" s="1122"/>
      <c r="BK140" s="1122"/>
      <c r="BL140" s="1122"/>
      <c r="BM140" s="1122"/>
    </row>
    <row r="141" spans="13:65" ht="15.75" x14ac:dyDescent="0.3">
      <c r="M141" s="1122"/>
      <c r="N141" s="244"/>
      <c r="O141" s="1278"/>
      <c r="P141" s="70"/>
      <c r="Q141" s="1279"/>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1122"/>
      <c r="BE141" s="1122"/>
      <c r="BF141" s="1122"/>
      <c r="BG141" s="1122"/>
      <c r="BH141" s="1122"/>
      <c r="BI141" s="1122"/>
      <c r="BJ141" s="1122"/>
      <c r="BK141" s="1122"/>
      <c r="BL141" s="1122"/>
      <c r="BM141" s="1122"/>
    </row>
    <row r="142" spans="13:65" ht="15.75" x14ac:dyDescent="0.3">
      <c r="M142" s="1122"/>
      <c r="N142" s="244"/>
      <c r="O142" s="1278"/>
      <c r="P142" s="70"/>
      <c r="Q142" s="1279"/>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1122"/>
      <c r="BE142" s="1122"/>
      <c r="BF142" s="1122"/>
      <c r="BG142" s="1122"/>
      <c r="BH142" s="1122"/>
      <c r="BI142" s="1122"/>
      <c r="BJ142" s="1122"/>
      <c r="BK142" s="1122"/>
      <c r="BL142" s="1122"/>
      <c r="BM142" s="1122"/>
    </row>
    <row r="143" spans="13:65" ht="15.75" x14ac:dyDescent="0.3">
      <c r="M143" s="1122"/>
      <c r="N143" s="244"/>
      <c r="O143" s="1278"/>
      <c r="P143" s="70"/>
      <c r="Q143" s="1279"/>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1122"/>
      <c r="BE143" s="1122"/>
      <c r="BF143" s="1122"/>
      <c r="BG143" s="1122"/>
      <c r="BH143" s="1122"/>
      <c r="BI143" s="1122"/>
      <c r="BJ143" s="1122"/>
      <c r="BK143" s="1122"/>
      <c r="BL143" s="1122"/>
      <c r="BM143" s="1122"/>
    </row>
    <row r="144" spans="13:65" ht="15.75" x14ac:dyDescent="0.3">
      <c r="M144" s="1122"/>
      <c r="N144" s="244"/>
      <c r="O144" s="1278"/>
      <c r="P144" s="70"/>
      <c r="Q144" s="1279"/>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1122"/>
      <c r="BE144" s="1122"/>
      <c r="BF144" s="1122"/>
      <c r="BG144" s="1122"/>
      <c r="BH144" s="1122"/>
      <c r="BI144" s="1122"/>
      <c r="BJ144" s="1122"/>
      <c r="BK144" s="1122"/>
      <c r="BL144" s="1122"/>
      <c r="BM144" s="1122"/>
    </row>
    <row r="145" spans="13:65" ht="15.75" x14ac:dyDescent="0.3">
      <c r="M145" s="1122"/>
      <c r="N145" s="244"/>
      <c r="O145" s="1278"/>
      <c r="P145" s="70"/>
      <c r="Q145" s="1279"/>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1122"/>
      <c r="BE145" s="1122"/>
      <c r="BF145" s="1122"/>
      <c r="BG145" s="1122"/>
      <c r="BH145" s="1122"/>
      <c r="BI145" s="1122"/>
      <c r="BJ145" s="1122"/>
      <c r="BK145" s="1122"/>
      <c r="BL145" s="1122"/>
      <c r="BM145" s="1122"/>
    </row>
    <row r="146" spans="13:65" ht="15.75" x14ac:dyDescent="0.3">
      <c r="M146" s="1122"/>
      <c r="N146" s="244"/>
      <c r="O146" s="1278"/>
      <c r="P146" s="70"/>
      <c r="Q146" s="1279"/>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1122"/>
      <c r="BE146" s="1122"/>
      <c r="BF146" s="1122"/>
      <c r="BG146" s="1122"/>
      <c r="BH146" s="1122"/>
      <c r="BI146" s="1122"/>
      <c r="BJ146" s="1122"/>
      <c r="BK146" s="1122"/>
      <c r="BL146" s="1122"/>
      <c r="BM146" s="1122"/>
    </row>
    <row r="147" spans="13:65" ht="15.75" x14ac:dyDescent="0.3">
      <c r="M147" s="1122"/>
      <c r="N147" s="244"/>
      <c r="O147" s="1278"/>
      <c r="P147" s="70"/>
      <c r="Q147" s="1279"/>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1122"/>
      <c r="BE147" s="1122"/>
      <c r="BF147" s="1122"/>
      <c r="BG147" s="1122"/>
      <c r="BH147" s="1122"/>
      <c r="BI147" s="1122"/>
      <c r="BJ147" s="1122"/>
      <c r="BK147" s="1122"/>
      <c r="BL147" s="1122"/>
      <c r="BM147" s="1122"/>
    </row>
    <row r="148" spans="13:65" ht="15.75" x14ac:dyDescent="0.3">
      <c r="M148" s="1122"/>
      <c r="N148" s="244"/>
      <c r="O148" s="70"/>
      <c r="P148" s="70"/>
      <c r="Q148" s="1279"/>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1122"/>
      <c r="BE148" s="1122"/>
      <c r="BF148" s="1122"/>
      <c r="BG148" s="1122"/>
      <c r="BH148" s="1122"/>
      <c r="BI148" s="1122"/>
      <c r="BJ148" s="1122"/>
      <c r="BK148" s="1122"/>
      <c r="BL148" s="1122"/>
      <c r="BM148" s="1122"/>
    </row>
    <row r="149" spans="13:65" ht="15.75" x14ac:dyDescent="0.3">
      <c r="M149" s="1122"/>
      <c r="N149" s="244"/>
      <c r="O149" s="1278"/>
      <c r="P149" s="70"/>
      <c r="Q149" s="1279"/>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1122"/>
      <c r="BE149" s="1122"/>
      <c r="BF149" s="1122"/>
      <c r="BG149" s="1122"/>
      <c r="BH149" s="1122"/>
      <c r="BI149" s="1122"/>
      <c r="BJ149" s="1122"/>
      <c r="BK149" s="1122"/>
      <c r="BL149" s="1122"/>
      <c r="BM149" s="1122"/>
    </row>
    <row r="150" spans="13:65" ht="15.75" x14ac:dyDescent="0.3">
      <c r="M150" s="1122"/>
      <c r="N150" s="244"/>
      <c r="O150" s="70"/>
      <c r="P150" s="70"/>
      <c r="Q150" s="1279"/>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1122"/>
      <c r="BE150" s="1122"/>
      <c r="BF150" s="1122"/>
      <c r="BG150" s="1122"/>
      <c r="BH150" s="1122"/>
      <c r="BI150" s="1122"/>
      <c r="BJ150" s="1122"/>
      <c r="BK150" s="1122"/>
      <c r="BL150" s="1122"/>
      <c r="BM150" s="1122"/>
    </row>
    <row r="151" spans="13:65" ht="15.75" x14ac:dyDescent="0.3">
      <c r="M151" s="1122"/>
      <c r="N151" s="244"/>
      <c r="O151" s="1278"/>
      <c r="P151" s="70"/>
      <c r="Q151" s="1279"/>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1122"/>
      <c r="BE151" s="1122"/>
      <c r="BF151" s="1122"/>
      <c r="BG151" s="1122"/>
      <c r="BH151" s="1122"/>
      <c r="BI151" s="1122"/>
      <c r="BJ151" s="1122"/>
      <c r="BK151" s="1122"/>
      <c r="BL151" s="1122"/>
      <c r="BM151" s="1122"/>
    </row>
    <row r="152" spans="13:65" ht="15.75" x14ac:dyDescent="0.3">
      <c r="M152" s="1122"/>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1122"/>
      <c r="BE152" s="1122"/>
      <c r="BF152" s="1122"/>
      <c r="BG152" s="1122"/>
      <c r="BH152" s="1122"/>
      <c r="BI152" s="1122"/>
      <c r="BJ152" s="1122"/>
      <c r="BK152" s="1122"/>
      <c r="BL152" s="1122"/>
      <c r="BM152" s="1122"/>
    </row>
    <row r="153" spans="13:65" x14ac:dyDescent="0.3">
      <c r="M153" s="1122"/>
      <c r="N153" s="1122"/>
      <c r="O153" s="1122"/>
      <c r="P153" s="1122"/>
      <c r="Q153" s="1122"/>
      <c r="R153" s="1122"/>
      <c r="S153" s="1122"/>
      <c r="T153" s="1122"/>
      <c r="U153" s="1122"/>
      <c r="V153" s="1122"/>
      <c r="W153" s="1122"/>
      <c r="X153" s="1122"/>
      <c r="Y153" s="1122"/>
      <c r="Z153" s="1122"/>
      <c r="AA153" s="1122"/>
      <c r="AB153" s="1122"/>
      <c r="AC153" s="1122"/>
      <c r="AD153" s="1122"/>
      <c r="AE153" s="1122"/>
      <c r="AF153" s="1122"/>
      <c r="AG153" s="1122"/>
      <c r="AH153" s="1122"/>
      <c r="AI153" s="1122"/>
      <c r="AJ153" s="1122"/>
      <c r="AK153" s="1122"/>
      <c r="AL153" s="1122"/>
      <c r="AM153" s="1122"/>
      <c r="AN153" s="1122"/>
      <c r="AO153" s="1122"/>
      <c r="AP153" s="1122"/>
      <c r="AQ153" s="1122"/>
      <c r="AR153" s="1122"/>
      <c r="AS153" s="1122"/>
      <c r="AT153" s="1122"/>
      <c r="AU153" s="1122"/>
      <c r="AV153" s="1122"/>
      <c r="AW153" s="1122"/>
      <c r="AX153" s="1122"/>
      <c r="AY153" s="1122"/>
      <c r="AZ153" s="1122"/>
      <c r="BA153" s="1122"/>
      <c r="BB153" s="1122"/>
      <c r="BC153" s="1122"/>
      <c r="BD153" s="1122"/>
      <c r="BE153" s="1122"/>
      <c r="BF153" s="1122"/>
      <c r="BG153" s="1122"/>
      <c r="BH153" s="1122"/>
      <c r="BI153" s="1122"/>
      <c r="BJ153" s="1122"/>
      <c r="BK153" s="1122"/>
      <c r="BL153" s="1122"/>
      <c r="BM153" s="1122"/>
    </row>
    <row r="154" spans="13:65" x14ac:dyDescent="0.3">
      <c r="M154" s="1122"/>
      <c r="N154" s="1122"/>
      <c r="O154" s="1122"/>
      <c r="P154" s="1122"/>
      <c r="Q154" s="1122"/>
      <c r="R154" s="1122"/>
      <c r="S154" s="1122"/>
      <c r="T154" s="1122"/>
      <c r="U154" s="1122"/>
      <c r="V154" s="1122"/>
      <c r="W154" s="1122"/>
      <c r="X154" s="1122"/>
      <c r="Y154" s="1122"/>
      <c r="Z154" s="1122"/>
      <c r="AA154" s="1122"/>
      <c r="AB154" s="1122"/>
      <c r="AC154" s="1122"/>
      <c r="AD154" s="1122"/>
      <c r="AE154" s="1122"/>
      <c r="AF154" s="1122"/>
      <c r="AG154" s="1122"/>
      <c r="AH154" s="1122"/>
      <c r="AI154" s="1122"/>
      <c r="AJ154" s="1122"/>
      <c r="AK154" s="1122"/>
      <c r="AL154" s="1122"/>
      <c r="AM154" s="1122"/>
      <c r="AN154" s="1122"/>
      <c r="AO154" s="1122"/>
      <c r="AP154" s="1122"/>
      <c r="AQ154" s="1122"/>
      <c r="AR154" s="1122"/>
      <c r="AS154" s="1122"/>
      <c r="AT154" s="1122"/>
      <c r="AU154" s="1122"/>
      <c r="AV154" s="1122"/>
      <c r="AW154" s="1122"/>
      <c r="AX154" s="1122"/>
      <c r="AY154" s="1122"/>
      <c r="AZ154" s="1122"/>
      <c r="BA154" s="1122"/>
      <c r="BB154" s="1122"/>
      <c r="BC154" s="1122"/>
      <c r="BD154" s="1122"/>
      <c r="BE154" s="1122"/>
      <c r="BF154" s="1122"/>
      <c r="BG154" s="1122"/>
      <c r="BH154" s="1122"/>
      <c r="BI154" s="1122"/>
      <c r="BJ154" s="1122"/>
      <c r="BK154" s="1122"/>
      <c r="BL154" s="1122"/>
      <c r="BM154" s="1122"/>
    </row>
    <row r="155" spans="13:65" x14ac:dyDescent="0.3">
      <c r="M155" s="1122"/>
      <c r="N155" s="1122"/>
      <c r="O155" s="1122"/>
      <c r="P155" s="1122"/>
      <c r="Q155" s="1122"/>
      <c r="R155" s="1122"/>
      <c r="S155" s="1122"/>
      <c r="T155" s="1122"/>
      <c r="U155" s="1122"/>
      <c r="V155" s="1122"/>
      <c r="W155" s="1122"/>
      <c r="X155" s="1122"/>
      <c r="Y155" s="1122"/>
      <c r="Z155" s="1122"/>
      <c r="AA155" s="1122"/>
      <c r="AB155" s="1122"/>
      <c r="AC155" s="1122"/>
      <c r="AD155" s="1122"/>
      <c r="AE155" s="1122"/>
      <c r="AF155" s="1122"/>
      <c r="AG155" s="1122"/>
      <c r="AH155" s="1122"/>
      <c r="AI155" s="1122"/>
      <c r="AJ155" s="1122"/>
      <c r="AK155" s="1122"/>
      <c r="AL155" s="1122"/>
      <c r="AM155" s="1122"/>
      <c r="AN155" s="1122"/>
      <c r="AO155" s="1122"/>
      <c r="AP155" s="1122"/>
      <c r="AQ155" s="1122"/>
      <c r="AR155" s="1122"/>
      <c r="AS155" s="1122"/>
      <c r="AT155" s="1122"/>
      <c r="AU155" s="1122"/>
      <c r="AV155" s="1122"/>
      <c r="AW155" s="1122"/>
      <c r="AX155" s="1122"/>
      <c r="AY155" s="1122"/>
      <c r="AZ155" s="1122"/>
      <c r="BA155" s="1122"/>
      <c r="BB155" s="1122"/>
      <c r="BC155" s="1122"/>
      <c r="BD155" s="1122"/>
      <c r="BE155" s="1122"/>
      <c r="BF155" s="1122"/>
      <c r="BG155" s="1122"/>
      <c r="BH155" s="1122"/>
      <c r="BI155" s="1122"/>
      <c r="BJ155" s="1122"/>
      <c r="BK155" s="1122"/>
      <c r="BL155" s="1122"/>
      <c r="BM155" s="1122"/>
    </row>
    <row r="156" spans="13:65" x14ac:dyDescent="0.3">
      <c r="M156" s="1122"/>
      <c r="N156" s="1122"/>
      <c r="O156" s="1122"/>
      <c r="P156" s="1122"/>
      <c r="Q156" s="1122"/>
      <c r="R156" s="1122"/>
      <c r="S156" s="1122"/>
      <c r="T156" s="1122"/>
      <c r="U156" s="1122"/>
      <c r="V156" s="1122"/>
      <c r="W156" s="1122"/>
      <c r="X156" s="1122"/>
      <c r="Y156" s="1122"/>
      <c r="Z156" s="1122"/>
      <c r="AA156" s="1122"/>
      <c r="AB156" s="1122"/>
      <c r="AC156" s="1122"/>
      <c r="AD156" s="1122"/>
      <c r="AE156" s="1122"/>
      <c r="AF156" s="1122"/>
      <c r="AG156" s="1122"/>
      <c r="AH156" s="1122"/>
      <c r="AI156" s="1122"/>
      <c r="AJ156" s="1122"/>
      <c r="AK156" s="1122"/>
      <c r="AL156" s="1122"/>
      <c r="AM156" s="1122"/>
      <c r="AN156" s="1122"/>
      <c r="AO156" s="1122"/>
      <c r="AP156" s="1122"/>
      <c r="AQ156" s="1122"/>
      <c r="AR156" s="1122"/>
      <c r="AS156" s="1122"/>
      <c r="AT156" s="1122"/>
      <c r="AU156" s="1122"/>
      <c r="AV156" s="1122"/>
      <c r="AW156" s="1122"/>
      <c r="AX156" s="1122"/>
      <c r="AY156" s="1122"/>
      <c r="AZ156" s="1122"/>
      <c r="BA156" s="1122"/>
      <c r="BB156" s="1122"/>
      <c r="BC156" s="1122"/>
      <c r="BD156" s="1122"/>
      <c r="BE156" s="1122"/>
      <c r="BF156" s="1122"/>
      <c r="BG156" s="1122"/>
      <c r="BH156" s="1122"/>
      <c r="BI156" s="1122"/>
      <c r="BJ156" s="1122"/>
      <c r="BK156" s="1122"/>
      <c r="BL156" s="1122"/>
      <c r="BM156" s="1122"/>
    </row>
    <row r="157" spans="13:65" x14ac:dyDescent="0.3">
      <c r="M157" s="1122"/>
      <c r="N157" s="1122"/>
      <c r="O157" s="1122"/>
      <c r="P157" s="1122"/>
      <c r="Q157" s="1122"/>
      <c r="R157" s="1122"/>
      <c r="S157" s="1122"/>
      <c r="T157" s="1122"/>
      <c r="U157" s="1122"/>
      <c r="V157" s="1122"/>
      <c r="W157" s="1122"/>
      <c r="X157" s="1122"/>
      <c r="Y157" s="1122"/>
      <c r="Z157" s="1122"/>
      <c r="AA157" s="1122"/>
      <c r="AB157" s="1122"/>
      <c r="AC157" s="1122"/>
      <c r="AD157" s="1122"/>
      <c r="AE157" s="1122"/>
      <c r="AF157" s="1122"/>
      <c r="AG157" s="1122"/>
      <c r="AH157" s="1122"/>
      <c r="AI157" s="1122"/>
      <c r="AJ157" s="1122"/>
      <c r="AK157" s="1122"/>
      <c r="AL157" s="1122"/>
      <c r="AM157" s="1122"/>
      <c r="AN157" s="1122"/>
      <c r="AO157" s="1122"/>
      <c r="AP157" s="1122"/>
      <c r="AQ157" s="1122"/>
      <c r="AR157" s="1122"/>
      <c r="AS157" s="1122"/>
      <c r="AT157" s="1122"/>
      <c r="AU157" s="1122"/>
      <c r="AV157" s="1122"/>
      <c r="AW157" s="1122"/>
      <c r="AX157" s="1122"/>
      <c r="AY157" s="1122"/>
      <c r="AZ157" s="1122"/>
      <c r="BA157" s="1122"/>
      <c r="BB157" s="1122"/>
      <c r="BC157" s="1122"/>
      <c r="BD157" s="1122"/>
      <c r="BE157" s="1122"/>
      <c r="BF157" s="1122"/>
      <c r="BG157" s="1122"/>
      <c r="BH157" s="1122"/>
      <c r="BI157" s="1122"/>
      <c r="BJ157" s="1122"/>
      <c r="BK157" s="1122"/>
      <c r="BL157" s="1122"/>
      <c r="BM157" s="1122"/>
    </row>
    <row r="158" spans="13:65" x14ac:dyDescent="0.3">
      <c r="M158" s="1122"/>
      <c r="N158" s="1122"/>
      <c r="O158" s="1122"/>
      <c r="P158" s="1122"/>
      <c r="Q158" s="1122"/>
      <c r="R158" s="1122"/>
      <c r="S158" s="1122"/>
      <c r="T158" s="1122"/>
      <c r="U158" s="1122"/>
      <c r="V158" s="1122"/>
      <c r="W158" s="1122"/>
      <c r="X158" s="1122"/>
      <c r="Y158" s="1122"/>
      <c r="Z158" s="1122"/>
      <c r="AA158" s="1122"/>
      <c r="AB158" s="1122"/>
      <c r="AC158" s="1122"/>
      <c r="AD158" s="1122"/>
      <c r="AE158" s="1122"/>
      <c r="AF158" s="1122"/>
      <c r="AG158" s="1122"/>
      <c r="AH158" s="1122"/>
      <c r="AI158" s="1122"/>
      <c r="AJ158" s="1122"/>
      <c r="AK158" s="1122"/>
      <c r="AL158" s="1122"/>
      <c r="AM158" s="1122"/>
      <c r="AN158" s="1122"/>
      <c r="AO158" s="1122"/>
      <c r="AP158" s="1122"/>
      <c r="AQ158" s="1122"/>
      <c r="AR158" s="1122"/>
      <c r="AS158" s="1122"/>
      <c r="AT158" s="1122"/>
      <c r="AU158" s="1122"/>
      <c r="AV158" s="1122"/>
      <c r="AW158" s="1122"/>
      <c r="AX158" s="1122"/>
      <c r="AY158" s="1122"/>
      <c r="AZ158" s="1122"/>
      <c r="BA158" s="1122"/>
      <c r="BB158" s="1122"/>
      <c r="BC158" s="1122"/>
      <c r="BD158" s="1122"/>
      <c r="BE158" s="1122"/>
      <c r="BF158" s="1122"/>
      <c r="BG158" s="1122"/>
      <c r="BH158" s="1122"/>
      <c r="BI158" s="1122"/>
      <c r="BJ158" s="1122"/>
      <c r="BK158" s="1122"/>
      <c r="BL158" s="1122"/>
      <c r="BM158" s="1122"/>
    </row>
    <row r="159" spans="13:65" x14ac:dyDescent="0.3">
      <c r="M159" s="1122"/>
      <c r="N159" s="1122"/>
      <c r="O159" s="1122"/>
      <c r="P159" s="1122"/>
      <c r="Q159" s="1122"/>
      <c r="R159" s="1122"/>
      <c r="S159" s="1122"/>
      <c r="T159" s="1122"/>
      <c r="U159" s="1122"/>
      <c r="V159" s="1122"/>
      <c r="W159" s="1122"/>
      <c r="X159" s="1122"/>
      <c r="Y159" s="1122"/>
      <c r="Z159" s="1122"/>
      <c r="AA159" s="1122"/>
      <c r="AB159" s="1122"/>
      <c r="AC159" s="1122"/>
      <c r="AD159" s="1122"/>
      <c r="AE159" s="1122"/>
      <c r="AF159" s="1122"/>
      <c r="AG159" s="1122"/>
      <c r="AH159" s="1122"/>
      <c r="AI159" s="1122"/>
      <c r="AJ159" s="1122"/>
      <c r="AK159" s="1122"/>
      <c r="AL159" s="1122"/>
      <c r="AM159" s="1122"/>
      <c r="AN159" s="1122"/>
      <c r="AO159" s="1122"/>
      <c r="AP159" s="1122"/>
      <c r="AQ159" s="1122"/>
      <c r="AR159" s="1122"/>
      <c r="AS159" s="1122"/>
      <c r="AT159" s="1122"/>
      <c r="AU159" s="1122"/>
      <c r="AV159" s="1122"/>
      <c r="AW159" s="1122"/>
      <c r="AX159" s="1122"/>
      <c r="AY159" s="1122"/>
      <c r="AZ159" s="1122"/>
      <c r="BA159" s="1122"/>
      <c r="BB159" s="1122"/>
      <c r="BC159" s="1122"/>
      <c r="BD159" s="1122"/>
      <c r="BE159" s="1122"/>
      <c r="BF159" s="1122"/>
      <c r="BG159" s="1122"/>
      <c r="BH159" s="1122"/>
      <c r="BI159" s="1122"/>
      <c r="BJ159" s="1122"/>
      <c r="BK159" s="1122"/>
      <c r="BL159" s="1122"/>
      <c r="BM159" s="1122"/>
    </row>
    <row r="160" spans="13:65" x14ac:dyDescent="0.3">
      <c r="M160" s="1122"/>
      <c r="N160" s="1122"/>
      <c r="O160" s="1122"/>
      <c r="P160" s="1122"/>
      <c r="Q160" s="1122"/>
      <c r="R160" s="1122"/>
      <c r="S160" s="1122"/>
      <c r="T160" s="1122"/>
      <c r="U160" s="1122"/>
      <c r="V160" s="1122"/>
      <c r="W160" s="1122"/>
      <c r="X160" s="1122"/>
      <c r="Y160" s="1122"/>
      <c r="Z160" s="1122"/>
      <c r="AA160" s="1122"/>
      <c r="AB160" s="1122"/>
      <c r="AC160" s="1122"/>
      <c r="AD160" s="1122"/>
      <c r="AE160" s="1122"/>
      <c r="AF160" s="1122"/>
      <c r="AG160" s="1122"/>
      <c r="AH160" s="1122"/>
      <c r="AI160" s="1122"/>
      <c r="AJ160" s="1122"/>
      <c r="AK160" s="1122"/>
      <c r="AL160" s="1122"/>
      <c r="AM160" s="1122"/>
      <c r="AN160" s="1122"/>
      <c r="AO160" s="1122"/>
      <c r="AP160" s="1122"/>
      <c r="AQ160" s="1122"/>
      <c r="AR160" s="1122"/>
      <c r="AS160" s="1122"/>
      <c r="AT160" s="1122"/>
      <c r="AU160" s="1122"/>
      <c r="AV160" s="1122"/>
      <c r="AW160" s="1122"/>
      <c r="AX160" s="1122"/>
      <c r="AY160" s="1122"/>
      <c r="AZ160" s="1122"/>
      <c r="BA160" s="1122"/>
      <c r="BB160" s="1122"/>
      <c r="BC160" s="1122"/>
      <c r="BD160" s="1122"/>
      <c r="BE160" s="1122"/>
      <c r="BF160" s="1122"/>
      <c r="BG160" s="1122"/>
      <c r="BH160" s="1122"/>
      <c r="BI160" s="1122"/>
      <c r="BJ160" s="1122"/>
      <c r="BK160" s="1122"/>
      <c r="BL160" s="1122"/>
      <c r="BM160" s="1122"/>
    </row>
    <row r="161" spans="13:65" x14ac:dyDescent="0.3">
      <c r="M161" s="1122"/>
      <c r="N161" s="1122"/>
      <c r="O161" s="1122"/>
      <c r="P161" s="1122"/>
      <c r="Q161" s="1122"/>
      <c r="R161" s="1122"/>
      <c r="S161" s="1122"/>
      <c r="T161" s="1122"/>
      <c r="U161" s="1122"/>
      <c r="V161" s="1122"/>
      <c r="W161" s="1122"/>
      <c r="X161" s="1122"/>
      <c r="Y161" s="1122"/>
      <c r="Z161" s="1122"/>
      <c r="AA161" s="1122"/>
      <c r="AB161" s="1122"/>
      <c r="AC161" s="1122"/>
      <c r="AD161" s="1122"/>
      <c r="AE161" s="1122"/>
      <c r="AF161" s="1122"/>
      <c r="AG161" s="1122"/>
      <c r="AH161" s="1122"/>
      <c r="AI161" s="1122"/>
      <c r="AJ161" s="1122"/>
      <c r="AK161" s="1122"/>
      <c r="AL161" s="1122"/>
      <c r="AM161" s="1122"/>
      <c r="AN161" s="1122"/>
      <c r="AO161" s="1122"/>
      <c r="AP161" s="1122"/>
      <c r="AQ161" s="1122"/>
      <c r="AR161" s="1122"/>
      <c r="AS161" s="1122"/>
      <c r="AT161" s="1122"/>
      <c r="AU161" s="1122"/>
      <c r="AV161" s="1122"/>
      <c r="AW161" s="1122"/>
      <c r="AX161" s="1122"/>
      <c r="AY161" s="1122"/>
      <c r="AZ161" s="1122"/>
      <c r="BA161" s="1122"/>
      <c r="BB161" s="1122"/>
      <c r="BC161" s="1122"/>
      <c r="BD161" s="1122"/>
      <c r="BE161" s="1122"/>
      <c r="BF161" s="1122"/>
      <c r="BG161" s="1122"/>
      <c r="BH161" s="1122"/>
      <c r="BI161" s="1122"/>
      <c r="BJ161" s="1122"/>
      <c r="BK161" s="1122"/>
      <c r="BL161" s="1122"/>
      <c r="BM161" s="1122"/>
    </row>
    <row r="162" spans="13:65" x14ac:dyDescent="0.3">
      <c r="M162" s="1122"/>
      <c r="N162" s="1122"/>
      <c r="O162" s="1122"/>
      <c r="P162" s="1122"/>
      <c r="Q162" s="1122"/>
      <c r="R162" s="1122"/>
      <c r="S162" s="1122"/>
      <c r="T162" s="1122"/>
      <c r="U162" s="1122"/>
      <c r="V162" s="1122"/>
      <c r="W162" s="1122"/>
      <c r="X162" s="1122"/>
      <c r="Y162" s="1122"/>
      <c r="Z162" s="1122"/>
      <c r="AA162" s="1122"/>
      <c r="AB162" s="1122"/>
      <c r="AC162" s="1122"/>
      <c r="AD162" s="1122"/>
      <c r="AE162" s="1122"/>
      <c r="AF162" s="1122"/>
      <c r="AG162" s="1122"/>
      <c r="AH162" s="1122"/>
      <c r="AI162" s="1122"/>
      <c r="AJ162" s="1122"/>
      <c r="AK162" s="1122"/>
      <c r="AL162" s="1122"/>
      <c r="AM162" s="1122"/>
      <c r="AN162" s="1122"/>
      <c r="AO162" s="1122"/>
      <c r="AP162" s="1122"/>
      <c r="AQ162" s="1122"/>
      <c r="AR162" s="1122"/>
      <c r="AS162" s="1122"/>
      <c r="AT162" s="1122"/>
      <c r="AU162" s="1122"/>
      <c r="AV162" s="1122"/>
      <c r="AW162" s="1122"/>
      <c r="AX162" s="1122"/>
      <c r="AY162" s="1122"/>
      <c r="AZ162" s="1122"/>
      <c r="BA162" s="1122"/>
      <c r="BB162" s="1122"/>
      <c r="BC162" s="1122"/>
      <c r="BD162" s="1122"/>
      <c r="BE162" s="1122"/>
      <c r="BF162" s="1122"/>
      <c r="BG162" s="1122"/>
      <c r="BH162" s="1122"/>
      <c r="BI162" s="1122"/>
      <c r="BJ162" s="1122"/>
      <c r="BK162" s="1122"/>
      <c r="BL162" s="1122"/>
      <c r="BM162" s="1122"/>
    </row>
    <row r="163" spans="13:65" x14ac:dyDescent="0.3">
      <c r="M163" s="1122"/>
      <c r="N163" s="1122"/>
      <c r="O163" s="1122"/>
      <c r="P163" s="1122"/>
      <c r="Q163" s="1122"/>
      <c r="R163" s="1122"/>
      <c r="S163" s="1122"/>
      <c r="T163" s="1122"/>
      <c r="U163" s="1122"/>
      <c r="V163" s="1122"/>
      <c r="W163" s="1122"/>
      <c r="X163" s="1122"/>
      <c r="Y163" s="1122"/>
      <c r="Z163" s="1122"/>
      <c r="AA163" s="1122"/>
      <c r="AB163" s="1122"/>
      <c r="AC163" s="1122"/>
      <c r="AD163" s="1122"/>
      <c r="AE163" s="1122"/>
      <c r="AF163" s="1122"/>
      <c r="AG163" s="1122"/>
      <c r="AH163" s="1122"/>
      <c r="AI163" s="1122"/>
      <c r="AJ163" s="1122"/>
      <c r="AK163" s="1122"/>
      <c r="AL163" s="1122"/>
      <c r="AM163" s="1122"/>
      <c r="AN163" s="1122"/>
      <c r="AO163" s="1122"/>
      <c r="AP163" s="1122"/>
      <c r="AQ163" s="1122"/>
      <c r="AR163" s="1122"/>
      <c r="AS163" s="1122"/>
      <c r="AT163" s="1122"/>
      <c r="AU163" s="1122"/>
      <c r="AV163" s="1122"/>
      <c r="AW163" s="1122"/>
      <c r="AX163" s="1122"/>
      <c r="AY163" s="1122"/>
      <c r="AZ163" s="1122"/>
      <c r="BA163" s="1122"/>
      <c r="BB163" s="1122"/>
      <c r="BC163" s="1122"/>
      <c r="BD163" s="1122"/>
      <c r="BE163" s="1122"/>
      <c r="BF163" s="1122"/>
      <c r="BG163" s="1122"/>
      <c r="BH163" s="1122"/>
      <c r="BI163" s="1122"/>
      <c r="BJ163" s="1122"/>
      <c r="BK163" s="1122"/>
      <c r="BL163" s="1122"/>
      <c r="BM163" s="1122"/>
    </row>
    <row r="164" spans="13:65" x14ac:dyDescent="0.3">
      <c r="M164" s="1122"/>
      <c r="N164" s="1122"/>
      <c r="O164" s="1122"/>
      <c r="P164" s="1122"/>
      <c r="Q164" s="1122"/>
      <c r="R164" s="1122"/>
      <c r="S164" s="1122"/>
      <c r="T164" s="1122"/>
      <c r="U164" s="1122"/>
      <c r="V164" s="1122"/>
      <c r="W164" s="1122"/>
      <c r="X164" s="1122"/>
      <c r="Y164" s="1122"/>
      <c r="Z164" s="1122"/>
      <c r="AA164" s="1122"/>
      <c r="AB164" s="1122"/>
      <c r="AC164" s="1122"/>
      <c r="AD164" s="1122"/>
      <c r="AE164" s="1122"/>
      <c r="AF164" s="1122"/>
      <c r="AG164" s="1122"/>
      <c r="AH164" s="1122"/>
      <c r="AI164" s="1122"/>
      <c r="AJ164" s="1122"/>
      <c r="AK164" s="1122"/>
      <c r="AL164" s="1122"/>
      <c r="AM164" s="1122"/>
      <c r="AN164" s="1122"/>
      <c r="AO164" s="1122"/>
      <c r="AP164" s="1122"/>
      <c r="AQ164" s="1122"/>
      <c r="AR164" s="1122"/>
      <c r="AS164" s="1122"/>
      <c r="AT164" s="1122"/>
      <c r="AU164" s="1122"/>
      <c r="AV164" s="1122"/>
      <c r="AW164" s="1122"/>
      <c r="AX164" s="1122"/>
      <c r="AY164" s="1122"/>
      <c r="AZ164" s="1122"/>
      <c r="BA164" s="1122"/>
      <c r="BB164" s="1122"/>
      <c r="BC164" s="1122"/>
      <c r="BD164" s="1122"/>
      <c r="BE164" s="1122"/>
      <c r="BF164" s="1122"/>
      <c r="BG164" s="1122"/>
      <c r="BH164" s="1122"/>
      <c r="BI164" s="1122"/>
      <c r="BJ164" s="1122"/>
      <c r="BK164" s="1122"/>
      <c r="BL164" s="1122"/>
      <c r="BM164" s="1122"/>
    </row>
    <row r="165" spans="13:65" x14ac:dyDescent="0.3">
      <c r="M165" s="1122"/>
      <c r="N165" s="1122"/>
      <c r="O165" s="1122"/>
      <c r="P165" s="1122"/>
      <c r="Q165" s="1122"/>
      <c r="R165" s="1122"/>
      <c r="S165" s="1122"/>
      <c r="T165" s="1122"/>
      <c r="U165" s="1122"/>
      <c r="V165" s="1122"/>
      <c r="W165" s="1122"/>
      <c r="X165" s="1122"/>
      <c r="Y165" s="1122"/>
      <c r="Z165" s="1122"/>
      <c r="AA165" s="1122"/>
      <c r="AB165" s="1122"/>
      <c r="AC165" s="1122"/>
      <c r="AD165" s="1122"/>
      <c r="AE165" s="1122"/>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row>
    <row r="166" spans="13:65" x14ac:dyDescent="0.3">
      <c r="M166" s="1122"/>
      <c r="N166" s="1122"/>
      <c r="O166" s="1122"/>
      <c r="P166" s="1122"/>
      <c r="Q166" s="1122"/>
      <c r="R166" s="1122"/>
      <c r="S166" s="1122"/>
      <c r="T166" s="1122"/>
      <c r="U166" s="1122"/>
      <c r="V166" s="1122"/>
      <c r="W166" s="1122"/>
      <c r="X166" s="1122"/>
      <c r="Y166" s="1122"/>
      <c r="Z166" s="1122"/>
      <c r="AA166" s="1122"/>
      <c r="AB166" s="1122"/>
      <c r="AC166" s="1122"/>
      <c r="AD166" s="1122"/>
      <c r="AE166" s="1122"/>
      <c r="AF166" s="1122"/>
      <c r="AG166" s="1122"/>
      <c r="AH166" s="1122"/>
      <c r="AI166" s="1122"/>
      <c r="AJ166" s="1122"/>
      <c r="AK166" s="1122"/>
      <c r="AL166" s="1122"/>
      <c r="AM166" s="1122"/>
      <c r="AN166" s="1122"/>
      <c r="AO166" s="1122"/>
      <c r="AP166" s="1122"/>
      <c r="AQ166" s="1122"/>
      <c r="AR166" s="1122"/>
      <c r="AS166" s="1122"/>
      <c r="AT166" s="1122"/>
      <c r="AU166" s="1122"/>
      <c r="AV166" s="1122"/>
      <c r="AW166" s="1122"/>
      <c r="AX166" s="1122"/>
      <c r="AY166" s="1122"/>
      <c r="AZ166" s="1122"/>
      <c r="BA166" s="1122"/>
      <c r="BB166" s="1122"/>
      <c r="BC166" s="1122"/>
      <c r="BD166" s="1122"/>
      <c r="BE166" s="1122"/>
      <c r="BF166" s="1122"/>
      <c r="BG166" s="1122"/>
      <c r="BH166" s="1122"/>
      <c r="BI166" s="1122"/>
      <c r="BJ166" s="1122"/>
      <c r="BK166" s="1122"/>
      <c r="BL166" s="1122"/>
      <c r="BM166" s="1122"/>
    </row>
    <row r="167" spans="13:65" x14ac:dyDescent="0.3">
      <c r="M167" s="1122"/>
      <c r="N167" s="1122"/>
      <c r="O167" s="1122"/>
      <c r="P167" s="1122"/>
      <c r="Q167" s="1122"/>
      <c r="R167" s="1122"/>
      <c r="S167" s="1122"/>
      <c r="T167" s="1122"/>
      <c r="U167" s="1122"/>
      <c r="V167" s="1122"/>
      <c r="W167" s="1122"/>
      <c r="X167" s="1122"/>
      <c r="Y167" s="1122"/>
      <c r="Z167" s="1122"/>
      <c r="AA167" s="1122"/>
      <c r="AB167" s="1122"/>
      <c r="AC167" s="1122"/>
      <c r="AD167" s="1122"/>
      <c r="AE167" s="1122"/>
      <c r="AF167" s="1122"/>
      <c r="AG167" s="1122"/>
      <c r="AH167" s="1122"/>
      <c r="AI167" s="1122"/>
      <c r="AJ167" s="1122"/>
      <c r="AK167" s="1122"/>
      <c r="AL167" s="1122"/>
      <c r="AM167" s="1122"/>
      <c r="AN167" s="1122"/>
      <c r="AO167" s="1122"/>
      <c r="AP167" s="1122"/>
      <c r="AQ167" s="1122"/>
      <c r="AR167" s="1122"/>
      <c r="AS167" s="1122"/>
      <c r="AT167" s="1122"/>
      <c r="AU167" s="1122"/>
      <c r="AV167" s="1122"/>
      <c r="AW167" s="1122"/>
      <c r="AX167" s="1122"/>
      <c r="AY167" s="1122"/>
      <c r="AZ167" s="1122"/>
      <c r="BA167" s="1122"/>
      <c r="BB167" s="1122"/>
      <c r="BC167" s="1122"/>
      <c r="BD167" s="1122"/>
      <c r="BE167" s="1122"/>
      <c r="BF167" s="1122"/>
      <c r="BG167" s="1122"/>
      <c r="BH167" s="1122"/>
      <c r="BI167" s="1122"/>
      <c r="BJ167" s="1122"/>
      <c r="BK167" s="1122"/>
      <c r="BL167" s="1122"/>
      <c r="BM167" s="1122"/>
    </row>
    <row r="168" spans="13:65" x14ac:dyDescent="0.3">
      <c r="M168" s="1122"/>
      <c r="N168" s="1122"/>
      <c r="O168" s="1122"/>
      <c r="P168" s="1122"/>
      <c r="Q168" s="1122"/>
      <c r="R168" s="1122"/>
      <c r="S168" s="1122"/>
      <c r="T168" s="1122"/>
      <c r="U168" s="1122"/>
      <c r="V168" s="1122"/>
      <c r="W168" s="1122"/>
      <c r="X168" s="1122"/>
      <c r="Y168" s="1122"/>
      <c r="Z168" s="1122"/>
      <c r="AA168" s="1122"/>
      <c r="AB168" s="1122"/>
      <c r="AC168" s="1122"/>
      <c r="AD168" s="1122"/>
      <c r="AE168" s="1122"/>
      <c r="AF168" s="1122"/>
      <c r="AG168" s="1122"/>
      <c r="AH168" s="1122"/>
      <c r="AI168" s="1122"/>
      <c r="AJ168" s="1122"/>
      <c r="AK168" s="1122"/>
      <c r="AL168" s="1122"/>
      <c r="AM168" s="1122"/>
      <c r="AN168" s="1122"/>
      <c r="AO168" s="1122"/>
      <c r="AP168" s="1122"/>
      <c r="AQ168" s="1122"/>
      <c r="AR168" s="1122"/>
      <c r="AS168" s="1122"/>
      <c r="AT168" s="1122"/>
      <c r="AU168" s="1122"/>
      <c r="AV168" s="1122"/>
      <c r="AW168" s="1122"/>
      <c r="AX168" s="1122"/>
      <c r="AY168" s="1122"/>
      <c r="AZ168" s="1122"/>
      <c r="BA168" s="1122"/>
      <c r="BB168" s="1122"/>
      <c r="BC168" s="1122"/>
      <c r="BD168" s="1122"/>
      <c r="BE168" s="1122"/>
      <c r="BF168" s="1122"/>
      <c r="BG168" s="1122"/>
      <c r="BH168" s="1122"/>
      <c r="BI168" s="1122"/>
      <c r="BJ168" s="1122"/>
      <c r="BK168" s="1122"/>
      <c r="BL168" s="1122"/>
      <c r="BM168" s="1122"/>
    </row>
    <row r="169" spans="13:65" x14ac:dyDescent="0.3">
      <c r="M169" s="1122"/>
      <c r="N169" s="1122"/>
      <c r="O169" s="1122"/>
      <c r="P169" s="1122"/>
      <c r="Q169" s="1122"/>
      <c r="R169" s="1122"/>
      <c r="S169" s="1122"/>
      <c r="T169" s="1122"/>
      <c r="U169" s="1122"/>
      <c r="V169" s="1122"/>
      <c r="W169" s="1122"/>
      <c r="X169" s="1122"/>
      <c r="Y169" s="1122"/>
      <c r="Z169" s="1122"/>
      <c r="AA169" s="1122"/>
      <c r="AB169" s="1122"/>
      <c r="AC169" s="1122"/>
      <c r="AD169" s="1122"/>
      <c r="AE169" s="1122"/>
      <c r="AF169" s="1122"/>
      <c r="AG169" s="1122"/>
      <c r="AH169" s="1122"/>
      <c r="AI169" s="1122"/>
      <c r="AJ169" s="1122"/>
      <c r="AK169" s="1122"/>
      <c r="AL169" s="1122"/>
      <c r="AM169" s="1122"/>
      <c r="AN169" s="1122"/>
      <c r="AO169" s="1122"/>
      <c r="AP169" s="1122"/>
      <c r="AQ169" s="1122"/>
      <c r="AR169" s="1122"/>
      <c r="AS169" s="1122"/>
      <c r="AT169" s="1122"/>
      <c r="AU169" s="1122"/>
      <c r="AV169" s="1122"/>
      <c r="AW169" s="1122"/>
      <c r="AX169" s="1122"/>
      <c r="AY169" s="1122"/>
      <c r="AZ169" s="1122"/>
      <c r="BA169" s="1122"/>
      <c r="BB169" s="1122"/>
      <c r="BC169" s="1122"/>
      <c r="BD169" s="1122"/>
      <c r="BE169" s="1122"/>
      <c r="BF169" s="1122"/>
      <c r="BG169" s="1122"/>
      <c r="BH169" s="1122"/>
      <c r="BI169" s="1122"/>
      <c r="BJ169" s="1122"/>
      <c r="BK169" s="1122"/>
      <c r="BL169" s="1122"/>
      <c r="BM169" s="1122"/>
    </row>
    <row r="170" spans="13:65" x14ac:dyDescent="0.3">
      <c r="M170" s="1122"/>
      <c r="N170" s="1122"/>
      <c r="O170" s="1122"/>
      <c r="P170" s="1122"/>
      <c r="Q170" s="1122"/>
      <c r="R170" s="1122"/>
      <c r="S170" s="1122"/>
      <c r="T170" s="1122"/>
      <c r="U170" s="1122"/>
      <c r="V170" s="1122"/>
      <c r="W170" s="1122"/>
      <c r="X170" s="1122"/>
      <c r="Y170" s="1122"/>
      <c r="Z170" s="1122"/>
      <c r="AA170" s="1122"/>
      <c r="AB170" s="1122"/>
      <c r="AC170" s="1122"/>
      <c r="AD170" s="1122"/>
      <c r="AE170" s="1122"/>
      <c r="AF170" s="1122"/>
      <c r="AG170" s="1122"/>
      <c r="AH170" s="1122"/>
      <c r="AI170" s="1122"/>
      <c r="AJ170" s="1122"/>
      <c r="AK170" s="1122"/>
      <c r="AL170" s="1122"/>
      <c r="AM170" s="1122"/>
      <c r="AN170" s="1122"/>
      <c r="AO170" s="1122"/>
      <c r="AP170" s="1122"/>
      <c r="AQ170" s="1122"/>
      <c r="AR170" s="1122"/>
      <c r="AS170" s="1122"/>
      <c r="AT170" s="1122"/>
      <c r="AU170" s="1122"/>
      <c r="AV170" s="1122"/>
      <c r="AW170" s="1122"/>
      <c r="AX170" s="1122"/>
      <c r="AY170" s="1122"/>
      <c r="AZ170" s="1122"/>
      <c r="BA170" s="1122"/>
      <c r="BB170" s="1122"/>
      <c r="BC170" s="1122"/>
      <c r="BD170" s="1122"/>
      <c r="BE170" s="1122"/>
      <c r="BF170" s="1122"/>
      <c r="BG170" s="1122"/>
      <c r="BH170" s="1122"/>
      <c r="BI170" s="1122"/>
      <c r="BJ170" s="1122"/>
      <c r="BK170" s="1122"/>
      <c r="BL170" s="1122"/>
      <c r="BM170" s="1122"/>
    </row>
    <row r="171" spans="13:65" x14ac:dyDescent="0.3">
      <c r="M171" s="1122"/>
      <c r="N171" s="1122"/>
      <c r="O171" s="1122"/>
      <c r="P171" s="1122"/>
      <c r="Q171" s="1122"/>
      <c r="R171" s="1122"/>
      <c r="S171" s="1122"/>
      <c r="T171" s="1122"/>
      <c r="U171" s="1122"/>
      <c r="V171" s="1122"/>
      <c r="W171" s="1122"/>
      <c r="X171" s="1122"/>
      <c r="Y171" s="1122"/>
      <c r="Z171" s="1122"/>
      <c r="AA171" s="1122"/>
      <c r="AB171" s="1122"/>
      <c r="AC171" s="1122"/>
      <c r="AD171" s="1122"/>
      <c r="AE171" s="1122"/>
      <c r="AF171" s="1122"/>
      <c r="AG171" s="1122"/>
      <c r="AH171" s="1122"/>
      <c r="AI171" s="1122"/>
      <c r="AJ171" s="1122"/>
      <c r="AK171" s="1122"/>
      <c r="AL171" s="1122"/>
      <c r="AM171" s="1122"/>
      <c r="AN171" s="1122"/>
      <c r="AO171" s="1122"/>
      <c r="AP171" s="1122"/>
      <c r="AQ171" s="1122"/>
      <c r="AR171" s="1122"/>
      <c r="AS171" s="1122"/>
      <c r="AT171" s="1122"/>
      <c r="AU171" s="1122"/>
      <c r="AV171" s="1122"/>
      <c r="AW171" s="1122"/>
      <c r="AX171" s="1122"/>
      <c r="AY171" s="1122"/>
      <c r="AZ171" s="1122"/>
      <c r="BA171" s="1122"/>
      <c r="BB171" s="1122"/>
      <c r="BC171" s="1122"/>
      <c r="BD171" s="1122"/>
      <c r="BE171" s="1122"/>
      <c r="BF171" s="1122"/>
      <c r="BG171" s="1122"/>
      <c r="BH171" s="1122"/>
      <c r="BI171" s="1122"/>
      <c r="BJ171" s="1122"/>
      <c r="BK171" s="1122"/>
      <c r="BL171" s="1122"/>
      <c r="BM171" s="1122"/>
    </row>
    <row r="172" spans="13:65" x14ac:dyDescent="0.3">
      <c r="M172" s="1122"/>
      <c r="N172" s="1122"/>
      <c r="O172" s="1122"/>
      <c r="P172" s="1122"/>
      <c r="Q172" s="1122"/>
      <c r="R172" s="1122"/>
      <c r="S172" s="1122"/>
      <c r="T172" s="1122"/>
      <c r="U172" s="1122"/>
      <c r="V172" s="1122"/>
      <c r="W172" s="1122"/>
      <c r="X172" s="1122"/>
      <c r="Y172" s="1122"/>
      <c r="Z172" s="1122"/>
      <c r="AA172" s="1122"/>
      <c r="AB172" s="1122"/>
      <c r="AC172" s="1122"/>
      <c r="AD172" s="1122"/>
      <c r="AE172" s="1122"/>
      <c r="AF172" s="1122"/>
      <c r="AG172" s="1122"/>
      <c r="AH172" s="1122"/>
      <c r="AI172" s="1122"/>
      <c r="AJ172" s="1122"/>
      <c r="AK172" s="1122"/>
      <c r="AL172" s="1122"/>
      <c r="AM172" s="1122"/>
      <c r="AN172" s="1122"/>
      <c r="AO172" s="1122"/>
      <c r="AP172" s="1122"/>
      <c r="AQ172" s="1122"/>
      <c r="AR172" s="1122"/>
      <c r="AS172" s="1122"/>
      <c r="AT172" s="1122"/>
      <c r="AU172" s="1122"/>
      <c r="AV172" s="1122"/>
      <c r="AW172" s="1122"/>
      <c r="AX172" s="1122"/>
      <c r="AY172" s="1122"/>
      <c r="AZ172" s="1122"/>
      <c r="BA172" s="1122"/>
      <c r="BB172" s="1122"/>
      <c r="BC172" s="1122"/>
      <c r="BD172" s="1122"/>
      <c r="BE172" s="1122"/>
      <c r="BF172" s="1122"/>
      <c r="BG172" s="1122"/>
      <c r="BH172" s="1122"/>
      <c r="BI172" s="1122"/>
      <c r="BJ172" s="1122"/>
      <c r="BK172" s="1122"/>
      <c r="BL172" s="1122"/>
      <c r="BM172" s="1122"/>
    </row>
    <row r="173" spans="13:65" x14ac:dyDescent="0.3">
      <c r="M173" s="1122"/>
      <c r="N173" s="1122"/>
      <c r="O173" s="1122"/>
      <c r="P173" s="1122"/>
      <c r="Q173" s="1122"/>
      <c r="R173" s="1122"/>
      <c r="S173" s="1122"/>
      <c r="T173" s="1122"/>
      <c r="U173" s="1122"/>
      <c r="V173" s="1122"/>
      <c r="W173" s="1122"/>
      <c r="X173" s="1122"/>
      <c r="Y173" s="1122"/>
      <c r="Z173" s="1122"/>
      <c r="AA173" s="1122"/>
      <c r="AB173" s="1122"/>
      <c r="AC173" s="1122"/>
      <c r="AD173" s="1122"/>
      <c r="AE173" s="1122"/>
      <c r="AF173" s="1122"/>
      <c r="AG173" s="1122"/>
      <c r="AH173" s="1122"/>
      <c r="AI173" s="1122"/>
      <c r="AJ173" s="1122"/>
      <c r="AK173" s="1122"/>
      <c r="AL173" s="1122"/>
      <c r="AM173" s="1122"/>
      <c r="AN173" s="1122"/>
      <c r="AO173" s="1122"/>
      <c r="AP173" s="1122"/>
      <c r="AQ173" s="1122"/>
      <c r="AR173" s="1122"/>
      <c r="AS173" s="1122"/>
      <c r="AT173" s="1122"/>
      <c r="AU173" s="1122"/>
      <c r="AV173" s="1122"/>
      <c r="AW173" s="1122"/>
      <c r="AX173" s="1122"/>
      <c r="AY173" s="1122"/>
      <c r="AZ173" s="1122"/>
      <c r="BA173" s="1122"/>
      <c r="BB173" s="1122"/>
      <c r="BC173" s="1122"/>
      <c r="BD173" s="1122"/>
      <c r="BE173" s="1122"/>
      <c r="BF173" s="1122"/>
      <c r="BG173" s="1122"/>
      <c r="BH173" s="1122"/>
      <c r="BI173" s="1122"/>
      <c r="BJ173" s="1122"/>
      <c r="BK173" s="1122"/>
      <c r="BL173" s="1122"/>
      <c r="BM173" s="1122"/>
    </row>
    <row r="174" spans="13:65" x14ac:dyDescent="0.3">
      <c r="M174" s="1122"/>
      <c r="N174" s="1122"/>
      <c r="O174" s="1122"/>
      <c r="P174" s="1122"/>
      <c r="Q174" s="1122"/>
      <c r="R174" s="1122"/>
      <c r="S174" s="1122"/>
      <c r="T174" s="1122"/>
      <c r="U174" s="1122"/>
      <c r="V174" s="1122"/>
      <c r="W174" s="1122"/>
      <c r="X174" s="1122"/>
      <c r="Y174" s="1122"/>
      <c r="Z174" s="1122"/>
      <c r="AA174" s="1122"/>
      <c r="AB174" s="1122"/>
      <c r="AC174" s="1122"/>
      <c r="AD174" s="1122"/>
      <c r="AE174" s="1122"/>
      <c r="AF174" s="1122"/>
      <c r="AG174" s="1122"/>
      <c r="AH174" s="1122"/>
      <c r="AI174" s="1122"/>
      <c r="AJ174" s="1122"/>
      <c r="AK174" s="1122"/>
      <c r="AL174" s="1122"/>
      <c r="AM174" s="1122"/>
      <c r="AN174" s="1122"/>
      <c r="AO174" s="1122"/>
      <c r="AP174" s="1122"/>
      <c r="AQ174" s="1122"/>
      <c r="AR174" s="1122"/>
      <c r="AS174" s="1122"/>
      <c r="AT174" s="1122"/>
      <c r="AU174" s="1122"/>
      <c r="AV174" s="1122"/>
      <c r="AW174" s="1122"/>
      <c r="AX174" s="1122"/>
      <c r="AY174" s="1122"/>
      <c r="AZ174" s="1122"/>
      <c r="BA174" s="1122"/>
      <c r="BB174" s="1122"/>
      <c r="BC174" s="1122"/>
      <c r="BD174" s="1122"/>
      <c r="BE174" s="1122"/>
      <c r="BF174" s="1122"/>
      <c r="BG174" s="1122"/>
      <c r="BH174" s="1122"/>
      <c r="BI174" s="1122"/>
      <c r="BJ174" s="1122"/>
      <c r="BK174" s="1122"/>
      <c r="BL174" s="1122"/>
      <c r="BM174" s="1122"/>
    </row>
    <row r="175" spans="13:65" x14ac:dyDescent="0.3">
      <c r="M175" s="1122"/>
      <c r="N175" s="1122"/>
      <c r="O175" s="1122"/>
      <c r="P175" s="1122"/>
      <c r="Q175" s="1122"/>
      <c r="R175" s="1122"/>
      <c r="S175" s="1122"/>
      <c r="T175" s="1122"/>
      <c r="U175" s="1122"/>
      <c r="V175" s="1122"/>
      <c r="W175" s="1122"/>
      <c r="X175" s="1122"/>
      <c r="Y175" s="1122"/>
      <c r="Z175" s="1122"/>
      <c r="AA175" s="1122"/>
      <c r="AB175" s="1122"/>
      <c r="AC175" s="1122"/>
      <c r="AD175" s="1122"/>
      <c r="AE175" s="1122"/>
      <c r="AF175" s="1122"/>
      <c r="AG175" s="1122"/>
      <c r="AH175" s="1122"/>
      <c r="AI175" s="1122"/>
      <c r="AJ175" s="1122"/>
      <c r="AK175" s="1122"/>
      <c r="AL175" s="1122"/>
      <c r="AM175" s="1122"/>
      <c r="AN175" s="1122"/>
      <c r="AO175" s="1122"/>
      <c r="AP175" s="1122"/>
      <c r="AQ175" s="1122"/>
      <c r="AR175" s="1122"/>
      <c r="AS175" s="1122"/>
      <c r="AT175" s="1122"/>
      <c r="AU175" s="1122"/>
      <c r="AV175" s="1122"/>
      <c r="AW175" s="1122"/>
      <c r="AX175" s="1122"/>
      <c r="AY175" s="1122"/>
      <c r="AZ175" s="1122"/>
      <c r="BA175" s="1122"/>
      <c r="BB175" s="1122"/>
      <c r="BC175" s="1122"/>
      <c r="BD175" s="1122"/>
      <c r="BE175" s="1122"/>
      <c r="BF175" s="1122"/>
      <c r="BG175" s="1122"/>
      <c r="BH175" s="1122"/>
      <c r="BI175" s="1122"/>
      <c r="BJ175" s="1122"/>
      <c r="BK175" s="1122"/>
      <c r="BL175" s="1122"/>
      <c r="BM175" s="1122"/>
    </row>
    <row r="176" spans="13:65" x14ac:dyDescent="0.3">
      <c r="M176" s="1122"/>
      <c r="N176" s="1122"/>
      <c r="O176" s="1122"/>
      <c r="P176" s="1122"/>
      <c r="Q176" s="1122"/>
      <c r="R176" s="1122"/>
      <c r="S176" s="1122"/>
      <c r="T176" s="1122"/>
      <c r="U176" s="1122"/>
      <c r="V176" s="1122"/>
      <c r="W176" s="1122"/>
      <c r="X176" s="1122"/>
      <c r="Y176" s="1122"/>
      <c r="Z176" s="1122"/>
      <c r="AA176" s="1122"/>
      <c r="AB176" s="1122"/>
      <c r="AC176" s="1122"/>
      <c r="AD176" s="1122"/>
      <c r="AE176" s="1122"/>
      <c r="AF176" s="1122"/>
      <c r="AG176" s="1122"/>
      <c r="AH176" s="1122"/>
      <c r="AI176" s="1122"/>
      <c r="AJ176" s="1122"/>
      <c r="AK176" s="1122"/>
      <c r="AL176" s="1122"/>
      <c r="AM176" s="1122"/>
      <c r="AN176" s="1122"/>
      <c r="AO176" s="1122"/>
      <c r="AP176" s="1122"/>
      <c r="AQ176" s="1122"/>
      <c r="AR176" s="1122"/>
      <c r="AS176" s="1122"/>
      <c r="AT176" s="1122"/>
      <c r="AU176" s="1122"/>
      <c r="AV176" s="1122"/>
      <c r="AW176" s="1122"/>
      <c r="AX176" s="1122"/>
      <c r="AY176" s="1122"/>
      <c r="AZ176" s="1122"/>
      <c r="BA176" s="1122"/>
      <c r="BB176" s="1122"/>
      <c r="BC176" s="1122"/>
      <c r="BD176" s="1122"/>
      <c r="BE176" s="1122"/>
      <c r="BF176" s="1122"/>
      <c r="BG176" s="1122"/>
      <c r="BH176" s="1122"/>
      <c r="BI176" s="1122"/>
      <c r="BJ176" s="1122"/>
      <c r="BK176" s="1122"/>
      <c r="BL176" s="1122"/>
      <c r="BM176" s="1122"/>
    </row>
    <row r="177" spans="13:65" x14ac:dyDescent="0.3">
      <c r="M177" s="1122"/>
      <c r="N177" s="1122"/>
      <c r="O177" s="1122"/>
      <c r="P177" s="1122"/>
      <c r="Q177" s="1122"/>
      <c r="R177" s="1122"/>
      <c r="S177" s="1122"/>
      <c r="T177" s="1122"/>
      <c r="U177" s="1122"/>
      <c r="V177" s="1122"/>
      <c r="W177" s="1122"/>
      <c r="X177" s="1122"/>
      <c r="Y177" s="1122"/>
      <c r="Z177" s="1122"/>
      <c r="AA177" s="1122"/>
      <c r="AB177" s="1122"/>
      <c r="AC177" s="1122"/>
      <c r="AD177" s="1122"/>
      <c r="AE177" s="1122"/>
      <c r="AF177" s="1122"/>
      <c r="AG177" s="1122"/>
      <c r="AH177" s="1122"/>
      <c r="AI177" s="1122"/>
      <c r="AJ177" s="1122"/>
      <c r="AK177" s="1122"/>
      <c r="AL177" s="1122"/>
      <c r="AM177" s="1122"/>
      <c r="AN177" s="1122"/>
      <c r="AO177" s="1122"/>
      <c r="AP177" s="1122"/>
      <c r="AQ177" s="1122"/>
      <c r="AR177" s="1122"/>
      <c r="AS177" s="1122"/>
      <c r="AT177" s="1122"/>
      <c r="AU177" s="1122"/>
      <c r="AV177" s="1122"/>
      <c r="AW177" s="1122"/>
      <c r="AX177" s="1122"/>
      <c r="AY177" s="1122"/>
      <c r="AZ177" s="1122"/>
      <c r="BA177" s="1122"/>
      <c r="BB177" s="1122"/>
      <c r="BC177" s="1122"/>
      <c r="BD177" s="1122"/>
      <c r="BE177" s="1122"/>
      <c r="BF177" s="1122"/>
      <c r="BG177" s="1122"/>
      <c r="BH177" s="1122"/>
      <c r="BI177" s="1122"/>
      <c r="BJ177" s="1122"/>
      <c r="BK177" s="1122"/>
      <c r="BL177" s="1122"/>
      <c r="BM177" s="1122"/>
    </row>
    <row r="178" spans="13:65" x14ac:dyDescent="0.3">
      <c r="M178" s="1122"/>
      <c r="N178" s="1122"/>
      <c r="O178" s="1122"/>
      <c r="P178" s="1122"/>
      <c r="Q178" s="1122"/>
      <c r="R178" s="1122"/>
      <c r="S178" s="1122"/>
      <c r="T178" s="1122"/>
      <c r="U178" s="1122"/>
      <c r="V178" s="1122"/>
      <c r="W178" s="1122"/>
      <c r="X178" s="1122"/>
      <c r="Y178" s="1122"/>
      <c r="Z178" s="1122"/>
      <c r="AA178" s="1122"/>
      <c r="AB178" s="1122"/>
      <c r="AC178" s="1122"/>
      <c r="AD178" s="1122"/>
      <c r="AE178" s="1122"/>
      <c r="AF178" s="1122"/>
      <c r="AG178" s="1122"/>
      <c r="AH178" s="1122"/>
      <c r="AI178" s="1122"/>
      <c r="AJ178" s="1122"/>
      <c r="AK178" s="1122"/>
      <c r="AL178" s="1122"/>
      <c r="AM178" s="1122"/>
      <c r="AN178" s="1122"/>
      <c r="AO178" s="1122"/>
      <c r="AP178" s="1122"/>
      <c r="AQ178" s="1122"/>
      <c r="AR178" s="1122"/>
      <c r="AS178" s="1122"/>
      <c r="AT178" s="1122"/>
      <c r="AU178" s="1122"/>
      <c r="AV178" s="1122"/>
      <c r="AW178" s="1122"/>
      <c r="AX178" s="1122"/>
      <c r="AY178" s="1122"/>
      <c r="AZ178" s="1122"/>
      <c r="BA178" s="1122"/>
      <c r="BB178" s="1122"/>
      <c r="BC178" s="1122"/>
      <c r="BD178" s="1122"/>
      <c r="BE178" s="1122"/>
      <c r="BF178" s="1122"/>
      <c r="BG178" s="1122"/>
      <c r="BH178" s="1122"/>
      <c r="BI178" s="1122"/>
      <c r="BJ178" s="1122"/>
      <c r="BK178" s="1122"/>
      <c r="BL178" s="1122"/>
      <c r="BM178" s="1122"/>
    </row>
    <row r="179" spans="13:65" x14ac:dyDescent="0.3">
      <c r="M179" s="1122"/>
      <c r="N179" s="1122"/>
      <c r="O179" s="1122"/>
      <c r="P179" s="1122"/>
      <c r="Q179" s="1122"/>
      <c r="R179" s="1122"/>
      <c r="S179" s="1122"/>
      <c r="T179" s="1122"/>
      <c r="U179" s="1122"/>
      <c r="V179" s="1122"/>
      <c r="W179" s="1122"/>
      <c r="X179" s="1122"/>
      <c r="Y179" s="1122"/>
      <c r="Z179" s="1122"/>
      <c r="AA179" s="1122"/>
      <c r="AB179" s="1122"/>
      <c r="AC179" s="1122"/>
      <c r="AD179" s="1122"/>
      <c r="AE179" s="1122"/>
      <c r="AF179" s="1122"/>
      <c r="AG179" s="1122"/>
      <c r="AH179" s="1122"/>
      <c r="AI179" s="1122"/>
      <c r="AJ179" s="1122"/>
      <c r="AK179" s="1122"/>
      <c r="AL179" s="1122"/>
      <c r="AM179" s="1122"/>
      <c r="AN179" s="1122"/>
      <c r="AO179" s="1122"/>
      <c r="AP179" s="1122"/>
      <c r="AQ179" s="1122"/>
      <c r="AR179" s="1122"/>
      <c r="AS179" s="1122"/>
      <c r="AT179" s="1122"/>
      <c r="AU179" s="1122"/>
      <c r="AV179" s="1122"/>
      <c r="AW179" s="1122"/>
      <c r="AX179" s="1122"/>
      <c r="AY179" s="1122"/>
      <c r="AZ179" s="1122"/>
      <c r="BA179" s="1122"/>
      <c r="BB179" s="1122"/>
      <c r="BC179" s="1122"/>
      <c r="BD179" s="1122"/>
      <c r="BE179" s="1122"/>
      <c r="BF179" s="1122"/>
      <c r="BG179" s="1122"/>
      <c r="BH179" s="1122"/>
      <c r="BI179" s="1122"/>
      <c r="BJ179" s="1122"/>
      <c r="BK179" s="1122"/>
      <c r="BL179" s="1122"/>
      <c r="BM179" s="1122"/>
    </row>
    <row r="180" spans="13:65" x14ac:dyDescent="0.3">
      <c r="M180" s="1122"/>
      <c r="N180" s="1122"/>
      <c r="O180" s="1122"/>
      <c r="P180" s="1122"/>
      <c r="Q180" s="1122"/>
      <c r="R180" s="1122"/>
      <c r="S180" s="1122"/>
      <c r="T180" s="1122"/>
      <c r="U180" s="1122"/>
      <c r="V180" s="1122"/>
      <c r="W180" s="1122"/>
      <c r="X180" s="1122"/>
      <c r="Y180" s="1122"/>
      <c r="Z180" s="1122"/>
      <c r="AA180" s="1122"/>
      <c r="AB180" s="1122"/>
      <c r="AC180" s="1122"/>
      <c r="AD180" s="1122"/>
      <c r="AE180" s="1122"/>
      <c r="AF180" s="1122"/>
      <c r="AG180" s="1122"/>
      <c r="AH180" s="1122"/>
      <c r="AI180" s="1122"/>
      <c r="AJ180" s="1122"/>
      <c r="AK180" s="1122"/>
      <c r="AL180" s="1122"/>
      <c r="AM180" s="1122"/>
      <c r="AN180" s="1122"/>
      <c r="AO180" s="1122"/>
      <c r="AP180" s="1122"/>
      <c r="AQ180" s="1122"/>
      <c r="AR180" s="1122"/>
      <c r="AS180" s="1122"/>
      <c r="AT180" s="1122"/>
      <c r="AU180" s="1122"/>
      <c r="AV180" s="1122"/>
      <c r="AW180" s="1122"/>
      <c r="AX180" s="1122"/>
      <c r="AY180" s="1122"/>
      <c r="AZ180" s="1122"/>
      <c r="BA180" s="1122"/>
      <c r="BB180" s="1122"/>
      <c r="BC180" s="1122"/>
      <c r="BD180" s="1122"/>
      <c r="BE180" s="1122"/>
      <c r="BF180" s="1122"/>
      <c r="BG180" s="1122"/>
      <c r="BH180" s="1122"/>
      <c r="BI180" s="1122"/>
      <c r="BJ180" s="1122"/>
      <c r="BK180" s="1122"/>
      <c r="BL180" s="1122"/>
      <c r="BM180" s="1122"/>
    </row>
    <row r="181" spans="13:65" x14ac:dyDescent="0.3">
      <c r="M181" s="1122"/>
      <c r="N181" s="1122"/>
      <c r="O181" s="1122"/>
      <c r="P181" s="1122"/>
      <c r="Q181" s="1122"/>
      <c r="R181" s="1122"/>
      <c r="S181" s="1122"/>
      <c r="T181" s="1122"/>
      <c r="U181" s="1122"/>
      <c r="V181" s="1122"/>
      <c r="W181" s="1122"/>
      <c r="X181" s="1122"/>
      <c r="Y181" s="1122"/>
      <c r="Z181" s="1122"/>
      <c r="AA181" s="1122"/>
      <c r="AB181" s="1122"/>
      <c r="AC181" s="1122"/>
      <c r="AD181" s="1122"/>
      <c r="AE181" s="1122"/>
      <c r="AF181" s="1122"/>
      <c r="AG181" s="1122"/>
      <c r="AH181" s="1122"/>
      <c r="AI181" s="1122"/>
      <c r="AJ181" s="1122"/>
      <c r="AK181" s="1122"/>
      <c r="AL181" s="1122"/>
      <c r="AM181" s="1122"/>
      <c r="AN181" s="1122"/>
      <c r="AO181" s="1122"/>
      <c r="AP181" s="1122"/>
      <c r="AQ181" s="1122"/>
      <c r="AR181" s="1122"/>
      <c r="AS181" s="1122"/>
      <c r="AT181" s="1122"/>
      <c r="AU181" s="1122"/>
      <c r="AV181" s="1122"/>
      <c r="AW181" s="1122"/>
      <c r="AX181" s="1122"/>
      <c r="AY181" s="1122"/>
      <c r="AZ181" s="1122"/>
      <c r="BA181" s="1122"/>
      <c r="BB181" s="1122"/>
      <c r="BC181" s="1122"/>
      <c r="BD181" s="1122"/>
      <c r="BE181" s="1122"/>
      <c r="BF181" s="1122"/>
      <c r="BG181" s="1122"/>
      <c r="BH181" s="1122"/>
      <c r="BI181" s="1122"/>
      <c r="BJ181" s="1122"/>
      <c r="BK181" s="1122"/>
      <c r="BL181" s="1122"/>
      <c r="BM181" s="1122"/>
    </row>
    <row r="182" spans="13:65" x14ac:dyDescent="0.3">
      <c r="M182" s="1122"/>
      <c r="N182" s="1122"/>
      <c r="O182" s="1122"/>
      <c r="P182" s="1122"/>
      <c r="Q182" s="1122"/>
      <c r="R182" s="1122"/>
      <c r="S182" s="1122"/>
      <c r="T182" s="1122"/>
      <c r="U182" s="1122"/>
      <c r="V182" s="1122"/>
      <c r="W182" s="1122"/>
      <c r="X182" s="1122"/>
      <c r="Y182" s="1122"/>
      <c r="Z182" s="1122"/>
      <c r="AA182" s="1122"/>
      <c r="AB182" s="1122"/>
      <c r="AC182" s="1122"/>
      <c r="AD182" s="1122"/>
      <c r="AE182" s="1122"/>
      <c r="AF182" s="1122"/>
      <c r="AG182" s="1122"/>
      <c r="AH182" s="1122"/>
      <c r="AI182" s="1122"/>
      <c r="AJ182" s="1122"/>
      <c r="AK182" s="1122"/>
      <c r="AL182" s="1122"/>
      <c r="AM182" s="1122"/>
      <c r="AN182" s="1122"/>
      <c r="AO182" s="1122"/>
      <c r="AP182" s="1122"/>
      <c r="AQ182" s="1122"/>
      <c r="AR182" s="1122"/>
      <c r="AS182" s="1122"/>
      <c r="AT182" s="1122"/>
      <c r="AU182" s="1122"/>
      <c r="AV182" s="1122"/>
      <c r="AW182" s="1122"/>
      <c r="AX182" s="1122"/>
      <c r="AY182" s="1122"/>
      <c r="AZ182" s="1122"/>
      <c r="BA182" s="1122"/>
      <c r="BB182" s="1122"/>
      <c r="BC182" s="1122"/>
      <c r="BD182" s="1122"/>
      <c r="BE182" s="1122"/>
      <c r="BF182" s="1122"/>
      <c r="BG182" s="1122"/>
      <c r="BH182" s="1122"/>
      <c r="BI182" s="1122"/>
      <c r="BJ182" s="1122"/>
      <c r="BK182" s="1122"/>
      <c r="BL182" s="1122"/>
      <c r="BM182" s="1122"/>
    </row>
    <row r="183" spans="13:65" x14ac:dyDescent="0.3">
      <c r="M183" s="1122"/>
      <c r="N183" s="1122"/>
      <c r="O183" s="1122"/>
      <c r="P183" s="1122"/>
      <c r="Q183" s="1122"/>
      <c r="R183" s="1122"/>
      <c r="S183" s="1122"/>
      <c r="T183" s="1122"/>
      <c r="U183" s="1122"/>
      <c r="V183" s="1122"/>
      <c r="W183" s="1122"/>
      <c r="X183" s="1122"/>
      <c r="Y183" s="1122"/>
      <c r="Z183" s="1122"/>
      <c r="AA183" s="1122"/>
      <c r="AB183" s="1122"/>
      <c r="AC183" s="1122"/>
      <c r="AD183" s="1122"/>
      <c r="AE183" s="1122"/>
      <c r="AF183" s="1122"/>
      <c r="AG183" s="1122"/>
      <c r="AH183" s="1122"/>
      <c r="AI183" s="1122"/>
      <c r="AJ183" s="1122"/>
      <c r="AK183" s="1122"/>
      <c r="AL183" s="1122"/>
      <c r="AM183" s="1122"/>
      <c r="AN183" s="1122"/>
      <c r="AO183" s="1122"/>
      <c r="AP183" s="1122"/>
      <c r="AQ183" s="1122"/>
      <c r="AR183" s="1122"/>
      <c r="AS183" s="1122"/>
      <c r="AT183" s="1122"/>
      <c r="AU183" s="1122"/>
      <c r="AV183" s="1122"/>
      <c r="AW183" s="1122"/>
      <c r="AX183" s="1122"/>
      <c r="AY183" s="1122"/>
      <c r="AZ183" s="1122"/>
      <c r="BA183" s="1122"/>
      <c r="BB183" s="1122"/>
      <c r="BC183" s="1122"/>
      <c r="BD183" s="1122"/>
      <c r="BE183" s="1122"/>
      <c r="BF183" s="1122"/>
      <c r="BG183" s="1122"/>
      <c r="BH183" s="1122"/>
      <c r="BI183" s="1122"/>
      <c r="BJ183" s="1122"/>
      <c r="BK183" s="1122"/>
      <c r="BL183" s="1122"/>
      <c r="BM183" s="1122"/>
    </row>
    <row r="184" spans="13:65" x14ac:dyDescent="0.3">
      <c r="M184" s="1122"/>
      <c r="N184" s="1122"/>
      <c r="O184" s="1122"/>
      <c r="P184" s="1122"/>
      <c r="Q184" s="1122"/>
      <c r="R184" s="1122"/>
      <c r="S184" s="1122"/>
      <c r="T184" s="1122"/>
      <c r="U184" s="1122"/>
      <c r="V184" s="1122"/>
      <c r="W184" s="1122"/>
      <c r="X184" s="1122"/>
      <c r="Y184" s="1122"/>
      <c r="Z184" s="1122"/>
      <c r="AA184" s="1122"/>
      <c r="AB184" s="1122"/>
      <c r="AC184" s="1122"/>
      <c r="AD184" s="1122"/>
      <c r="AE184" s="1122"/>
      <c r="AF184" s="1122"/>
      <c r="AG184" s="1122"/>
      <c r="AH184" s="1122"/>
      <c r="AI184" s="1122"/>
      <c r="AJ184" s="1122"/>
      <c r="AK184" s="1122"/>
      <c r="AL184" s="1122"/>
      <c r="AM184" s="1122"/>
      <c r="AN184" s="1122"/>
      <c r="AO184" s="1122"/>
      <c r="AP184" s="1122"/>
      <c r="AQ184" s="1122"/>
      <c r="AR184" s="1122"/>
      <c r="AS184" s="1122"/>
      <c r="AT184" s="1122"/>
      <c r="AU184" s="1122"/>
      <c r="AV184" s="1122"/>
      <c r="AW184" s="1122"/>
      <c r="AX184" s="1122"/>
      <c r="AY184" s="1122"/>
      <c r="AZ184" s="1122"/>
      <c r="BA184" s="1122"/>
      <c r="BB184" s="1122"/>
      <c r="BC184" s="1122"/>
      <c r="BD184" s="1122"/>
      <c r="BE184" s="1122"/>
      <c r="BF184" s="1122"/>
      <c r="BG184" s="1122"/>
      <c r="BH184" s="1122"/>
      <c r="BI184" s="1122"/>
      <c r="BJ184" s="1122"/>
      <c r="BK184" s="1122"/>
      <c r="BL184" s="1122"/>
      <c r="BM184" s="1122"/>
    </row>
    <row r="185" spans="13:65" x14ac:dyDescent="0.3">
      <c r="M185" s="1122"/>
      <c r="N185" s="1122"/>
      <c r="O185" s="1122"/>
      <c r="P185" s="1122"/>
      <c r="Q185" s="1122"/>
      <c r="R185" s="1122"/>
      <c r="S185" s="1122"/>
      <c r="T185" s="1122"/>
      <c r="U185" s="1122"/>
      <c r="V185" s="1122"/>
      <c r="W185" s="1122"/>
      <c r="X185" s="1122"/>
      <c r="Y185" s="1122"/>
      <c r="Z185" s="1122"/>
      <c r="AA185" s="1122"/>
      <c r="AB185" s="1122"/>
      <c r="AC185" s="1122"/>
      <c r="AD185" s="1122"/>
      <c r="AE185" s="1122"/>
      <c r="AF185" s="1122"/>
      <c r="AG185" s="1122"/>
      <c r="AH185" s="1122"/>
      <c r="AI185" s="1122"/>
      <c r="AJ185" s="1122"/>
      <c r="AK185" s="1122"/>
      <c r="AL185" s="1122"/>
      <c r="AM185" s="1122"/>
      <c r="AN185" s="1122"/>
      <c r="AO185" s="1122"/>
      <c r="AP185" s="1122"/>
      <c r="AQ185" s="1122"/>
      <c r="AR185" s="1122"/>
      <c r="AS185" s="1122"/>
      <c r="AT185" s="1122"/>
      <c r="AU185" s="1122"/>
      <c r="AV185" s="1122"/>
      <c r="AW185" s="1122"/>
      <c r="AX185" s="1122"/>
      <c r="AY185" s="1122"/>
      <c r="AZ185" s="1122"/>
      <c r="BA185" s="1122"/>
      <c r="BB185" s="1122"/>
      <c r="BC185" s="1122"/>
      <c r="BD185" s="1122"/>
      <c r="BE185" s="1122"/>
      <c r="BF185" s="1122"/>
      <c r="BG185" s="1122"/>
      <c r="BH185" s="1122"/>
      <c r="BI185" s="1122"/>
      <c r="BJ185" s="1122"/>
      <c r="BK185" s="1122"/>
      <c r="BL185" s="1122"/>
      <c r="BM185" s="1122"/>
    </row>
    <row r="186" spans="13:65" x14ac:dyDescent="0.3">
      <c r="M186" s="1122"/>
      <c r="N186" s="1122"/>
      <c r="O186" s="1122"/>
      <c r="P186" s="1122"/>
      <c r="Q186" s="1122"/>
      <c r="R186" s="1122"/>
      <c r="S186" s="1122"/>
      <c r="T186" s="1122"/>
      <c r="U186" s="1122"/>
      <c r="V186" s="1122"/>
      <c r="W186" s="1122"/>
      <c r="X186" s="1122"/>
      <c r="Y186" s="1122"/>
      <c r="Z186" s="1122"/>
      <c r="AA186" s="1122"/>
      <c r="AB186" s="1122"/>
      <c r="AC186" s="1122"/>
      <c r="AD186" s="1122"/>
      <c r="AE186" s="1122"/>
      <c r="AF186" s="1122"/>
      <c r="AG186" s="1122"/>
      <c r="AH186" s="1122"/>
      <c r="AI186" s="1122"/>
      <c r="AJ186" s="1122"/>
      <c r="AK186" s="1122"/>
      <c r="AL186" s="1122"/>
      <c r="AM186" s="1122"/>
      <c r="AN186" s="1122"/>
      <c r="AO186" s="1122"/>
      <c r="AP186" s="1122"/>
      <c r="AQ186" s="1122"/>
      <c r="AR186" s="1122"/>
      <c r="AS186" s="1122"/>
      <c r="AT186" s="1122"/>
      <c r="AU186" s="1122"/>
      <c r="AV186" s="1122"/>
      <c r="AW186" s="1122"/>
      <c r="AX186" s="1122"/>
      <c r="AY186" s="1122"/>
      <c r="AZ186" s="1122"/>
      <c r="BA186" s="1122"/>
      <c r="BB186" s="1122"/>
      <c r="BC186" s="1122"/>
      <c r="BD186" s="1122"/>
      <c r="BE186" s="1122"/>
      <c r="BF186" s="1122"/>
      <c r="BG186" s="1122"/>
      <c r="BH186" s="1122"/>
      <c r="BI186" s="1122"/>
      <c r="BJ186" s="1122"/>
      <c r="BK186" s="1122"/>
      <c r="BL186" s="1122"/>
      <c r="BM186" s="1122"/>
    </row>
    <row r="187" spans="13:65" x14ac:dyDescent="0.3">
      <c r="M187" s="1122"/>
      <c r="N187" s="1122"/>
      <c r="O187" s="1122"/>
      <c r="P187" s="1122"/>
      <c r="Q187" s="1122"/>
      <c r="R187" s="1122"/>
      <c r="S187" s="1122"/>
      <c r="T187" s="1122"/>
      <c r="U187" s="1122"/>
      <c r="V187" s="1122"/>
      <c r="W187" s="1122"/>
      <c r="X187" s="1122"/>
      <c r="Y187" s="1122"/>
      <c r="Z187" s="1122"/>
      <c r="AA187" s="1122"/>
      <c r="AB187" s="1122"/>
      <c r="AC187" s="1122"/>
      <c r="AD187" s="1122"/>
      <c r="AE187" s="1122"/>
      <c r="AF187" s="1122"/>
      <c r="AG187" s="1122"/>
      <c r="AH187" s="1122"/>
      <c r="AI187" s="1122"/>
      <c r="AJ187" s="1122"/>
      <c r="AK187" s="1122"/>
      <c r="AL187" s="1122"/>
      <c r="AM187" s="1122"/>
      <c r="AN187" s="1122"/>
      <c r="AO187" s="1122"/>
      <c r="AP187" s="1122"/>
      <c r="AQ187" s="1122"/>
      <c r="AR187" s="1122"/>
      <c r="AS187" s="1122"/>
      <c r="AT187" s="1122"/>
      <c r="AU187" s="1122"/>
      <c r="AV187" s="1122"/>
      <c r="AW187" s="1122"/>
      <c r="AX187" s="1122"/>
      <c r="AY187" s="1122"/>
      <c r="AZ187" s="1122"/>
      <c r="BA187" s="1122"/>
      <c r="BB187" s="1122"/>
      <c r="BC187" s="1122"/>
      <c r="BD187" s="1122"/>
      <c r="BE187" s="1122"/>
      <c r="BF187" s="1122"/>
      <c r="BG187" s="1122"/>
      <c r="BH187" s="1122"/>
      <c r="BI187" s="1122"/>
      <c r="BJ187" s="1122"/>
      <c r="BK187" s="1122"/>
      <c r="BL187" s="1122"/>
      <c r="BM187" s="1122"/>
    </row>
    <row r="188" spans="13:65" x14ac:dyDescent="0.3">
      <c r="M188" s="1122"/>
      <c r="N188" s="1122"/>
      <c r="O188" s="1122"/>
      <c r="P188" s="1122"/>
      <c r="Q188" s="1122"/>
      <c r="R188" s="1122"/>
      <c r="S188" s="1122"/>
      <c r="T188" s="1122"/>
      <c r="U188" s="1122"/>
      <c r="V188" s="1122"/>
      <c r="W188" s="1122"/>
      <c r="X188" s="1122"/>
      <c r="Y188" s="1122"/>
      <c r="Z188" s="1122"/>
      <c r="AA188" s="1122"/>
      <c r="AB188" s="1122"/>
      <c r="AC188" s="1122"/>
      <c r="AD188" s="1122"/>
      <c r="AE188" s="1122"/>
      <c r="AF188" s="1122"/>
      <c r="AG188" s="1122"/>
      <c r="AH188" s="1122"/>
      <c r="AI188" s="1122"/>
      <c r="AJ188" s="1122"/>
      <c r="AK188" s="1122"/>
      <c r="AL188" s="1122"/>
      <c r="AM188" s="1122"/>
      <c r="AN188" s="1122"/>
      <c r="AO188" s="1122"/>
      <c r="AP188" s="1122"/>
      <c r="AQ188" s="1122"/>
      <c r="AR188" s="1122"/>
      <c r="AS188" s="1122"/>
      <c r="AT188" s="1122"/>
      <c r="AU188" s="1122"/>
      <c r="AV188" s="1122"/>
      <c r="AW188" s="1122"/>
      <c r="AX188" s="1122"/>
      <c r="AY188" s="1122"/>
      <c r="AZ188" s="1122"/>
      <c r="BA188" s="1122"/>
      <c r="BB188" s="1122"/>
      <c r="BC188" s="1122"/>
      <c r="BD188" s="1122"/>
      <c r="BE188" s="1122"/>
      <c r="BF188" s="1122"/>
      <c r="BG188" s="1122"/>
      <c r="BH188" s="1122"/>
      <c r="BI188" s="1122"/>
      <c r="BJ188" s="1122"/>
      <c r="BK188" s="1122"/>
      <c r="BL188" s="1122"/>
      <c r="BM188" s="1122"/>
    </row>
    <row r="189" spans="13:65" x14ac:dyDescent="0.3">
      <c r="M189" s="1122"/>
      <c r="N189" s="1122"/>
      <c r="O189" s="1122"/>
      <c r="P189" s="1122"/>
      <c r="Q189" s="1122"/>
      <c r="R189" s="1122"/>
      <c r="S189" s="1122"/>
      <c r="T189" s="1122"/>
      <c r="U189" s="1122"/>
      <c r="V189" s="1122"/>
      <c r="W189" s="1122"/>
      <c r="X189" s="1122"/>
      <c r="Y189" s="1122"/>
      <c r="Z189" s="1122"/>
      <c r="AA189" s="1122"/>
      <c r="AB189" s="1122"/>
      <c r="AC189" s="1122"/>
      <c r="AD189" s="1122"/>
      <c r="AE189" s="1122"/>
      <c r="AF189" s="1122"/>
      <c r="AG189" s="1122"/>
      <c r="AH189" s="1122"/>
      <c r="AI189" s="1122"/>
      <c r="AJ189" s="1122"/>
      <c r="AK189" s="1122"/>
      <c r="AL189" s="1122"/>
      <c r="AM189" s="1122"/>
      <c r="AN189" s="1122"/>
      <c r="AO189" s="1122"/>
      <c r="AP189" s="1122"/>
      <c r="AQ189" s="1122"/>
      <c r="AR189" s="1122"/>
      <c r="AS189" s="1122"/>
      <c r="AT189" s="1122"/>
      <c r="AU189" s="1122"/>
      <c r="AV189" s="1122"/>
      <c r="AW189" s="1122"/>
      <c r="AX189" s="1122"/>
      <c r="AY189" s="1122"/>
      <c r="AZ189" s="1122"/>
      <c r="BA189" s="1122"/>
      <c r="BB189" s="1122"/>
      <c r="BC189" s="1122"/>
      <c r="BD189" s="1122"/>
      <c r="BE189" s="1122"/>
      <c r="BF189" s="1122"/>
      <c r="BG189" s="1122"/>
      <c r="BH189" s="1122"/>
      <c r="BI189" s="1122"/>
      <c r="BJ189" s="1122"/>
      <c r="BK189" s="1122"/>
      <c r="BL189" s="1122"/>
      <c r="BM189" s="1122"/>
    </row>
    <row r="190" spans="13:65" x14ac:dyDescent="0.3">
      <c r="M190" s="1122"/>
      <c r="N190" s="1122"/>
      <c r="O190" s="1122"/>
      <c r="P190" s="1122"/>
      <c r="Q190" s="1122"/>
      <c r="R190" s="1122"/>
      <c r="S190" s="1122"/>
      <c r="T190" s="1122"/>
      <c r="U190" s="1122"/>
      <c r="V190" s="1122"/>
      <c r="W190" s="1122"/>
      <c r="X190" s="1122"/>
      <c r="Y190" s="1122"/>
      <c r="Z190" s="1122"/>
      <c r="AA190" s="1122"/>
      <c r="AB190" s="1122"/>
      <c r="AC190" s="1122"/>
      <c r="AD190" s="1122"/>
      <c r="AE190" s="1122"/>
      <c r="AF190" s="1122"/>
      <c r="AG190" s="1122"/>
      <c r="AH190" s="1122"/>
      <c r="AI190" s="1122"/>
      <c r="AJ190" s="1122"/>
      <c r="AK190" s="1122"/>
      <c r="AL190" s="1122"/>
      <c r="AM190" s="1122"/>
      <c r="AN190" s="1122"/>
      <c r="AO190" s="1122"/>
      <c r="AP190" s="1122"/>
      <c r="AQ190" s="1122"/>
      <c r="AR190" s="1122"/>
      <c r="AS190" s="1122"/>
      <c r="AT190" s="1122"/>
      <c r="AU190" s="1122"/>
      <c r="AV190" s="1122"/>
      <c r="AW190" s="1122"/>
      <c r="AX190" s="1122"/>
      <c r="AY190" s="1122"/>
      <c r="AZ190" s="1122"/>
      <c r="BA190" s="1122"/>
      <c r="BB190" s="1122"/>
      <c r="BC190" s="1122"/>
      <c r="BD190" s="1122"/>
      <c r="BE190" s="1122"/>
      <c r="BF190" s="1122"/>
      <c r="BG190" s="1122"/>
      <c r="BH190" s="1122"/>
      <c r="BI190" s="1122"/>
      <c r="BJ190" s="1122"/>
      <c r="BK190" s="1122"/>
      <c r="BL190" s="1122"/>
      <c r="BM190" s="1122"/>
    </row>
    <row r="191" spans="13:65" x14ac:dyDescent="0.3">
      <c r="M191" s="1122"/>
      <c r="N191" s="1122"/>
      <c r="O191" s="1122"/>
      <c r="P191" s="1122"/>
      <c r="Q191" s="1122"/>
      <c r="R191" s="1122"/>
      <c r="S191" s="1122"/>
      <c r="T191" s="1122"/>
      <c r="U191" s="1122"/>
      <c r="V191" s="1122"/>
      <c r="W191" s="1122"/>
      <c r="X191" s="1122"/>
      <c r="Y191" s="1122"/>
      <c r="Z191" s="1122"/>
      <c r="AA191" s="1122"/>
      <c r="AB191" s="1122"/>
      <c r="AC191" s="1122"/>
      <c r="AD191" s="1122"/>
      <c r="AE191" s="1122"/>
      <c r="AF191" s="1122"/>
      <c r="AG191" s="1122"/>
      <c r="AH191" s="1122"/>
      <c r="AI191" s="1122"/>
      <c r="AJ191" s="1122"/>
      <c r="AK191" s="1122"/>
      <c r="AL191" s="1122"/>
      <c r="AM191" s="1122"/>
      <c r="AN191" s="1122"/>
      <c r="AO191" s="1122"/>
      <c r="AP191" s="1122"/>
      <c r="AQ191" s="1122"/>
      <c r="AR191" s="1122"/>
      <c r="AS191" s="1122"/>
      <c r="AT191" s="1122"/>
      <c r="AU191" s="1122"/>
      <c r="AV191" s="1122"/>
      <c r="AW191" s="1122"/>
      <c r="AX191" s="1122"/>
      <c r="AY191" s="1122"/>
      <c r="AZ191" s="1122"/>
      <c r="BA191" s="1122"/>
      <c r="BB191" s="1122"/>
      <c r="BC191" s="1122"/>
      <c r="BD191" s="1122"/>
      <c r="BE191" s="1122"/>
      <c r="BF191" s="1122"/>
      <c r="BG191" s="1122"/>
      <c r="BH191" s="1122"/>
      <c r="BI191" s="1122"/>
      <c r="BJ191" s="1122"/>
      <c r="BK191" s="1122"/>
      <c r="BL191" s="1122"/>
      <c r="BM191" s="1122"/>
    </row>
    <row r="192" spans="13:65" x14ac:dyDescent="0.3">
      <c r="M192" s="1122"/>
      <c r="N192" s="1122"/>
      <c r="O192" s="1122"/>
      <c r="P192" s="1122"/>
      <c r="Q192" s="1122"/>
      <c r="R192" s="1122"/>
      <c r="S192" s="1122"/>
      <c r="T192" s="1122"/>
      <c r="U192" s="1122"/>
      <c r="V192" s="1122"/>
      <c r="W192" s="1122"/>
      <c r="X192" s="1122"/>
      <c r="Y192" s="1122"/>
      <c r="Z192" s="1122"/>
      <c r="AA192" s="1122"/>
      <c r="AB192" s="1122"/>
      <c r="AC192" s="1122"/>
      <c r="AD192" s="1122"/>
      <c r="AE192" s="1122"/>
      <c r="AF192" s="1122"/>
      <c r="AG192" s="1122"/>
      <c r="AH192" s="1122"/>
      <c r="AI192" s="1122"/>
      <c r="AJ192" s="1122"/>
      <c r="AK192" s="1122"/>
      <c r="AL192" s="1122"/>
      <c r="AM192" s="1122"/>
      <c r="AN192" s="1122"/>
      <c r="AO192" s="1122"/>
      <c r="AP192" s="1122"/>
      <c r="AQ192" s="1122"/>
      <c r="AR192" s="1122"/>
      <c r="AS192" s="1122"/>
      <c r="AT192" s="1122"/>
      <c r="AU192" s="1122"/>
      <c r="AV192" s="1122"/>
      <c r="AW192" s="1122"/>
      <c r="AX192" s="1122"/>
      <c r="AY192" s="1122"/>
      <c r="AZ192" s="1122"/>
      <c r="BA192" s="1122"/>
      <c r="BB192" s="1122"/>
      <c r="BC192" s="1122"/>
      <c r="BD192" s="1122"/>
      <c r="BE192" s="1122"/>
      <c r="BF192" s="1122"/>
      <c r="BG192" s="1122"/>
      <c r="BH192" s="1122"/>
      <c r="BI192" s="1122"/>
      <c r="BJ192" s="1122"/>
      <c r="BK192" s="1122"/>
      <c r="BL192" s="1122"/>
      <c r="BM192" s="1122"/>
    </row>
    <row r="193" spans="13:65" x14ac:dyDescent="0.3">
      <c r="M193" s="1122"/>
      <c r="N193" s="1122"/>
      <c r="O193" s="1122"/>
      <c r="P193" s="1122"/>
      <c r="Q193" s="1122"/>
      <c r="R193" s="1122"/>
      <c r="S193" s="1122"/>
      <c r="T193" s="1122"/>
      <c r="U193" s="1122"/>
      <c r="V193" s="1122"/>
      <c r="W193" s="1122"/>
      <c r="X193" s="1122"/>
      <c r="Y193" s="1122"/>
      <c r="Z193" s="1122"/>
      <c r="AA193" s="1122"/>
      <c r="AB193" s="1122"/>
      <c r="AC193" s="1122"/>
      <c r="AD193" s="1122"/>
      <c r="AE193" s="1122"/>
      <c r="AF193" s="1122"/>
      <c r="AG193" s="1122"/>
      <c r="AH193" s="1122"/>
      <c r="AI193" s="1122"/>
      <c r="AJ193" s="1122"/>
      <c r="AK193" s="1122"/>
      <c r="AL193" s="1122"/>
      <c r="AM193" s="1122"/>
      <c r="AN193" s="1122"/>
      <c r="AO193" s="1122"/>
      <c r="AP193" s="1122"/>
      <c r="AQ193" s="1122"/>
      <c r="AR193" s="1122"/>
      <c r="AS193" s="1122"/>
      <c r="AT193" s="1122"/>
      <c r="AU193" s="1122"/>
      <c r="AV193" s="1122"/>
      <c r="AW193" s="1122"/>
      <c r="AX193" s="1122"/>
      <c r="AY193" s="1122"/>
      <c r="AZ193" s="1122"/>
      <c r="BA193" s="1122"/>
      <c r="BB193" s="1122"/>
      <c r="BC193" s="1122"/>
      <c r="BD193" s="1122"/>
      <c r="BE193" s="1122"/>
      <c r="BF193" s="1122"/>
      <c r="BG193" s="1122"/>
      <c r="BH193" s="1122"/>
      <c r="BI193" s="1122"/>
      <c r="BJ193" s="1122"/>
      <c r="BK193" s="1122"/>
      <c r="BL193" s="1122"/>
      <c r="BM193" s="1122"/>
    </row>
    <row r="194" spans="13:65" x14ac:dyDescent="0.3">
      <c r="M194" s="1122"/>
      <c r="N194" s="1122"/>
      <c r="O194" s="1122"/>
      <c r="P194" s="1122"/>
      <c r="Q194" s="1122"/>
      <c r="R194" s="1122"/>
      <c r="S194" s="1122"/>
      <c r="T194" s="1122"/>
      <c r="U194" s="1122"/>
      <c r="V194" s="1122"/>
      <c r="W194" s="1122"/>
      <c r="X194" s="1122"/>
      <c r="Y194" s="1122"/>
      <c r="Z194" s="1122"/>
      <c r="AA194" s="1122"/>
      <c r="AB194" s="1122"/>
      <c r="AC194" s="1122"/>
      <c r="AD194" s="1122"/>
      <c r="AE194" s="1122"/>
      <c r="AF194" s="1122"/>
      <c r="AG194" s="1122"/>
      <c r="AH194" s="1122"/>
      <c r="AI194" s="1122"/>
      <c r="AJ194" s="1122"/>
      <c r="AK194" s="1122"/>
      <c r="AL194" s="1122"/>
      <c r="AM194" s="1122"/>
      <c r="AN194" s="1122"/>
      <c r="AO194" s="1122"/>
      <c r="AP194" s="1122"/>
      <c r="AQ194" s="1122"/>
      <c r="AR194" s="1122"/>
      <c r="AS194" s="1122"/>
      <c r="AT194" s="1122"/>
      <c r="AU194" s="1122"/>
      <c r="AV194" s="1122"/>
      <c r="AW194" s="1122"/>
      <c r="AX194" s="1122"/>
      <c r="AY194" s="1122"/>
      <c r="AZ194" s="1122"/>
      <c r="BA194" s="1122"/>
      <c r="BB194" s="1122"/>
      <c r="BC194" s="1122"/>
      <c r="BD194" s="1122"/>
      <c r="BE194" s="1122"/>
      <c r="BF194" s="1122"/>
      <c r="BG194" s="1122"/>
      <c r="BH194" s="1122"/>
      <c r="BI194" s="1122"/>
      <c r="BJ194" s="1122"/>
      <c r="BK194" s="1122"/>
      <c r="BL194" s="1122"/>
      <c r="BM194" s="1122"/>
    </row>
    <row r="195" spans="13:65" x14ac:dyDescent="0.3">
      <c r="M195" s="1122"/>
      <c r="N195" s="1122"/>
      <c r="O195" s="1122"/>
      <c r="P195" s="1122"/>
      <c r="Q195" s="1122"/>
      <c r="R195" s="1122"/>
      <c r="S195" s="1122"/>
      <c r="T195" s="1122"/>
      <c r="U195" s="1122"/>
      <c r="V195" s="1122"/>
      <c r="W195" s="1122"/>
      <c r="X195" s="1122"/>
      <c r="Y195" s="1122"/>
      <c r="Z195" s="1122"/>
      <c r="AA195" s="1122"/>
      <c r="AB195" s="1122"/>
      <c r="AC195" s="1122"/>
      <c r="AD195" s="1122"/>
      <c r="AE195" s="1122"/>
      <c r="AF195" s="1122"/>
      <c r="AG195" s="1122"/>
      <c r="AH195" s="1122"/>
      <c r="AI195" s="1122"/>
      <c r="AJ195" s="1122"/>
      <c r="AK195" s="1122"/>
      <c r="AL195" s="1122"/>
      <c r="AM195" s="1122"/>
      <c r="AN195" s="1122"/>
      <c r="AO195" s="1122"/>
      <c r="AP195" s="1122"/>
      <c r="AQ195" s="1122"/>
      <c r="AR195" s="1122"/>
      <c r="AS195" s="1122"/>
      <c r="AT195" s="1122"/>
      <c r="AU195" s="1122"/>
      <c r="AV195" s="1122"/>
      <c r="AW195" s="1122"/>
      <c r="AX195" s="1122"/>
      <c r="AY195" s="1122"/>
      <c r="AZ195" s="1122"/>
      <c r="BA195" s="1122"/>
      <c r="BB195" s="1122"/>
      <c r="BC195" s="1122"/>
      <c r="BD195" s="1122"/>
      <c r="BE195" s="1122"/>
      <c r="BF195" s="1122"/>
      <c r="BG195" s="1122"/>
      <c r="BH195" s="1122"/>
      <c r="BI195" s="1122"/>
      <c r="BJ195" s="1122"/>
      <c r="BK195" s="1122"/>
      <c r="BL195" s="1122"/>
      <c r="BM195" s="1122"/>
    </row>
    <row r="196" spans="13:65" x14ac:dyDescent="0.3">
      <c r="M196" s="1122"/>
      <c r="N196" s="1122"/>
      <c r="O196" s="1122"/>
      <c r="P196" s="1122"/>
      <c r="Q196" s="1122"/>
      <c r="R196" s="1122"/>
      <c r="S196" s="1122"/>
      <c r="T196" s="1122"/>
      <c r="U196" s="1122"/>
      <c r="V196" s="1122"/>
      <c r="W196" s="1122"/>
      <c r="X196" s="1122"/>
      <c r="Y196" s="1122"/>
      <c r="Z196" s="1122"/>
      <c r="AA196" s="1122"/>
      <c r="AB196" s="1122"/>
      <c r="AC196" s="1122"/>
      <c r="AD196" s="1122"/>
      <c r="AE196" s="1122"/>
      <c r="AF196" s="1122"/>
      <c r="AG196" s="1122"/>
      <c r="AH196" s="1122"/>
      <c r="AI196" s="1122"/>
      <c r="AJ196" s="1122"/>
      <c r="AK196" s="1122"/>
      <c r="AL196" s="1122"/>
      <c r="AM196" s="1122"/>
      <c r="AN196" s="1122"/>
      <c r="AO196" s="1122"/>
      <c r="AP196" s="1122"/>
      <c r="AQ196" s="1122"/>
      <c r="AR196" s="1122"/>
      <c r="AS196" s="1122"/>
      <c r="AT196" s="1122"/>
      <c r="AU196" s="1122"/>
      <c r="AV196" s="1122"/>
      <c r="AW196" s="1122"/>
      <c r="AX196" s="1122"/>
      <c r="AY196" s="1122"/>
      <c r="AZ196" s="1122"/>
      <c r="BA196" s="1122"/>
      <c r="BB196" s="1122"/>
      <c r="BC196" s="1122"/>
      <c r="BD196" s="1122"/>
      <c r="BE196" s="1122"/>
      <c r="BF196" s="1122"/>
      <c r="BG196" s="1122"/>
      <c r="BH196" s="1122"/>
      <c r="BI196" s="1122"/>
      <c r="BJ196" s="1122"/>
      <c r="BK196" s="1122"/>
      <c r="BL196" s="1122"/>
      <c r="BM196" s="1122"/>
    </row>
    <row r="197" spans="13:65" x14ac:dyDescent="0.3">
      <c r="M197" s="1122"/>
      <c r="N197" s="1122"/>
      <c r="O197" s="1122"/>
      <c r="P197" s="1122"/>
      <c r="Q197" s="1122"/>
      <c r="R197" s="1122"/>
      <c r="S197" s="1122"/>
      <c r="T197" s="1122"/>
      <c r="U197" s="1122"/>
      <c r="V197" s="1122"/>
      <c r="W197" s="1122"/>
      <c r="X197" s="1122"/>
      <c r="Y197" s="1122"/>
      <c r="Z197" s="1122"/>
      <c r="AA197" s="1122"/>
      <c r="AB197" s="1122"/>
      <c r="AC197" s="1122"/>
      <c r="AD197" s="1122"/>
      <c r="AE197" s="1122"/>
      <c r="AF197" s="1122"/>
      <c r="AG197" s="1122"/>
      <c r="AH197" s="1122"/>
      <c r="AI197" s="1122"/>
      <c r="AJ197" s="1122"/>
      <c r="AK197" s="1122"/>
      <c r="AL197" s="1122"/>
      <c r="AM197" s="1122"/>
      <c r="AN197" s="1122"/>
      <c r="AO197" s="1122"/>
      <c r="AP197" s="1122"/>
      <c r="AQ197" s="1122"/>
      <c r="AR197" s="1122"/>
      <c r="AS197" s="1122"/>
      <c r="AT197" s="1122"/>
      <c r="AU197" s="1122"/>
      <c r="AV197" s="1122"/>
      <c r="AW197" s="1122"/>
      <c r="AX197" s="1122"/>
      <c r="AY197" s="1122"/>
      <c r="AZ197" s="1122"/>
      <c r="BA197" s="1122"/>
      <c r="BB197" s="1122"/>
      <c r="BC197" s="1122"/>
      <c r="BD197" s="1122"/>
      <c r="BE197" s="1122"/>
      <c r="BF197" s="1122"/>
      <c r="BG197" s="1122"/>
      <c r="BH197" s="1122"/>
      <c r="BI197" s="1122"/>
      <c r="BJ197" s="1122"/>
      <c r="BK197" s="1122"/>
      <c r="BL197" s="1122"/>
      <c r="BM197" s="1122"/>
    </row>
    <row r="198" spans="13:65" x14ac:dyDescent="0.3">
      <c r="M198" s="1122"/>
      <c r="N198" s="1122"/>
      <c r="O198" s="1122"/>
      <c r="P198" s="1122"/>
      <c r="Q198" s="1122"/>
      <c r="R198" s="1122"/>
      <c r="S198" s="1122"/>
      <c r="T198" s="1122"/>
      <c r="U198" s="1122"/>
      <c r="V198" s="1122"/>
      <c r="W198" s="1122"/>
      <c r="X198" s="1122"/>
      <c r="Y198" s="1122"/>
      <c r="Z198" s="1122"/>
      <c r="AA198" s="1122"/>
      <c r="AB198" s="1122"/>
      <c r="AC198" s="1122"/>
      <c r="AD198" s="1122"/>
      <c r="AE198" s="1122"/>
      <c r="AF198" s="1122"/>
      <c r="AG198" s="1122"/>
      <c r="AH198" s="1122"/>
      <c r="AI198" s="1122"/>
      <c r="AJ198" s="1122"/>
      <c r="AK198" s="1122"/>
      <c r="AL198" s="1122"/>
      <c r="AM198" s="1122"/>
      <c r="AN198" s="1122"/>
      <c r="AO198" s="1122"/>
      <c r="AP198" s="1122"/>
      <c r="AQ198" s="1122"/>
      <c r="AR198" s="1122"/>
      <c r="AS198" s="1122"/>
      <c r="AT198" s="1122"/>
      <c r="AU198" s="1122"/>
      <c r="AV198" s="1122"/>
      <c r="AW198" s="1122"/>
      <c r="AX198" s="1122"/>
      <c r="AY198" s="1122"/>
      <c r="AZ198" s="1122"/>
      <c r="BA198" s="1122"/>
      <c r="BB198" s="1122"/>
      <c r="BC198" s="1122"/>
      <c r="BD198" s="1122"/>
      <c r="BE198" s="1122"/>
      <c r="BF198" s="1122"/>
      <c r="BG198" s="1122"/>
      <c r="BH198" s="1122"/>
      <c r="BI198" s="1122"/>
      <c r="BJ198" s="1122"/>
      <c r="BK198" s="1122"/>
      <c r="BL198" s="1122"/>
      <c r="BM198" s="1122"/>
    </row>
    <row r="199" spans="13:65" x14ac:dyDescent="0.3">
      <c r="M199" s="1122"/>
      <c r="N199" s="1122"/>
      <c r="O199" s="1122"/>
      <c r="P199" s="1122"/>
      <c r="Q199" s="1122"/>
      <c r="R199" s="1122"/>
      <c r="S199" s="1122"/>
      <c r="T199" s="1122"/>
      <c r="U199" s="1122"/>
      <c r="V199" s="1122"/>
      <c r="W199" s="1122"/>
      <c r="X199" s="1122"/>
      <c r="Y199" s="1122"/>
      <c r="Z199" s="1122"/>
      <c r="AA199" s="1122"/>
      <c r="AB199" s="1122"/>
      <c r="AC199" s="1122"/>
      <c r="AD199" s="1122"/>
      <c r="AE199" s="1122"/>
      <c r="AF199" s="1122"/>
      <c r="AG199" s="1122"/>
      <c r="AH199" s="1122"/>
      <c r="AI199" s="1122"/>
      <c r="AJ199" s="1122"/>
      <c r="AK199" s="1122"/>
      <c r="AL199" s="1122"/>
      <c r="AM199" s="1122"/>
      <c r="AN199" s="1122"/>
      <c r="AO199" s="1122"/>
      <c r="AP199" s="1122"/>
      <c r="AQ199" s="1122"/>
      <c r="AR199" s="1122"/>
      <c r="AS199" s="1122"/>
      <c r="AT199" s="1122"/>
      <c r="AU199" s="1122"/>
      <c r="AV199" s="1122"/>
      <c r="AW199" s="1122"/>
      <c r="AX199" s="1122"/>
      <c r="AY199" s="1122"/>
      <c r="AZ199" s="1122"/>
      <c r="BA199" s="1122"/>
      <c r="BB199" s="1122"/>
      <c r="BC199" s="1122"/>
      <c r="BD199" s="1122"/>
      <c r="BE199" s="1122"/>
      <c r="BF199" s="1122"/>
      <c r="BG199" s="1122"/>
      <c r="BH199" s="1122"/>
      <c r="BI199" s="1122"/>
      <c r="BJ199" s="1122"/>
      <c r="BK199" s="1122"/>
      <c r="BL199" s="1122"/>
      <c r="BM199" s="1122"/>
    </row>
    <row r="200" spans="13:65" x14ac:dyDescent="0.3">
      <c r="M200" s="1122"/>
      <c r="N200" s="1122"/>
      <c r="O200" s="1122"/>
      <c r="P200" s="1122"/>
      <c r="Q200" s="1122"/>
      <c r="R200" s="1122"/>
      <c r="S200" s="1122"/>
      <c r="T200" s="1122"/>
      <c r="U200" s="1122"/>
      <c r="V200" s="1122"/>
      <c r="W200" s="1122"/>
      <c r="X200" s="1122"/>
      <c r="Y200" s="1122"/>
      <c r="Z200" s="1122"/>
      <c r="AA200" s="1122"/>
      <c r="AB200" s="1122"/>
      <c r="AC200" s="1122"/>
      <c r="AD200" s="1122"/>
      <c r="AE200" s="1122"/>
      <c r="AF200" s="1122"/>
      <c r="AG200" s="1122"/>
      <c r="AH200" s="1122"/>
      <c r="AI200" s="1122"/>
      <c r="AJ200" s="1122"/>
      <c r="AK200" s="1122"/>
      <c r="AL200" s="1122"/>
      <c r="AM200" s="1122"/>
      <c r="AN200" s="1122"/>
      <c r="AO200" s="1122"/>
      <c r="AP200" s="1122"/>
      <c r="AQ200" s="1122"/>
      <c r="AR200" s="1122"/>
      <c r="AS200" s="1122"/>
      <c r="AT200" s="1122"/>
      <c r="AU200" s="1122"/>
      <c r="AV200" s="1122"/>
      <c r="AW200" s="1122"/>
      <c r="AX200" s="1122"/>
      <c r="AY200" s="1122"/>
      <c r="AZ200" s="1122"/>
      <c r="BA200" s="1122"/>
      <c r="BB200" s="1122"/>
      <c r="BC200" s="1122"/>
      <c r="BD200" s="1122"/>
      <c r="BE200" s="1122"/>
      <c r="BF200" s="1122"/>
      <c r="BG200" s="1122"/>
      <c r="BH200" s="1122"/>
      <c r="BI200" s="1122"/>
      <c r="BJ200" s="1122"/>
      <c r="BK200" s="1122"/>
      <c r="BL200" s="1122"/>
      <c r="BM200" s="1122"/>
    </row>
    <row r="201" spans="13:65" x14ac:dyDescent="0.3">
      <c r="M201" s="1122"/>
      <c r="N201" s="1122"/>
      <c r="O201" s="1122"/>
      <c r="P201" s="1122"/>
      <c r="Q201" s="1122"/>
      <c r="R201" s="1122"/>
      <c r="S201" s="1122"/>
      <c r="T201" s="1122"/>
      <c r="U201" s="1122"/>
      <c r="V201" s="1122"/>
      <c r="W201" s="1122"/>
      <c r="X201" s="1122"/>
      <c r="Y201" s="1122"/>
      <c r="Z201" s="1122"/>
      <c r="AA201" s="1122"/>
      <c r="AB201" s="1122"/>
      <c r="AC201" s="1122"/>
      <c r="AD201" s="1122"/>
      <c r="AE201" s="1122"/>
      <c r="AF201" s="1122"/>
      <c r="AG201" s="1122"/>
      <c r="AH201" s="1122"/>
      <c r="AI201" s="1122"/>
      <c r="AJ201" s="1122"/>
      <c r="AK201" s="1122"/>
      <c r="AL201" s="1122"/>
      <c r="AM201" s="1122"/>
      <c r="AN201" s="1122"/>
      <c r="AO201" s="1122"/>
      <c r="AP201" s="1122"/>
      <c r="AQ201" s="1122"/>
      <c r="AR201" s="1122"/>
      <c r="AS201" s="1122"/>
      <c r="AT201" s="1122"/>
      <c r="AU201" s="1122"/>
      <c r="AV201" s="1122"/>
      <c r="AW201" s="1122"/>
      <c r="AX201" s="1122"/>
      <c r="AY201" s="1122"/>
      <c r="AZ201" s="1122"/>
      <c r="BA201" s="1122"/>
      <c r="BB201" s="1122"/>
      <c r="BC201" s="1122"/>
      <c r="BD201" s="1122"/>
      <c r="BE201" s="1122"/>
      <c r="BF201" s="1122"/>
      <c r="BG201" s="1122"/>
      <c r="BH201" s="1122"/>
      <c r="BI201" s="1122"/>
      <c r="BJ201" s="1122"/>
      <c r="BK201" s="1122"/>
      <c r="BL201" s="1122"/>
      <c r="BM201" s="1122"/>
    </row>
    <row r="202" spans="13:65" x14ac:dyDescent="0.3">
      <c r="M202" s="1122"/>
      <c r="N202" s="1122"/>
      <c r="O202" s="1122"/>
      <c r="P202" s="1122"/>
      <c r="Q202" s="1122"/>
      <c r="R202" s="1122"/>
      <c r="S202" s="1122"/>
      <c r="T202" s="1122"/>
      <c r="U202" s="1122"/>
      <c r="V202" s="1122"/>
      <c r="W202" s="1122"/>
      <c r="X202" s="1122"/>
      <c r="Y202" s="1122"/>
      <c r="Z202" s="1122"/>
      <c r="AA202" s="1122"/>
      <c r="AB202" s="1122"/>
      <c r="AC202" s="1122"/>
      <c r="AD202" s="1122"/>
      <c r="AE202" s="1122"/>
      <c r="AF202" s="1122"/>
      <c r="AG202" s="1122"/>
      <c r="AH202" s="1122"/>
      <c r="AI202" s="1122"/>
      <c r="AJ202" s="1122"/>
      <c r="AK202" s="1122"/>
      <c r="AL202" s="1122"/>
      <c r="AM202" s="1122"/>
      <c r="AN202" s="1122"/>
      <c r="AO202" s="1122"/>
      <c r="AP202" s="1122"/>
      <c r="AQ202" s="1122"/>
      <c r="AR202" s="1122"/>
      <c r="AS202" s="1122"/>
      <c r="AT202" s="1122"/>
      <c r="AU202" s="1122"/>
      <c r="AV202" s="1122"/>
      <c r="AW202" s="1122"/>
      <c r="AX202" s="1122"/>
      <c r="AY202" s="1122"/>
      <c r="AZ202" s="1122"/>
      <c r="BA202" s="1122"/>
      <c r="BB202" s="1122"/>
      <c r="BC202" s="1122"/>
      <c r="BD202" s="1122"/>
      <c r="BE202" s="1122"/>
      <c r="BF202" s="1122"/>
      <c r="BG202" s="1122"/>
      <c r="BH202" s="1122"/>
      <c r="BI202" s="1122"/>
      <c r="BJ202" s="1122"/>
      <c r="BK202" s="1122"/>
      <c r="BL202" s="1122"/>
      <c r="BM202" s="1122"/>
    </row>
    <row r="203" spans="13:65" x14ac:dyDescent="0.3">
      <c r="M203" s="1122"/>
      <c r="N203" s="1122"/>
      <c r="O203" s="1122"/>
      <c r="P203" s="1122"/>
      <c r="Q203" s="1122"/>
      <c r="R203" s="1122"/>
      <c r="S203" s="1122"/>
      <c r="T203" s="1122"/>
      <c r="U203" s="1122"/>
      <c r="V203" s="1122"/>
      <c r="W203" s="1122"/>
      <c r="X203" s="1122"/>
      <c r="Y203" s="1122"/>
      <c r="Z203" s="1122"/>
      <c r="AA203" s="1122"/>
      <c r="AB203" s="1122"/>
      <c r="AC203" s="1122"/>
      <c r="AD203" s="1122"/>
      <c r="AE203" s="1122"/>
      <c r="AF203" s="1122"/>
      <c r="AG203" s="1122"/>
      <c r="AH203" s="1122"/>
      <c r="AI203" s="1122"/>
      <c r="AJ203" s="1122"/>
      <c r="AK203" s="1122"/>
      <c r="AL203" s="1122"/>
      <c r="AM203" s="1122"/>
      <c r="AN203" s="1122"/>
      <c r="AO203" s="1122"/>
      <c r="AP203" s="1122"/>
      <c r="AQ203" s="1122"/>
      <c r="AR203" s="1122"/>
      <c r="AS203" s="1122"/>
      <c r="AT203" s="1122"/>
      <c r="AU203" s="1122"/>
      <c r="AV203" s="1122"/>
      <c r="AW203" s="1122"/>
      <c r="AX203" s="1122"/>
      <c r="AY203" s="1122"/>
      <c r="AZ203" s="1122"/>
      <c r="BA203" s="1122"/>
      <c r="BB203" s="1122"/>
      <c r="BC203" s="1122"/>
      <c r="BD203" s="1122"/>
      <c r="BE203" s="1122"/>
      <c r="BF203" s="1122"/>
      <c r="BG203" s="1122"/>
      <c r="BH203" s="1122"/>
      <c r="BI203" s="1122"/>
      <c r="BJ203" s="1122"/>
      <c r="BK203" s="1122"/>
      <c r="BL203" s="1122"/>
      <c r="BM203" s="1122"/>
    </row>
    <row r="204" spans="13:65" x14ac:dyDescent="0.3">
      <c r="M204" s="1122"/>
      <c r="N204" s="1122"/>
      <c r="O204" s="1122"/>
      <c r="P204" s="1122"/>
      <c r="Q204" s="1122"/>
      <c r="R204" s="1122"/>
      <c r="S204" s="1122"/>
      <c r="T204" s="1122"/>
      <c r="U204" s="1122"/>
      <c r="V204" s="1122"/>
      <c r="W204" s="1122"/>
      <c r="X204" s="1122"/>
      <c r="Y204" s="1122"/>
      <c r="Z204" s="1122"/>
      <c r="AA204" s="1122"/>
      <c r="AB204" s="1122"/>
      <c r="AC204" s="1122"/>
      <c r="AD204" s="1122"/>
      <c r="AE204" s="1122"/>
      <c r="AF204" s="1122"/>
      <c r="AG204" s="1122"/>
      <c r="AH204" s="1122"/>
      <c r="AI204" s="1122"/>
      <c r="AJ204" s="1122"/>
      <c r="AK204" s="1122"/>
      <c r="AL204" s="1122"/>
      <c r="AM204" s="1122"/>
      <c r="AN204" s="1122"/>
      <c r="AO204" s="1122"/>
      <c r="AP204" s="1122"/>
      <c r="AQ204" s="1122"/>
      <c r="AR204" s="1122"/>
      <c r="AS204" s="1122"/>
      <c r="AT204" s="1122"/>
      <c r="AU204" s="1122"/>
      <c r="AV204" s="1122"/>
      <c r="AW204" s="1122"/>
      <c r="AX204" s="1122"/>
      <c r="AY204" s="1122"/>
      <c r="AZ204" s="1122"/>
      <c r="BA204" s="1122"/>
      <c r="BB204" s="1122"/>
      <c r="BC204" s="1122"/>
      <c r="BD204" s="1122"/>
      <c r="BE204" s="1122"/>
      <c r="BF204" s="1122"/>
      <c r="BG204" s="1122"/>
      <c r="BH204" s="1122"/>
      <c r="BI204" s="1122"/>
      <c r="BJ204" s="1122"/>
      <c r="BK204" s="1122"/>
      <c r="BL204" s="1122"/>
      <c r="BM204" s="1122"/>
    </row>
    <row r="205" spans="13:65" x14ac:dyDescent="0.3">
      <c r="M205" s="1122"/>
      <c r="N205" s="1122"/>
      <c r="O205" s="1122"/>
      <c r="P205" s="1122"/>
      <c r="Q205" s="1122"/>
      <c r="R205" s="1122"/>
      <c r="S205" s="1122"/>
      <c r="T205" s="1122"/>
      <c r="U205" s="1122"/>
      <c r="V205" s="1122"/>
      <c r="W205" s="1122"/>
      <c r="X205" s="1122"/>
      <c r="Y205" s="1122"/>
      <c r="Z205" s="1122"/>
      <c r="AA205" s="1122"/>
      <c r="AB205" s="1122"/>
      <c r="AC205" s="1122"/>
      <c r="AD205" s="1122"/>
      <c r="AE205" s="1122"/>
      <c r="AF205" s="1122"/>
      <c r="AG205" s="1122"/>
      <c r="AH205" s="1122"/>
      <c r="AI205" s="1122"/>
      <c r="AJ205" s="1122"/>
      <c r="AK205" s="1122"/>
      <c r="AL205" s="1122"/>
      <c r="AM205" s="1122"/>
      <c r="AN205" s="1122"/>
      <c r="AO205" s="1122"/>
      <c r="AP205" s="1122"/>
      <c r="AQ205" s="1122"/>
      <c r="AR205" s="1122"/>
      <c r="AS205" s="1122"/>
      <c r="AT205" s="1122"/>
      <c r="AU205" s="1122"/>
      <c r="AV205" s="1122"/>
      <c r="AW205" s="1122"/>
      <c r="AX205" s="1122"/>
      <c r="AY205" s="1122"/>
      <c r="AZ205" s="1122"/>
      <c r="BA205" s="1122"/>
      <c r="BB205" s="1122"/>
      <c r="BC205" s="1122"/>
      <c r="BD205" s="1122"/>
      <c r="BE205" s="1122"/>
      <c r="BF205" s="1122"/>
      <c r="BG205" s="1122"/>
      <c r="BH205" s="1122"/>
      <c r="BI205" s="1122"/>
      <c r="BJ205" s="1122"/>
      <c r="BK205" s="1122"/>
      <c r="BL205" s="1122"/>
      <c r="BM205" s="1122"/>
    </row>
    <row r="206" spans="13:65" x14ac:dyDescent="0.3">
      <c r="M206" s="1122"/>
      <c r="N206" s="1122"/>
      <c r="O206" s="1122"/>
      <c r="P206" s="1122"/>
      <c r="Q206" s="1122"/>
      <c r="R206" s="1122"/>
      <c r="S206" s="1122"/>
      <c r="T206" s="1122"/>
      <c r="U206" s="1122"/>
      <c r="V206" s="1122"/>
      <c r="W206" s="1122"/>
      <c r="X206" s="1122"/>
      <c r="Y206" s="1122"/>
      <c r="Z206" s="1122"/>
      <c r="AA206" s="1122"/>
      <c r="AB206" s="1122"/>
      <c r="AC206" s="1122"/>
      <c r="AD206" s="1122"/>
      <c r="AE206" s="1122"/>
      <c r="AF206" s="1122"/>
      <c r="AG206" s="1122"/>
      <c r="AH206" s="1122"/>
      <c r="AI206" s="1122"/>
      <c r="AJ206" s="1122"/>
      <c r="AK206" s="1122"/>
      <c r="AL206" s="1122"/>
      <c r="AM206" s="1122"/>
      <c r="AN206" s="1122"/>
      <c r="AO206" s="1122"/>
      <c r="AP206" s="1122"/>
      <c r="AQ206" s="1122"/>
      <c r="AR206" s="1122"/>
      <c r="AS206" s="1122"/>
      <c r="AT206" s="1122"/>
      <c r="AU206" s="1122"/>
      <c r="AV206" s="1122"/>
      <c r="AW206" s="1122"/>
      <c r="AX206" s="1122"/>
      <c r="AY206" s="1122"/>
      <c r="AZ206" s="1122"/>
      <c r="BA206" s="1122"/>
      <c r="BB206" s="1122"/>
      <c r="BC206" s="1122"/>
      <c r="BD206" s="1122"/>
      <c r="BE206" s="1122"/>
      <c r="BF206" s="1122"/>
      <c r="BG206" s="1122"/>
      <c r="BH206" s="1122"/>
      <c r="BI206" s="1122"/>
      <c r="BJ206" s="1122"/>
      <c r="BK206" s="1122"/>
      <c r="BL206" s="1122"/>
      <c r="BM206" s="1122"/>
    </row>
    <row r="207" spans="13:65" x14ac:dyDescent="0.3">
      <c r="M207" s="1122"/>
      <c r="N207" s="1122"/>
      <c r="O207" s="1122"/>
      <c r="P207" s="1122"/>
      <c r="Q207" s="1122"/>
      <c r="R207" s="1122"/>
      <c r="S207" s="1122"/>
      <c r="T207" s="1122"/>
      <c r="U207" s="1122"/>
      <c r="V207" s="1122"/>
      <c r="W207" s="1122"/>
      <c r="X207" s="1122"/>
      <c r="Y207" s="1122"/>
      <c r="Z207" s="1122"/>
      <c r="AA207" s="1122"/>
      <c r="AB207" s="1122"/>
      <c r="AC207" s="1122"/>
      <c r="AD207" s="1122"/>
      <c r="AE207" s="1122"/>
      <c r="AF207" s="1122"/>
      <c r="AG207" s="1122"/>
      <c r="AH207" s="1122"/>
      <c r="AI207" s="1122"/>
      <c r="AJ207" s="1122"/>
      <c r="AK207" s="1122"/>
      <c r="AL207" s="1122"/>
      <c r="AM207" s="1122"/>
      <c r="AN207" s="1122"/>
      <c r="AO207" s="1122"/>
      <c r="AP207" s="1122"/>
      <c r="AQ207" s="1122"/>
      <c r="AR207" s="1122"/>
      <c r="AS207" s="1122"/>
      <c r="AT207" s="1122"/>
      <c r="AU207" s="1122"/>
      <c r="AV207" s="1122"/>
      <c r="AW207" s="1122"/>
      <c r="AX207" s="1122"/>
      <c r="AY207" s="1122"/>
      <c r="AZ207" s="1122"/>
      <c r="BA207" s="1122"/>
      <c r="BB207" s="1122"/>
      <c r="BC207" s="1122"/>
      <c r="BD207" s="1122"/>
      <c r="BE207" s="1122"/>
      <c r="BF207" s="1122"/>
      <c r="BG207" s="1122"/>
      <c r="BH207" s="1122"/>
      <c r="BI207" s="1122"/>
      <c r="BJ207" s="1122"/>
      <c r="BK207" s="1122"/>
      <c r="BL207" s="1122"/>
      <c r="BM207" s="1122"/>
    </row>
    <row r="208" spans="13:65" x14ac:dyDescent="0.3">
      <c r="M208" s="1122"/>
      <c r="N208" s="1122"/>
      <c r="O208" s="1122"/>
      <c r="P208" s="1122"/>
      <c r="Q208" s="1122"/>
      <c r="R208" s="1122"/>
      <c r="S208" s="1122"/>
      <c r="T208" s="1122"/>
      <c r="U208" s="1122"/>
      <c r="V208" s="1122"/>
      <c r="W208" s="1122"/>
      <c r="X208" s="1122"/>
      <c r="Y208" s="1122"/>
      <c r="Z208" s="1122"/>
      <c r="AA208" s="1122"/>
      <c r="AB208" s="1122"/>
      <c r="AC208" s="1122"/>
      <c r="AD208" s="1122"/>
      <c r="AE208" s="1122"/>
      <c r="AF208" s="1122"/>
      <c r="AG208" s="1122"/>
      <c r="AH208" s="1122"/>
      <c r="AI208" s="1122"/>
      <c r="AJ208" s="1122"/>
      <c r="AK208" s="1122"/>
      <c r="AL208" s="1122"/>
      <c r="AM208" s="1122"/>
      <c r="AN208" s="1122"/>
      <c r="AO208" s="1122"/>
      <c r="AP208" s="1122"/>
      <c r="AQ208" s="1122"/>
      <c r="AR208" s="1122"/>
      <c r="AS208" s="1122"/>
      <c r="AT208" s="1122"/>
      <c r="AU208" s="1122"/>
      <c r="AV208" s="1122"/>
      <c r="AW208" s="1122"/>
      <c r="AX208" s="1122"/>
      <c r="AY208" s="1122"/>
      <c r="AZ208" s="1122"/>
      <c r="BA208" s="1122"/>
      <c r="BB208" s="1122"/>
      <c r="BC208" s="1122"/>
      <c r="BD208" s="1122"/>
      <c r="BE208" s="1122"/>
      <c r="BF208" s="1122"/>
      <c r="BG208" s="1122"/>
      <c r="BH208" s="1122"/>
      <c r="BI208" s="1122"/>
      <c r="BJ208" s="1122"/>
      <c r="BK208" s="1122"/>
      <c r="BL208" s="1122"/>
      <c r="BM208" s="1122"/>
    </row>
    <row r="209" spans="13:65" x14ac:dyDescent="0.3">
      <c r="M209" s="1122"/>
      <c r="N209" s="1122"/>
      <c r="O209" s="1122"/>
      <c r="P209" s="1122"/>
      <c r="Q209" s="1122"/>
      <c r="R209" s="1122"/>
      <c r="S209" s="1122"/>
      <c r="T209" s="1122"/>
      <c r="U209" s="1122"/>
      <c r="V209" s="1122"/>
      <c r="W209" s="1122"/>
      <c r="X209" s="1122"/>
      <c r="Y209" s="1122"/>
      <c r="Z209" s="1122"/>
      <c r="AA209" s="1122"/>
      <c r="AB209" s="1122"/>
      <c r="AC209" s="1122"/>
      <c r="AD209" s="1122"/>
      <c r="AE209" s="1122"/>
      <c r="AF209" s="1122"/>
      <c r="AG209" s="1122"/>
      <c r="AH209" s="1122"/>
      <c r="AI209" s="1122"/>
      <c r="AJ209" s="1122"/>
      <c r="AK209" s="1122"/>
      <c r="AL209" s="1122"/>
      <c r="AM209" s="1122"/>
      <c r="AN209" s="1122"/>
      <c r="AO209" s="1122"/>
      <c r="AP209" s="1122"/>
      <c r="AQ209" s="1122"/>
      <c r="AR209" s="1122"/>
      <c r="AS209" s="1122"/>
      <c r="AT209" s="1122"/>
      <c r="AU209" s="1122"/>
      <c r="AV209" s="1122"/>
      <c r="AW209" s="1122"/>
      <c r="AX209" s="1122"/>
      <c r="AY209" s="1122"/>
      <c r="AZ209" s="1122"/>
      <c r="BA209" s="1122"/>
      <c r="BB209" s="1122"/>
      <c r="BC209" s="1122"/>
      <c r="BD209" s="1122"/>
      <c r="BE209" s="1122"/>
      <c r="BF209" s="1122"/>
      <c r="BG209" s="1122"/>
      <c r="BH209" s="1122"/>
      <c r="BI209" s="1122"/>
      <c r="BJ209" s="1122"/>
      <c r="BK209" s="1122"/>
      <c r="BL209" s="1122"/>
      <c r="BM209" s="1122"/>
    </row>
    <row r="210" spans="13:65" x14ac:dyDescent="0.3">
      <c r="M210" s="1122"/>
      <c r="N210" s="1122"/>
      <c r="O210" s="1122"/>
      <c r="P210" s="1122"/>
      <c r="Q210" s="1122"/>
      <c r="R210" s="1122"/>
      <c r="S210" s="1122"/>
      <c r="T210" s="1122"/>
      <c r="U210" s="1122"/>
      <c r="V210" s="1122"/>
      <c r="W210" s="1122"/>
      <c r="X210" s="1122"/>
      <c r="Y210" s="1122"/>
      <c r="Z210" s="1122"/>
      <c r="AA210" s="1122"/>
      <c r="AB210" s="1122"/>
      <c r="AC210" s="1122"/>
      <c r="AD210" s="1122"/>
      <c r="AE210" s="1122"/>
      <c r="AF210" s="1122"/>
      <c r="AG210" s="1122"/>
      <c r="AH210" s="1122"/>
      <c r="AI210" s="1122"/>
      <c r="AJ210" s="1122"/>
      <c r="AK210" s="1122"/>
      <c r="AL210" s="1122"/>
      <c r="AM210" s="1122"/>
      <c r="AN210" s="1122"/>
      <c r="AO210" s="1122"/>
      <c r="AP210" s="1122"/>
      <c r="AQ210" s="1122"/>
      <c r="AR210" s="1122"/>
      <c r="AS210" s="1122"/>
      <c r="AT210" s="1122"/>
      <c r="AU210" s="1122"/>
      <c r="AV210" s="1122"/>
      <c r="AW210" s="1122"/>
      <c r="AX210" s="1122"/>
      <c r="AY210" s="1122"/>
      <c r="AZ210" s="1122"/>
      <c r="BA210" s="1122"/>
      <c r="BB210" s="1122"/>
      <c r="BC210" s="1122"/>
      <c r="BD210" s="1122"/>
      <c r="BE210" s="1122"/>
      <c r="BF210" s="1122"/>
      <c r="BG210" s="1122"/>
      <c r="BH210" s="1122"/>
      <c r="BI210" s="1122"/>
      <c r="BJ210" s="1122"/>
      <c r="BK210" s="1122"/>
      <c r="BL210" s="1122"/>
      <c r="BM210" s="1122"/>
    </row>
    <row r="211" spans="13:65" x14ac:dyDescent="0.3">
      <c r="M211" s="1122"/>
      <c r="N211" s="1122"/>
      <c r="O211" s="1122"/>
      <c r="P211" s="1122"/>
      <c r="Q211" s="1122"/>
      <c r="R211" s="1122"/>
      <c r="S211" s="1122"/>
      <c r="T211" s="1122"/>
      <c r="U211" s="1122"/>
      <c r="V211" s="1122"/>
      <c r="W211" s="1122"/>
      <c r="X211" s="1122"/>
      <c r="Y211" s="1122"/>
      <c r="Z211" s="1122"/>
      <c r="AA211" s="1122"/>
      <c r="AB211" s="1122"/>
      <c r="AC211" s="1122"/>
      <c r="AD211" s="1122"/>
      <c r="AE211" s="1122"/>
      <c r="AF211" s="1122"/>
      <c r="AG211" s="1122"/>
      <c r="AH211" s="1122"/>
      <c r="AI211" s="1122"/>
      <c r="AJ211" s="1122"/>
      <c r="AK211" s="1122"/>
      <c r="AL211" s="1122"/>
      <c r="AM211" s="1122"/>
      <c r="AN211" s="1122"/>
      <c r="AO211" s="1122"/>
      <c r="AP211" s="1122"/>
      <c r="AQ211" s="1122"/>
      <c r="AR211" s="1122"/>
      <c r="AS211" s="1122"/>
      <c r="AT211" s="1122"/>
      <c r="AU211" s="1122"/>
      <c r="AV211" s="1122"/>
      <c r="AW211" s="1122"/>
      <c r="AX211" s="1122"/>
      <c r="AY211" s="1122"/>
      <c r="AZ211" s="1122"/>
      <c r="BA211" s="1122"/>
      <c r="BB211" s="1122"/>
      <c r="BC211" s="1122"/>
      <c r="BD211" s="1122"/>
      <c r="BE211" s="1122"/>
      <c r="BF211" s="1122"/>
      <c r="BG211" s="1122"/>
      <c r="BH211" s="1122"/>
      <c r="BI211" s="1122"/>
      <c r="BJ211" s="1122"/>
      <c r="BK211" s="1122"/>
      <c r="BL211" s="1122"/>
      <c r="BM211" s="1122"/>
    </row>
    <row r="212" spans="13:65" x14ac:dyDescent="0.3">
      <c r="M212" s="1122"/>
      <c r="N212" s="1122"/>
      <c r="O212" s="1122"/>
      <c r="P212" s="1122"/>
      <c r="Q212" s="1122"/>
      <c r="R212" s="1122"/>
      <c r="S212" s="1122"/>
      <c r="T212" s="1122"/>
      <c r="U212" s="1122"/>
      <c r="V212" s="1122"/>
      <c r="W212" s="1122"/>
      <c r="X212" s="1122"/>
      <c r="Y212" s="1122"/>
      <c r="Z212" s="1122"/>
      <c r="AA212" s="1122"/>
      <c r="AB212" s="1122"/>
      <c r="AC212" s="1122"/>
      <c r="AD212" s="1122"/>
      <c r="AE212" s="1122"/>
      <c r="AF212" s="1122"/>
      <c r="AG212" s="1122"/>
      <c r="AH212" s="1122"/>
      <c r="AI212" s="1122"/>
      <c r="AJ212" s="1122"/>
      <c r="AK212" s="1122"/>
      <c r="AL212" s="1122"/>
      <c r="AM212" s="1122"/>
      <c r="AN212" s="1122"/>
      <c r="AO212" s="1122"/>
      <c r="AP212" s="1122"/>
      <c r="AQ212" s="1122"/>
      <c r="AR212" s="1122"/>
      <c r="AS212" s="1122"/>
      <c r="AT212" s="1122"/>
      <c r="AU212" s="1122"/>
      <c r="AV212" s="1122"/>
      <c r="AW212" s="1122"/>
      <c r="AX212" s="1122"/>
      <c r="AY212" s="1122"/>
      <c r="AZ212" s="1122"/>
      <c r="BA212" s="1122"/>
      <c r="BB212" s="1122"/>
      <c r="BC212" s="1122"/>
      <c r="BD212" s="1122"/>
      <c r="BE212" s="1122"/>
      <c r="BF212" s="1122"/>
      <c r="BG212" s="1122"/>
      <c r="BH212" s="1122"/>
      <c r="BI212" s="1122"/>
      <c r="BJ212" s="1122"/>
      <c r="BK212" s="1122"/>
      <c r="BL212" s="1122"/>
      <c r="BM212" s="1122"/>
    </row>
    <row r="213" spans="13:65" x14ac:dyDescent="0.3">
      <c r="M213" s="1122"/>
      <c r="N213" s="1122"/>
      <c r="O213" s="1122"/>
      <c r="P213" s="1122"/>
      <c r="Q213" s="1122"/>
      <c r="R213" s="1122"/>
      <c r="S213" s="1122"/>
      <c r="T213" s="1122"/>
      <c r="U213" s="1122"/>
      <c r="V213" s="1122"/>
      <c r="W213" s="1122"/>
      <c r="X213" s="1122"/>
      <c r="Y213" s="1122"/>
      <c r="Z213" s="1122"/>
      <c r="AA213" s="1122"/>
      <c r="AB213" s="1122"/>
      <c r="AC213" s="1122"/>
      <c r="AD213" s="1122"/>
      <c r="AE213" s="1122"/>
      <c r="AF213" s="1122"/>
      <c r="AG213" s="1122"/>
      <c r="AH213" s="1122"/>
      <c r="AI213" s="1122"/>
      <c r="AJ213" s="1122"/>
      <c r="AK213" s="1122"/>
      <c r="AL213" s="1122"/>
      <c r="AM213" s="1122"/>
      <c r="AN213" s="1122"/>
      <c r="AO213" s="1122"/>
      <c r="AP213" s="1122"/>
      <c r="AQ213" s="1122"/>
      <c r="AR213" s="1122"/>
      <c r="AS213" s="1122"/>
      <c r="AT213" s="1122"/>
      <c r="AU213" s="1122"/>
      <c r="AV213" s="1122"/>
      <c r="AW213" s="1122"/>
      <c r="AX213" s="1122"/>
      <c r="AY213" s="1122"/>
      <c r="AZ213" s="1122"/>
      <c r="BA213" s="1122"/>
      <c r="BB213" s="1122"/>
      <c r="BC213" s="1122"/>
      <c r="BD213" s="1122"/>
      <c r="BE213" s="1122"/>
      <c r="BF213" s="1122"/>
      <c r="BG213" s="1122"/>
      <c r="BH213" s="1122"/>
      <c r="BI213" s="1122"/>
      <c r="BJ213" s="1122"/>
      <c r="BK213" s="1122"/>
      <c r="BL213" s="1122"/>
      <c r="BM213" s="1122"/>
    </row>
    <row r="214" spans="13:65" x14ac:dyDescent="0.3">
      <c r="M214" s="1122"/>
      <c r="N214" s="1122"/>
      <c r="O214" s="1122"/>
      <c r="P214" s="1122"/>
      <c r="Q214" s="1122"/>
      <c r="R214" s="1122"/>
      <c r="S214" s="1122"/>
      <c r="T214" s="1122"/>
      <c r="U214" s="1122"/>
      <c r="V214" s="1122"/>
      <c r="W214" s="1122"/>
      <c r="X214" s="1122"/>
      <c r="Y214" s="1122"/>
      <c r="Z214" s="1122"/>
      <c r="AA214" s="1122"/>
      <c r="AB214" s="1122"/>
      <c r="AC214" s="1122"/>
      <c r="AD214" s="1122"/>
      <c r="AE214" s="1122"/>
      <c r="AF214" s="1122"/>
      <c r="AG214" s="1122"/>
      <c r="AH214" s="1122"/>
      <c r="AI214" s="1122"/>
      <c r="AJ214" s="1122"/>
      <c r="AK214" s="1122"/>
      <c r="AL214" s="1122"/>
      <c r="AM214" s="1122"/>
      <c r="AN214" s="1122"/>
      <c r="AO214" s="1122"/>
      <c r="AP214" s="1122"/>
      <c r="AQ214" s="1122"/>
      <c r="AR214" s="1122"/>
      <c r="AS214" s="1122"/>
      <c r="AT214" s="1122"/>
      <c r="AU214" s="1122"/>
      <c r="AV214" s="1122"/>
      <c r="AW214" s="1122"/>
      <c r="AX214" s="1122"/>
      <c r="AY214" s="1122"/>
      <c r="AZ214" s="1122"/>
      <c r="BA214" s="1122"/>
      <c r="BB214" s="1122"/>
      <c r="BC214" s="1122"/>
      <c r="BD214" s="1122"/>
      <c r="BE214" s="1122"/>
      <c r="BF214" s="1122"/>
      <c r="BG214" s="1122"/>
      <c r="BH214" s="1122"/>
      <c r="BI214" s="1122"/>
      <c r="BJ214" s="1122"/>
      <c r="BK214" s="1122"/>
      <c r="BL214" s="1122"/>
      <c r="BM214" s="1122"/>
    </row>
    <row r="215" spans="13:65" x14ac:dyDescent="0.3">
      <c r="M215" s="1122"/>
      <c r="N215" s="1122"/>
      <c r="O215" s="1122"/>
      <c r="P215" s="1122"/>
      <c r="Q215" s="1122"/>
      <c r="R215" s="1122"/>
      <c r="S215" s="1122"/>
      <c r="T215" s="1122"/>
      <c r="U215" s="1122"/>
      <c r="V215" s="1122"/>
      <c r="W215" s="1122"/>
      <c r="X215" s="1122"/>
      <c r="Y215" s="1122"/>
      <c r="Z215" s="1122"/>
      <c r="AA215" s="1122"/>
      <c r="AB215" s="1122"/>
      <c r="AC215" s="1122"/>
      <c r="AD215" s="1122"/>
      <c r="AE215" s="1122"/>
      <c r="AF215" s="1122"/>
      <c r="AG215" s="1122"/>
      <c r="AH215" s="1122"/>
      <c r="AI215" s="1122"/>
      <c r="AJ215" s="1122"/>
      <c r="AK215" s="1122"/>
      <c r="AL215" s="1122"/>
      <c r="AM215" s="1122"/>
      <c r="AN215" s="1122"/>
      <c r="AO215" s="1122"/>
      <c r="AP215" s="1122"/>
      <c r="AQ215" s="1122"/>
      <c r="AR215" s="1122"/>
      <c r="AS215" s="1122"/>
      <c r="AT215" s="1122"/>
      <c r="AU215" s="1122"/>
      <c r="AV215" s="1122"/>
      <c r="AW215" s="1122"/>
      <c r="AX215" s="1122"/>
      <c r="AY215" s="1122"/>
      <c r="AZ215" s="1122"/>
      <c r="BA215" s="1122"/>
      <c r="BB215" s="1122"/>
      <c r="BC215" s="1122"/>
      <c r="BD215" s="1122"/>
      <c r="BE215" s="1122"/>
      <c r="BF215" s="1122"/>
      <c r="BG215" s="1122"/>
      <c r="BH215" s="1122"/>
      <c r="BI215" s="1122"/>
      <c r="BJ215" s="1122"/>
      <c r="BK215" s="1122"/>
      <c r="BL215" s="1122"/>
      <c r="BM215" s="1122"/>
    </row>
    <row r="216" spans="13:65" x14ac:dyDescent="0.3">
      <c r="M216" s="1122"/>
      <c r="N216" s="1122"/>
      <c r="O216" s="1122"/>
      <c r="P216" s="1122"/>
      <c r="Q216" s="1122"/>
      <c r="R216" s="1122"/>
      <c r="S216" s="1122"/>
      <c r="T216" s="1122"/>
      <c r="U216" s="1122"/>
      <c r="V216" s="1122"/>
      <c r="W216" s="1122"/>
      <c r="X216" s="1122"/>
      <c r="Y216" s="1122"/>
      <c r="Z216" s="1122"/>
      <c r="AA216" s="1122"/>
      <c r="AB216" s="1122"/>
      <c r="AC216" s="1122"/>
      <c r="AD216" s="1122"/>
      <c r="AE216" s="1122"/>
      <c r="AF216" s="1122"/>
      <c r="AG216" s="1122"/>
      <c r="AH216" s="1122"/>
      <c r="AI216" s="1122"/>
      <c r="AJ216" s="1122"/>
      <c r="AK216" s="1122"/>
      <c r="AL216" s="1122"/>
      <c r="AM216" s="1122"/>
      <c r="AN216" s="1122"/>
      <c r="AO216" s="1122"/>
      <c r="AP216" s="1122"/>
      <c r="AQ216" s="1122"/>
      <c r="AR216" s="1122"/>
      <c r="AS216" s="1122"/>
      <c r="AT216" s="1122"/>
      <c r="AU216" s="1122"/>
      <c r="AV216" s="1122"/>
      <c r="AW216" s="1122"/>
      <c r="AX216" s="1122"/>
      <c r="AY216" s="1122"/>
      <c r="AZ216" s="1122"/>
      <c r="BA216" s="1122"/>
      <c r="BB216" s="1122"/>
      <c r="BC216" s="1122"/>
      <c r="BD216" s="1122"/>
      <c r="BE216" s="1122"/>
      <c r="BF216" s="1122"/>
      <c r="BG216" s="1122"/>
      <c r="BH216" s="1122"/>
      <c r="BI216" s="1122"/>
      <c r="BJ216" s="1122"/>
      <c r="BK216" s="1122"/>
      <c r="BL216" s="1122"/>
      <c r="BM216" s="1122"/>
    </row>
    <row r="217" spans="13:65" x14ac:dyDescent="0.3">
      <c r="M217" s="1122"/>
      <c r="N217" s="1122"/>
      <c r="O217" s="1122"/>
      <c r="P217" s="1122"/>
      <c r="Q217" s="1122"/>
      <c r="R217" s="1122"/>
      <c r="S217" s="1122"/>
      <c r="T217" s="1122"/>
      <c r="U217" s="1122"/>
      <c r="V217" s="1122"/>
      <c r="W217" s="1122"/>
      <c r="X217" s="1122"/>
      <c r="Y217" s="1122"/>
      <c r="Z217" s="1122"/>
      <c r="AA217" s="1122"/>
      <c r="AB217" s="1122"/>
      <c r="AC217" s="1122"/>
      <c r="AD217" s="1122"/>
      <c r="AE217" s="1122"/>
      <c r="AF217" s="1122"/>
      <c r="AG217" s="1122"/>
      <c r="AH217" s="1122"/>
      <c r="AI217" s="1122"/>
      <c r="AJ217" s="1122"/>
      <c r="AK217" s="1122"/>
      <c r="AL217" s="1122"/>
      <c r="AM217" s="1122"/>
      <c r="AN217" s="1122"/>
      <c r="AO217" s="1122"/>
      <c r="AP217" s="1122"/>
      <c r="AQ217" s="1122"/>
      <c r="AR217" s="1122"/>
      <c r="AS217" s="1122"/>
      <c r="AT217" s="1122"/>
      <c r="AU217" s="1122"/>
      <c r="AV217" s="1122"/>
      <c r="AW217" s="1122"/>
      <c r="AX217" s="1122"/>
      <c r="AY217" s="1122"/>
      <c r="AZ217" s="1122"/>
      <c r="BA217" s="1122"/>
      <c r="BB217" s="1122"/>
      <c r="BC217" s="1122"/>
      <c r="BD217" s="1122"/>
      <c r="BE217" s="1122"/>
      <c r="BF217" s="1122"/>
      <c r="BG217" s="1122"/>
      <c r="BH217" s="1122"/>
      <c r="BI217" s="1122"/>
      <c r="BJ217" s="1122"/>
      <c r="BK217" s="1122"/>
      <c r="BL217" s="1122"/>
      <c r="BM217" s="1122"/>
    </row>
    <row r="218" spans="13:65" x14ac:dyDescent="0.3">
      <c r="M218" s="1122"/>
      <c r="N218" s="1122"/>
      <c r="O218" s="1122"/>
      <c r="P218" s="1122"/>
      <c r="Q218" s="1122"/>
      <c r="R218" s="1122"/>
      <c r="S218" s="1122"/>
      <c r="T218" s="1122"/>
      <c r="U218" s="1122"/>
      <c r="V218" s="1122"/>
      <c r="W218" s="1122"/>
      <c r="X218" s="1122"/>
      <c r="Y218" s="1122"/>
      <c r="Z218" s="1122"/>
      <c r="AA218" s="1122"/>
      <c r="AB218" s="1122"/>
      <c r="AC218" s="1122"/>
      <c r="AD218" s="1122"/>
      <c r="AE218" s="1122"/>
      <c r="AF218" s="1122"/>
      <c r="AG218" s="1122"/>
      <c r="AH218" s="1122"/>
      <c r="AI218" s="1122"/>
      <c r="AJ218" s="1122"/>
      <c r="AK218" s="1122"/>
      <c r="AL218" s="1122"/>
      <c r="AM218" s="1122"/>
      <c r="AN218" s="1122"/>
      <c r="AO218" s="1122"/>
      <c r="AP218" s="1122"/>
      <c r="AQ218" s="1122"/>
      <c r="AR218" s="1122"/>
      <c r="AS218" s="1122"/>
      <c r="AT218" s="1122"/>
      <c r="AU218" s="1122"/>
      <c r="AV218" s="1122"/>
      <c r="AW218" s="1122"/>
      <c r="AX218" s="1122"/>
      <c r="AY218" s="1122"/>
      <c r="AZ218" s="1122"/>
      <c r="BA218" s="1122"/>
      <c r="BB218" s="1122"/>
      <c r="BC218" s="1122"/>
      <c r="BD218" s="1122"/>
      <c r="BE218" s="1122"/>
      <c r="BF218" s="1122"/>
      <c r="BG218" s="1122"/>
      <c r="BH218" s="1122"/>
      <c r="BI218" s="1122"/>
      <c r="BJ218" s="1122"/>
      <c r="BK218" s="1122"/>
      <c r="BL218" s="1122"/>
      <c r="BM218" s="1122"/>
    </row>
    <row r="219" spans="13:65" x14ac:dyDescent="0.3">
      <c r="M219" s="1122"/>
      <c r="N219" s="1122"/>
      <c r="O219" s="1122"/>
      <c r="P219" s="1122"/>
      <c r="Q219" s="1122"/>
      <c r="R219" s="1122"/>
      <c r="S219" s="1122"/>
      <c r="T219" s="1122"/>
      <c r="U219" s="1122"/>
      <c r="V219" s="1122"/>
      <c r="W219" s="1122"/>
      <c r="X219" s="1122"/>
      <c r="Y219" s="1122"/>
      <c r="Z219" s="1122"/>
      <c r="AA219" s="1122"/>
      <c r="AB219" s="1122"/>
      <c r="AC219" s="1122"/>
      <c r="AD219" s="1122"/>
      <c r="AE219" s="1122"/>
      <c r="AF219" s="1122"/>
      <c r="AG219" s="1122"/>
      <c r="AH219" s="1122"/>
      <c r="AI219" s="1122"/>
      <c r="AJ219" s="1122"/>
      <c r="AK219" s="1122"/>
      <c r="AL219" s="1122"/>
      <c r="AM219" s="1122"/>
      <c r="AN219" s="1122"/>
      <c r="AO219" s="1122"/>
      <c r="AP219" s="1122"/>
      <c r="AQ219" s="1122"/>
      <c r="AR219" s="1122"/>
      <c r="AS219" s="1122"/>
      <c r="AT219" s="1122"/>
      <c r="AU219" s="1122"/>
      <c r="AV219" s="1122"/>
      <c r="AW219" s="1122"/>
      <c r="AX219" s="1122"/>
      <c r="AY219" s="1122"/>
      <c r="AZ219" s="1122"/>
      <c r="BA219" s="1122"/>
      <c r="BB219" s="1122"/>
      <c r="BC219" s="1122"/>
      <c r="BD219" s="1122"/>
      <c r="BE219" s="1122"/>
      <c r="BF219" s="1122"/>
      <c r="BG219" s="1122"/>
      <c r="BH219" s="1122"/>
      <c r="BI219" s="1122"/>
      <c r="BJ219" s="1122"/>
      <c r="BK219" s="1122"/>
      <c r="BL219" s="1122"/>
      <c r="BM219" s="1122"/>
    </row>
    <row r="220" spans="13:65" x14ac:dyDescent="0.3">
      <c r="M220" s="1122"/>
      <c r="N220" s="1122"/>
      <c r="O220" s="1122"/>
      <c r="P220" s="1122"/>
      <c r="Q220" s="1122"/>
      <c r="R220" s="1122"/>
      <c r="S220" s="1122"/>
      <c r="T220" s="1122"/>
      <c r="U220" s="1122"/>
      <c r="V220" s="1122"/>
      <c r="W220" s="1122"/>
      <c r="X220" s="1122"/>
      <c r="Y220" s="1122"/>
      <c r="Z220" s="1122"/>
      <c r="AA220" s="1122"/>
      <c r="AB220" s="1122"/>
      <c r="AC220" s="1122"/>
      <c r="AD220" s="1122"/>
      <c r="AE220" s="1122"/>
      <c r="AF220" s="1122"/>
      <c r="AG220" s="1122"/>
      <c r="AH220" s="1122"/>
      <c r="AI220" s="1122"/>
      <c r="AJ220" s="1122"/>
      <c r="AK220" s="1122"/>
      <c r="AL220" s="1122"/>
      <c r="AM220" s="1122"/>
      <c r="AN220" s="1122"/>
      <c r="AO220" s="1122"/>
      <c r="AP220" s="1122"/>
      <c r="AQ220" s="1122"/>
      <c r="AR220" s="1122"/>
      <c r="AS220" s="1122"/>
      <c r="AT220" s="1122"/>
      <c r="AU220" s="1122"/>
      <c r="AV220" s="1122"/>
      <c r="AW220" s="1122"/>
      <c r="AX220" s="1122"/>
      <c r="AY220" s="1122"/>
      <c r="AZ220" s="1122"/>
      <c r="BA220" s="1122"/>
      <c r="BB220" s="1122"/>
      <c r="BC220" s="1122"/>
      <c r="BD220" s="1122"/>
      <c r="BE220" s="1122"/>
      <c r="BF220" s="1122"/>
      <c r="BG220" s="1122"/>
      <c r="BH220" s="1122"/>
      <c r="BI220" s="1122"/>
      <c r="BJ220" s="1122"/>
      <c r="BK220" s="1122"/>
      <c r="BL220" s="1122"/>
      <c r="BM220" s="1122"/>
    </row>
    <row r="221" spans="13:65" x14ac:dyDescent="0.3">
      <c r="M221" s="1122"/>
      <c r="N221" s="1122"/>
      <c r="O221" s="1122"/>
      <c r="P221" s="1122"/>
      <c r="Q221" s="1122"/>
      <c r="R221" s="1122"/>
      <c r="S221" s="1122"/>
      <c r="T221" s="1122"/>
      <c r="U221" s="1122"/>
      <c r="V221" s="1122"/>
      <c r="W221" s="1122"/>
      <c r="X221" s="1122"/>
      <c r="Y221" s="1122"/>
      <c r="Z221" s="1122"/>
      <c r="AA221" s="1122"/>
      <c r="AB221" s="1122"/>
      <c r="AC221" s="1122"/>
      <c r="AD221" s="1122"/>
      <c r="AE221" s="1122"/>
      <c r="AF221" s="1122"/>
      <c r="AG221" s="1122"/>
      <c r="AH221" s="1122"/>
      <c r="AI221" s="1122"/>
      <c r="AJ221" s="1122"/>
      <c r="AK221" s="1122"/>
      <c r="AL221" s="1122"/>
      <c r="AM221" s="1122"/>
      <c r="AN221" s="1122"/>
      <c r="AO221" s="1122"/>
      <c r="AP221" s="1122"/>
      <c r="AQ221" s="1122"/>
      <c r="AR221" s="1122"/>
      <c r="AS221" s="1122"/>
      <c r="AT221" s="1122"/>
      <c r="AU221" s="1122"/>
      <c r="AV221" s="1122"/>
      <c r="AW221" s="1122"/>
      <c r="AX221" s="1122"/>
      <c r="AY221" s="1122"/>
      <c r="AZ221" s="1122"/>
      <c r="BA221" s="1122"/>
      <c r="BB221" s="1122"/>
      <c r="BC221" s="1122"/>
      <c r="BD221" s="1122"/>
      <c r="BE221" s="1122"/>
      <c r="BF221" s="1122"/>
      <c r="BG221" s="1122"/>
      <c r="BH221" s="1122"/>
      <c r="BI221" s="1122"/>
      <c r="BJ221" s="1122"/>
      <c r="BK221" s="1122"/>
      <c r="BL221" s="1122"/>
      <c r="BM221" s="1122"/>
    </row>
    <row r="222" spans="13:65" x14ac:dyDescent="0.3">
      <c r="M222" s="1122"/>
      <c r="N222" s="1122"/>
      <c r="O222" s="1122"/>
      <c r="P222" s="1122"/>
      <c r="Q222" s="1122"/>
      <c r="R222" s="1122"/>
      <c r="S222" s="1122"/>
      <c r="T222" s="1122"/>
      <c r="U222" s="1122"/>
      <c r="V222" s="1122"/>
      <c r="W222" s="1122"/>
      <c r="X222" s="1122"/>
      <c r="Y222" s="1122"/>
      <c r="Z222" s="1122"/>
      <c r="AA222" s="1122"/>
      <c r="AB222" s="1122"/>
      <c r="AC222" s="1122"/>
      <c r="AD222" s="1122"/>
      <c r="AE222" s="1122"/>
      <c r="AF222" s="1122"/>
      <c r="AG222" s="1122"/>
      <c r="AH222" s="1122"/>
      <c r="AI222" s="1122"/>
      <c r="AJ222" s="1122"/>
      <c r="AK222" s="1122"/>
      <c r="AL222" s="1122"/>
      <c r="AM222" s="1122"/>
      <c r="AN222" s="1122"/>
      <c r="AO222" s="1122"/>
      <c r="AP222" s="1122"/>
      <c r="AQ222" s="1122"/>
      <c r="AR222" s="1122"/>
      <c r="AS222" s="1122"/>
      <c r="AT222" s="1122"/>
      <c r="AU222" s="1122"/>
      <c r="AV222" s="1122"/>
      <c r="AW222" s="1122"/>
      <c r="AX222" s="1122"/>
      <c r="AY222" s="1122"/>
      <c r="AZ222" s="1122"/>
      <c r="BA222" s="1122"/>
      <c r="BB222" s="1122"/>
      <c r="BC222" s="1122"/>
      <c r="BD222" s="1122"/>
      <c r="BE222" s="1122"/>
      <c r="BF222" s="1122"/>
      <c r="BG222" s="1122"/>
      <c r="BH222" s="1122"/>
      <c r="BI222" s="1122"/>
      <c r="BJ222" s="1122"/>
      <c r="BK222" s="1122"/>
      <c r="BL222" s="1122"/>
      <c r="BM222" s="1122"/>
    </row>
    <row r="223" spans="13:65" x14ac:dyDescent="0.3">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2"/>
      <c r="AJ223" s="1122"/>
      <c r="AK223" s="1122"/>
      <c r="AL223" s="1122"/>
      <c r="AM223" s="1122"/>
      <c r="AN223" s="1122"/>
      <c r="AO223" s="1122"/>
      <c r="AP223" s="1122"/>
      <c r="AQ223" s="1122"/>
      <c r="AR223" s="1122"/>
      <c r="AS223" s="1122"/>
      <c r="AT223" s="1122"/>
      <c r="AU223" s="1122"/>
      <c r="AV223" s="1122"/>
      <c r="AW223" s="1122"/>
      <c r="AX223" s="1122"/>
      <c r="AY223" s="1122"/>
      <c r="AZ223" s="1122"/>
      <c r="BA223" s="1122"/>
      <c r="BB223" s="1122"/>
      <c r="BC223" s="1122"/>
      <c r="BD223" s="1122"/>
      <c r="BE223" s="1122"/>
      <c r="BF223" s="1122"/>
      <c r="BG223" s="1122"/>
      <c r="BH223" s="1122"/>
      <c r="BI223" s="1122"/>
      <c r="BJ223" s="1122"/>
      <c r="BK223" s="1122"/>
      <c r="BL223" s="1122"/>
      <c r="BM223" s="1122"/>
    </row>
    <row r="224" spans="13:65" x14ac:dyDescent="0.3">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2"/>
      <c r="AQ224" s="1122"/>
      <c r="AR224" s="1122"/>
      <c r="AS224" s="1122"/>
      <c r="AT224" s="1122"/>
      <c r="AU224" s="1122"/>
      <c r="AV224" s="1122"/>
      <c r="AW224" s="1122"/>
      <c r="AX224" s="1122"/>
      <c r="AY224" s="1122"/>
      <c r="AZ224" s="1122"/>
      <c r="BA224" s="1122"/>
      <c r="BB224" s="1122"/>
      <c r="BC224" s="1122"/>
      <c r="BD224" s="1122"/>
      <c r="BE224" s="1122"/>
      <c r="BF224" s="1122"/>
      <c r="BG224" s="1122"/>
      <c r="BH224" s="1122"/>
      <c r="BI224" s="1122"/>
      <c r="BJ224" s="1122"/>
      <c r="BK224" s="1122"/>
      <c r="BL224" s="1122"/>
      <c r="BM224" s="1122"/>
    </row>
    <row r="225" spans="13:65" x14ac:dyDescent="0.3">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2"/>
      <c r="AQ225" s="1122"/>
      <c r="AR225" s="1122"/>
      <c r="AS225" s="1122"/>
      <c r="AT225" s="1122"/>
      <c r="AU225" s="1122"/>
      <c r="AV225" s="1122"/>
      <c r="AW225" s="1122"/>
      <c r="AX225" s="1122"/>
      <c r="AY225" s="1122"/>
      <c r="AZ225" s="1122"/>
      <c r="BA225" s="1122"/>
      <c r="BB225" s="1122"/>
      <c r="BC225" s="1122"/>
      <c r="BD225" s="1122"/>
      <c r="BE225" s="1122"/>
      <c r="BF225" s="1122"/>
      <c r="BG225" s="1122"/>
      <c r="BH225" s="1122"/>
      <c r="BI225" s="1122"/>
      <c r="BJ225" s="1122"/>
      <c r="BK225" s="1122"/>
      <c r="BL225" s="1122"/>
      <c r="BM225" s="1122"/>
    </row>
    <row r="226" spans="13:65" x14ac:dyDescent="0.3">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2"/>
      <c r="AQ226" s="1122"/>
      <c r="AR226" s="1122"/>
      <c r="AS226" s="1122"/>
      <c r="AT226" s="1122"/>
      <c r="AU226" s="1122"/>
      <c r="AV226" s="1122"/>
      <c r="AW226" s="1122"/>
      <c r="AX226" s="1122"/>
      <c r="AY226" s="1122"/>
      <c r="AZ226" s="1122"/>
      <c r="BA226" s="1122"/>
      <c r="BB226" s="1122"/>
      <c r="BC226" s="1122"/>
      <c r="BD226" s="1122"/>
      <c r="BE226" s="1122"/>
      <c r="BF226" s="1122"/>
      <c r="BG226" s="1122"/>
      <c r="BH226" s="1122"/>
      <c r="BI226" s="1122"/>
      <c r="BJ226" s="1122"/>
      <c r="BK226" s="1122"/>
      <c r="BL226" s="1122"/>
      <c r="BM226" s="1122"/>
    </row>
    <row r="227" spans="13:65" x14ac:dyDescent="0.3">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2"/>
      <c r="AQ227" s="1122"/>
      <c r="AR227" s="1122"/>
      <c r="AS227" s="1122"/>
      <c r="AT227" s="1122"/>
      <c r="AU227" s="1122"/>
      <c r="AV227" s="1122"/>
      <c r="AW227" s="1122"/>
      <c r="AX227" s="1122"/>
      <c r="AY227" s="1122"/>
      <c r="AZ227" s="1122"/>
      <c r="BA227" s="1122"/>
      <c r="BB227" s="1122"/>
      <c r="BC227" s="1122"/>
      <c r="BD227" s="1122"/>
      <c r="BE227" s="1122"/>
      <c r="BF227" s="1122"/>
      <c r="BG227" s="1122"/>
      <c r="BH227" s="1122"/>
      <c r="BI227" s="1122"/>
      <c r="BJ227" s="1122"/>
      <c r="BK227" s="1122"/>
      <c r="BL227" s="1122"/>
      <c r="BM227" s="1122"/>
    </row>
    <row r="228" spans="13:65" x14ac:dyDescent="0.3">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2"/>
      <c r="AQ228" s="1122"/>
      <c r="AR228" s="1122"/>
      <c r="AS228" s="1122"/>
      <c r="AT228" s="1122"/>
      <c r="AU228" s="1122"/>
      <c r="AV228" s="1122"/>
      <c r="AW228" s="1122"/>
      <c r="AX228" s="1122"/>
      <c r="AY228" s="1122"/>
      <c r="AZ228" s="1122"/>
      <c r="BA228" s="1122"/>
      <c r="BB228" s="1122"/>
      <c r="BC228" s="1122"/>
      <c r="BD228" s="1122"/>
      <c r="BE228" s="1122"/>
      <c r="BF228" s="1122"/>
      <c r="BG228" s="1122"/>
      <c r="BH228" s="1122"/>
      <c r="BI228" s="1122"/>
      <c r="BJ228" s="1122"/>
      <c r="BK228" s="1122"/>
      <c r="BL228" s="1122"/>
      <c r="BM228" s="1122"/>
    </row>
    <row r="229" spans="13:65" x14ac:dyDescent="0.3">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2"/>
      <c r="AQ229" s="1122"/>
      <c r="AR229" s="1122"/>
      <c r="AS229" s="1122"/>
      <c r="AT229" s="1122"/>
      <c r="AU229" s="1122"/>
      <c r="AV229" s="1122"/>
      <c r="AW229" s="1122"/>
      <c r="AX229" s="1122"/>
      <c r="AY229" s="1122"/>
      <c r="AZ229" s="1122"/>
      <c r="BA229" s="1122"/>
      <c r="BB229" s="1122"/>
      <c r="BC229" s="1122"/>
      <c r="BD229" s="1122"/>
      <c r="BE229" s="1122"/>
      <c r="BF229" s="1122"/>
      <c r="BG229" s="1122"/>
      <c r="BH229" s="1122"/>
      <c r="BI229" s="1122"/>
      <c r="BJ229" s="1122"/>
      <c r="BK229" s="1122"/>
      <c r="BL229" s="1122"/>
      <c r="BM229" s="1122"/>
    </row>
    <row r="230" spans="13:65" x14ac:dyDescent="0.3">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2"/>
      <c r="AQ230" s="1122"/>
      <c r="AR230" s="1122"/>
      <c r="AS230" s="1122"/>
      <c r="AT230" s="1122"/>
      <c r="AU230" s="1122"/>
      <c r="AV230" s="1122"/>
      <c r="AW230" s="1122"/>
      <c r="AX230" s="1122"/>
      <c r="AY230" s="1122"/>
      <c r="AZ230" s="1122"/>
      <c r="BA230" s="1122"/>
      <c r="BB230" s="1122"/>
      <c r="BC230" s="1122"/>
      <c r="BD230" s="1122"/>
      <c r="BE230" s="1122"/>
      <c r="BF230" s="1122"/>
      <c r="BG230" s="1122"/>
      <c r="BH230" s="1122"/>
      <c r="BI230" s="1122"/>
      <c r="BJ230" s="1122"/>
      <c r="BK230" s="1122"/>
      <c r="BL230" s="1122"/>
      <c r="BM230" s="1122"/>
    </row>
    <row r="231" spans="13:65" x14ac:dyDescent="0.3">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2"/>
      <c r="AQ231" s="1122"/>
      <c r="AR231" s="1122"/>
      <c r="AS231" s="1122"/>
      <c r="AT231" s="1122"/>
      <c r="AU231" s="1122"/>
      <c r="AV231" s="1122"/>
      <c r="AW231" s="1122"/>
      <c r="AX231" s="1122"/>
      <c r="AY231" s="1122"/>
      <c r="AZ231" s="1122"/>
      <c r="BA231" s="1122"/>
      <c r="BB231" s="1122"/>
      <c r="BC231" s="1122"/>
      <c r="BD231" s="1122"/>
      <c r="BE231" s="1122"/>
      <c r="BF231" s="1122"/>
      <c r="BG231" s="1122"/>
      <c r="BH231" s="1122"/>
      <c r="BI231" s="1122"/>
      <c r="BJ231" s="1122"/>
      <c r="BK231" s="1122"/>
      <c r="BL231" s="1122"/>
      <c r="BM231" s="1122"/>
    </row>
    <row r="232" spans="13:65" x14ac:dyDescent="0.3">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2"/>
      <c r="AQ232" s="1122"/>
      <c r="AR232" s="1122"/>
      <c r="AS232" s="1122"/>
      <c r="AT232" s="1122"/>
      <c r="AU232" s="1122"/>
      <c r="AV232" s="1122"/>
      <c r="AW232" s="1122"/>
      <c r="AX232" s="1122"/>
      <c r="AY232" s="1122"/>
      <c r="AZ232" s="1122"/>
      <c r="BA232" s="1122"/>
      <c r="BB232" s="1122"/>
      <c r="BC232" s="1122"/>
      <c r="BD232" s="1122"/>
      <c r="BE232" s="1122"/>
      <c r="BF232" s="1122"/>
      <c r="BG232" s="1122"/>
      <c r="BH232" s="1122"/>
      <c r="BI232" s="1122"/>
      <c r="BJ232" s="1122"/>
      <c r="BK232" s="1122"/>
      <c r="BL232" s="1122"/>
      <c r="BM232" s="1122"/>
    </row>
    <row r="233" spans="13:65" x14ac:dyDescent="0.3">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2"/>
      <c r="AQ233" s="1122"/>
      <c r="AR233" s="1122"/>
      <c r="AS233" s="1122"/>
      <c r="AT233" s="1122"/>
      <c r="AU233" s="1122"/>
      <c r="AV233" s="1122"/>
      <c r="AW233" s="1122"/>
      <c r="AX233" s="1122"/>
      <c r="AY233" s="1122"/>
      <c r="AZ233" s="1122"/>
      <c r="BA233" s="1122"/>
      <c r="BB233" s="1122"/>
      <c r="BC233" s="1122"/>
      <c r="BD233" s="1122"/>
      <c r="BE233" s="1122"/>
      <c r="BF233" s="1122"/>
      <c r="BG233" s="1122"/>
      <c r="BH233" s="1122"/>
      <c r="BI233" s="1122"/>
      <c r="BJ233" s="1122"/>
      <c r="BK233" s="1122"/>
      <c r="BL233" s="1122"/>
      <c r="BM233" s="1122"/>
    </row>
    <row r="234" spans="13:65" x14ac:dyDescent="0.3">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2"/>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row>
    <row r="235" spans="13:65" x14ac:dyDescent="0.3">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2"/>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row>
    <row r="236" spans="13:65" x14ac:dyDescent="0.3">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row>
    <row r="237" spans="13:65" x14ac:dyDescent="0.3">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row>
    <row r="238" spans="13:65" x14ac:dyDescent="0.3">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row>
    <row r="239" spans="13:65" x14ac:dyDescent="0.3">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row>
    <row r="240" spans="13:65" x14ac:dyDescent="0.3">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row>
    <row r="241" spans="13:65" x14ac:dyDescent="0.3">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row>
    <row r="242" spans="13:65" x14ac:dyDescent="0.3">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row>
    <row r="243" spans="13:65" x14ac:dyDescent="0.3">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row>
    <row r="244" spans="13:65" x14ac:dyDescent="0.3">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row>
    <row r="245" spans="13:65" x14ac:dyDescent="0.3">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row>
    <row r="246" spans="13:65" x14ac:dyDescent="0.3">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row>
    <row r="247" spans="13:65" x14ac:dyDescent="0.3">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row>
    <row r="248" spans="13:65" x14ac:dyDescent="0.3">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row>
    <row r="249" spans="13:65" x14ac:dyDescent="0.3">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row>
    <row r="250" spans="13:65" x14ac:dyDescent="0.3">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row>
    <row r="251" spans="13:65" x14ac:dyDescent="0.3">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row>
    <row r="252" spans="13:65" x14ac:dyDescent="0.3">
      <c r="M252" s="1122"/>
      <c r="N252" s="1122"/>
      <c r="O252" s="1122"/>
      <c r="P252" s="1122"/>
      <c r="Q252" s="1122"/>
      <c r="R252" s="1122"/>
      <c r="S252" s="1122"/>
      <c r="T252" s="1122"/>
      <c r="U252" s="1122"/>
      <c r="V252" s="1122"/>
      <c r="W252" s="1122"/>
      <c r="X252" s="1122"/>
      <c r="Y252" s="1122"/>
      <c r="Z252" s="1122"/>
      <c r="AA252" s="1122"/>
      <c r="AB252" s="1122"/>
      <c r="AC252" s="1122"/>
      <c r="AD252" s="1122"/>
      <c r="AE252" s="1122"/>
      <c r="AF252" s="1122"/>
      <c r="AG252" s="1122"/>
      <c r="AH252" s="1122"/>
      <c r="AI252" s="1122"/>
      <c r="AJ252" s="1122"/>
      <c r="AK252" s="1122"/>
      <c r="AL252" s="1122"/>
      <c r="AM252" s="1122"/>
      <c r="AN252" s="1122"/>
      <c r="AO252" s="1122"/>
      <c r="AP252" s="1122"/>
      <c r="AQ252" s="1122"/>
      <c r="AR252" s="1122"/>
      <c r="AS252" s="1122"/>
      <c r="AT252" s="1122"/>
      <c r="AU252" s="1122"/>
      <c r="AV252" s="1122"/>
      <c r="AW252" s="1122"/>
      <c r="AX252" s="1122"/>
      <c r="AY252" s="1122"/>
      <c r="AZ252" s="1122"/>
      <c r="BA252" s="1122"/>
      <c r="BB252" s="1122"/>
      <c r="BC252" s="1122"/>
      <c r="BD252" s="1122"/>
      <c r="BE252" s="1122"/>
      <c r="BF252" s="1122"/>
      <c r="BG252" s="1122"/>
      <c r="BH252" s="1122"/>
      <c r="BI252" s="1122"/>
      <c r="BJ252" s="1122"/>
      <c r="BK252" s="1122"/>
      <c r="BL252" s="1122"/>
      <c r="BM252" s="1122"/>
    </row>
    <row r="253" spans="13:65" x14ac:dyDescent="0.3">
      <c r="M253" s="1122"/>
      <c r="N253" s="1122"/>
      <c r="O253" s="1122"/>
      <c r="P253" s="1122"/>
      <c r="Q253" s="1122"/>
      <c r="R253" s="1122"/>
      <c r="S253" s="1122"/>
      <c r="T253" s="1122"/>
      <c r="U253" s="1122"/>
      <c r="V253" s="1122"/>
      <c r="W253" s="1122"/>
      <c r="X253" s="1122"/>
      <c r="Y253" s="1122"/>
      <c r="Z253" s="1122"/>
      <c r="AA253" s="1122"/>
      <c r="AB253" s="1122"/>
      <c r="AC253" s="1122"/>
      <c r="AD253" s="1122"/>
      <c r="AE253" s="1122"/>
      <c r="AF253" s="1122"/>
      <c r="AG253" s="1122"/>
      <c r="AH253" s="1122"/>
      <c r="AI253" s="1122"/>
      <c r="AJ253" s="1122"/>
      <c r="AK253" s="1122"/>
      <c r="AL253" s="1122"/>
      <c r="AM253" s="1122"/>
      <c r="AN253" s="1122"/>
      <c r="AO253" s="1122"/>
      <c r="AP253" s="1122"/>
      <c r="AQ253" s="1122"/>
      <c r="AR253" s="1122"/>
      <c r="AS253" s="1122"/>
      <c r="AT253" s="1122"/>
      <c r="AU253" s="1122"/>
      <c r="AV253" s="1122"/>
      <c r="AW253" s="1122"/>
      <c r="AX253" s="1122"/>
      <c r="AY253" s="1122"/>
      <c r="AZ253" s="1122"/>
      <c r="BA253" s="1122"/>
      <c r="BB253" s="1122"/>
      <c r="BC253" s="1122"/>
      <c r="BD253" s="1122"/>
      <c r="BE253" s="1122"/>
      <c r="BF253" s="1122"/>
      <c r="BG253" s="1122"/>
      <c r="BH253" s="1122"/>
      <c r="BI253" s="1122"/>
      <c r="BJ253" s="1122"/>
      <c r="BK253" s="1122"/>
      <c r="BL253" s="1122"/>
      <c r="BM253" s="1122"/>
    </row>
    <row r="254" spans="13:65" x14ac:dyDescent="0.3">
      <c r="M254" s="1122"/>
      <c r="N254" s="1122"/>
      <c r="O254" s="1122"/>
      <c r="P254" s="1122"/>
      <c r="Q254" s="1122"/>
      <c r="R254" s="1122"/>
      <c r="S254" s="1122"/>
      <c r="T254" s="1122"/>
      <c r="U254" s="1122"/>
      <c r="V254" s="1122"/>
      <c r="W254" s="1122"/>
      <c r="X254" s="1122"/>
      <c r="Y254" s="1122"/>
      <c r="Z254" s="1122"/>
      <c r="AA254" s="1122"/>
      <c r="AB254" s="1122"/>
      <c r="AC254" s="1122"/>
      <c r="AD254" s="1122"/>
      <c r="AE254" s="1122"/>
      <c r="AF254" s="1122"/>
      <c r="AG254" s="1122"/>
      <c r="AH254" s="1122"/>
      <c r="AI254" s="1122"/>
      <c r="AJ254" s="1122"/>
      <c r="AK254" s="1122"/>
      <c r="AL254" s="1122"/>
      <c r="AM254" s="1122"/>
      <c r="AN254" s="1122"/>
      <c r="AO254" s="1122"/>
      <c r="AP254" s="1122"/>
      <c r="AQ254" s="1122"/>
      <c r="AR254" s="1122"/>
      <c r="AS254" s="1122"/>
      <c r="AT254" s="1122"/>
      <c r="AU254" s="1122"/>
      <c r="AV254" s="1122"/>
      <c r="AW254" s="1122"/>
      <c r="AX254" s="1122"/>
      <c r="AY254" s="1122"/>
      <c r="AZ254" s="1122"/>
      <c r="BA254" s="1122"/>
      <c r="BB254" s="1122"/>
      <c r="BC254" s="1122"/>
      <c r="BD254" s="1122"/>
      <c r="BE254" s="1122"/>
      <c r="BF254" s="1122"/>
      <c r="BG254" s="1122"/>
      <c r="BH254" s="1122"/>
      <c r="BI254" s="1122"/>
      <c r="BJ254" s="1122"/>
      <c r="BK254" s="1122"/>
      <c r="BL254" s="1122"/>
      <c r="BM254" s="1122"/>
    </row>
    <row r="255" spans="13:65" x14ac:dyDescent="0.3">
      <c r="M255" s="1122"/>
      <c r="N255" s="1122"/>
      <c r="O255" s="1122"/>
      <c r="P255" s="1122"/>
      <c r="Q255" s="1122"/>
      <c r="R255" s="1122"/>
      <c r="S255" s="1122"/>
      <c r="T255" s="1122"/>
      <c r="U255" s="1122"/>
      <c r="V255" s="1122"/>
      <c r="W255" s="1122"/>
      <c r="X255" s="1122"/>
      <c r="Y255" s="1122"/>
      <c r="Z255" s="1122"/>
      <c r="AA255" s="1122"/>
      <c r="AB255" s="1122"/>
      <c r="AC255" s="1122"/>
      <c r="AD255" s="1122"/>
      <c r="AE255" s="1122"/>
      <c r="AF255" s="1122"/>
      <c r="AG255" s="1122"/>
      <c r="AH255" s="1122"/>
      <c r="AI255" s="1122"/>
      <c r="AJ255" s="1122"/>
      <c r="AK255" s="1122"/>
      <c r="AL255" s="1122"/>
      <c r="AM255" s="1122"/>
      <c r="AN255" s="1122"/>
      <c r="AO255" s="1122"/>
      <c r="AP255" s="1122"/>
      <c r="AQ255" s="1122"/>
      <c r="AR255" s="1122"/>
      <c r="AS255" s="1122"/>
      <c r="AT255" s="1122"/>
      <c r="AU255" s="1122"/>
      <c r="AV255" s="1122"/>
      <c r="AW255" s="1122"/>
      <c r="AX255" s="1122"/>
      <c r="AY255" s="1122"/>
      <c r="AZ255" s="1122"/>
      <c r="BA255" s="1122"/>
      <c r="BB255" s="1122"/>
      <c r="BC255" s="1122"/>
      <c r="BD255" s="1122"/>
      <c r="BE255" s="1122"/>
      <c r="BF255" s="1122"/>
      <c r="BG255" s="1122"/>
      <c r="BH255" s="1122"/>
      <c r="BI255" s="1122"/>
      <c r="BJ255" s="1122"/>
      <c r="BK255" s="1122"/>
      <c r="BL255" s="1122"/>
      <c r="BM255" s="1122"/>
    </row>
    <row r="256" spans="13:65" x14ac:dyDescent="0.3">
      <c r="M256" s="1122"/>
      <c r="N256" s="1122"/>
      <c r="O256" s="1122"/>
      <c r="P256" s="1122"/>
      <c r="Q256" s="1122"/>
      <c r="R256" s="1122"/>
      <c r="S256" s="1122"/>
      <c r="T256" s="1122"/>
      <c r="U256" s="1122"/>
      <c r="V256" s="1122"/>
      <c r="W256" s="1122"/>
      <c r="X256" s="1122"/>
      <c r="Y256" s="1122"/>
      <c r="Z256" s="1122"/>
      <c r="AA256" s="1122"/>
      <c r="AB256" s="1122"/>
      <c r="AC256" s="1122"/>
      <c r="AD256" s="1122"/>
      <c r="AE256" s="1122"/>
      <c r="AF256" s="1122"/>
      <c r="AG256" s="1122"/>
      <c r="AH256" s="1122"/>
      <c r="AI256" s="1122"/>
      <c r="AJ256" s="1122"/>
      <c r="AK256" s="1122"/>
      <c r="AL256" s="1122"/>
      <c r="AM256" s="1122"/>
      <c r="AN256" s="1122"/>
      <c r="AO256" s="1122"/>
      <c r="AP256" s="1122"/>
      <c r="AQ256" s="1122"/>
      <c r="AR256" s="1122"/>
      <c r="AS256" s="1122"/>
      <c r="AT256" s="1122"/>
      <c r="AU256" s="1122"/>
      <c r="AV256" s="1122"/>
      <c r="AW256" s="1122"/>
      <c r="AX256" s="1122"/>
      <c r="AY256" s="1122"/>
      <c r="AZ256" s="1122"/>
      <c r="BA256" s="1122"/>
      <c r="BB256" s="1122"/>
      <c r="BC256" s="1122"/>
      <c r="BD256" s="1122"/>
      <c r="BE256" s="1122"/>
      <c r="BF256" s="1122"/>
      <c r="BG256" s="1122"/>
      <c r="BH256" s="1122"/>
      <c r="BI256" s="1122"/>
      <c r="BJ256" s="1122"/>
      <c r="BK256" s="1122"/>
      <c r="BL256" s="1122"/>
      <c r="BM256" s="1122"/>
    </row>
    <row r="257" spans="13:65" x14ac:dyDescent="0.3">
      <c r="M257" s="1122"/>
      <c r="N257" s="1122"/>
      <c r="O257" s="1122"/>
      <c r="P257" s="1122"/>
      <c r="Q257" s="1122"/>
      <c r="R257" s="1122"/>
      <c r="S257" s="1122"/>
      <c r="T257" s="1122"/>
      <c r="U257" s="1122"/>
      <c r="V257" s="1122"/>
      <c r="W257" s="1122"/>
      <c r="X257" s="1122"/>
      <c r="Y257" s="1122"/>
      <c r="Z257" s="1122"/>
      <c r="AA257" s="1122"/>
      <c r="AB257" s="1122"/>
      <c r="AC257" s="1122"/>
      <c r="AD257" s="1122"/>
      <c r="AE257" s="1122"/>
      <c r="AF257" s="1122"/>
      <c r="AG257" s="1122"/>
      <c r="AH257" s="1122"/>
      <c r="AI257" s="1122"/>
      <c r="AJ257" s="1122"/>
      <c r="AK257" s="1122"/>
      <c r="AL257" s="1122"/>
      <c r="AM257" s="1122"/>
      <c r="AN257" s="1122"/>
      <c r="AO257" s="1122"/>
      <c r="AP257" s="1122"/>
      <c r="AQ257" s="1122"/>
      <c r="AR257" s="1122"/>
      <c r="AS257" s="1122"/>
      <c r="AT257" s="1122"/>
      <c r="AU257" s="1122"/>
      <c r="AV257" s="1122"/>
      <c r="AW257" s="1122"/>
      <c r="AX257" s="1122"/>
      <c r="AY257" s="1122"/>
      <c r="AZ257" s="1122"/>
      <c r="BA257" s="1122"/>
      <c r="BB257" s="1122"/>
      <c r="BC257" s="1122"/>
      <c r="BD257" s="1122"/>
      <c r="BE257" s="1122"/>
      <c r="BF257" s="1122"/>
      <c r="BG257" s="1122"/>
      <c r="BH257" s="1122"/>
      <c r="BI257" s="1122"/>
      <c r="BJ257" s="1122"/>
      <c r="BK257" s="1122"/>
      <c r="BL257" s="1122"/>
      <c r="BM257" s="1122"/>
    </row>
    <row r="258" spans="13:65" x14ac:dyDescent="0.3">
      <c r="M258" s="1122"/>
      <c r="N258" s="1122"/>
      <c r="O258" s="1122"/>
      <c r="P258" s="1122"/>
      <c r="Q258" s="1122"/>
      <c r="R258" s="1122"/>
      <c r="S258" s="1122"/>
      <c r="T258" s="1122"/>
      <c r="U258" s="1122"/>
      <c r="V258" s="1122"/>
      <c r="W258" s="1122"/>
      <c r="X258" s="1122"/>
      <c r="Y258" s="1122"/>
      <c r="Z258" s="1122"/>
      <c r="AA258" s="1122"/>
      <c r="AB258" s="1122"/>
      <c r="AC258" s="1122"/>
      <c r="AD258" s="1122"/>
      <c r="AE258" s="1122"/>
      <c r="AF258" s="1122"/>
      <c r="AG258" s="1122"/>
      <c r="AH258" s="1122"/>
      <c r="AI258" s="1122"/>
      <c r="AJ258" s="1122"/>
      <c r="AK258" s="1122"/>
      <c r="AL258" s="1122"/>
      <c r="AM258" s="1122"/>
      <c r="AN258" s="1122"/>
      <c r="AO258" s="1122"/>
      <c r="AP258" s="1122"/>
      <c r="AQ258" s="1122"/>
      <c r="AR258" s="1122"/>
      <c r="AS258" s="1122"/>
      <c r="AT258" s="1122"/>
      <c r="AU258" s="1122"/>
      <c r="AV258" s="1122"/>
      <c r="AW258" s="1122"/>
      <c r="AX258" s="1122"/>
      <c r="AY258" s="1122"/>
      <c r="AZ258" s="1122"/>
      <c r="BA258" s="1122"/>
      <c r="BB258" s="1122"/>
      <c r="BC258" s="1122"/>
      <c r="BD258" s="1122"/>
      <c r="BE258" s="1122"/>
      <c r="BF258" s="1122"/>
      <c r="BG258" s="1122"/>
      <c r="BH258" s="1122"/>
      <c r="BI258" s="1122"/>
      <c r="BJ258" s="1122"/>
      <c r="BK258" s="1122"/>
      <c r="BL258" s="1122"/>
      <c r="BM258" s="1122"/>
    </row>
    <row r="259" spans="13:65" x14ac:dyDescent="0.3">
      <c r="M259" s="1122"/>
      <c r="N259" s="1122"/>
      <c r="O259" s="1122"/>
      <c r="P259" s="1122"/>
      <c r="Q259" s="1122"/>
      <c r="R259" s="1122"/>
      <c r="S259" s="1122"/>
      <c r="T259" s="1122"/>
      <c r="U259" s="1122"/>
      <c r="V259" s="1122"/>
      <c r="W259" s="1122"/>
      <c r="X259" s="1122"/>
      <c r="Y259" s="1122"/>
      <c r="Z259" s="1122"/>
      <c r="AA259" s="1122"/>
      <c r="AB259" s="1122"/>
      <c r="AC259" s="1122"/>
      <c r="AD259" s="1122"/>
      <c r="AE259" s="1122"/>
      <c r="AF259" s="1122"/>
      <c r="AG259" s="1122"/>
      <c r="AH259" s="1122"/>
      <c r="AI259" s="1122"/>
      <c r="AJ259" s="1122"/>
      <c r="AK259" s="1122"/>
      <c r="AL259" s="1122"/>
      <c r="AM259" s="1122"/>
      <c r="AN259" s="1122"/>
      <c r="AO259" s="1122"/>
      <c r="AP259" s="1122"/>
      <c r="AQ259" s="1122"/>
      <c r="AR259" s="1122"/>
      <c r="AS259" s="1122"/>
      <c r="AT259" s="1122"/>
      <c r="AU259" s="1122"/>
      <c r="AV259" s="1122"/>
      <c r="AW259" s="1122"/>
      <c r="AX259" s="1122"/>
      <c r="AY259" s="1122"/>
      <c r="AZ259" s="1122"/>
      <c r="BA259" s="1122"/>
      <c r="BB259" s="1122"/>
      <c r="BC259" s="1122"/>
      <c r="BD259" s="1122"/>
      <c r="BE259" s="1122"/>
      <c r="BF259" s="1122"/>
      <c r="BG259" s="1122"/>
      <c r="BH259" s="1122"/>
      <c r="BI259" s="1122"/>
      <c r="BJ259" s="1122"/>
      <c r="BK259" s="1122"/>
      <c r="BL259" s="1122"/>
      <c r="BM259" s="1122"/>
    </row>
    <row r="260" spans="13:65" x14ac:dyDescent="0.3">
      <c r="M260" s="1122"/>
      <c r="N260" s="1122"/>
      <c r="O260" s="1122"/>
      <c r="P260" s="1122"/>
      <c r="Q260" s="1122"/>
      <c r="R260" s="1122"/>
      <c r="S260" s="1122"/>
      <c r="T260" s="1122"/>
      <c r="U260" s="1122"/>
      <c r="V260" s="1122"/>
      <c r="W260" s="1122"/>
      <c r="X260" s="1122"/>
      <c r="Y260" s="1122"/>
      <c r="Z260" s="1122"/>
      <c r="AA260" s="1122"/>
      <c r="AB260" s="1122"/>
      <c r="AC260" s="1122"/>
      <c r="AD260" s="1122"/>
      <c r="AE260" s="1122"/>
      <c r="AF260" s="1122"/>
      <c r="AG260" s="1122"/>
      <c r="AH260" s="1122"/>
      <c r="AI260" s="1122"/>
      <c r="AJ260" s="1122"/>
      <c r="AK260" s="1122"/>
      <c r="AL260" s="1122"/>
      <c r="AM260" s="1122"/>
      <c r="AN260" s="1122"/>
      <c r="AO260" s="1122"/>
      <c r="AP260" s="1122"/>
      <c r="AQ260" s="1122"/>
      <c r="AR260" s="1122"/>
      <c r="AS260" s="1122"/>
      <c r="AT260" s="1122"/>
      <c r="AU260" s="1122"/>
      <c r="AV260" s="1122"/>
      <c r="AW260" s="1122"/>
      <c r="AX260" s="1122"/>
      <c r="AY260" s="1122"/>
      <c r="AZ260" s="1122"/>
      <c r="BA260" s="1122"/>
      <c r="BB260" s="1122"/>
      <c r="BC260" s="1122"/>
      <c r="BD260" s="1122"/>
      <c r="BE260" s="1122"/>
      <c r="BF260" s="1122"/>
      <c r="BG260" s="1122"/>
      <c r="BH260" s="1122"/>
      <c r="BI260" s="1122"/>
      <c r="BJ260" s="1122"/>
      <c r="BK260" s="1122"/>
      <c r="BL260" s="1122"/>
      <c r="BM260" s="1122"/>
    </row>
    <row r="261" spans="13:65" x14ac:dyDescent="0.3">
      <c r="M261" s="1122"/>
      <c r="N261" s="1122"/>
      <c r="O261" s="1122"/>
      <c r="P261" s="1122"/>
      <c r="Q261" s="1122"/>
      <c r="R261" s="1122"/>
      <c r="S261" s="1122"/>
      <c r="T261" s="1122"/>
      <c r="U261" s="1122"/>
      <c r="V261" s="1122"/>
      <c r="W261" s="1122"/>
      <c r="X261" s="1122"/>
      <c r="Y261" s="1122"/>
      <c r="Z261" s="1122"/>
      <c r="AA261" s="1122"/>
      <c r="AB261" s="1122"/>
      <c r="AC261" s="1122"/>
      <c r="AD261" s="1122"/>
      <c r="AE261" s="1122"/>
      <c r="AF261" s="1122"/>
      <c r="AG261" s="1122"/>
      <c r="AH261" s="1122"/>
      <c r="AI261" s="1122"/>
      <c r="AJ261" s="1122"/>
      <c r="AK261" s="1122"/>
      <c r="AL261" s="1122"/>
      <c r="AM261" s="1122"/>
      <c r="AN261" s="1122"/>
      <c r="AO261" s="1122"/>
      <c r="AP261" s="1122"/>
      <c r="AQ261" s="1122"/>
      <c r="AR261" s="1122"/>
      <c r="AS261" s="1122"/>
      <c r="AT261" s="1122"/>
      <c r="AU261" s="1122"/>
      <c r="AV261" s="1122"/>
      <c r="AW261" s="1122"/>
      <c r="AX261" s="1122"/>
      <c r="AY261" s="1122"/>
      <c r="AZ261" s="1122"/>
      <c r="BA261" s="1122"/>
      <c r="BB261" s="1122"/>
      <c r="BC261" s="1122"/>
      <c r="BD261" s="1122"/>
      <c r="BE261" s="1122"/>
      <c r="BF261" s="1122"/>
      <c r="BG261" s="1122"/>
      <c r="BH261" s="1122"/>
      <c r="BI261" s="1122"/>
      <c r="BJ261" s="1122"/>
      <c r="BK261" s="1122"/>
      <c r="BL261" s="1122"/>
      <c r="BM261" s="1122"/>
    </row>
    <row r="262" spans="13:65" x14ac:dyDescent="0.3">
      <c r="M262" s="1122"/>
      <c r="N262" s="1122"/>
      <c r="O262" s="1122"/>
      <c r="P262" s="1122"/>
      <c r="Q262" s="1122"/>
      <c r="R262" s="1122"/>
      <c r="S262" s="1122"/>
      <c r="T262" s="1122"/>
      <c r="U262" s="1122"/>
      <c r="V262" s="1122"/>
      <c r="W262" s="1122"/>
      <c r="X262" s="1122"/>
      <c r="Y262" s="1122"/>
      <c r="Z262" s="1122"/>
      <c r="AA262" s="1122"/>
      <c r="AB262" s="1122"/>
      <c r="AC262" s="1122"/>
      <c r="AD262" s="1122"/>
      <c r="AE262" s="1122"/>
      <c r="AF262" s="1122"/>
      <c r="AG262" s="1122"/>
      <c r="AH262" s="1122"/>
      <c r="AI262" s="1122"/>
      <c r="AJ262" s="1122"/>
      <c r="AK262" s="1122"/>
      <c r="AL262" s="1122"/>
      <c r="AM262" s="1122"/>
      <c r="AN262" s="1122"/>
      <c r="AO262" s="1122"/>
      <c r="AP262" s="1122"/>
      <c r="AQ262" s="1122"/>
      <c r="AR262" s="1122"/>
      <c r="AS262" s="1122"/>
      <c r="AT262" s="1122"/>
      <c r="AU262" s="1122"/>
      <c r="AV262" s="1122"/>
      <c r="AW262" s="1122"/>
      <c r="AX262" s="1122"/>
      <c r="AY262" s="1122"/>
      <c r="AZ262" s="1122"/>
      <c r="BA262" s="1122"/>
      <c r="BB262" s="1122"/>
      <c r="BC262" s="1122"/>
      <c r="BD262" s="1122"/>
      <c r="BE262" s="1122"/>
      <c r="BF262" s="1122"/>
      <c r="BG262" s="1122"/>
      <c r="BH262" s="1122"/>
      <c r="BI262" s="1122"/>
      <c r="BJ262" s="1122"/>
      <c r="BK262" s="1122"/>
      <c r="BL262" s="1122"/>
      <c r="BM262" s="1122"/>
    </row>
    <row r="263" spans="13:65" x14ac:dyDescent="0.3">
      <c r="M263" s="1122"/>
      <c r="N263" s="1122"/>
      <c r="O263" s="1122"/>
      <c r="P263" s="1122"/>
      <c r="Q263" s="1122"/>
      <c r="R263" s="1122"/>
      <c r="S263" s="1122"/>
      <c r="T263" s="1122"/>
      <c r="U263" s="1122"/>
      <c r="V263" s="1122"/>
      <c r="W263" s="1122"/>
      <c r="X263" s="1122"/>
      <c r="Y263" s="1122"/>
      <c r="Z263" s="1122"/>
      <c r="AA263" s="1122"/>
      <c r="AB263" s="1122"/>
      <c r="AC263" s="1122"/>
      <c r="AD263" s="1122"/>
      <c r="AE263" s="1122"/>
      <c r="AF263" s="1122"/>
      <c r="AG263" s="1122"/>
      <c r="AH263" s="1122"/>
      <c r="AI263" s="1122"/>
      <c r="AJ263" s="1122"/>
      <c r="AK263" s="1122"/>
      <c r="AL263" s="1122"/>
      <c r="AM263" s="1122"/>
      <c r="AN263" s="1122"/>
      <c r="AO263" s="1122"/>
      <c r="AP263" s="1122"/>
      <c r="AQ263" s="1122"/>
      <c r="AR263" s="1122"/>
      <c r="AS263" s="1122"/>
      <c r="AT263" s="1122"/>
      <c r="AU263" s="1122"/>
      <c r="AV263" s="1122"/>
      <c r="AW263" s="1122"/>
      <c r="AX263" s="1122"/>
      <c r="AY263" s="1122"/>
      <c r="AZ263" s="1122"/>
      <c r="BA263" s="1122"/>
      <c r="BB263" s="1122"/>
      <c r="BC263" s="1122"/>
      <c r="BD263" s="1122"/>
      <c r="BE263" s="1122"/>
      <c r="BF263" s="1122"/>
      <c r="BG263" s="1122"/>
      <c r="BH263" s="1122"/>
      <c r="BI263" s="1122"/>
      <c r="BJ263" s="1122"/>
      <c r="BK263" s="1122"/>
      <c r="BL263" s="1122"/>
      <c r="BM263" s="1122"/>
    </row>
    <row r="264" spans="13:65" x14ac:dyDescent="0.3">
      <c r="M264" s="1122"/>
      <c r="N264" s="1122"/>
      <c r="O264" s="1122"/>
      <c r="P264" s="1122"/>
      <c r="Q264" s="1122"/>
      <c r="R264" s="1122"/>
      <c r="S264" s="1122"/>
      <c r="T264" s="1122"/>
      <c r="U264" s="1122"/>
      <c r="V264" s="1122"/>
      <c r="W264" s="1122"/>
      <c r="X264" s="1122"/>
      <c r="Y264" s="1122"/>
      <c r="Z264" s="1122"/>
      <c r="AA264" s="1122"/>
      <c r="AB264" s="1122"/>
      <c r="AC264" s="1122"/>
      <c r="AD264" s="1122"/>
      <c r="AE264" s="1122"/>
      <c r="AF264" s="1122"/>
      <c r="AG264" s="1122"/>
      <c r="AH264" s="1122"/>
      <c r="AI264" s="1122"/>
      <c r="AJ264" s="1122"/>
      <c r="AK264" s="1122"/>
      <c r="AL264" s="1122"/>
      <c r="AM264" s="1122"/>
      <c r="AN264" s="1122"/>
      <c r="AO264" s="1122"/>
      <c r="AP264" s="1122"/>
      <c r="AQ264" s="1122"/>
      <c r="AR264" s="1122"/>
      <c r="AS264" s="1122"/>
      <c r="AT264" s="1122"/>
      <c r="AU264" s="1122"/>
      <c r="AV264" s="1122"/>
      <c r="AW264" s="1122"/>
      <c r="AX264" s="1122"/>
      <c r="AY264" s="1122"/>
      <c r="AZ264" s="1122"/>
      <c r="BA264" s="1122"/>
      <c r="BB264" s="1122"/>
      <c r="BC264" s="1122"/>
      <c r="BD264" s="1122"/>
      <c r="BE264" s="1122"/>
      <c r="BF264" s="1122"/>
      <c r="BG264" s="1122"/>
      <c r="BH264" s="1122"/>
      <c r="BI264" s="1122"/>
      <c r="BJ264" s="1122"/>
      <c r="BK264" s="1122"/>
      <c r="BL264" s="1122"/>
      <c r="BM264" s="1122"/>
    </row>
    <row r="265" spans="13:65" x14ac:dyDescent="0.3">
      <c r="M265" s="1122"/>
      <c r="N265" s="1122"/>
      <c r="O265" s="1122"/>
      <c r="P265" s="1122"/>
      <c r="Q265" s="1122"/>
      <c r="R265" s="1122"/>
      <c r="S265" s="1122"/>
      <c r="T265" s="1122"/>
      <c r="U265" s="1122"/>
      <c r="V265" s="1122"/>
      <c r="W265" s="1122"/>
      <c r="X265" s="1122"/>
      <c r="Y265" s="1122"/>
      <c r="Z265" s="1122"/>
      <c r="AA265" s="1122"/>
      <c r="AB265" s="1122"/>
      <c r="AC265" s="1122"/>
      <c r="AD265" s="1122"/>
      <c r="AE265" s="1122"/>
      <c r="AF265" s="1122"/>
      <c r="AG265" s="1122"/>
      <c r="AH265" s="1122"/>
      <c r="AI265" s="1122"/>
      <c r="AJ265" s="1122"/>
      <c r="AK265" s="1122"/>
      <c r="AL265" s="1122"/>
      <c r="AM265" s="1122"/>
      <c r="AN265" s="1122"/>
      <c r="AO265" s="1122"/>
      <c r="AP265" s="1122"/>
      <c r="AQ265" s="1122"/>
      <c r="AR265" s="1122"/>
      <c r="AS265" s="1122"/>
      <c r="AT265" s="1122"/>
      <c r="AU265" s="1122"/>
      <c r="AV265" s="1122"/>
      <c r="AW265" s="1122"/>
      <c r="AX265" s="1122"/>
      <c r="AY265" s="1122"/>
      <c r="AZ265" s="1122"/>
      <c r="BA265" s="1122"/>
      <c r="BB265" s="1122"/>
      <c r="BC265" s="1122"/>
      <c r="BD265" s="1122"/>
      <c r="BE265" s="1122"/>
      <c r="BF265" s="1122"/>
      <c r="BG265" s="1122"/>
      <c r="BH265" s="1122"/>
      <c r="BI265" s="1122"/>
      <c r="BJ265" s="1122"/>
      <c r="BK265" s="1122"/>
      <c r="BL265" s="1122"/>
      <c r="BM265" s="1122"/>
    </row>
    <row r="266" spans="13:65" x14ac:dyDescent="0.3">
      <c r="M266" s="1122"/>
      <c r="N266" s="1122"/>
      <c r="O266" s="1122"/>
      <c r="P266" s="1122"/>
      <c r="Q266" s="1122"/>
      <c r="R266" s="1122"/>
      <c r="S266" s="1122"/>
      <c r="T266" s="1122"/>
      <c r="U266" s="1122"/>
      <c r="V266" s="1122"/>
      <c r="W266" s="1122"/>
      <c r="X266" s="1122"/>
      <c r="Y266" s="1122"/>
      <c r="Z266" s="1122"/>
      <c r="AA266" s="1122"/>
      <c r="AB266" s="1122"/>
      <c r="AC266" s="1122"/>
      <c r="AD266" s="1122"/>
      <c r="AE266" s="1122"/>
      <c r="AF266" s="1122"/>
      <c r="AG266" s="1122"/>
      <c r="AH266" s="1122"/>
      <c r="AI266" s="1122"/>
      <c r="AJ266" s="1122"/>
      <c r="AK266" s="1122"/>
      <c r="AL266" s="1122"/>
      <c r="AM266" s="1122"/>
      <c r="AN266" s="1122"/>
      <c r="AO266" s="1122"/>
      <c r="AP266" s="1122"/>
      <c r="AQ266" s="1122"/>
      <c r="AR266" s="1122"/>
      <c r="AS266" s="1122"/>
      <c r="AT266" s="1122"/>
      <c r="AU266" s="1122"/>
      <c r="AV266" s="1122"/>
      <c r="AW266" s="1122"/>
      <c r="AX266" s="1122"/>
      <c r="AY266" s="1122"/>
      <c r="AZ266" s="1122"/>
      <c r="BA266" s="1122"/>
      <c r="BB266" s="1122"/>
      <c r="BC266" s="1122"/>
      <c r="BD266" s="1122"/>
      <c r="BE266" s="1122"/>
      <c r="BF266" s="1122"/>
      <c r="BG266" s="1122"/>
      <c r="BH266" s="1122"/>
      <c r="BI266" s="1122"/>
      <c r="BJ266" s="1122"/>
      <c r="BK266" s="1122"/>
      <c r="BL266" s="1122"/>
      <c r="BM266" s="1122"/>
    </row>
    <row r="267" spans="13:65" x14ac:dyDescent="0.3">
      <c r="M267" s="1122"/>
      <c r="N267" s="1122"/>
      <c r="O267" s="1122"/>
      <c r="P267" s="1122"/>
      <c r="Q267" s="1122"/>
      <c r="R267" s="1122"/>
      <c r="S267" s="1122"/>
      <c r="T267" s="1122"/>
      <c r="U267" s="1122"/>
      <c r="V267" s="1122"/>
      <c r="W267" s="1122"/>
      <c r="X267" s="1122"/>
      <c r="Y267" s="1122"/>
      <c r="Z267" s="1122"/>
      <c r="AA267" s="1122"/>
      <c r="AB267" s="1122"/>
      <c r="AC267" s="1122"/>
      <c r="AD267" s="1122"/>
      <c r="AE267" s="1122"/>
      <c r="AF267" s="1122"/>
      <c r="AG267" s="1122"/>
      <c r="AH267" s="1122"/>
      <c r="AI267" s="1122"/>
      <c r="AJ267" s="1122"/>
      <c r="AK267" s="1122"/>
      <c r="AL267" s="1122"/>
      <c r="AM267" s="1122"/>
      <c r="AN267" s="1122"/>
      <c r="AO267" s="1122"/>
      <c r="AP267" s="1122"/>
      <c r="AQ267" s="1122"/>
      <c r="AR267" s="1122"/>
      <c r="AS267" s="1122"/>
      <c r="AT267" s="1122"/>
      <c r="AU267" s="1122"/>
      <c r="AV267" s="1122"/>
      <c r="AW267" s="1122"/>
      <c r="AX267" s="1122"/>
      <c r="AY267" s="1122"/>
      <c r="AZ267" s="1122"/>
      <c r="BA267" s="1122"/>
      <c r="BB267" s="1122"/>
      <c r="BC267" s="1122"/>
      <c r="BD267" s="1122"/>
      <c r="BE267" s="1122"/>
      <c r="BF267" s="1122"/>
      <c r="BG267" s="1122"/>
      <c r="BH267" s="1122"/>
      <c r="BI267" s="1122"/>
      <c r="BJ267" s="1122"/>
      <c r="BK267" s="1122"/>
      <c r="BL267" s="1122"/>
      <c r="BM267" s="1122"/>
    </row>
    <row r="268" spans="13:65" x14ac:dyDescent="0.3">
      <c r="M268" s="1122"/>
      <c r="N268" s="1122"/>
      <c r="O268" s="1122"/>
      <c r="P268" s="1122"/>
      <c r="Q268" s="1122"/>
      <c r="R268" s="1122"/>
      <c r="S268" s="1122"/>
      <c r="T268" s="1122"/>
      <c r="U268" s="1122"/>
      <c r="V268" s="1122"/>
      <c r="W268" s="1122"/>
      <c r="X268" s="1122"/>
      <c r="Y268" s="1122"/>
      <c r="Z268" s="1122"/>
      <c r="AA268" s="1122"/>
      <c r="AB268" s="1122"/>
      <c r="AC268" s="1122"/>
      <c r="AD268" s="1122"/>
      <c r="AE268" s="1122"/>
      <c r="AF268" s="1122"/>
      <c r="AG268" s="1122"/>
      <c r="AH268" s="1122"/>
      <c r="AI268" s="1122"/>
      <c r="AJ268" s="1122"/>
      <c r="AK268" s="1122"/>
      <c r="AL268" s="1122"/>
      <c r="AM268" s="1122"/>
      <c r="AN268" s="1122"/>
      <c r="AO268" s="1122"/>
      <c r="AP268" s="1122"/>
      <c r="AQ268" s="1122"/>
      <c r="AR268" s="1122"/>
      <c r="AS268" s="1122"/>
      <c r="AT268" s="1122"/>
      <c r="AU268" s="1122"/>
      <c r="AV268" s="1122"/>
      <c r="AW268" s="1122"/>
      <c r="AX268" s="1122"/>
      <c r="AY268" s="1122"/>
      <c r="AZ268" s="1122"/>
      <c r="BA268" s="1122"/>
      <c r="BB268" s="1122"/>
      <c r="BC268" s="1122"/>
      <c r="BD268" s="1122"/>
      <c r="BE268" s="1122"/>
      <c r="BF268" s="1122"/>
      <c r="BG268" s="1122"/>
      <c r="BH268" s="1122"/>
      <c r="BI268" s="1122"/>
      <c r="BJ268" s="1122"/>
      <c r="BK268" s="1122"/>
      <c r="BL268" s="1122"/>
      <c r="BM268" s="1122"/>
    </row>
    <row r="269" spans="13:65" x14ac:dyDescent="0.3">
      <c r="M269" s="1122"/>
      <c r="N269" s="1122"/>
      <c r="O269" s="1122"/>
      <c r="P269" s="1122"/>
      <c r="Q269" s="1122"/>
      <c r="R269" s="1122"/>
      <c r="S269" s="1122"/>
      <c r="T269" s="1122"/>
      <c r="U269" s="1122"/>
      <c r="V269" s="1122"/>
      <c r="W269" s="1122"/>
      <c r="X269" s="1122"/>
      <c r="Y269" s="1122"/>
      <c r="Z269" s="1122"/>
      <c r="AA269" s="1122"/>
      <c r="AB269" s="1122"/>
      <c r="AC269" s="1122"/>
      <c r="AD269" s="1122"/>
      <c r="AE269" s="1122"/>
      <c r="AF269" s="1122"/>
      <c r="AG269" s="1122"/>
      <c r="AH269" s="1122"/>
      <c r="AI269" s="1122"/>
      <c r="AJ269" s="1122"/>
      <c r="AK269" s="1122"/>
      <c r="AL269" s="1122"/>
      <c r="AM269" s="1122"/>
      <c r="AN269" s="1122"/>
      <c r="AO269" s="1122"/>
      <c r="AP269" s="1122"/>
      <c r="AQ269" s="1122"/>
      <c r="AR269" s="1122"/>
      <c r="AS269" s="1122"/>
      <c r="AT269" s="1122"/>
      <c r="AU269" s="1122"/>
      <c r="AV269" s="1122"/>
      <c r="AW269" s="1122"/>
      <c r="AX269" s="1122"/>
      <c r="AY269" s="1122"/>
      <c r="AZ269" s="1122"/>
      <c r="BA269" s="1122"/>
      <c r="BB269" s="1122"/>
      <c r="BC269" s="1122"/>
      <c r="BD269" s="1122"/>
      <c r="BE269" s="1122"/>
      <c r="BF269" s="1122"/>
      <c r="BG269" s="1122"/>
      <c r="BH269" s="1122"/>
      <c r="BI269" s="1122"/>
      <c r="BJ269" s="1122"/>
      <c r="BK269" s="1122"/>
      <c r="BL269" s="1122"/>
      <c r="BM269" s="1122"/>
    </row>
    <row r="270" spans="13:65" x14ac:dyDescent="0.3">
      <c r="M270" s="1122"/>
      <c r="N270" s="1122"/>
      <c r="O270" s="1122"/>
      <c r="P270" s="1122"/>
      <c r="Q270" s="1122"/>
      <c r="R270" s="1122"/>
      <c r="S270" s="1122"/>
      <c r="T270" s="1122"/>
      <c r="U270" s="1122"/>
      <c r="V270" s="1122"/>
      <c r="W270" s="1122"/>
      <c r="X270" s="1122"/>
      <c r="Y270" s="1122"/>
      <c r="Z270" s="1122"/>
      <c r="AA270" s="1122"/>
      <c r="AB270" s="1122"/>
      <c r="AC270" s="1122"/>
      <c r="AD270" s="1122"/>
      <c r="AE270" s="1122"/>
      <c r="AF270" s="1122"/>
      <c r="AG270" s="1122"/>
      <c r="AH270" s="1122"/>
      <c r="AI270" s="1122"/>
      <c r="AJ270" s="1122"/>
      <c r="AK270" s="1122"/>
      <c r="AL270" s="1122"/>
      <c r="AM270" s="1122"/>
      <c r="AN270" s="1122"/>
      <c r="AO270" s="1122"/>
      <c r="AP270" s="1122"/>
      <c r="AQ270" s="1122"/>
      <c r="AR270" s="1122"/>
      <c r="AS270" s="1122"/>
      <c r="AT270" s="1122"/>
      <c r="AU270" s="1122"/>
      <c r="AV270" s="1122"/>
      <c r="AW270" s="1122"/>
      <c r="AX270" s="1122"/>
      <c r="AY270" s="1122"/>
      <c r="AZ270" s="1122"/>
      <c r="BA270" s="1122"/>
      <c r="BB270" s="1122"/>
      <c r="BC270" s="1122"/>
      <c r="BD270" s="1122"/>
      <c r="BE270" s="1122"/>
      <c r="BF270" s="1122"/>
      <c r="BG270" s="1122"/>
      <c r="BH270" s="1122"/>
      <c r="BI270" s="1122"/>
      <c r="BJ270" s="1122"/>
      <c r="BK270" s="1122"/>
      <c r="BL270" s="1122"/>
      <c r="BM270" s="1122"/>
    </row>
    <row r="271" spans="13:65" x14ac:dyDescent="0.3">
      <c r="M271" s="1122"/>
      <c r="N271" s="1122"/>
      <c r="O271" s="1122"/>
      <c r="P271" s="1122"/>
      <c r="Q271" s="1122"/>
      <c r="R271" s="1122"/>
      <c r="S271" s="1122"/>
      <c r="T271" s="1122"/>
      <c r="U271" s="1122"/>
      <c r="V271" s="1122"/>
      <c r="W271" s="1122"/>
      <c r="X271" s="1122"/>
      <c r="Y271" s="1122"/>
      <c r="Z271" s="1122"/>
      <c r="AA271" s="1122"/>
      <c r="AB271" s="1122"/>
      <c r="AC271" s="1122"/>
      <c r="AD271" s="1122"/>
      <c r="AE271" s="1122"/>
      <c r="AF271" s="1122"/>
      <c r="AG271" s="1122"/>
      <c r="AH271" s="1122"/>
      <c r="AI271" s="1122"/>
      <c r="AJ271" s="1122"/>
      <c r="AK271" s="1122"/>
      <c r="AL271" s="1122"/>
      <c r="AM271" s="1122"/>
      <c r="AN271" s="1122"/>
      <c r="AO271" s="1122"/>
      <c r="AP271" s="1122"/>
      <c r="AQ271" s="1122"/>
      <c r="AR271" s="1122"/>
      <c r="AS271" s="1122"/>
      <c r="AT271" s="1122"/>
      <c r="AU271" s="1122"/>
      <c r="AV271" s="1122"/>
      <c r="AW271" s="1122"/>
      <c r="AX271" s="1122"/>
      <c r="AY271" s="1122"/>
      <c r="AZ271" s="1122"/>
      <c r="BA271" s="1122"/>
      <c r="BB271" s="1122"/>
      <c r="BC271" s="1122"/>
      <c r="BD271" s="1122"/>
      <c r="BE271" s="1122"/>
      <c r="BF271" s="1122"/>
      <c r="BG271" s="1122"/>
      <c r="BH271" s="1122"/>
      <c r="BI271" s="1122"/>
      <c r="BJ271" s="1122"/>
      <c r="BK271" s="1122"/>
      <c r="BL271" s="1122"/>
      <c r="BM271" s="1122"/>
    </row>
    <row r="272" spans="13:65" x14ac:dyDescent="0.3">
      <c r="M272" s="1122"/>
      <c r="N272" s="1122"/>
      <c r="O272" s="1122"/>
      <c r="P272" s="1122"/>
      <c r="Q272" s="1122"/>
      <c r="R272" s="1122"/>
      <c r="S272" s="1122"/>
      <c r="T272" s="1122"/>
      <c r="U272" s="1122"/>
      <c r="V272" s="1122"/>
      <c r="W272" s="1122"/>
      <c r="X272" s="1122"/>
      <c r="Y272" s="1122"/>
      <c r="Z272" s="1122"/>
      <c r="AA272" s="1122"/>
      <c r="AB272" s="1122"/>
      <c r="AC272" s="1122"/>
      <c r="AD272" s="1122"/>
      <c r="AE272" s="1122"/>
      <c r="AF272" s="1122"/>
      <c r="AG272" s="1122"/>
      <c r="AH272" s="1122"/>
      <c r="AI272" s="1122"/>
      <c r="AJ272" s="1122"/>
      <c r="AK272" s="1122"/>
      <c r="AL272" s="1122"/>
      <c r="AM272" s="1122"/>
      <c r="AN272" s="1122"/>
      <c r="AO272" s="1122"/>
      <c r="AP272" s="1122"/>
      <c r="AQ272" s="1122"/>
      <c r="AR272" s="1122"/>
      <c r="AS272" s="1122"/>
      <c r="AT272" s="1122"/>
      <c r="AU272" s="1122"/>
      <c r="AV272" s="1122"/>
      <c r="AW272" s="1122"/>
      <c r="AX272" s="1122"/>
      <c r="AY272" s="1122"/>
      <c r="AZ272" s="1122"/>
      <c r="BA272" s="1122"/>
      <c r="BB272" s="1122"/>
      <c r="BC272" s="1122"/>
      <c r="BD272" s="1122"/>
      <c r="BE272" s="1122"/>
      <c r="BF272" s="1122"/>
      <c r="BG272" s="1122"/>
      <c r="BH272" s="1122"/>
      <c r="BI272" s="1122"/>
      <c r="BJ272" s="1122"/>
      <c r="BK272" s="1122"/>
      <c r="BL272" s="1122"/>
      <c r="BM272" s="1122"/>
    </row>
    <row r="273" spans="13:65" x14ac:dyDescent="0.3">
      <c r="M273" s="1122"/>
      <c r="N273" s="1122"/>
      <c r="O273" s="1122"/>
      <c r="P273" s="1122"/>
      <c r="Q273" s="1122"/>
      <c r="R273" s="1122"/>
      <c r="S273" s="1122"/>
      <c r="T273" s="1122"/>
      <c r="U273" s="1122"/>
      <c r="V273" s="1122"/>
      <c r="W273" s="1122"/>
      <c r="X273" s="1122"/>
      <c r="Y273" s="1122"/>
      <c r="Z273" s="1122"/>
      <c r="AA273" s="1122"/>
      <c r="AB273" s="1122"/>
      <c r="AC273" s="1122"/>
      <c r="AD273" s="1122"/>
      <c r="AE273" s="1122"/>
      <c r="AF273" s="1122"/>
      <c r="AG273" s="1122"/>
      <c r="AH273" s="1122"/>
      <c r="AI273" s="1122"/>
      <c r="AJ273" s="1122"/>
      <c r="AK273" s="1122"/>
      <c r="AL273" s="1122"/>
      <c r="AM273" s="1122"/>
      <c r="AN273" s="1122"/>
      <c r="AO273" s="1122"/>
      <c r="AP273" s="1122"/>
      <c r="AQ273" s="1122"/>
      <c r="AR273" s="1122"/>
      <c r="AS273" s="1122"/>
      <c r="AT273" s="1122"/>
      <c r="AU273" s="1122"/>
      <c r="AV273" s="1122"/>
      <c r="AW273" s="1122"/>
      <c r="AX273" s="1122"/>
      <c r="AY273" s="1122"/>
      <c r="AZ273" s="1122"/>
      <c r="BA273" s="1122"/>
      <c r="BB273" s="1122"/>
      <c r="BC273" s="1122"/>
      <c r="BD273" s="1122"/>
      <c r="BE273" s="1122"/>
      <c r="BF273" s="1122"/>
      <c r="BG273" s="1122"/>
      <c r="BH273" s="1122"/>
      <c r="BI273" s="1122"/>
      <c r="BJ273" s="1122"/>
      <c r="BK273" s="1122"/>
      <c r="BL273" s="1122"/>
      <c r="BM273" s="1122"/>
    </row>
    <row r="274" spans="13:65" x14ac:dyDescent="0.3">
      <c r="M274" s="1122"/>
      <c r="N274" s="1122"/>
      <c r="O274" s="1122"/>
      <c r="P274" s="1122"/>
      <c r="Q274" s="1122"/>
      <c r="R274" s="1122"/>
      <c r="S274" s="1122"/>
      <c r="T274" s="1122"/>
      <c r="U274" s="1122"/>
      <c r="V274" s="1122"/>
      <c r="W274" s="1122"/>
      <c r="X274" s="1122"/>
      <c r="Y274" s="1122"/>
      <c r="Z274" s="1122"/>
      <c r="AA274" s="1122"/>
      <c r="AB274" s="1122"/>
      <c r="AC274" s="1122"/>
      <c r="AD274" s="1122"/>
      <c r="AE274" s="1122"/>
      <c r="AF274" s="1122"/>
      <c r="AG274" s="1122"/>
      <c r="AH274" s="1122"/>
      <c r="AI274" s="1122"/>
      <c r="AJ274" s="1122"/>
      <c r="AK274" s="1122"/>
      <c r="AL274" s="1122"/>
      <c r="AM274" s="1122"/>
      <c r="AN274" s="1122"/>
      <c r="AO274" s="1122"/>
      <c r="AP274" s="1122"/>
      <c r="AQ274" s="1122"/>
      <c r="AR274" s="1122"/>
      <c r="AS274" s="1122"/>
      <c r="AT274" s="1122"/>
      <c r="AU274" s="1122"/>
      <c r="AV274" s="1122"/>
      <c r="AW274" s="1122"/>
      <c r="AX274" s="1122"/>
      <c r="AY274" s="1122"/>
      <c r="AZ274" s="1122"/>
      <c r="BA274" s="1122"/>
      <c r="BB274" s="1122"/>
      <c r="BC274" s="1122"/>
      <c r="BD274" s="1122"/>
      <c r="BE274" s="1122"/>
      <c r="BF274" s="1122"/>
      <c r="BG274" s="1122"/>
      <c r="BH274" s="1122"/>
      <c r="BI274" s="1122"/>
      <c r="BJ274" s="1122"/>
      <c r="BK274" s="1122"/>
      <c r="BL274" s="1122"/>
      <c r="BM274" s="1122"/>
    </row>
    <row r="275" spans="13:65" x14ac:dyDescent="0.3">
      <c r="M275" s="1122"/>
      <c r="N275" s="1122"/>
      <c r="O275" s="1122"/>
      <c r="P275" s="1122"/>
      <c r="Q275" s="1122"/>
      <c r="R275" s="1122"/>
      <c r="S275" s="1122"/>
      <c r="T275" s="1122"/>
      <c r="U275" s="1122"/>
      <c r="V275" s="1122"/>
      <c r="W275" s="1122"/>
      <c r="X275" s="1122"/>
      <c r="Y275" s="1122"/>
      <c r="Z275" s="1122"/>
      <c r="AA275" s="1122"/>
      <c r="AB275" s="1122"/>
      <c r="AC275" s="1122"/>
      <c r="AD275" s="1122"/>
      <c r="AE275" s="1122"/>
      <c r="AF275" s="1122"/>
      <c r="AG275" s="1122"/>
      <c r="AH275" s="1122"/>
      <c r="AI275" s="1122"/>
      <c r="AJ275" s="1122"/>
      <c r="AK275" s="1122"/>
      <c r="AL275" s="1122"/>
      <c r="AM275" s="1122"/>
      <c r="AN275" s="1122"/>
      <c r="AO275" s="1122"/>
      <c r="AP275" s="1122"/>
      <c r="AQ275" s="1122"/>
      <c r="AR275" s="1122"/>
      <c r="AS275" s="1122"/>
      <c r="AT275" s="1122"/>
      <c r="AU275" s="1122"/>
      <c r="AV275" s="1122"/>
      <c r="AW275" s="1122"/>
      <c r="AX275" s="1122"/>
      <c r="AY275" s="1122"/>
      <c r="AZ275" s="1122"/>
      <c r="BA275" s="1122"/>
      <c r="BB275" s="1122"/>
      <c r="BC275" s="1122"/>
      <c r="BD275" s="1122"/>
      <c r="BE275" s="1122"/>
      <c r="BF275" s="1122"/>
      <c r="BG275" s="1122"/>
      <c r="BH275" s="1122"/>
      <c r="BI275" s="1122"/>
      <c r="BJ275" s="1122"/>
      <c r="BK275" s="1122"/>
      <c r="BL275" s="1122"/>
      <c r="BM275" s="1122"/>
    </row>
    <row r="276" spans="13:65" x14ac:dyDescent="0.3">
      <c r="M276" s="1122"/>
      <c r="N276" s="1122"/>
      <c r="O276" s="1122"/>
      <c r="P276" s="1122"/>
      <c r="Q276" s="1122"/>
      <c r="R276" s="1122"/>
      <c r="S276" s="1122"/>
      <c r="T276" s="1122"/>
      <c r="U276" s="1122"/>
      <c r="V276" s="1122"/>
      <c r="W276" s="1122"/>
      <c r="X276" s="1122"/>
      <c r="Y276" s="1122"/>
      <c r="Z276" s="1122"/>
      <c r="AA276" s="1122"/>
      <c r="AB276" s="1122"/>
      <c r="AC276" s="1122"/>
      <c r="AD276" s="1122"/>
      <c r="AE276" s="1122"/>
      <c r="AF276" s="1122"/>
      <c r="AG276" s="1122"/>
      <c r="AH276" s="1122"/>
      <c r="AI276" s="1122"/>
      <c r="AJ276" s="1122"/>
      <c r="AK276" s="1122"/>
      <c r="AL276" s="1122"/>
      <c r="AM276" s="1122"/>
      <c r="AN276" s="1122"/>
      <c r="AO276" s="1122"/>
      <c r="AP276" s="1122"/>
      <c r="AQ276" s="1122"/>
      <c r="AR276" s="1122"/>
      <c r="AS276" s="1122"/>
      <c r="AT276" s="1122"/>
      <c r="AU276" s="1122"/>
      <c r="AV276" s="1122"/>
      <c r="AW276" s="1122"/>
      <c r="AX276" s="1122"/>
      <c r="AY276" s="1122"/>
      <c r="AZ276" s="1122"/>
      <c r="BA276" s="1122"/>
      <c r="BB276" s="1122"/>
      <c r="BC276" s="1122"/>
      <c r="BD276" s="1122"/>
      <c r="BE276" s="1122"/>
      <c r="BF276" s="1122"/>
      <c r="BG276" s="1122"/>
      <c r="BH276" s="1122"/>
      <c r="BI276" s="1122"/>
      <c r="BJ276" s="1122"/>
      <c r="BK276" s="1122"/>
      <c r="BL276" s="1122"/>
      <c r="BM276" s="1122"/>
    </row>
    <row r="277" spans="13:65" x14ac:dyDescent="0.3">
      <c r="M277" s="1122"/>
      <c r="N277" s="1122"/>
      <c r="O277" s="1122"/>
      <c r="P277" s="1122"/>
      <c r="Q277" s="1122"/>
      <c r="R277" s="1122"/>
      <c r="S277" s="1122"/>
      <c r="T277" s="1122"/>
      <c r="U277" s="1122"/>
      <c r="V277" s="1122"/>
      <c r="W277" s="1122"/>
      <c r="X277" s="1122"/>
      <c r="Y277" s="1122"/>
      <c r="Z277" s="1122"/>
      <c r="AA277" s="1122"/>
      <c r="AB277" s="1122"/>
      <c r="AC277" s="1122"/>
      <c r="AD277" s="1122"/>
      <c r="AE277" s="1122"/>
      <c r="AF277" s="1122"/>
      <c r="AG277" s="1122"/>
      <c r="AH277" s="1122"/>
      <c r="AI277" s="1122"/>
      <c r="AJ277" s="1122"/>
      <c r="AK277" s="1122"/>
      <c r="AL277" s="1122"/>
      <c r="AM277" s="1122"/>
      <c r="AN277" s="1122"/>
      <c r="AO277" s="1122"/>
      <c r="AP277" s="1122"/>
      <c r="AQ277" s="1122"/>
      <c r="AR277" s="1122"/>
      <c r="AS277" s="1122"/>
      <c r="AT277" s="1122"/>
      <c r="AU277" s="1122"/>
      <c r="AV277" s="1122"/>
      <c r="AW277" s="1122"/>
      <c r="AX277" s="1122"/>
      <c r="AY277" s="1122"/>
      <c r="AZ277" s="1122"/>
      <c r="BA277" s="1122"/>
      <c r="BB277" s="1122"/>
      <c r="BC277" s="1122"/>
      <c r="BD277" s="1122"/>
      <c r="BE277" s="1122"/>
      <c r="BF277" s="1122"/>
      <c r="BG277" s="1122"/>
      <c r="BH277" s="1122"/>
      <c r="BI277" s="1122"/>
      <c r="BJ277" s="1122"/>
      <c r="BK277" s="1122"/>
      <c r="BL277" s="1122"/>
      <c r="BM277" s="1122"/>
    </row>
    <row r="278" spans="13:65" x14ac:dyDescent="0.3">
      <c r="M278" s="1122"/>
      <c r="N278" s="1122"/>
      <c r="O278" s="1122"/>
      <c r="P278" s="1122"/>
      <c r="Q278" s="1122"/>
      <c r="R278" s="1122"/>
      <c r="S278" s="1122"/>
      <c r="T278" s="1122"/>
      <c r="U278" s="1122"/>
      <c r="V278" s="1122"/>
      <c r="W278" s="1122"/>
      <c r="X278" s="1122"/>
      <c r="Y278" s="1122"/>
      <c r="Z278" s="1122"/>
      <c r="AA278" s="1122"/>
      <c r="AB278" s="1122"/>
      <c r="AC278" s="1122"/>
      <c r="AD278" s="1122"/>
      <c r="AE278" s="1122"/>
      <c r="AF278" s="1122"/>
      <c r="AG278" s="1122"/>
      <c r="AH278" s="1122"/>
      <c r="AI278" s="1122"/>
      <c r="AJ278" s="1122"/>
      <c r="AK278" s="1122"/>
      <c r="AL278" s="1122"/>
      <c r="AM278" s="1122"/>
      <c r="AN278" s="1122"/>
      <c r="AO278" s="1122"/>
      <c r="AP278" s="1122"/>
      <c r="AQ278" s="1122"/>
      <c r="AR278" s="1122"/>
      <c r="AS278" s="1122"/>
      <c r="AT278" s="1122"/>
      <c r="AU278" s="1122"/>
      <c r="AV278" s="1122"/>
      <c r="AW278" s="1122"/>
      <c r="AX278" s="1122"/>
      <c r="AY278" s="1122"/>
      <c r="AZ278" s="1122"/>
      <c r="BA278" s="1122"/>
      <c r="BB278" s="1122"/>
      <c r="BC278" s="1122"/>
      <c r="BD278" s="1122"/>
      <c r="BE278" s="1122"/>
      <c r="BF278" s="1122"/>
      <c r="BG278" s="1122"/>
      <c r="BH278" s="1122"/>
      <c r="BI278" s="1122"/>
      <c r="BJ278" s="1122"/>
      <c r="BK278" s="1122"/>
      <c r="BL278" s="1122"/>
      <c r="BM278" s="1122"/>
    </row>
    <row r="279" spans="13:65" x14ac:dyDescent="0.3">
      <c r="M279" s="1122"/>
      <c r="N279" s="1122"/>
      <c r="O279" s="1122"/>
      <c r="P279" s="1122"/>
      <c r="Q279" s="1122"/>
      <c r="R279" s="1122"/>
      <c r="S279" s="1122"/>
      <c r="T279" s="1122"/>
      <c r="U279" s="1122"/>
      <c r="V279" s="1122"/>
      <c r="W279" s="1122"/>
      <c r="X279" s="1122"/>
      <c r="Y279" s="1122"/>
      <c r="Z279" s="1122"/>
      <c r="AA279" s="1122"/>
      <c r="AB279" s="1122"/>
      <c r="AC279" s="1122"/>
      <c r="AD279" s="1122"/>
      <c r="AE279" s="1122"/>
      <c r="AF279" s="1122"/>
      <c r="AG279" s="1122"/>
      <c r="AH279" s="1122"/>
      <c r="AI279" s="1122"/>
      <c r="AJ279" s="1122"/>
      <c r="AK279" s="1122"/>
      <c r="AL279" s="1122"/>
      <c r="AM279" s="1122"/>
      <c r="AN279" s="1122"/>
      <c r="AO279" s="1122"/>
      <c r="AP279" s="1122"/>
      <c r="AQ279" s="1122"/>
      <c r="AR279" s="1122"/>
      <c r="AS279" s="1122"/>
      <c r="AT279" s="1122"/>
      <c r="AU279" s="1122"/>
      <c r="AV279" s="1122"/>
      <c r="AW279" s="1122"/>
      <c r="AX279" s="1122"/>
      <c r="AY279" s="1122"/>
      <c r="AZ279" s="1122"/>
      <c r="BA279" s="1122"/>
      <c r="BB279" s="1122"/>
      <c r="BC279" s="1122"/>
      <c r="BD279" s="1122"/>
      <c r="BE279" s="1122"/>
      <c r="BF279" s="1122"/>
      <c r="BG279" s="1122"/>
      <c r="BH279" s="1122"/>
      <c r="BI279" s="1122"/>
      <c r="BJ279" s="1122"/>
      <c r="BK279" s="1122"/>
      <c r="BL279" s="1122"/>
      <c r="BM279" s="1122"/>
    </row>
    <row r="280" spans="13:65" x14ac:dyDescent="0.3">
      <c r="M280" s="1122"/>
      <c r="N280" s="1122"/>
      <c r="O280" s="1122"/>
      <c r="P280" s="1122"/>
      <c r="Q280" s="1122"/>
      <c r="R280" s="1122"/>
      <c r="S280" s="1122"/>
      <c r="T280" s="1122"/>
      <c r="U280" s="1122"/>
      <c r="V280" s="1122"/>
      <c r="W280" s="1122"/>
      <c r="X280" s="1122"/>
      <c r="Y280" s="1122"/>
      <c r="Z280" s="1122"/>
      <c r="AA280" s="1122"/>
      <c r="AB280" s="1122"/>
      <c r="AC280" s="1122"/>
      <c r="AD280" s="1122"/>
      <c r="AE280" s="1122"/>
      <c r="AF280" s="1122"/>
      <c r="AG280" s="1122"/>
      <c r="AH280" s="1122"/>
      <c r="AI280" s="1122"/>
      <c r="AJ280" s="1122"/>
      <c r="AK280" s="1122"/>
      <c r="AL280" s="1122"/>
      <c r="AM280" s="1122"/>
      <c r="AN280" s="1122"/>
      <c r="AO280" s="1122"/>
      <c r="AP280" s="1122"/>
      <c r="AQ280" s="1122"/>
      <c r="AR280" s="1122"/>
      <c r="AS280" s="1122"/>
      <c r="AT280" s="1122"/>
      <c r="AU280" s="1122"/>
      <c r="AV280" s="1122"/>
      <c r="AW280" s="1122"/>
      <c r="AX280" s="1122"/>
      <c r="AY280" s="1122"/>
      <c r="AZ280" s="1122"/>
      <c r="BA280" s="1122"/>
      <c r="BB280" s="1122"/>
      <c r="BC280" s="1122"/>
      <c r="BD280" s="1122"/>
      <c r="BE280" s="1122"/>
      <c r="BF280" s="1122"/>
      <c r="BG280" s="1122"/>
      <c r="BH280" s="1122"/>
      <c r="BI280" s="1122"/>
      <c r="BJ280" s="1122"/>
      <c r="BK280" s="1122"/>
      <c r="BL280" s="1122"/>
      <c r="BM280" s="1122"/>
    </row>
    <row r="281" spans="13:65" x14ac:dyDescent="0.3">
      <c r="M281" s="1122"/>
      <c r="N281" s="1122"/>
      <c r="O281" s="1122"/>
      <c r="P281" s="1122"/>
      <c r="Q281" s="1122"/>
      <c r="R281" s="1122"/>
      <c r="S281" s="1122"/>
      <c r="T281" s="1122"/>
      <c r="U281" s="1122"/>
      <c r="V281" s="1122"/>
      <c r="W281" s="1122"/>
      <c r="X281" s="1122"/>
      <c r="Y281" s="1122"/>
      <c r="Z281" s="1122"/>
      <c r="AA281" s="1122"/>
      <c r="AB281" s="1122"/>
      <c r="AC281" s="1122"/>
      <c r="AD281" s="1122"/>
      <c r="AE281" s="1122"/>
      <c r="AF281" s="1122"/>
      <c r="AG281" s="1122"/>
      <c r="AH281" s="1122"/>
      <c r="AI281" s="1122"/>
      <c r="AJ281" s="1122"/>
      <c r="AK281" s="1122"/>
      <c r="AL281" s="1122"/>
      <c r="AM281" s="1122"/>
      <c r="AN281" s="1122"/>
      <c r="AO281" s="1122"/>
      <c r="AP281" s="1122"/>
      <c r="AQ281" s="1122"/>
      <c r="AR281" s="1122"/>
      <c r="AS281" s="1122"/>
      <c r="AT281" s="1122"/>
      <c r="AU281" s="1122"/>
      <c r="AV281" s="1122"/>
      <c r="AW281" s="1122"/>
      <c r="AX281" s="1122"/>
      <c r="AY281" s="1122"/>
      <c r="AZ281" s="1122"/>
      <c r="BA281" s="1122"/>
      <c r="BB281" s="1122"/>
      <c r="BC281" s="1122"/>
      <c r="BD281" s="1122"/>
      <c r="BE281" s="1122"/>
      <c r="BF281" s="1122"/>
      <c r="BG281" s="1122"/>
      <c r="BH281" s="1122"/>
      <c r="BI281" s="1122"/>
      <c r="BJ281" s="1122"/>
      <c r="BK281" s="1122"/>
      <c r="BL281" s="1122"/>
      <c r="BM281" s="1122"/>
    </row>
    <row r="282" spans="13:65" x14ac:dyDescent="0.3">
      <c r="M282" s="1122"/>
      <c r="N282" s="1122"/>
      <c r="O282" s="1122"/>
      <c r="P282" s="1122"/>
      <c r="Q282" s="1122"/>
      <c r="R282" s="1122"/>
      <c r="S282" s="1122"/>
      <c r="T282" s="1122"/>
      <c r="U282" s="1122"/>
      <c r="V282" s="1122"/>
      <c r="W282" s="1122"/>
      <c r="X282" s="1122"/>
      <c r="Y282" s="1122"/>
      <c r="Z282" s="1122"/>
      <c r="AA282" s="1122"/>
      <c r="AB282" s="1122"/>
      <c r="AC282" s="1122"/>
      <c r="AD282" s="1122"/>
      <c r="AE282" s="1122"/>
      <c r="AF282" s="1122"/>
      <c r="AG282" s="1122"/>
      <c r="AH282" s="1122"/>
      <c r="AI282" s="1122"/>
      <c r="AJ282" s="1122"/>
      <c r="AK282" s="1122"/>
      <c r="AL282" s="1122"/>
      <c r="AM282" s="1122"/>
      <c r="AN282" s="1122"/>
      <c r="AO282" s="1122"/>
      <c r="AP282" s="1122"/>
      <c r="AQ282" s="1122"/>
      <c r="AR282" s="1122"/>
      <c r="AS282" s="1122"/>
      <c r="AT282" s="1122"/>
      <c r="AU282" s="1122"/>
      <c r="AV282" s="1122"/>
      <c r="AW282" s="1122"/>
      <c r="AX282" s="1122"/>
      <c r="AY282" s="1122"/>
      <c r="AZ282" s="1122"/>
      <c r="BA282" s="1122"/>
      <c r="BB282" s="1122"/>
      <c r="BC282" s="1122"/>
      <c r="BD282" s="1122"/>
      <c r="BE282" s="1122"/>
      <c r="BF282" s="1122"/>
      <c r="BG282" s="1122"/>
      <c r="BH282" s="1122"/>
      <c r="BI282" s="1122"/>
      <c r="BJ282" s="1122"/>
      <c r="BK282" s="1122"/>
      <c r="BL282" s="1122"/>
      <c r="BM282" s="1122"/>
    </row>
    <row r="283" spans="13:65" x14ac:dyDescent="0.3">
      <c r="M283" s="1122"/>
      <c r="N283" s="1122"/>
      <c r="O283" s="1122"/>
      <c r="P283" s="1122"/>
      <c r="Q283" s="1122"/>
      <c r="R283" s="1122"/>
      <c r="S283" s="1122"/>
      <c r="T283" s="1122"/>
      <c r="U283" s="1122"/>
      <c r="V283" s="1122"/>
      <c r="W283" s="1122"/>
      <c r="X283" s="1122"/>
      <c r="Y283" s="1122"/>
      <c r="Z283" s="1122"/>
      <c r="AA283" s="1122"/>
      <c r="AB283" s="1122"/>
      <c r="AC283" s="1122"/>
      <c r="AD283" s="1122"/>
      <c r="AE283" s="1122"/>
      <c r="AF283" s="1122"/>
      <c r="AG283" s="1122"/>
      <c r="AH283" s="1122"/>
      <c r="AI283" s="1122"/>
      <c r="AJ283" s="1122"/>
      <c r="AK283" s="1122"/>
      <c r="AL283" s="1122"/>
      <c r="AM283" s="1122"/>
      <c r="AN283" s="1122"/>
      <c r="AO283" s="1122"/>
      <c r="AP283" s="1122"/>
      <c r="AQ283" s="1122"/>
      <c r="AR283" s="1122"/>
      <c r="AS283" s="1122"/>
      <c r="AT283" s="1122"/>
      <c r="AU283" s="1122"/>
      <c r="AV283" s="1122"/>
      <c r="AW283" s="1122"/>
      <c r="AX283" s="1122"/>
      <c r="AY283" s="1122"/>
      <c r="AZ283" s="1122"/>
      <c r="BA283" s="1122"/>
      <c r="BB283" s="1122"/>
      <c r="BC283" s="1122"/>
      <c r="BD283" s="1122"/>
      <c r="BE283" s="1122"/>
      <c r="BF283" s="1122"/>
      <c r="BG283" s="1122"/>
      <c r="BH283" s="1122"/>
      <c r="BI283" s="1122"/>
      <c r="BJ283" s="1122"/>
      <c r="BK283" s="1122"/>
      <c r="BL283" s="1122"/>
      <c r="BM283" s="1122"/>
    </row>
    <row r="284" spans="13:65" x14ac:dyDescent="0.3">
      <c r="M284" s="1122"/>
      <c r="N284" s="1122"/>
      <c r="O284" s="1122"/>
      <c r="P284" s="1122"/>
      <c r="Q284" s="1122"/>
      <c r="R284" s="1122"/>
      <c r="S284" s="1122"/>
      <c r="T284" s="1122"/>
      <c r="U284" s="1122"/>
      <c r="V284" s="1122"/>
      <c r="W284" s="1122"/>
      <c r="X284" s="1122"/>
      <c r="Y284" s="1122"/>
      <c r="Z284" s="1122"/>
      <c r="AA284" s="1122"/>
      <c r="AB284" s="1122"/>
      <c r="AC284" s="1122"/>
      <c r="AD284" s="1122"/>
      <c r="AE284" s="1122"/>
      <c r="AF284" s="1122"/>
      <c r="AG284" s="1122"/>
      <c r="AH284" s="1122"/>
      <c r="AI284" s="1122"/>
      <c r="AJ284" s="1122"/>
      <c r="AK284" s="1122"/>
      <c r="AL284" s="1122"/>
      <c r="AM284" s="1122"/>
      <c r="AN284" s="1122"/>
      <c r="AO284" s="1122"/>
      <c r="AP284" s="1122"/>
      <c r="AQ284" s="1122"/>
      <c r="AR284" s="1122"/>
      <c r="AS284" s="1122"/>
      <c r="AT284" s="1122"/>
      <c r="AU284" s="1122"/>
      <c r="AV284" s="1122"/>
      <c r="AW284" s="1122"/>
      <c r="AX284" s="1122"/>
      <c r="AY284" s="1122"/>
      <c r="AZ284" s="1122"/>
      <c r="BA284" s="1122"/>
      <c r="BB284" s="1122"/>
      <c r="BC284" s="1122"/>
      <c r="BD284" s="1122"/>
      <c r="BE284" s="1122"/>
      <c r="BF284" s="1122"/>
      <c r="BG284" s="1122"/>
      <c r="BH284" s="1122"/>
      <c r="BI284" s="1122"/>
      <c r="BJ284" s="1122"/>
      <c r="BK284" s="1122"/>
      <c r="BL284" s="1122"/>
      <c r="BM284" s="1122"/>
    </row>
    <row r="285" spans="13:65" x14ac:dyDescent="0.3">
      <c r="M285" s="1122"/>
      <c r="N285" s="1122"/>
      <c r="O285" s="1122"/>
      <c r="P285" s="1122"/>
      <c r="Q285" s="1122"/>
      <c r="R285" s="1122"/>
      <c r="S285" s="1122"/>
      <c r="T285" s="1122"/>
      <c r="U285" s="1122"/>
      <c r="V285" s="1122"/>
      <c r="W285" s="1122"/>
      <c r="X285" s="1122"/>
      <c r="Y285" s="1122"/>
      <c r="Z285" s="1122"/>
      <c r="AA285" s="1122"/>
      <c r="AB285" s="1122"/>
      <c r="AC285" s="1122"/>
      <c r="AD285" s="1122"/>
      <c r="AE285" s="1122"/>
      <c r="AF285" s="1122"/>
      <c r="AG285" s="1122"/>
      <c r="AH285" s="1122"/>
      <c r="AI285" s="1122"/>
      <c r="AJ285" s="1122"/>
      <c r="AK285" s="1122"/>
      <c r="AL285" s="1122"/>
      <c r="AM285" s="1122"/>
      <c r="AN285" s="1122"/>
      <c r="AO285" s="1122"/>
      <c r="AP285" s="1122"/>
      <c r="AQ285" s="1122"/>
      <c r="AR285" s="1122"/>
      <c r="AS285" s="1122"/>
      <c r="AT285" s="1122"/>
      <c r="AU285" s="1122"/>
      <c r="AV285" s="1122"/>
      <c r="AW285" s="1122"/>
      <c r="AX285" s="1122"/>
      <c r="AY285" s="1122"/>
      <c r="AZ285" s="1122"/>
      <c r="BA285" s="1122"/>
      <c r="BB285" s="1122"/>
      <c r="BC285" s="1122"/>
      <c r="BD285" s="1122"/>
      <c r="BE285" s="1122"/>
      <c r="BF285" s="1122"/>
      <c r="BG285" s="1122"/>
      <c r="BH285" s="1122"/>
      <c r="BI285" s="1122"/>
      <c r="BJ285" s="1122"/>
      <c r="BK285" s="1122"/>
      <c r="BL285" s="1122"/>
      <c r="BM285" s="1122"/>
    </row>
    <row r="286" spans="13:65" x14ac:dyDescent="0.3">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c r="BB286" s="1122"/>
      <c r="BC286" s="1122"/>
      <c r="BD286" s="1122"/>
      <c r="BE286" s="1122"/>
      <c r="BF286" s="1122"/>
      <c r="BG286" s="1122"/>
      <c r="BH286" s="1122"/>
      <c r="BI286" s="1122"/>
      <c r="BJ286" s="1122"/>
      <c r="BK286" s="1122"/>
      <c r="BL286" s="1122"/>
      <c r="BM286" s="1122"/>
    </row>
    <row r="287" spans="13:65" x14ac:dyDescent="0.3">
      <c r="M287" s="1122"/>
      <c r="N287" s="1122"/>
      <c r="O287" s="1122"/>
      <c r="P287" s="1122"/>
      <c r="Q287" s="1122"/>
      <c r="R287" s="1122"/>
      <c r="S287" s="1122"/>
      <c r="T287" s="1122"/>
      <c r="U287" s="1122"/>
      <c r="V287" s="1122"/>
      <c r="W287" s="1122"/>
      <c r="X287" s="1122"/>
      <c r="Y287" s="1122"/>
      <c r="Z287" s="1122"/>
      <c r="AA287" s="1122"/>
      <c r="AB287" s="1122"/>
      <c r="AC287" s="1122"/>
      <c r="AD287" s="1122"/>
      <c r="AE287" s="1122"/>
      <c r="AF287" s="1122"/>
      <c r="AG287" s="1122"/>
      <c r="AH287" s="1122"/>
      <c r="AI287" s="1122"/>
      <c r="AJ287" s="1122"/>
      <c r="AK287" s="1122"/>
      <c r="AL287" s="1122"/>
      <c r="AM287" s="1122"/>
      <c r="AN287" s="1122"/>
      <c r="AO287" s="1122"/>
      <c r="AP287" s="1122"/>
      <c r="AQ287" s="1122"/>
      <c r="AR287" s="1122"/>
      <c r="AS287" s="1122"/>
      <c r="AT287" s="1122"/>
      <c r="AU287" s="1122"/>
      <c r="AV287" s="1122"/>
      <c r="AW287" s="1122"/>
      <c r="AX287" s="1122"/>
      <c r="AY287" s="1122"/>
      <c r="AZ287" s="1122"/>
      <c r="BA287" s="1122"/>
      <c r="BB287" s="1122"/>
      <c r="BC287" s="1122"/>
      <c r="BD287" s="1122"/>
      <c r="BE287" s="1122"/>
      <c r="BF287" s="1122"/>
      <c r="BG287" s="1122"/>
      <c r="BH287" s="1122"/>
      <c r="BI287" s="1122"/>
      <c r="BJ287" s="1122"/>
      <c r="BK287" s="1122"/>
      <c r="BL287" s="1122"/>
      <c r="BM287" s="1122"/>
    </row>
    <row r="288" spans="13:65" x14ac:dyDescent="0.3">
      <c r="M288" s="1122"/>
      <c r="N288" s="1122"/>
      <c r="O288" s="1122"/>
      <c r="P288" s="1122"/>
      <c r="Q288" s="1122"/>
      <c r="R288" s="1122"/>
      <c r="S288" s="1122"/>
      <c r="T288" s="1122"/>
      <c r="U288" s="1122"/>
      <c r="V288" s="1122"/>
      <c r="W288" s="1122"/>
      <c r="X288" s="1122"/>
      <c r="Y288" s="1122"/>
      <c r="Z288" s="1122"/>
      <c r="AA288" s="1122"/>
      <c r="AB288" s="1122"/>
      <c r="AC288" s="1122"/>
      <c r="AD288" s="1122"/>
      <c r="AE288" s="1122"/>
      <c r="AF288" s="1122"/>
      <c r="AG288" s="1122"/>
      <c r="AH288" s="1122"/>
      <c r="AI288" s="1122"/>
      <c r="AJ288" s="1122"/>
      <c r="AK288" s="1122"/>
      <c r="AL288" s="1122"/>
      <c r="AM288" s="1122"/>
      <c r="AN288" s="1122"/>
      <c r="AO288" s="1122"/>
      <c r="AP288" s="1122"/>
      <c r="AQ288" s="1122"/>
      <c r="AR288" s="1122"/>
      <c r="AS288" s="1122"/>
      <c r="AT288" s="1122"/>
      <c r="AU288" s="1122"/>
      <c r="AV288" s="1122"/>
      <c r="AW288" s="1122"/>
      <c r="AX288" s="1122"/>
      <c r="AY288" s="1122"/>
      <c r="AZ288" s="1122"/>
      <c r="BA288" s="1122"/>
      <c r="BB288" s="1122"/>
      <c r="BC288" s="1122"/>
      <c r="BD288" s="1122"/>
      <c r="BE288" s="1122"/>
      <c r="BF288" s="1122"/>
      <c r="BG288" s="1122"/>
      <c r="BH288" s="1122"/>
      <c r="BI288" s="1122"/>
      <c r="BJ288" s="1122"/>
      <c r="BK288" s="1122"/>
      <c r="BL288" s="1122"/>
      <c r="BM288" s="1122"/>
    </row>
    <row r="289" spans="13:65" x14ac:dyDescent="0.3">
      <c r="M289" s="1122"/>
      <c r="N289" s="1122"/>
      <c r="O289" s="1122"/>
      <c r="P289" s="1122"/>
      <c r="Q289" s="1122"/>
      <c r="R289" s="1122"/>
      <c r="S289" s="1122"/>
      <c r="T289" s="1122"/>
      <c r="U289" s="1122"/>
      <c r="V289" s="1122"/>
      <c r="W289" s="1122"/>
      <c r="X289" s="1122"/>
      <c r="Y289" s="1122"/>
      <c r="Z289" s="1122"/>
      <c r="AA289" s="1122"/>
      <c r="AB289" s="1122"/>
      <c r="AC289" s="1122"/>
      <c r="AD289" s="1122"/>
      <c r="AE289" s="1122"/>
      <c r="AF289" s="1122"/>
      <c r="AG289" s="1122"/>
      <c r="AH289" s="1122"/>
      <c r="AI289" s="1122"/>
      <c r="AJ289" s="1122"/>
      <c r="AK289" s="1122"/>
      <c r="AL289" s="1122"/>
      <c r="AM289" s="1122"/>
      <c r="AN289" s="1122"/>
      <c r="AO289" s="1122"/>
      <c r="AP289" s="1122"/>
      <c r="AQ289" s="1122"/>
      <c r="AR289" s="1122"/>
      <c r="AS289" s="1122"/>
      <c r="AT289" s="1122"/>
      <c r="AU289" s="1122"/>
      <c r="AV289" s="1122"/>
      <c r="AW289" s="1122"/>
      <c r="AX289" s="1122"/>
      <c r="AY289" s="1122"/>
      <c r="AZ289" s="1122"/>
      <c r="BA289" s="1122"/>
      <c r="BB289" s="1122"/>
      <c r="BC289" s="1122"/>
      <c r="BD289" s="1122"/>
      <c r="BE289" s="1122"/>
      <c r="BF289" s="1122"/>
      <c r="BG289" s="1122"/>
      <c r="BH289" s="1122"/>
      <c r="BI289" s="1122"/>
      <c r="BJ289" s="1122"/>
      <c r="BK289" s="1122"/>
      <c r="BL289" s="1122"/>
      <c r="BM289" s="1122"/>
    </row>
    <row r="290" spans="13:65" x14ac:dyDescent="0.3">
      <c r="M290" s="1122"/>
      <c r="N290" s="1122"/>
      <c r="O290" s="1122"/>
      <c r="P290" s="1122"/>
      <c r="Q290" s="1122"/>
      <c r="R290" s="1122"/>
      <c r="S290" s="1122"/>
      <c r="T290" s="1122"/>
      <c r="U290" s="1122"/>
      <c r="V290" s="1122"/>
      <c r="W290" s="1122"/>
      <c r="X290" s="1122"/>
      <c r="Y290" s="1122"/>
      <c r="Z290" s="1122"/>
      <c r="AA290" s="1122"/>
      <c r="AB290" s="1122"/>
      <c r="AC290" s="1122"/>
      <c r="AD290" s="1122"/>
      <c r="AE290" s="1122"/>
      <c r="AF290" s="1122"/>
      <c r="AG290" s="1122"/>
      <c r="AH290" s="1122"/>
      <c r="AI290" s="1122"/>
      <c r="AJ290" s="1122"/>
      <c r="AK290" s="1122"/>
      <c r="AL290" s="1122"/>
      <c r="AM290" s="1122"/>
      <c r="AN290" s="1122"/>
      <c r="AO290" s="1122"/>
      <c r="AP290" s="1122"/>
      <c r="AQ290" s="1122"/>
      <c r="AR290" s="1122"/>
      <c r="AS290" s="1122"/>
      <c r="AT290" s="1122"/>
      <c r="AU290" s="1122"/>
      <c r="AV290" s="1122"/>
      <c r="AW290" s="1122"/>
      <c r="AX290" s="1122"/>
      <c r="AY290" s="1122"/>
      <c r="AZ290" s="1122"/>
      <c r="BA290" s="1122"/>
      <c r="BB290" s="1122"/>
      <c r="BC290" s="1122"/>
      <c r="BD290" s="1122"/>
      <c r="BE290" s="1122"/>
      <c r="BF290" s="1122"/>
      <c r="BG290" s="1122"/>
      <c r="BH290" s="1122"/>
      <c r="BI290" s="1122"/>
      <c r="BJ290" s="1122"/>
      <c r="BK290" s="1122"/>
      <c r="BL290" s="1122"/>
      <c r="BM290" s="1122"/>
    </row>
    <row r="291" spans="13:65" x14ac:dyDescent="0.3">
      <c r="M291" s="1122"/>
      <c r="N291" s="1122"/>
      <c r="O291" s="1122"/>
      <c r="P291" s="1122"/>
      <c r="Q291" s="1122"/>
      <c r="R291" s="1122"/>
      <c r="S291" s="1122"/>
      <c r="T291" s="1122"/>
      <c r="U291" s="1122"/>
      <c r="V291" s="1122"/>
      <c r="W291" s="1122"/>
      <c r="X291" s="1122"/>
      <c r="Y291" s="1122"/>
      <c r="Z291" s="1122"/>
      <c r="AA291" s="1122"/>
      <c r="AB291" s="1122"/>
      <c r="AC291" s="1122"/>
      <c r="AD291" s="1122"/>
      <c r="AE291" s="1122"/>
      <c r="AF291" s="1122"/>
      <c r="AG291" s="1122"/>
      <c r="AH291" s="1122"/>
      <c r="AI291" s="1122"/>
      <c r="AJ291" s="1122"/>
      <c r="AK291" s="1122"/>
      <c r="AL291" s="1122"/>
      <c r="AM291" s="1122"/>
      <c r="AN291" s="1122"/>
      <c r="AO291" s="1122"/>
      <c r="AP291" s="1122"/>
      <c r="AQ291" s="1122"/>
      <c r="AR291" s="1122"/>
      <c r="AS291" s="1122"/>
      <c r="AT291" s="1122"/>
      <c r="AU291" s="1122"/>
      <c r="AV291" s="1122"/>
      <c r="AW291" s="1122"/>
      <c r="AX291" s="1122"/>
      <c r="AY291" s="1122"/>
      <c r="AZ291" s="1122"/>
      <c r="BA291" s="1122"/>
      <c r="BB291" s="1122"/>
      <c r="BC291" s="1122"/>
      <c r="BD291" s="1122"/>
      <c r="BE291" s="1122"/>
      <c r="BF291" s="1122"/>
      <c r="BG291" s="1122"/>
      <c r="BH291" s="1122"/>
      <c r="BI291" s="1122"/>
      <c r="BJ291" s="1122"/>
      <c r="BK291" s="1122"/>
      <c r="BL291" s="1122"/>
      <c r="BM291" s="1122"/>
    </row>
    <row r="292" spans="13:65" x14ac:dyDescent="0.3">
      <c r="M292" s="1122"/>
      <c r="N292" s="1122"/>
      <c r="O292" s="1122"/>
      <c r="P292" s="1122"/>
      <c r="Q292" s="1122"/>
      <c r="R292" s="1122"/>
      <c r="S292" s="1122"/>
      <c r="T292" s="1122"/>
      <c r="U292" s="1122"/>
      <c r="V292" s="1122"/>
      <c r="W292" s="1122"/>
      <c r="X292" s="1122"/>
      <c r="Y292" s="1122"/>
      <c r="Z292" s="1122"/>
      <c r="AA292" s="1122"/>
      <c r="AB292" s="1122"/>
      <c r="AC292" s="1122"/>
      <c r="AD292" s="1122"/>
      <c r="AE292" s="1122"/>
      <c r="AF292" s="1122"/>
      <c r="AG292" s="1122"/>
      <c r="AH292" s="1122"/>
      <c r="AI292" s="1122"/>
      <c r="AJ292" s="1122"/>
      <c r="AK292" s="1122"/>
      <c r="AL292" s="1122"/>
      <c r="AM292" s="1122"/>
      <c r="AN292" s="1122"/>
      <c r="AO292" s="1122"/>
      <c r="AP292" s="1122"/>
      <c r="AQ292" s="1122"/>
      <c r="AR292" s="1122"/>
      <c r="AS292" s="1122"/>
      <c r="AT292" s="1122"/>
      <c r="AU292" s="1122"/>
      <c r="AV292" s="1122"/>
      <c r="AW292" s="1122"/>
      <c r="AX292" s="1122"/>
      <c r="AY292" s="1122"/>
      <c r="AZ292" s="1122"/>
      <c r="BA292" s="1122"/>
      <c r="BB292" s="1122"/>
      <c r="BC292" s="1122"/>
      <c r="BD292" s="1122"/>
      <c r="BE292" s="1122"/>
      <c r="BF292" s="1122"/>
      <c r="BG292" s="1122"/>
      <c r="BH292" s="1122"/>
      <c r="BI292" s="1122"/>
      <c r="BJ292" s="1122"/>
      <c r="BK292" s="1122"/>
      <c r="BL292" s="1122"/>
      <c r="BM292" s="1122"/>
    </row>
    <row r="293" spans="13:65" x14ac:dyDescent="0.3">
      <c r="M293" s="1122"/>
      <c r="N293" s="1122"/>
      <c r="O293" s="1122"/>
      <c r="P293" s="1122"/>
      <c r="Q293" s="1122"/>
      <c r="R293" s="1122"/>
      <c r="S293" s="1122"/>
      <c r="T293" s="1122"/>
      <c r="U293" s="1122"/>
      <c r="V293" s="1122"/>
      <c r="W293" s="1122"/>
      <c r="X293" s="1122"/>
      <c r="Y293" s="1122"/>
      <c r="Z293" s="1122"/>
      <c r="AA293" s="1122"/>
      <c r="AB293" s="1122"/>
      <c r="AC293" s="1122"/>
      <c r="AD293" s="1122"/>
      <c r="AE293" s="1122"/>
      <c r="AF293" s="1122"/>
      <c r="AG293" s="1122"/>
      <c r="AH293" s="1122"/>
      <c r="AI293" s="1122"/>
      <c r="AJ293" s="1122"/>
      <c r="AK293" s="1122"/>
      <c r="AL293" s="1122"/>
      <c r="AM293" s="1122"/>
      <c r="AN293" s="1122"/>
      <c r="AO293" s="1122"/>
      <c r="AP293" s="1122"/>
      <c r="AQ293" s="1122"/>
      <c r="AR293" s="1122"/>
      <c r="AS293" s="1122"/>
      <c r="AT293" s="1122"/>
      <c r="AU293" s="1122"/>
      <c r="AV293" s="1122"/>
      <c r="AW293" s="1122"/>
      <c r="AX293" s="1122"/>
      <c r="AY293" s="1122"/>
      <c r="AZ293" s="1122"/>
      <c r="BA293" s="1122"/>
      <c r="BB293" s="1122"/>
      <c r="BC293" s="1122"/>
      <c r="BD293" s="1122"/>
      <c r="BE293" s="1122"/>
      <c r="BF293" s="1122"/>
      <c r="BG293" s="1122"/>
      <c r="BH293" s="1122"/>
      <c r="BI293" s="1122"/>
      <c r="BJ293" s="1122"/>
      <c r="BK293" s="1122"/>
      <c r="BL293" s="1122"/>
      <c r="BM293" s="1122"/>
    </row>
    <row r="294" spans="13:65" x14ac:dyDescent="0.3">
      <c r="M294" s="1122"/>
      <c r="N294" s="1122"/>
      <c r="O294" s="1122"/>
      <c r="P294" s="1122"/>
      <c r="Q294" s="1122"/>
      <c r="R294" s="1122"/>
      <c r="S294" s="1122"/>
      <c r="T294" s="1122"/>
      <c r="U294" s="1122"/>
      <c r="V294" s="1122"/>
      <c r="W294" s="1122"/>
      <c r="X294" s="1122"/>
      <c r="Y294" s="1122"/>
      <c r="Z294" s="1122"/>
      <c r="AA294" s="1122"/>
      <c r="AB294" s="1122"/>
      <c r="AC294" s="1122"/>
      <c r="AD294" s="1122"/>
      <c r="AE294" s="1122"/>
      <c r="AF294" s="1122"/>
      <c r="AG294" s="1122"/>
      <c r="AH294" s="1122"/>
      <c r="AI294" s="1122"/>
      <c r="AJ294" s="1122"/>
      <c r="AK294" s="1122"/>
      <c r="AL294" s="1122"/>
      <c r="AM294" s="1122"/>
      <c r="AN294" s="1122"/>
      <c r="AO294" s="1122"/>
      <c r="AP294" s="1122"/>
      <c r="AQ294" s="1122"/>
      <c r="AR294" s="1122"/>
      <c r="AS294" s="1122"/>
      <c r="AT294" s="1122"/>
      <c r="AU294" s="1122"/>
      <c r="AV294" s="1122"/>
      <c r="AW294" s="1122"/>
      <c r="AX294" s="1122"/>
      <c r="AY294" s="1122"/>
      <c r="AZ294" s="1122"/>
      <c r="BA294" s="1122"/>
      <c r="BB294" s="1122"/>
      <c r="BC294" s="1122"/>
      <c r="BD294" s="1122"/>
      <c r="BE294" s="1122"/>
      <c r="BF294" s="1122"/>
      <c r="BG294" s="1122"/>
      <c r="BH294" s="1122"/>
      <c r="BI294" s="1122"/>
      <c r="BJ294" s="1122"/>
      <c r="BK294" s="1122"/>
      <c r="BL294" s="1122"/>
      <c r="BM294" s="1122"/>
    </row>
    <row r="295" spans="13:65" x14ac:dyDescent="0.3">
      <c r="M295" s="1122"/>
      <c r="N295" s="1122"/>
      <c r="O295" s="1122"/>
      <c r="P295" s="1122"/>
      <c r="Q295" s="1122"/>
      <c r="R295" s="1122"/>
      <c r="S295" s="1122"/>
      <c r="T295" s="1122"/>
      <c r="U295" s="1122"/>
      <c r="V295" s="1122"/>
      <c r="W295" s="1122"/>
      <c r="X295" s="1122"/>
      <c r="Y295" s="1122"/>
      <c r="Z295" s="1122"/>
      <c r="AA295" s="1122"/>
      <c r="AB295" s="1122"/>
      <c r="AC295" s="1122"/>
      <c r="AD295" s="1122"/>
      <c r="AE295" s="1122"/>
      <c r="AF295" s="1122"/>
      <c r="AG295" s="1122"/>
      <c r="AH295" s="1122"/>
      <c r="AI295" s="1122"/>
      <c r="AJ295" s="1122"/>
      <c r="AK295" s="1122"/>
      <c r="AL295" s="1122"/>
      <c r="AM295" s="1122"/>
      <c r="AN295" s="1122"/>
      <c r="AO295" s="1122"/>
      <c r="AP295" s="1122"/>
      <c r="AQ295" s="1122"/>
      <c r="AR295" s="1122"/>
      <c r="AS295" s="1122"/>
      <c r="AT295" s="1122"/>
      <c r="AU295" s="1122"/>
      <c r="AV295" s="1122"/>
      <c r="AW295" s="1122"/>
      <c r="AX295" s="1122"/>
      <c r="AY295" s="1122"/>
      <c r="AZ295" s="1122"/>
      <c r="BA295" s="1122"/>
      <c r="BB295" s="1122"/>
      <c r="BC295" s="1122"/>
      <c r="BD295" s="1122"/>
      <c r="BE295" s="1122"/>
      <c r="BF295" s="1122"/>
      <c r="BG295" s="1122"/>
      <c r="BH295" s="1122"/>
      <c r="BI295" s="1122"/>
      <c r="BJ295" s="1122"/>
      <c r="BK295" s="1122"/>
      <c r="BL295" s="1122"/>
      <c r="BM295" s="1122"/>
    </row>
    <row r="296" spans="13:65" x14ac:dyDescent="0.3">
      <c r="M296" s="1122"/>
      <c r="N296" s="1122"/>
      <c r="O296" s="1122"/>
      <c r="P296" s="1122"/>
      <c r="Q296" s="1122"/>
      <c r="R296" s="1122"/>
      <c r="S296" s="1122"/>
      <c r="T296" s="1122"/>
      <c r="U296" s="1122"/>
      <c r="V296" s="1122"/>
      <c r="W296" s="1122"/>
      <c r="X296" s="1122"/>
      <c r="Y296" s="1122"/>
      <c r="Z296" s="1122"/>
      <c r="AA296" s="1122"/>
      <c r="AB296" s="1122"/>
      <c r="AC296" s="1122"/>
      <c r="AD296" s="1122"/>
      <c r="AE296" s="1122"/>
      <c r="AF296" s="1122"/>
      <c r="AG296" s="1122"/>
      <c r="AH296" s="1122"/>
      <c r="AI296" s="1122"/>
      <c r="AJ296" s="1122"/>
      <c r="AK296" s="1122"/>
      <c r="AL296" s="1122"/>
      <c r="AM296" s="1122"/>
      <c r="AN296" s="1122"/>
      <c r="AO296" s="1122"/>
      <c r="AP296" s="1122"/>
      <c r="AQ296" s="1122"/>
      <c r="AR296" s="1122"/>
      <c r="AS296" s="1122"/>
      <c r="AT296" s="1122"/>
      <c r="AU296" s="1122"/>
      <c r="AV296" s="1122"/>
      <c r="AW296" s="1122"/>
      <c r="AX296" s="1122"/>
      <c r="AY296" s="1122"/>
      <c r="AZ296" s="1122"/>
      <c r="BA296" s="1122"/>
      <c r="BB296" s="1122"/>
      <c r="BC296" s="1122"/>
      <c r="BD296" s="1122"/>
      <c r="BE296" s="1122"/>
      <c r="BF296" s="1122"/>
      <c r="BG296" s="1122"/>
      <c r="BH296" s="1122"/>
      <c r="BI296" s="1122"/>
      <c r="BJ296" s="1122"/>
      <c r="BK296" s="1122"/>
      <c r="BL296" s="1122"/>
      <c r="BM296" s="1122"/>
    </row>
    <row r="297" spans="13:65" x14ac:dyDescent="0.3">
      <c r="M297" s="1122"/>
      <c r="N297" s="1122"/>
      <c r="O297" s="1122"/>
      <c r="P297" s="1122"/>
      <c r="Q297" s="1122"/>
      <c r="R297" s="1122"/>
      <c r="S297" s="1122"/>
      <c r="T297" s="1122"/>
      <c r="U297" s="1122"/>
      <c r="V297" s="1122"/>
      <c r="W297" s="1122"/>
      <c r="X297" s="1122"/>
      <c r="Y297" s="1122"/>
      <c r="Z297" s="1122"/>
      <c r="AA297" s="1122"/>
      <c r="AB297" s="1122"/>
      <c r="AC297" s="1122"/>
      <c r="AD297" s="1122"/>
      <c r="AE297" s="1122"/>
      <c r="AF297" s="1122"/>
      <c r="AG297" s="1122"/>
      <c r="AH297" s="1122"/>
      <c r="AI297" s="1122"/>
      <c r="AJ297" s="1122"/>
      <c r="AK297" s="1122"/>
      <c r="AL297" s="1122"/>
      <c r="AM297" s="1122"/>
      <c r="AN297" s="1122"/>
      <c r="AO297" s="1122"/>
      <c r="AP297" s="1122"/>
      <c r="AQ297" s="1122"/>
      <c r="AR297" s="1122"/>
      <c r="AS297" s="1122"/>
      <c r="AT297" s="1122"/>
      <c r="AU297" s="1122"/>
      <c r="AV297" s="1122"/>
      <c r="AW297" s="1122"/>
      <c r="AX297" s="1122"/>
      <c r="AY297" s="1122"/>
      <c r="AZ297" s="1122"/>
      <c r="BA297" s="1122"/>
      <c r="BB297" s="1122"/>
      <c r="BC297" s="1122"/>
      <c r="BD297" s="1122"/>
      <c r="BE297" s="1122"/>
      <c r="BF297" s="1122"/>
      <c r="BG297" s="1122"/>
      <c r="BH297" s="1122"/>
      <c r="BI297" s="1122"/>
      <c r="BJ297" s="1122"/>
      <c r="BK297" s="1122"/>
      <c r="BL297" s="1122"/>
      <c r="BM297" s="1122"/>
    </row>
    <row r="298" spans="13:65" x14ac:dyDescent="0.3">
      <c r="M298" s="1122"/>
      <c r="N298" s="1122"/>
      <c r="O298" s="1122"/>
      <c r="P298" s="1122"/>
      <c r="Q298" s="1122"/>
      <c r="R298" s="1122"/>
      <c r="S298" s="1122"/>
      <c r="T298" s="1122"/>
      <c r="U298" s="1122"/>
      <c r="V298" s="1122"/>
      <c r="W298" s="1122"/>
      <c r="X298" s="1122"/>
      <c r="Y298" s="1122"/>
      <c r="Z298" s="1122"/>
      <c r="AA298" s="1122"/>
      <c r="AB298" s="1122"/>
      <c r="AC298" s="1122"/>
      <c r="AD298" s="1122"/>
      <c r="AE298" s="1122"/>
      <c r="AF298" s="1122"/>
      <c r="AG298" s="1122"/>
      <c r="AH298" s="1122"/>
      <c r="AI298" s="1122"/>
      <c r="AJ298" s="1122"/>
      <c r="AK298" s="1122"/>
      <c r="AL298" s="1122"/>
      <c r="AM298" s="1122"/>
      <c r="AN298" s="1122"/>
      <c r="AO298" s="1122"/>
      <c r="AP298" s="1122"/>
      <c r="AQ298" s="1122"/>
      <c r="AR298" s="1122"/>
      <c r="AS298" s="1122"/>
      <c r="AT298" s="1122"/>
      <c r="AU298" s="1122"/>
      <c r="AV298" s="1122"/>
      <c r="AW298" s="1122"/>
      <c r="AX298" s="1122"/>
      <c r="AY298" s="1122"/>
      <c r="AZ298" s="1122"/>
      <c r="BA298" s="1122"/>
      <c r="BB298" s="1122"/>
      <c r="BC298" s="1122"/>
      <c r="BD298" s="1122"/>
      <c r="BE298" s="1122"/>
      <c r="BF298" s="1122"/>
      <c r="BG298" s="1122"/>
      <c r="BH298" s="1122"/>
      <c r="BI298" s="1122"/>
      <c r="BJ298" s="1122"/>
      <c r="BK298" s="1122"/>
      <c r="BL298" s="1122"/>
      <c r="BM298" s="1122"/>
    </row>
    <row r="299" spans="13:65" x14ac:dyDescent="0.3">
      <c r="M299" s="1122"/>
      <c r="N299" s="1122"/>
      <c r="O299" s="1122"/>
      <c r="P299" s="1122"/>
      <c r="Q299" s="1122"/>
      <c r="R299" s="1122"/>
      <c r="S299" s="1122"/>
      <c r="T299" s="1122"/>
      <c r="U299" s="1122"/>
      <c r="V299" s="1122"/>
      <c r="W299" s="1122"/>
      <c r="X299" s="1122"/>
      <c r="Y299" s="1122"/>
      <c r="Z299" s="1122"/>
      <c r="AA299" s="1122"/>
      <c r="AB299" s="1122"/>
      <c r="AC299" s="1122"/>
      <c r="AD299" s="1122"/>
      <c r="AE299" s="1122"/>
      <c r="AF299" s="1122"/>
      <c r="AG299" s="1122"/>
      <c r="AH299" s="1122"/>
      <c r="AI299" s="1122"/>
      <c r="AJ299" s="1122"/>
      <c r="AK299" s="1122"/>
      <c r="AL299" s="1122"/>
      <c r="AM299" s="1122"/>
      <c r="AN299" s="1122"/>
      <c r="AO299" s="1122"/>
      <c r="AP299" s="1122"/>
      <c r="AQ299" s="1122"/>
      <c r="AR299" s="1122"/>
      <c r="AS299" s="1122"/>
      <c r="AT299" s="1122"/>
      <c r="AU299" s="1122"/>
      <c r="AV299" s="1122"/>
      <c r="AW299" s="1122"/>
      <c r="AX299" s="1122"/>
      <c r="AY299" s="1122"/>
      <c r="AZ299" s="1122"/>
      <c r="BA299" s="1122"/>
      <c r="BB299" s="1122"/>
      <c r="BC299" s="1122"/>
      <c r="BD299" s="1122"/>
      <c r="BE299" s="1122"/>
      <c r="BF299" s="1122"/>
      <c r="BG299" s="1122"/>
      <c r="BH299" s="1122"/>
      <c r="BI299" s="1122"/>
      <c r="BJ299" s="1122"/>
      <c r="BK299" s="1122"/>
      <c r="BL299" s="1122"/>
      <c r="BM299" s="1122"/>
    </row>
    <row r="300" spans="13:65" x14ac:dyDescent="0.3">
      <c r="M300" s="1122"/>
      <c r="N300" s="1122"/>
      <c r="O300" s="1122"/>
      <c r="P300" s="1122"/>
      <c r="Q300" s="1122"/>
      <c r="R300" s="1122"/>
      <c r="S300" s="1122"/>
      <c r="T300" s="1122"/>
      <c r="U300" s="1122"/>
      <c r="V300" s="1122"/>
      <c r="W300" s="1122"/>
      <c r="X300" s="1122"/>
      <c r="Y300" s="1122"/>
      <c r="Z300" s="1122"/>
      <c r="AA300" s="1122"/>
      <c r="AB300" s="1122"/>
      <c r="AC300" s="1122"/>
      <c r="AD300" s="1122"/>
      <c r="AE300" s="1122"/>
      <c r="AF300" s="1122"/>
      <c r="AG300" s="1122"/>
      <c r="AH300" s="1122"/>
      <c r="AI300" s="1122"/>
      <c r="AJ300" s="1122"/>
      <c r="AK300" s="1122"/>
      <c r="AL300" s="1122"/>
      <c r="AM300" s="1122"/>
      <c r="AN300" s="1122"/>
      <c r="AO300" s="1122"/>
      <c r="AP300" s="1122"/>
      <c r="AQ300" s="1122"/>
      <c r="AR300" s="1122"/>
      <c r="AS300" s="1122"/>
      <c r="AT300" s="1122"/>
      <c r="AU300" s="1122"/>
      <c r="AV300" s="1122"/>
      <c r="AW300" s="1122"/>
      <c r="AX300" s="1122"/>
      <c r="AY300" s="1122"/>
      <c r="AZ300" s="1122"/>
      <c r="BA300" s="1122"/>
      <c r="BB300" s="1122"/>
      <c r="BC300" s="1122"/>
      <c r="BD300" s="1122"/>
      <c r="BE300" s="1122"/>
      <c r="BF300" s="1122"/>
      <c r="BG300" s="1122"/>
      <c r="BH300" s="1122"/>
      <c r="BI300" s="1122"/>
      <c r="BJ300" s="1122"/>
      <c r="BK300" s="1122"/>
      <c r="BL300" s="1122"/>
      <c r="BM300" s="1122"/>
    </row>
  </sheetData>
  <mergeCells count="22">
    <mergeCell ref="C100:E100"/>
    <mergeCell ref="G100:H100"/>
    <mergeCell ref="I100:K100"/>
    <mergeCell ref="L100:N100"/>
    <mergeCell ref="O100:Q100"/>
    <mergeCell ref="AG67:AO75"/>
    <mergeCell ref="B90:AB90"/>
    <mergeCell ref="B91:AB91"/>
    <mergeCell ref="B94:AB94"/>
    <mergeCell ref="C99:AX99"/>
    <mergeCell ref="AP126:AX134"/>
    <mergeCell ref="R100:T100"/>
    <mergeCell ref="U100:W100"/>
    <mergeCell ref="X100:Z100"/>
    <mergeCell ref="AA100:AC100"/>
    <mergeCell ref="AD100:AF100"/>
    <mergeCell ref="AG100:AI100"/>
    <mergeCell ref="AJ100:AL100"/>
    <mergeCell ref="AM100:AO100"/>
    <mergeCell ref="AP100:AR100"/>
    <mergeCell ref="AS100:AU100"/>
    <mergeCell ref="AV100:AX100"/>
  </mergeCell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9"/>
  <sheetViews>
    <sheetView workbookViewId="0">
      <selection activeCell="F14" sqref="F14"/>
    </sheetView>
  </sheetViews>
  <sheetFormatPr defaultColWidth="9.140625" defaultRowHeight="15" x14ac:dyDescent="0.25"/>
  <cols>
    <col min="1" max="1" width="1.85546875" customWidth="1"/>
    <col min="3" max="3" width="41.140625" customWidth="1"/>
    <col min="4" max="4" width="18.85546875" customWidth="1"/>
    <col min="5" max="5" width="13.7109375" customWidth="1"/>
    <col min="6" max="6" width="13.42578125" customWidth="1"/>
    <col min="7" max="7" width="7.28515625" customWidth="1"/>
    <col min="8" max="8" width="5.7109375" customWidth="1"/>
    <col min="10" max="11" width="24.28515625" customWidth="1"/>
    <col min="12" max="12" width="39.5703125" customWidth="1"/>
  </cols>
  <sheetData>
    <row r="1" spans="1:22" ht="18.75" x14ac:dyDescent="0.25">
      <c r="A1" s="3701" t="s">
        <v>953</v>
      </c>
      <c r="B1" s="3701"/>
      <c r="C1" s="3701"/>
      <c r="D1" s="3701"/>
      <c r="E1" s="3701"/>
      <c r="F1" s="3701"/>
      <c r="G1" s="3701"/>
      <c r="H1" s="3701"/>
      <c r="I1" s="3701"/>
      <c r="J1" s="3701"/>
      <c r="K1" s="1281"/>
      <c r="N1" s="49"/>
      <c r="O1" s="49"/>
      <c r="P1" s="49"/>
      <c r="Q1" s="49"/>
      <c r="R1" s="49"/>
      <c r="S1" s="49"/>
      <c r="T1" s="49"/>
      <c r="U1" s="49"/>
      <c r="V1" s="49"/>
    </row>
    <row r="2" spans="1:22" ht="18.75" x14ac:dyDescent="0.25">
      <c r="A2" s="3702" t="s">
        <v>41</v>
      </c>
      <c r="B2" s="3702"/>
      <c r="C2" s="3702"/>
      <c r="D2" s="3702"/>
      <c r="E2" s="3702"/>
      <c r="F2" s="3702"/>
      <c r="G2" s="3702"/>
      <c r="H2" s="3702"/>
      <c r="I2" s="3702"/>
      <c r="J2" s="3702"/>
      <c r="K2" s="1282"/>
      <c r="N2" s="49"/>
      <c r="O2" s="49"/>
      <c r="P2" s="49"/>
      <c r="Q2" s="49"/>
      <c r="R2" s="49"/>
      <c r="S2" s="49"/>
      <c r="T2" s="49"/>
      <c r="U2" s="49"/>
      <c r="V2" s="49"/>
    </row>
    <row r="3" spans="1:22" ht="18" customHeight="1" x14ac:dyDescent="0.25">
      <c r="A3" s="1283"/>
      <c r="B3" s="1283"/>
      <c r="C3" s="1283"/>
      <c r="D3" s="1283"/>
      <c r="E3" s="1283"/>
      <c r="F3" s="1284"/>
      <c r="G3" s="1284"/>
      <c r="H3" s="1284"/>
      <c r="I3" s="1284"/>
      <c r="J3" s="1284"/>
      <c r="K3" s="1284"/>
      <c r="N3" s="49"/>
      <c r="O3" s="49"/>
      <c r="P3" s="49"/>
      <c r="Q3" s="49"/>
      <c r="R3" s="49"/>
      <c r="S3" s="49"/>
      <c r="T3" s="49"/>
      <c r="U3" s="49"/>
      <c r="V3" s="49"/>
    </row>
    <row r="4" spans="1:22" ht="19.5" x14ac:dyDescent="0.3">
      <c r="A4" s="3703" t="s">
        <v>954</v>
      </c>
      <c r="B4" s="3703"/>
      <c r="C4" s="3703"/>
      <c r="D4" s="3703"/>
      <c r="E4" s="3703"/>
      <c r="F4" s="3703"/>
      <c r="G4" s="3703"/>
      <c r="H4" s="3703"/>
      <c r="I4" s="3703"/>
      <c r="J4" s="3703"/>
      <c r="K4" s="1285"/>
      <c r="N4" s="49"/>
      <c r="O4" s="3704"/>
      <c r="P4" s="3704"/>
      <c r="Q4" s="3704"/>
      <c r="R4" s="3704"/>
      <c r="S4" s="3704"/>
      <c r="T4" s="3704"/>
      <c r="U4" s="3704"/>
      <c r="V4" s="3704"/>
    </row>
    <row r="5" spans="1:22" ht="19.5" x14ac:dyDescent="0.3">
      <c r="A5" s="3705" t="s">
        <v>1369</v>
      </c>
      <c r="B5" s="3705"/>
      <c r="C5" s="3705"/>
      <c r="D5" s="3705"/>
      <c r="E5" s="3705"/>
      <c r="F5" s="1284"/>
      <c r="G5" s="1284"/>
      <c r="H5" s="1284"/>
      <c r="I5" s="1284"/>
      <c r="J5" s="1284"/>
      <c r="K5" s="1284"/>
      <c r="M5" s="49"/>
      <c r="N5" s="49"/>
      <c r="O5" s="445"/>
      <c r="P5" s="445"/>
      <c r="Q5" s="445"/>
      <c r="R5" s="1286"/>
      <c r="S5" s="445"/>
      <c r="T5" s="445"/>
      <c r="U5" s="445"/>
      <c r="V5" s="1287"/>
    </row>
    <row r="6" spans="1:22" ht="10.5" customHeight="1" x14ac:dyDescent="0.3">
      <c r="A6" s="1288"/>
      <c r="B6" s="1288"/>
      <c r="C6" s="1288"/>
      <c r="D6" s="1288"/>
      <c r="E6" s="1288"/>
      <c r="F6" s="1284"/>
      <c r="G6" s="1284"/>
      <c r="H6" s="1284"/>
      <c r="I6" s="1284"/>
      <c r="J6" s="1284"/>
      <c r="K6" s="1284"/>
      <c r="M6" s="49"/>
      <c r="N6" s="49"/>
      <c r="O6" s="440"/>
      <c r="P6" s="3700"/>
      <c r="Q6" s="3700"/>
      <c r="R6" s="3700"/>
      <c r="S6" s="3700"/>
      <c r="T6" s="3700"/>
      <c r="U6" s="445"/>
      <c r="V6" s="1287"/>
    </row>
    <row r="7" spans="1:22" ht="10.5" customHeight="1" x14ac:dyDescent="0.3">
      <c r="A7" s="1288"/>
      <c r="B7" s="1288"/>
      <c r="C7" s="1288"/>
      <c r="D7" s="1288"/>
      <c r="E7" s="1288"/>
      <c r="F7" s="1284"/>
      <c r="G7" s="1284"/>
      <c r="H7" s="1284"/>
      <c r="I7" s="1284"/>
      <c r="J7" s="1284"/>
      <c r="K7" s="1284"/>
      <c r="M7" s="49"/>
      <c r="N7" s="49"/>
      <c r="O7" s="440"/>
      <c r="P7" s="3700"/>
      <c r="Q7" s="3700"/>
      <c r="R7" s="3700"/>
      <c r="S7" s="3700"/>
      <c r="T7" s="3700"/>
      <c r="U7" s="445"/>
      <c r="V7" s="1287"/>
    </row>
    <row r="8" spans="1:22" ht="10.5" customHeight="1" x14ac:dyDescent="0.3">
      <c r="A8" s="1288"/>
      <c r="B8" s="1288"/>
      <c r="C8" s="1288"/>
      <c r="D8" s="1288"/>
      <c r="E8" s="1288"/>
      <c r="F8" s="1284"/>
      <c r="G8" s="1284"/>
      <c r="H8" s="1284"/>
      <c r="I8" s="1284"/>
      <c r="J8" s="1284"/>
      <c r="K8" s="1284"/>
      <c r="M8" s="49"/>
      <c r="N8" s="49"/>
      <c r="O8" s="440"/>
      <c r="P8" s="3700"/>
      <c r="Q8" s="3700"/>
      <c r="R8" s="3700"/>
      <c r="S8" s="3700"/>
      <c r="T8" s="3700"/>
      <c r="U8" s="445"/>
      <c r="V8" s="1287"/>
    </row>
    <row r="9" spans="1:22" ht="19.899999999999999" customHeight="1" x14ac:dyDescent="0.3">
      <c r="A9" s="1288"/>
      <c r="B9" s="1288"/>
      <c r="C9" s="1288" t="s">
        <v>955</v>
      </c>
      <c r="D9" s="1288"/>
      <c r="E9" s="1288"/>
      <c r="F9" s="1284"/>
      <c r="G9" s="1284"/>
      <c r="H9" s="1284"/>
      <c r="I9" s="1284"/>
      <c r="J9" s="1284"/>
      <c r="K9" s="1284"/>
      <c r="M9" s="49"/>
      <c r="N9" s="49"/>
      <c r="O9" s="440"/>
      <c r="P9" s="3700"/>
      <c r="Q9" s="3700"/>
      <c r="R9" s="3700"/>
      <c r="S9" s="3700"/>
      <c r="T9" s="3700"/>
      <c r="U9" s="445"/>
      <c r="V9" s="1287"/>
    </row>
    <row r="10" spans="1:22" ht="19.899999999999999" customHeight="1" x14ac:dyDescent="0.3">
      <c r="A10" s="1288"/>
      <c r="B10" s="1288"/>
      <c r="C10" s="1289" t="s">
        <v>195</v>
      </c>
      <c r="D10" s="1290" t="s">
        <v>39</v>
      </c>
      <c r="E10" s="1291" t="s">
        <v>159</v>
      </c>
      <c r="F10" s="1284"/>
      <c r="G10" s="1284"/>
      <c r="H10" s="1284"/>
      <c r="I10" s="1284"/>
      <c r="J10" s="1284"/>
      <c r="K10" s="1284"/>
      <c r="M10" s="49"/>
      <c r="N10" s="49"/>
      <c r="O10" s="440"/>
      <c r="P10" s="3700"/>
      <c r="Q10" s="3700"/>
      <c r="R10" s="3700"/>
      <c r="S10" s="3700"/>
      <c r="T10" s="3700"/>
      <c r="U10" s="445"/>
      <c r="V10" s="1287"/>
    </row>
    <row r="11" spans="1:22" ht="19.899999999999999" customHeight="1" x14ac:dyDescent="0.3">
      <c r="A11" s="1288"/>
      <c r="B11" s="1288"/>
      <c r="C11" s="1292" t="s">
        <v>956</v>
      </c>
      <c r="D11" s="1870">
        <v>0.95</v>
      </c>
      <c r="E11" s="1293">
        <v>0.9</v>
      </c>
      <c r="F11" s="1284"/>
      <c r="G11" s="1284"/>
      <c r="H11" s="1284"/>
      <c r="I11" s="1284"/>
      <c r="J11" s="1284"/>
      <c r="K11" s="1284"/>
      <c r="M11" s="49"/>
      <c r="N11" s="49"/>
      <c r="O11" s="440"/>
      <c r="P11" s="3700"/>
      <c r="Q11" s="3700"/>
      <c r="R11" s="3700"/>
      <c r="S11" s="3700"/>
      <c r="T11" s="3700"/>
      <c r="U11" s="445"/>
      <c r="V11" s="1287"/>
    </row>
    <row r="12" spans="1:22" ht="19.899999999999999" customHeight="1" x14ac:dyDescent="0.3">
      <c r="A12" s="1288"/>
      <c r="B12" s="1288"/>
      <c r="C12" s="1292" t="s">
        <v>815</v>
      </c>
      <c r="D12" s="1870">
        <v>0.94</v>
      </c>
      <c r="E12" s="1293">
        <v>0.9</v>
      </c>
      <c r="F12" s="1284"/>
      <c r="G12" s="1284"/>
      <c r="H12" s="1284"/>
      <c r="I12" s="1284"/>
      <c r="J12" s="1284"/>
      <c r="K12" s="1284"/>
      <c r="M12" s="49"/>
      <c r="N12" s="49"/>
      <c r="O12" s="440"/>
      <c r="P12" s="3700"/>
      <c r="Q12" s="3700"/>
      <c r="R12" s="3700"/>
      <c r="S12" s="3700"/>
      <c r="T12" s="3700"/>
      <c r="U12" s="445"/>
      <c r="V12" s="1287"/>
    </row>
    <row r="13" spans="1:22" ht="19.899999999999999" customHeight="1" x14ac:dyDescent="0.3">
      <c r="A13" s="1288"/>
      <c r="B13" s="1288"/>
      <c r="C13" s="1294" t="s">
        <v>816</v>
      </c>
      <c r="D13" s="1871">
        <v>0.94340000000000002</v>
      </c>
      <c r="E13" s="1845">
        <v>0.9</v>
      </c>
      <c r="F13" s="1284"/>
      <c r="G13" s="1284"/>
      <c r="H13" s="1284"/>
      <c r="I13" s="1284"/>
      <c r="J13" s="1284"/>
      <c r="K13" s="1284"/>
      <c r="M13" s="49"/>
      <c r="N13" s="49"/>
      <c r="O13" s="440"/>
      <c r="P13" s="3700"/>
      <c r="Q13" s="3700"/>
      <c r="R13" s="3700"/>
      <c r="S13" s="3700"/>
      <c r="T13" s="3700"/>
      <c r="U13" s="445"/>
      <c r="V13" s="1287"/>
    </row>
    <row r="14" spans="1:22" ht="19.899999999999999" customHeight="1" x14ac:dyDescent="0.3">
      <c r="A14" s="1288"/>
      <c r="B14" s="1288"/>
      <c r="C14" s="1295" t="s">
        <v>817</v>
      </c>
      <c r="D14" s="2892">
        <v>0.93189999999999995</v>
      </c>
      <c r="E14" s="3175">
        <v>0.9</v>
      </c>
      <c r="F14" s="1284"/>
      <c r="G14" s="1284"/>
      <c r="H14" s="1284"/>
      <c r="I14" s="1284"/>
      <c r="J14" s="1284"/>
      <c r="K14" s="1284"/>
      <c r="M14" s="49"/>
      <c r="N14" s="49"/>
      <c r="O14" s="440"/>
      <c r="P14" s="3700"/>
      <c r="Q14" s="3700"/>
      <c r="R14" s="3700"/>
      <c r="S14" s="3700"/>
      <c r="T14" s="3700"/>
      <c r="U14" s="445"/>
      <c r="V14" s="1287"/>
    </row>
    <row r="15" spans="1:22" ht="19.899999999999999" customHeight="1" x14ac:dyDescent="0.3">
      <c r="A15" s="2965"/>
      <c r="B15" s="2965"/>
      <c r="C15" s="1295" t="s">
        <v>1542</v>
      </c>
      <c r="D15" s="2892"/>
      <c r="E15" s="3175">
        <v>0.9</v>
      </c>
      <c r="F15" s="1284"/>
      <c r="G15" s="1284"/>
      <c r="H15" s="1284"/>
      <c r="I15" s="1284"/>
      <c r="J15" s="1284"/>
      <c r="K15" s="1284"/>
      <c r="M15" s="49"/>
      <c r="N15" s="49"/>
      <c r="O15" s="2964"/>
      <c r="P15" s="3700"/>
      <c r="Q15" s="3700"/>
      <c r="R15" s="3700"/>
      <c r="S15" s="3700"/>
      <c r="T15" s="3700"/>
      <c r="U15" s="445"/>
      <c r="V15" s="1287"/>
    </row>
    <row r="16" spans="1:22" ht="19.899999999999999" customHeight="1" x14ac:dyDescent="0.3">
      <c r="A16" s="2965"/>
      <c r="B16" s="2965"/>
      <c r="C16" s="1295" t="s">
        <v>1546</v>
      </c>
      <c r="D16" s="2892"/>
      <c r="E16" s="3175">
        <v>0.9</v>
      </c>
      <c r="F16" s="1284"/>
      <c r="G16" s="1284"/>
      <c r="H16" s="1284"/>
      <c r="I16" s="1284"/>
      <c r="J16" s="1284"/>
      <c r="K16" s="1284"/>
      <c r="M16" s="49"/>
      <c r="N16" s="49"/>
      <c r="O16" s="2964"/>
      <c r="P16" s="3700"/>
      <c r="Q16" s="3700"/>
      <c r="R16" s="3700"/>
      <c r="S16" s="3700"/>
      <c r="T16" s="3700"/>
      <c r="U16" s="445"/>
      <c r="V16" s="1287"/>
    </row>
    <row r="17" spans="1:22" ht="19.899999999999999" customHeight="1" x14ac:dyDescent="0.3">
      <c r="A17" s="1288"/>
      <c r="B17" s="1288"/>
      <c r="C17" s="1288"/>
      <c r="D17" s="1288"/>
      <c r="E17" s="1288"/>
      <c r="F17" s="1284"/>
      <c r="G17" s="1284"/>
      <c r="H17" s="1284"/>
      <c r="I17" s="1284"/>
      <c r="J17" s="1284"/>
      <c r="K17" s="1284"/>
      <c r="M17" s="49"/>
      <c r="N17" s="49"/>
      <c r="O17" s="440"/>
      <c r="P17" s="3700"/>
      <c r="Q17" s="3700"/>
      <c r="R17" s="3700"/>
      <c r="S17" s="3700"/>
      <c r="T17" s="3700"/>
      <c r="U17" s="445"/>
      <c r="V17" s="1287"/>
    </row>
    <row r="18" spans="1:22" ht="19.5" x14ac:dyDescent="0.3">
      <c r="A18" s="3707" t="s">
        <v>1273</v>
      </c>
      <c r="B18" s="3707"/>
      <c r="C18" s="3707"/>
      <c r="D18" s="3707"/>
      <c r="E18" s="3707"/>
      <c r="F18" s="3707"/>
      <c r="G18" s="3707"/>
      <c r="H18" s="3707"/>
      <c r="I18" s="3707"/>
      <c r="J18" s="3707"/>
      <c r="K18" s="1284"/>
      <c r="M18" s="49"/>
      <c r="N18" s="49"/>
      <c r="O18" s="1839"/>
      <c r="P18" s="3700"/>
      <c r="Q18" s="3700"/>
      <c r="R18" s="3700"/>
      <c r="S18" s="3700"/>
      <c r="T18" s="3700"/>
      <c r="U18" s="442"/>
      <c r="V18" s="1287"/>
    </row>
    <row r="19" spans="1:22" ht="21.75" customHeight="1" x14ac:dyDescent="0.3">
      <c r="A19" s="1296" t="s">
        <v>167</v>
      </c>
      <c r="B19" s="3708" t="s">
        <v>80</v>
      </c>
      <c r="C19" s="3710" t="s">
        <v>1274</v>
      </c>
      <c r="D19" s="3712" t="s">
        <v>957</v>
      </c>
      <c r="E19" s="3712" t="s">
        <v>958</v>
      </c>
      <c r="F19" s="3712" t="s">
        <v>959</v>
      </c>
      <c r="G19" s="3712" t="s">
        <v>960</v>
      </c>
      <c r="H19" s="3712" t="s">
        <v>1268</v>
      </c>
      <c r="I19" s="3708" t="s">
        <v>1275</v>
      </c>
      <c r="J19" s="3713" t="s">
        <v>962</v>
      </c>
      <c r="K19" s="1296"/>
      <c r="L19" s="1297"/>
      <c r="M19" s="49"/>
      <c r="N19" s="445"/>
      <c r="O19" s="1839"/>
      <c r="P19" s="1839"/>
      <c r="Q19" s="1839"/>
      <c r="R19" s="1839"/>
      <c r="S19" s="1839"/>
      <c r="T19" s="1839"/>
      <c r="U19" s="442"/>
      <c r="V19" s="1287"/>
    </row>
    <row r="20" spans="1:22" ht="21" customHeight="1" x14ac:dyDescent="0.25">
      <c r="A20" s="1296" t="s">
        <v>167</v>
      </c>
      <c r="B20" s="3709"/>
      <c r="C20" s="3711"/>
      <c r="D20" s="3712"/>
      <c r="E20" s="3712"/>
      <c r="F20" s="3712"/>
      <c r="G20" s="3712"/>
      <c r="H20" s="3712"/>
      <c r="I20" s="3709"/>
      <c r="J20" s="3713"/>
      <c r="K20" s="1296"/>
      <c r="M20" s="1298" t="s">
        <v>167</v>
      </c>
      <c r="N20" s="1839"/>
      <c r="O20" s="1839"/>
      <c r="P20" s="1839"/>
      <c r="Q20" s="1839"/>
      <c r="R20" s="1839"/>
      <c r="S20" s="1839"/>
      <c r="T20" s="1839"/>
      <c r="U20" s="442"/>
      <c r="V20" s="1287"/>
    </row>
    <row r="21" spans="1:22" ht="30" customHeight="1" x14ac:dyDescent="0.3">
      <c r="A21" s="1303" t="s">
        <v>167</v>
      </c>
      <c r="B21" s="1846">
        <v>1</v>
      </c>
      <c r="C21" s="1847" t="s">
        <v>1276</v>
      </c>
      <c r="D21" s="1840">
        <v>303</v>
      </c>
      <c r="E21" s="1840">
        <v>74</v>
      </c>
      <c r="F21" s="1840">
        <v>9</v>
      </c>
      <c r="G21" s="1840">
        <v>1</v>
      </c>
      <c r="H21" s="1840">
        <v>0</v>
      </c>
      <c r="I21" s="1848">
        <f>SUM(D21:H21)</f>
        <v>387</v>
      </c>
      <c r="J21" s="1849"/>
      <c r="K21" s="1300"/>
      <c r="L21" t="s">
        <v>167</v>
      </c>
      <c r="M21" s="49"/>
      <c r="N21" s="1839"/>
      <c r="O21" s="1839"/>
      <c r="P21" s="1839"/>
      <c r="Q21" s="1839"/>
      <c r="R21" s="1839"/>
      <c r="S21" s="1839"/>
      <c r="T21" s="1839"/>
      <c r="U21" s="442"/>
      <c r="V21" s="1287"/>
    </row>
    <row r="22" spans="1:22" ht="28.5" customHeight="1" x14ac:dyDescent="0.3">
      <c r="A22" s="1301" t="s">
        <v>167</v>
      </c>
      <c r="B22" s="1299">
        <f t="shared" ref="B22:B30" si="0">+B21+1</f>
        <v>2</v>
      </c>
      <c r="C22" s="1850" t="s">
        <v>1277</v>
      </c>
      <c r="D22" s="1840">
        <v>300</v>
      </c>
      <c r="E22" s="1840">
        <v>79</v>
      </c>
      <c r="F22" s="1840">
        <v>8</v>
      </c>
      <c r="G22" s="1840">
        <v>0</v>
      </c>
      <c r="H22" s="1840">
        <v>0</v>
      </c>
      <c r="I22" s="1848">
        <f t="shared" ref="I22:I29" si="1">SUM(D22:H22)</f>
        <v>387</v>
      </c>
      <c r="J22" s="1849"/>
      <c r="K22" s="1300"/>
      <c r="M22" s="49"/>
      <c r="N22" s="1839"/>
      <c r="O22" s="1839"/>
      <c r="P22" s="1839"/>
      <c r="Q22" s="1839"/>
      <c r="R22" s="1839"/>
      <c r="S22" s="1839"/>
      <c r="T22" s="1839"/>
      <c r="U22" s="442"/>
      <c r="V22" s="1287"/>
    </row>
    <row r="23" spans="1:22" ht="40.5" customHeight="1" x14ac:dyDescent="0.3">
      <c r="A23" s="1302"/>
      <c r="B23" s="1299">
        <f t="shared" si="0"/>
        <v>3</v>
      </c>
      <c r="C23" s="1851" t="s">
        <v>1278</v>
      </c>
      <c r="D23" s="1840">
        <v>305</v>
      </c>
      <c r="E23" s="1840">
        <v>72</v>
      </c>
      <c r="F23" s="1840">
        <v>8</v>
      </c>
      <c r="G23" s="1840">
        <v>2</v>
      </c>
      <c r="H23" s="1840">
        <v>0</v>
      </c>
      <c r="I23" s="1848">
        <f t="shared" si="1"/>
        <v>387</v>
      </c>
      <c r="J23" s="1849"/>
      <c r="K23" s="1300"/>
      <c r="L23" s="1297"/>
      <c r="M23" s="49"/>
      <c r="N23" s="1839"/>
      <c r="O23" s="1839"/>
      <c r="P23" s="1839"/>
      <c r="Q23" s="1839"/>
      <c r="R23" s="1839"/>
      <c r="S23" s="1839"/>
      <c r="T23" s="1839"/>
      <c r="U23" s="442"/>
      <c r="V23" s="1287"/>
    </row>
    <row r="24" spans="1:22" ht="36" customHeight="1" x14ac:dyDescent="0.3">
      <c r="A24" s="1303" t="s">
        <v>167</v>
      </c>
      <c r="B24" s="1299">
        <f t="shared" si="0"/>
        <v>4</v>
      </c>
      <c r="C24" s="1304" t="s">
        <v>1279</v>
      </c>
      <c r="D24" s="1840">
        <v>272</v>
      </c>
      <c r="E24" s="1840">
        <v>106</v>
      </c>
      <c r="F24" s="1840">
        <v>8</v>
      </c>
      <c r="G24" s="1840">
        <v>1</v>
      </c>
      <c r="H24" s="1840">
        <v>0</v>
      </c>
      <c r="I24" s="1848">
        <f t="shared" si="1"/>
        <v>387</v>
      </c>
      <c r="J24" s="1849"/>
      <c r="K24" s="1300"/>
      <c r="M24" s="49"/>
      <c r="N24" s="1839"/>
      <c r="O24" s="1839"/>
      <c r="P24" s="1839"/>
      <c r="Q24" s="1839"/>
      <c r="R24" s="1839"/>
      <c r="S24" s="1839"/>
      <c r="T24" s="1839"/>
      <c r="U24" s="442"/>
      <c r="V24" s="1287"/>
    </row>
    <row r="25" spans="1:22" ht="33.75" customHeight="1" x14ac:dyDescent="0.3">
      <c r="A25" s="1302"/>
      <c r="B25" s="1299">
        <f t="shared" si="0"/>
        <v>5</v>
      </c>
      <c r="C25" s="1852" t="s">
        <v>1280</v>
      </c>
      <c r="D25" s="1840">
        <v>277</v>
      </c>
      <c r="E25" s="1840">
        <v>101</v>
      </c>
      <c r="F25" s="1840">
        <v>8</v>
      </c>
      <c r="G25" s="1840">
        <v>1</v>
      </c>
      <c r="H25" s="1840">
        <v>0</v>
      </c>
      <c r="I25" s="1848">
        <f t="shared" si="1"/>
        <v>387</v>
      </c>
      <c r="J25" s="1849" t="s">
        <v>167</v>
      </c>
      <c r="K25" s="1300"/>
      <c r="M25" s="49"/>
      <c r="N25" s="1839"/>
      <c r="O25" s="1839"/>
      <c r="P25" s="1839"/>
      <c r="Q25" s="1839"/>
      <c r="R25" s="1839"/>
      <c r="S25" s="1839"/>
      <c r="T25" s="1839"/>
      <c r="U25" s="442"/>
      <c r="V25" s="1287"/>
    </row>
    <row r="26" spans="1:22" ht="30" customHeight="1" x14ac:dyDescent="0.3">
      <c r="A26" s="1303" t="s">
        <v>167</v>
      </c>
      <c r="B26" s="1299">
        <f t="shared" si="0"/>
        <v>6</v>
      </c>
      <c r="C26" s="1305" t="s">
        <v>1281</v>
      </c>
      <c r="D26" s="1840">
        <v>267</v>
      </c>
      <c r="E26" s="1840">
        <v>118</v>
      </c>
      <c r="F26" s="1840">
        <v>2</v>
      </c>
      <c r="G26" s="1840">
        <v>0</v>
      </c>
      <c r="H26" s="1840">
        <v>0</v>
      </c>
      <c r="I26" s="1848">
        <f t="shared" si="1"/>
        <v>387</v>
      </c>
      <c r="J26" s="1849"/>
      <c r="K26" s="1300"/>
      <c r="M26" s="49"/>
      <c r="N26" s="1839"/>
      <c r="O26" s="1839"/>
      <c r="P26" s="1839"/>
      <c r="Q26" s="1839"/>
      <c r="R26" s="1839"/>
      <c r="S26" s="1839"/>
      <c r="T26" s="1839"/>
      <c r="U26" s="442"/>
      <c r="V26" s="1287"/>
    </row>
    <row r="27" spans="1:22" ht="31.5" customHeight="1" x14ac:dyDescent="0.3">
      <c r="A27" s="1303"/>
      <c r="B27" s="1299">
        <f t="shared" si="0"/>
        <v>7</v>
      </c>
      <c r="C27" s="1306" t="s">
        <v>1282</v>
      </c>
      <c r="D27" s="1840">
        <v>266</v>
      </c>
      <c r="E27" s="1840">
        <v>113</v>
      </c>
      <c r="F27" s="1840">
        <v>8</v>
      </c>
      <c r="G27" s="1840">
        <v>0</v>
      </c>
      <c r="H27" s="1840">
        <v>0</v>
      </c>
      <c r="I27" s="1848">
        <f t="shared" si="1"/>
        <v>387</v>
      </c>
      <c r="J27" s="1849"/>
      <c r="K27" s="1300"/>
      <c r="L27" s="1297"/>
      <c r="M27" s="49"/>
      <c r="N27" s="1839"/>
      <c r="O27" s="1839"/>
      <c r="P27" s="1839"/>
      <c r="Q27" s="1839"/>
      <c r="R27" s="1839"/>
      <c r="S27" s="1839"/>
      <c r="T27" s="1839"/>
      <c r="U27" s="442"/>
      <c r="V27" s="1287"/>
    </row>
    <row r="28" spans="1:22" ht="32.25" customHeight="1" x14ac:dyDescent="0.3">
      <c r="A28" s="1303"/>
      <c r="B28" s="1299">
        <f t="shared" si="0"/>
        <v>8</v>
      </c>
      <c r="C28" s="1853" t="s">
        <v>1283</v>
      </c>
      <c r="D28" s="1840">
        <v>290</v>
      </c>
      <c r="E28" s="1840">
        <v>76</v>
      </c>
      <c r="F28" s="1840">
        <v>20</v>
      </c>
      <c r="G28" s="1840">
        <v>1</v>
      </c>
      <c r="H28" s="1840">
        <v>0</v>
      </c>
      <c r="I28" s="1848">
        <f t="shared" si="1"/>
        <v>387</v>
      </c>
      <c r="J28" s="1849"/>
      <c r="K28" s="1300"/>
      <c r="M28" s="49"/>
      <c r="N28" s="1839"/>
      <c r="O28" s="1839"/>
      <c r="P28" s="1839"/>
      <c r="Q28" s="1839"/>
      <c r="R28" s="1839"/>
      <c r="S28" s="1839"/>
      <c r="T28" s="1839"/>
      <c r="U28" s="442"/>
      <c r="V28" s="1287"/>
    </row>
    <row r="29" spans="1:22" ht="32.25" customHeight="1" x14ac:dyDescent="0.3">
      <c r="A29" s="1302"/>
      <c r="B29" s="1299">
        <f t="shared" si="0"/>
        <v>9</v>
      </c>
      <c r="C29" s="1854" t="s">
        <v>1284</v>
      </c>
      <c r="D29" s="1840">
        <v>304</v>
      </c>
      <c r="E29" s="1840">
        <v>79</v>
      </c>
      <c r="F29" s="1840">
        <v>4</v>
      </c>
      <c r="G29" s="1840">
        <v>0</v>
      </c>
      <c r="H29" s="1840">
        <v>0</v>
      </c>
      <c r="I29" s="1848">
        <f t="shared" si="1"/>
        <v>387</v>
      </c>
      <c r="J29" s="1855"/>
      <c r="K29" s="1307"/>
      <c r="M29" s="49"/>
      <c r="N29" s="1839"/>
      <c r="O29" s="1839"/>
      <c r="P29" s="1839"/>
      <c r="Q29" s="1839"/>
      <c r="R29" s="1839"/>
      <c r="S29" s="1839"/>
      <c r="T29" s="1839"/>
      <c r="U29" s="442"/>
      <c r="V29" s="1287"/>
    </row>
    <row r="30" spans="1:22" ht="23.25" customHeight="1" thickBot="1" x14ac:dyDescent="0.35">
      <c r="A30" s="1308"/>
      <c r="B30" s="1299">
        <f t="shared" si="0"/>
        <v>10</v>
      </c>
      <c r="C30" s="1309" t="s">
        <v>1285</v>
      </c>
      <c r="D30" s="1397"/>
      <c r="E30" s="1397"/>
      <c r="F30" s="1397"/>
      <c r="G30" s="1397"/>
      <c r="H30" s="1397"/>
      <c r="I30" s="1397"/>
      <c r="J30" s="1855"/>
      <c r="K30" s="1307"/>
      <c r="M30" s="49"/>
      <c r="N30" s="1839"/>
      <c r="O30" s="445"/>
      <c r="P30" s="445"/>
      <c r="Q30" s="445"/>
      <c r="R30" s="445"/>
      <c r="S30" s="445"/>
      <c r="T30" s="445"/>
      <c r="U30" s="445"/>
      <c r="V30" s="1287"/>
    </row>
    <row r="31" spans="1:22" ht="20.25" thickBot="1" x14ac:dyDescent="0.35">
      <c r="A31" s="1287" t="s">
        <v>167</v>
      </c>
      <c r="B31" s="1287"/>
      <c r="C31" s="801" t="s">
        <v>1286</v>
      </c>
      <c r="D31" s="1856">
        <f t="shared" ref="D31:I31" ca="1" si="2">SUM(D21:D31)</f>
        <v>2584</v>
      </c>
      <c r="E31" s="1857">
        <f t="shared" ca="1" si="2"/>
        <v>818</v>
      </c>
      <c r="F31" s="1857">
        <f t="shared" ca="1" si="2"/>
        <v>75</v>
      </c>
      <c r="G31" s="1857">
        <f t="shared" ca="1" si="2"/>
        <v>6</v>
      </c>
      <c r="H31" s="1857">
        <f t="shared" ca="1" si="2"/>
        <v>0</v>
      </c>
      <c r="I31" s="1857">
        <f t="shared" ca="1" si="2"/>
        <v>3483</v>
      </c>
      <c r="J31" s="1858">
        <f ca="1">((SUM(E31:I31))/(J29*5))</f>
        <v>0.94338214183175428</v>
      </c>
      <c r="K31" s="409"/>
      <c r="L31" s="1297"/>
      <c r="M31" s="49"/>
      <c r="N31" s="1839"/>
      <c r="O31" s="1839"/>
      <c r="P31" s="445"/>
      <c r="Q31" s="445"/>
      <c r="R31" s="445"/>
      <c r="S31" s="445"/>
      <c r="T31" s="445"/>
      <c r="U31" s="1310"/>
      <c r="V31" s="1311"/>
    </row>
    <row r="32" spans="1:22" x14ac:dyDescent="0.25">
      <c r="M32" s="49"/>
      <c r="N32" s="1839"/>
      <c r="O32" s="1839"/>
      <c r="P32" s="445"/>
      <c r="Q32" s="445"/>
      <c r="R32" s="445"/>
      <c r="S32" s="445"/>
      <c r="T32" s="445"/>
      <c r="U32" s="446"/>
      <c r="V32" s="1287"/>
    </row>
    <row r="33" spans="3:25" x14ac:dyDescent="0.25">
      <c r="M33" s="49"/>
      <c r="N33" s="3706"/>
      <c r="O33" s="3706"/>
      <c r="P33" s="3706"/>
      <c r="Q33" s="3706"/>
      <c r="R33" s="3706"/>
      <c r="S33" s="3706"/>
      <c r="T33" s="3706"/>
      <c r="U33" s="3706"/>
      <c r="V33" s="49"/>
    </row>
    <row r="34" spans="3:25" x14ac:dyDescent="0.25">
      <c r="M34" s="49"/>
      <c r="N34" s="1839"/>
      <c r="O34" s="1839"/>
      <c r="P34" s="1839"/>
      <c r="Q34" s="1839"/>
      <c r="R34" s="1839"/>
      <c r="S34" s="1839"/>
      <c r="T34" s="442"/>
      <c r="U34" s="1287"/>
    </row>
    <row r="35" spans="3:25" x14ac:dyDescent="0.25">
      <c r="M35" s="49"/>
      <c r="N35" s="1839"/>
      <c r="O35" s="1839"/>
      <c r="P35" s="1839"/>
      <c r="Q35" s="1839"/>
      <c r="R35" s="1839"/>
      <c r="S35" s="1839"/>
      <c r="T35" s="442"/>
      <c r="U35" s="1287"/>
    </row>
    <row r="36" spans="3:25" x14ac:dyDescent="0.25">
      <c r="D36" s="107" t="s">
        <v>1287</v>
      </c>
      <c r="M36" s="107" t="s">
        <v>1287</v>
      </c>
      <c r="U36" s="49"/>
      <c r="V36" s="1839"/>
      <c r="W36" s="1839"/>
      <c r="X36" s="1839"/>
      <c r="Y36" s="1839"/>
    </row>
    <row r="37" spans="3:25" ht="15.75" x14ac:dyDescent="0.25">
      <c r="D37" s="3697" t="s">
        <v>1288</v>
      </c>
      <c r="E37" s="3697"/>
      <c r="F37" s="3697"/>
      <c r="G37" s="3697"/>
      <c r="H37" s="3697"/>
      <c r="I37" s="3697"/>
      <c r="J37" s="3697"/>
      <c r="K37" s="3697"/>
      <c r="L37" s="1312"/>
      <c r="M37" s="3697" t="s">
        <v>1289</v>
      </c>
      <c r="N37" s="3697"/>
      <c r="O37" s="3697"/>
      <c r="P37" s="3697"/>
      <c r="Q37" s="3697"/>
      <c r="R37" s="3697"/>
      <c r="S37" s="3697"/>
      <c r="T37" s="3697"/>
      <c r="U37" s="49"/>
      <c r="V37" s="1839"/>
      <c r="W37" s="1839"/>
      <c r="X37" s="1839"/>
      <c r="Y37" s="1839"/>
    </row>
    <row r="38" spans="3:25" ht="23.25" thickBot="1" x14ac:dyDescent="0.3">
      <c r="C38" s="49"/>
      <c r="D38" s="1838"/>
      <c r="E38" s="1838"/>
      <c r="F38" s="1838"/>
      <c r="G38" s="1313" t="s">
        <v>963</v>
      </c>
      <c r="H38" s="1838"/>
      <c r="I38" s="1838"/>
      <c r="J38" s="1838"/>
      <c r="K38" s="1838"/>
      <c r="L38" s="409"/>
      <c r="M38" s="1838"/>
      <c r="N38" s="1838"/>
      <c r="O38" s="1838"/>
      <c r="P38" s="1313" t="s">
        <v>963</v>
      </c>
      <c r="Q38" s="1838"/>
      <c r="R38" s="1838"/>
      <c r="S38" s="1838"/>
      <c r="T38" s="409"/>
      <c r="U38" s="49"/>
      <c r="V38" s="1839"/>
      <c r="W38" s="1839"/>
      <c r="X38" s="1839"/>
      <c r="Y38" s="1839"/>
    </row>
    <row r="39" spans="3:25" ht="28.5" customHeight="1" x14ac:dyDescent="0.25">
      <c r="C39" s="49"/>
      <c r="D39" s="410" t="s">
        <v>384</v>
      </c>
      <c r="E39" s="3698" t="s">
        <v>957</v>
      </c>
      <c r="F39" s="3698" t="s">
        <v>958</v>
      </c>
      <c r="G39" s="3698" t="s">
        <v>959</v>
      </c>
      <c r="H39" s="3698" t="s">
        <v>960</v>
      </c>
      <c r="I39" s="3698" t="s">
        <v>961</v>
      </c>
      <c r="J39" s="413"/>
      <c r="K39" s="445"/>
      <c r="L39" s="409"/>
      <c r="M39" s="410" t="s">
        <v>384</v>
      </c>
      <c r="N39" s="3698" t="s">
        <v>957</v>
      </c>
      <c r="O39" s="3698" t="s">
        <v>958</v>
      </c>
      <c r="P39" s="3698" t="s">
        <v>959</v>
      </c>
      <c r="Q39" s="3698" t="s">
        <v>960</v>
      </c>
      <c r="R39" s="3698" t="s">
        <v>961</v>
      </c>
      <c r="S39" s="413"/>
      <c r="T39" s="409"/>
      <c r="U39" s="49"/>
      <c r="V39" s="1839"/>
      <c r="W39" s="1839"/>
      <c r="X39" s="1839"/>
      <c r="Y39" s="1839"/>
    </row>
    <row r="40" spans="3:25" ht="24.75" customHeight="1" thickBot="1" x14ac:dyDescent="0.3">
      <c r="C40" s="714"/>
      <c r="D40" s="414" t="s">
        <v>386</v>
      </c>
      <c r="E40" s="3699"/>
      <c r="F40" s="3699"/>
      <c r="G40" s="3699"/>
      <c r="H40" s="3699"/>
      <c r="I40" s="3699"/>
      <c r="J40" s="416" t="s">
        <v>391</v>
      </c>
      <c r="K40" s="442"/>
      <c r="L40" s="409"/>
      <c r="M40" s="414" t="s">
        <v>386</v>
      </c>
      <c r="N40" s="3699"/>
      <c r="O40" s="3699"/>
      <c r="P40" s="3699"/>
      <c r="Q40" s="3699"/>
      <c r="R40" s="3699"/>
      <c r="S40" s="416" t="s">
        <v>391</v>
      </c>
      <c r="T40" s="409"/>
      <c r="U40" s="49"/>
      <c r="V40" s="1839"/>
      <c r="W40" s="1839"/>
      <c r="X40" s="1839"/>
      <c r="Y40" s="1839"/>
    </row>
    <row r="41" spans="3:25" ht="27" x14ac:dyDescent="0.3">
      <c r="C41" s="1847" t="s">
        <v>1276</v>
      </c>
      <c r="D41" s="435">
        <v>1</v>
      </c>
      <c r="E41" s="418">
        <v>303</v>
      </c>
      <c r="F41" s="418">
        <v>74</v>
      </c>
      <c r="G41" s="418">
        <v>9</v>
      </c>
      <c r="H41" s="418">
        <v>1</v>
      </c>
      <c r="I41" s="418">
        <v>0</v>
      </c>
      <c r="J41" s="1314">
        <f>SUM(E41:I41)</f>
        <v>387</v>
      </c>
      <c r="K41" s="442"/>
      <c r="L41" s="1847" t="s">
        <v>1276</v>
      </c>
      <c r="M41" s="435">
        <v>1</v>
      </c>
      <c r="N41" s="418"/>
      <c r="O41" s="418"/>
      <c r="P41" s="418"/>
      <c r="Q41" s="418"/>
      <c r="R41" s="418"/>
      <c r="S41" s="1314"/>
      <c r="T41" s="409"/>
      <c r="U41" s="49"/>
      <c r="V41" s="1839"/>
      <c r="W41" s="1839"/>
      <c r="X41" s="1839"/>
      <c r="Y41" s="1839"/>
    </row>
    <row r="42" spans="3:25" ht="27" x14ac:dyDescent="0.3">
      <c r="C42" s="1850" t="s">
        <v>1277</v>
      </c>
      <c r="D42" s="421">
        <v>2</v>
      </c>
      <c r="E42" s="1840">
        <v>300</v>
      </c>
      <c r="F42" s="1840">
        <v>79</v>
      </c>
      <c r="G42" s="1840">
        <v>8</v>
      </c>
      <c r="H42" s="1840">
        <v>0</v>
      </c>
      <c r="I42" s="1840">
        <v>0</v>
      </c>
      <c r="J42" s="1322">
        <f t="shared" ref="J42:J49" si="3">SUM(E42:I42)</f>
        <v>387</v>
      </c>
      <c r="K42" s="442"/>
      <c r="L42" s="1850" t="s">
        <v>1277</v>
      </c>
      <c r="M42" s="421">
        <v>2</v>
      </c>
      <c r="N42" s="1840"/>
      <c r="O42" s="1840"/>
      <c r="P42" s="1840"/>
      <c r="Q42" s="1840"/>
      <c r="R42" s="1840"/>
      <c r="S42" s="1315"/>
      <c r="T42" s="409"/>
      <c r="U42" s="49"/>
      <c r="V42" s="1839"/>
      <c r="W42" s="1839"/>
      <c r="X42" s="1839"/>
      <c r="Y42" s="1839"/>
    </row>
    <row r="43" spans="3:25" ht="40.5" x14ac:dyDescent="0.3">
      <c r="C43" s="1851" t="s">
        <v>1278</v>
      </c>
      <c r="D43" s="421">
        <v>3</v>
      </c>
      <c r="E43" s="1840">
        <v>305</v>
      </c>
      <c r="F43" s="1840">
        <v>72</v>
      </c>
      <c r="G43" s="1840">
        <v>8</v>
      </c>
      <c r="H43" s="1840">
        <v>2</v>
      </c>
      <c r="I43" s="1840">
        <v>0</v>
      </c>
      <c r="J43" s="1322">
        <f t="shared" si="3"/>
        <v>387</v>
      </c>
      <c r="K43" s="442"/>
      <c r="L43" s="1851" t="s">
        <v>1278</v>
      </c>
      <c r="M43" s="421">
        <v>3</v>
      </c>
      <c r="N43" s="1840"/>
      <c r="O43" s="1840"/>
      <c r="P43" s="1840"/>
      <c r="Q43" s="1840"/>
      <c r="R43" s="1840"/>
      <c r="S43" s="1315"/>
      <c r="T43" s="409"/>
      <c r="U43" s="49"/>
      <c r="V43" s="1839"/>
      <c r="W43" s="1839"/>
      <c r="X43" s="1839"/>
      <c r="Y43" s="1839"/>
    </row>
    <row r="44" spans="3:25" ht="27" x14ac:dyDescent="0.3">
      <c r="C44" s="1304" t="s">
        <v>1279</v>
      </c>
      <c r="D44" s="421">
        <v>4</v>
      </c>
      <c r="E44" s="1840">
        <v>272</v>
      </c>
      <c r="F44" s="1840">
        <v>106</v>
      </c>
      <c r="G44" s="1840">
        <v>8</v>
      </c>
      <c r="H44" s="1840">
        <v>1</v>
      </c>
      <c r="I44" s="1840">
        <v>0</v>
      </c>
      <c r="J44" s="1322">
        <f t="shared" si="3"/>
        <v>387</v>
      </c>
      <c r="K44" s="442"/>
      <c r="L44" s="1304" t="s">
        <v>1279</v>
      </c>
      <c r="M44" s="421">
        <v>4</v>
      </c>
      <c r="N44" s="1840"/>
      <c r="O44" s="1840"/>
      <c r="P44" s="1840"/>
      <c r="Q44" s="1840"/>
      <c r="R44" s="1840"/>
      <c r="S44" s="1315"/>
      <c r="T44" s="409"/>
      <c r="U44" s="49"/>
      <c r="V44" s="1839"/>
      <c r="W44" s="1839"/>
      <c r="X44" s="1839"/>
      <c r="Y44" s="1839"/>
    </row>
    <row r="45" spans="3:25" ht="27" x14ac:dyDescent="0.3">
      <c r="C45" s="1852" t="s">
        <v>1280</v>
      </c>
      <c r="D45" s="421">
        <v>5</v>
      </c>
      <c r="E45" s="1840">
        <v>277</v>
      </c>
      <c r="F45" s="1840">
        <v>101</v>
      </c>
      <c r="G45" s="1840">
        <v>8</v>
      </c>
      <c r="H45" s="1840">
        <v>1</v>
      </c>
      <c r="I45" s="1840">
        <v>0</v>
      </c>
      <c r="J45" s="1314">
        <f t="shared" si="3"/>
        <v>387</v>
      </c>
      <c r="K45" s="442"/>
      <c r="L45" s="1852" t="s">
        <v>1280</v>
      </c>
      <c r="M45" s="421">
        <v>5</v>
      </c>
      <c r="N45" s="1840"/>
      <c r="O45" s="1840"/>
      <c r="P45" s="1840"/>
      <c r="Q45" s="1840"/>
      <c r="R45" s="1840"/>
      <c r="S45" s="1314"/>
      <c r="T45" s="409"/>
      <c r="U45" s="49"/>
      <c r="V45" s="445"/>
      <c r="W45" s="445"/>
      <c r="X45" s="445"/>
      <c r="Y45" s="445"/>
    </row>
    <row r="46" spans="3:25" ht="27" x14ac:dyDescent="0.3">
      <c r="C46" s="1305" t="s">
        <v>1281</v>
      </c>
      <c r="D46" s="421">
        <v>6</v>
      </c>
      <c r="E46" s="1840">
        <v>267</v>
      </c>
      <c r="F46" s="1840">
        <v>118</v>
      </c>
      <c r="G46" s="1840">
        <v>2</v>
      </c>
      <c r="H46" s="1840">
        <v>0</v>
      </c>
      <c r="I46" s="1840">
        <v>0</v>
      </c>
      <c r="J46" s="1322">
        <f t="shared" si="3"/>
        <v>387</v>
      </c>
      <c r="K46" s="442"/>
      <c r="L46" s="1305" t="s">
        <v>1281</v>
      </c>
      <c r="M46" s="421">
        <v>6</v>
      </c>
      <c r="N46" s="1840"/>
      <c r="O46" s="1840"/>
      <c r="P46" s="1840"/>
      <c r="Q46" s="1840"/>
      <c r="R46" s="1840"/>
      <c r="S46" s="1315"/>
      <c r="T46" s="409"/>
      <c r="U46" s="49"/>
      <c r="V46" s="1839"/>
      <c r="W46" s="445"/>
      <c r="X46" s="445"/>
      <c r="Y46" s="445"/>
    </row>
    <row r="47" spans="3:25" ht="27" x14ac:dyDescent="0.3">
      <c r="C47" s="1306" t="s">
        <v>1282</v>
      </c>
      <c r="D47" s="437">
        <v>7</v>
      </c>
      <c r="E47" s="1840">
        <v>266</v>
      </c>
      <c r="F47" s="1840">
        <v>113</v>
      </c>
      <c r="G47" s="1840">
        <v>8</v>
      </c>
      <c r="H47" s="1840">
        <v>0</v>
      </c>
      <c r="I47" s="1840">
        <v>0</v>
      </c>
      <c r="J47" s="1322">
        <f t="shared" si="3"/>
        <v>387</v>
      </c>
      <c r="K47" s="442"/>
      <c r="L47" s="1306" t="s">
        <v>1282</v>
      </c>
      <c r="M47" s="437">
        <v>7</v>
      </c>
      <c r="N47" s="1840"/>
      <c r="O47" s="1840"/>
      <c r="P47" s="1840"/>
      <c r="Q47" s="1840"/>
      <c r="R47" s="1840"/>
      <c r="S47" s="1315"/>
      <c r="T47" s="409"/>
      <c r="U47" s="49"/>
      <c r="V47" s="1839"/>
      <c r="W47" s="445"/>
      <c r="X47" s="445"/>
      <c r="Y47" s="445"/>
    </row>
    <row r="48" spans="3:25" ht="27" x14ac:dyDescent="0.3">
      <c r="C48" s="1853" t="s">
        <v>1283</v>
      </c>
      <c r="D48" s="437">
        <v>8</v>
      </c>
      <c r="E48" s="1840">
        <v>290</v>
      </c>
      <c r="F48" s="1840">
        <v>76</v>
      </c>
      <c r="G48" s="1840">
        <v>20</v>
      </c>
      <c r="H48" s="1840">
        <v>1</v>
      </c>
      <c r="I48" s="1840">
        <v>0</v>
      </c>
      <c r="J48" s="1314">
        <f t="shared" si="3"/>
        <v>387</v>
      </c>
      <c r="K48" s="442"/>
      <c r="L48" s="1853" t="s">
        <v>1283</v>
      </c>
      <c r="M48" s="437">
        <v>8</v>
      </c>
      <c r="N48" s="1840"/>
      <c r="O48" s="1840"/>
      <c r="P48" s="1840"/>
      <c r="Q48" s="1840"/>
      <c r="R48" s="1840"/>
      <c r="S48" s="1314"/>
      <c r="T48" s="409"/>
      <c r="U48" s="49"/>
      <c r="V48" s="1839"/>
      <c r="W48" s="445"/>
      <c r="X48" s="445"/>
      <c r="Y48" s="445"/>
    </row>
    <row r="49" spans="3:25" ht="27" x14ac:dyDescent="0.3">
      <c r="C49" s="1854" t="s">
        <v>1284</v>
      </c>
      <c r="D49" s="421">
        <v>9</v>
      </c>
      <c r="E49" s="1840">
        <v>304</v>
      </c>
      <c r="F49" s="1840">
        <v>79</v>
      </c>
      <c r="G49" s="1840">
        <v>4</v>
      </c>
      <c r="H49" s="1840">
        <v>0</v>
      </c>
      <c r="I49" s="1840">
        <v>0</v>
      </c>
      <c r="J49" s="1322">
        <f t="shared" si="3"/>
        <v>387</v>
      </c>
      <c r="K49" s="442"/>
      <c r="L49" s="1854" t="s">
        <v>1284</v>
      </c>
      <c r="M49" s="421">
        <v>9</v>
      </c>
      <c r="N49" s="1840"/>
      <c r="O49" s="1840"/>
      <c r="P49" s="1840"/>
      <c r="Q49" s="1840"/>
      <c r="R49" s="1840"/>
      <c r="S49" s="1315"/>
      <c r="T49" s="409"/>
      <c r="U49" s="49"/>
      <c r="V49" s="1839"/>
      <c r="W49" s="445"/>
      <c r="X49" s="445"/>
      <c r="Y49" s="445"/>
    </row>
    <row r="50" spans="3:25" ht="15.75" thickBot="1" x14ac:dyDescent="0.3">
      <c r="C50" s="1839"/>
      <c r="D50" s="438">
        <v>10</v>
      </c>
      <c r="E50" s="425"/>
      <c r="F50" s="425"/>
      <c r="G50" s="425"/>
      <c r="H50" s="425"/>
      <c r="I50" s="425"/>
      <c r="J50" s="1322"/>
      <c r="K50" s="442"/>
      <c r="L50" s="409"/>
      <c r="M50" s="438">
        <v>10</v>
      </c>
      <c r="N50" s="425"/>
      <c r="O50" s="425"/>
      <c r="P50" s="425"/>
      <c r="Q50" s="425"/>
      <c r="R50" s="425"/>
      <c r="S50" s="1316"/>
      <c r="T50" s="409"/>
      <c r="U50" s="49"/>
      <c r="V50" s="1311"/>
      <c r="W50" s="1311"/>
      <c r="X50" s="1311"/>
      <c r="Y50" s="1311"/>
    </row>
    <row r="51" spans="3:25" ht="15.75" thickBot="1" x14ac:dyDescent="0.3">
      <c r="C51" s="1839"/>
      <c r="D51" s="427" t="s">
        <v>392</v>
      </c>
      <c r="E51" s="1317">
        <f>SUM(E41:E50)</f>
        <v>2584</v>
      </c>
      <c r="F51" s="1317">
        <f>SUM(F41:F50)</f>
        <v>818</v>
      </c>
      <c r="G51" s="1317">
        <f>SUM(G41:G50)</f>
        <v>75</v>
      </c>
      <c r="H51" s="1317">
        <f>SUM(H41:H50)</f>
        <v>6</v>
      </c>
      <c r="I51" s="1317">
        <f>SUM(I41:I50)</f>
        <v>0</v>
      </c>
      <c r="J51" s="1315">
        <f>SUM(E51:I51)</f>
        <v>3483</v>
      </c>
      <c r="K51" s="442"/>
      <c r="L51" s="409"/>
      <c r="M51" s="427" t="s">
        <v>392</v>
      </c>
      <c r="N51" s="1317">
        <f>SUM(N41:N50)</f>
        <v>0</v>
      </c>
      <c r="O51" s="1317">
        <f>SUM(O41:O50)</f>
        <v>0</v>
      </c>
      <c r="P51" s="1317">
        <f>SUM(P41:P50)</f>
        <v>0</v>
      </c>
      <c r="Q51" s="1317">
        <f>SUM(Q41:Q50)</f>
        <v>0</v>
      </c>
      <c r="R51" s="1317">
        <f>SUM(R41:R50)</f>
        <v>0</v>
      </c>
      <c r="S51" s="1315">
        <f>SUM(N51:R51)</f>
        <v>0</v>
      </c>
      <c r="T51" s="409"/>
      <c r="U51" s="49"/>
      <c r="V51" s="1318"/>
      <c r="W51" s="1318"/>
      <c r="X51" s="1318"/>
      <c r="Y51" s="1318"/>
    </row>
    <row r="52" spans="3:25" ht="15.75" thickBot="1" x14ac:dyDescent="0.3">
      <c r="C52" s="1839"/>
      <c r="D52" s="1838"/>
      <c r="E52" s="1838" t="s">
        <v>1290</v>
      </c>
      <c r="F52" s="1838" t="s">
        <v>1291</v>
      </c>
      <c r="G52" s="1838" t="s">
        <v>1292</v>
      </c>
      <c r="H52" s="1838" t="s">
        <v>1293</v>
      </c>
      <c r="I52" s="1838" t="s">
        <v>1294</v>
      </c>
      <c r="J52" s="1838"/>
      <c r="K52" s="1838"/>
      <c r="L52" s="409"/>
      <c r="M52" s="1838"/>
      <c r="N52" s="1838"/>
      <c r="O52" s="1838"/>
      <c r="P52" s="1838"/>
      <c r="Q52" s="1838"/>
      <c r="R52" s="1838"/>
      <c r="S52" s="1838"/>
      <c r="T52" s="409"/>
      <c r="U52" s="49"/>
      <c r="V52" s="49"/>
      <c r="W52" s="49"/>
      <c r="X52" s="445"/>
      <c r="Y52" s="445"/>
    </row>
    <row r="53" spans="3:25" ht="45.75" thickBot="1" x14ac:dyDescent="0.3">
      <c r="C53" s="1839"/>
      <c r="D53" s="427" t="s">
        <v>964</v>
      </c>
      <c r="E53" s="1319">
        <f>E51*5</f>
        <v>12920</v>
      </c>
      <c r="F53" s="1319">
        <f>F51*4</f>
        <v>3272</v>
      </c>
      <c r="G53" s="1319">
        <f>G51*3</f>
        <v>225</v>
      </c>
      <c r="H53" s="1319">
        <f>H51*2</f>
        <v>12</v>
      </c>
      <c r="I53" s="1320">
        <f>I51*1</f>
        <v>0</v>
      </c>
      <c r="J53" s="1859">
        <f>((SUM(E53:I53))/(J51*5))</f>
        <v>0.94338214183175428</v>
      </c>
      <c r="K53" s="1310"/>
      <c r="L53" s="447" t="s">
        <v>167</v>
      </c>
      <c r="M53" s="427" t="s">
        <v>964</v>
      </c>
      <c r="N53" s="1319">
        <f>N51*5</f>
        <v>0</v>
      </c>
      <c r="O53" s="1319">
        <f>O51*4</f>
        <v>0</v>
      </c>
      <c r="P53" s="1319">
        <f>P51*3</f>
        <v>0</v>
      </c>
      <c r="Q53" s="1319">
        <f>Q51*4.75</f>
        <v>0</v>
      </c>
      <c r="R53" s="1320">
        <f>R51*3</f>
        <v>0</v>
      </c>
      <c r="S53" s="1321" t="e">
        <f>((SUM(N53:R53))/(S51*5))</f>
        <v>#DIV/0!</v>
      </c>
      <c r="T53" s="447" t="s">
        <v>167</v>
      </c>
      <c r="U53" s="49"/>
      <c r="V53" s="49"/>
      <c r="W53" s="49"/>
      <c r="X53" s="445"/>
      <c r="Y53" s="445"/>
    </row>
    <row r="54" spans="3:25" x14ac:dyDescent="0.25">
      <c r="C54" s="1839"/>
      <c r="D54" s="1839"/>
      <c r="E54" s="445"/>
      <c r="F54" s="445"/>
      <c r="G54" s="445"/>
      <c r="H54" s="445"/>
      <c r="I54" s="1860"/>
      <c r="J54" s="446"/>
      <c r="K54" s="446"/>
      <c r="L54" s="409"/>
      <c r="M54" s="1839"/>
      <c r="N54" s="445"/>
      <c r="O54" s="445"/>
      <c r="P54" s="445"/>
      <c r="Q54" s="445"/>
      <c r="S54" s="446"/>
      <c r="T54" s="409"/>
      <c r="U54" s="49"/>
      <c r="V54" s="49"/>
      <c r="W54" s="49"/>
      <c r="X54" s="445"/>
      <c r="Y54" s="445"/>
    </row>
    <row r="55" spans="3:25" x14ac:dyDescent="0.25">
      <c r="C55" s="1839"/>
      <c r="D55" s="1839"/>
      <c r="E55" s="445"/>
      <c r="F55" s="445"/>
      <c r="G55" s="445"/>
      <c r="H55" s="445"/>
      <c r="I55" s="1860"/>
      <c r="J55" s="446"/>
      <c r="K55" s="446"/>
      <c r="L55" s="409"/>
      <c r="M55" s="1839"/>
      <c r="N55" s="445"/>
      <c r="O55" s="445"/>
      <c r="P55" s="445"/>
      <c r="Q55" s="445"/>
      <c r="S55" s="446"/>
      <c r="T55" s="409"/>
      <c r="U55" s="49"/>
      <c r="V55" s="49"/>
      <c r="W55" s="49"/>
      <c r="X55" s="445"/>
      <c r="Y55" s="445"/>
    </row>
    <row r="56" spans="3:25" x14ac:dyDescent="0.25">
      <c r="C56" s="1839"/>
      <c r="D56" s="1839"/>
      <c r="E56" s="445"/>
      <c r="F56" s="445"/>
      <c r="G56" s="445"/>
      <c r="H56" s="445"/>
      <c r="I56" s="1860"/>
      <c r="J56" s="446"/>
      <c r="K56" s="446"/>
      <c r="L56" s="409"/>
      <c r="M56" s="1839"/>
      <c r="N56" s="445"/>
      <c r="O56" s="445"/>
      <c r="P56" s="445"/>
      <c r="Q56" s="445"/>
      <c r="S56" s="446"/>
      <c r="T56" s="409"/>
      <c r="U56" s="49"/>
      <c r="V56" s="49"/>
      <c r="W56" s="49"/>
      <c r="X56" s="445"/>
      <c r="Y56" s="445"/>
    </row>
    <row r="57" spans="3:25" ht="18" x14ac:dyDescent="0.25">
      <c r="C57" s="1861" t="s">
        <v>1295</v>
      </c>
      <c r="D57" s="445"/>
      <c r="E57" s="445"/>
      <c r="F57" s="445"/>
      <c r="G57" s="445"/>
      <c r="H57" s="445"/>
      <c r="I57" s="445"/>
      <c r="J57" s="1287"/>
      <c r="K57" s="1287"/>
      <c r="M57" s="445"/>
      <c r="N57" s="445"/>
      <c r="O57" s="445"/>
      <c r="P57" s="445"/>
      <c r="Q57" s="445"/>
      <c r="R57" s="445"/>
      <c r="S57" s="1287"/>
      <c r="U57" s="49"/>
      <c r="V57" s="49"/>
      <c r="W57" s="49"/>
      <c r="X57" s="445"/>
      <c r="Y57" s="445"/>
    </row>
    <row r="58" spans="3:25" x14ac:dyDescent="0.25">
      <c r="U58" s="49"/>
      <c r="V58" s="49"/>
      <c r="W58" s="49"/>
      <c r="X58" s="49"/>
      <c r="Y58" s="49"/>
    </row>
    <row r="59" spans="3:25" ht="26.25" x14ac:dyDescent="0.25">
      <c r="C59" s="607" t="s">
        <v>1296</v>
      </c>
      <c r="D59" s="1833" t="s">
        <v>1297</v>
      </c>
      <c r="E59" s="1862" t="s">
        <v>1298</v>
      </c>
    </row>
    <row r="60" spans="3:25" x14ac:dyDescent="0.25">
      <c r="C60" s="1" t="s">
        <v>972</v>
      </c>
      <c r="D60" s="9">
        <v>5</v>
      </c>
      <c r="E60" s="1863">
        <v>12920</v>
      </c>
      <c r="G60" s="1831" t="s">
        <v>1299</v>
      </c>
      <c r="H60" s="1829"/>
      <c r="I60" s="1864"/>
    </row>
    <row r="61" spans="3:25" x14ac:dyDescent="0.25">
      <c r="C61" s="1" t="s">
        <v>974</v>
      </c>
      <c r="D61" s="9">
        <v>4</v>
      </c>
      <c r="E61" s="1863">
        <v>3272</v>
      </c>
    </row>
    <row r="62" spans="3:25" x14ac:dyDescent="0.25">
      <c r="C62" s="1" t="s">
        <v>959</v>
      </c>
      <c r="D62" s="9">
        <v>3</v>
      </c>
      <c r="E62" s="1863">
        <v>225</v>
      </c>
      <c r="G62" s="107" t="s">
        <v>1300</v>
      </c>
    </row>
    <row r="63" spans="3:25" x14ac:dyDescent="0.25">
      <c r="C63" s="1" t="s">
        <v>979</v>
      </c>
      <c r="D63" s="9">
        <v>2</v>
      </c>
      <c r="E63" s="1863">
        <v>12</v>
      </c>
      <c r="G63" s="107" t="s">
        <v>1301</v>
      </c>
    </row>
    <row r="64" spans="3:25" x14ac:dyDescent="0.25">
      <c r="C64" s="1" t="s">
        <v>982</v>
      </c>
      <c r="D64" s="9">
        <v>1</v>
      </c>
      <c r="E64" s="1863">
        <v>0</v>
      </c>
    </row>
    <row r="65" spans="3:8" x14ac:dyDescent="0.25">
      <c r="E65" s="1865">
        <f>SUM(E60:E64)</f>
        <v>16429</v>
      </c>
    </row>
    <row r="67" spans="3:8" x14ac:dyDescent="0.25">
      <c r="C67" s="107" t="s">
        <v>1302</v>
      </c>
    </row>
    <row r="69" spans="3:8" x14ac:dyDescent="0.25">
      <c r="C69" s="107" t="s">
        <v>1303</v>
      </c>
      <c r="D69" s="1865">
        <v>22801</v>
      </c>
      <c r="G69" s="107" t="s">
        <v>1304</v>
      </c>
    </row>
    <row r="70" spans="3:8" x14ac:dyDescent="0.25">
      <c r="C70" s="107" t="s">
        <v>1305</v>
      </c>
      <c r="D70" s="1866">
        <v>693</v>
      </c>
      <c r="G70" s="56" t="s">
        <v>1306</v>
      </c>
      <c r="H70" s="56"/>
    </row>
    <row r="71" spans="3:8" x14ac:dyDescent="0.25">
      <c r="C71" s="1836" t="s">
        <v>1307</v>
      </c>
      <c r="D71" s="1867">
        <f>SUM(D69:D70)</f>
        <v>23494</v>
      </c>
    </row>
    <row r="74" spans="3:8" x14ac:dyDescent="0.25">
      <c r="C74" s="107" t="s">
        <v>1308</v>
      </c>
    </row>
    <row r="75" spans="3:8" x14ac:dyDescent="0.25">
      <c r="C75" s="107" t="s">
        <v>1309</v>
      </c>
    </row>
    <row r="76" spans="3:8" x14ac:dyDescent="0.25">
      <c r="C76" s="56" t="s">
        <v>1310</v>
      </c>
    </row>
    <row r="79" spans="3:8" x14ac:dyDescent="0.25">
      <c r="C79" s="1868" t="s">
        <v>1311</v>
      </c>
      <c r="D79" s="1869"/>
    </row>
  </sheetData>
  <mergeCells count="33">
    <mergeCell ref="N33:U33"/>
    <mergeCell ref="D37:K37"/>
    <mergeCell ref="A18:J18"/>
    <mergeCell ref="B19:B20"/>
    <mergeCell ref="C19:C20"/>
    <mergeCell ref="D19:D20"/>
    <mergeCell ref="E19:E20"/>
    <mergeCell ref="F19:F20"/>
    <mergeCell ref="G19:G20"/>
    <mergeCell ref="H19:H20"/>
    <mergeCell ref="I19:I20"/>
    <mergeCell ref="J19:J20"/>
    <mergeCell ref="P6:P18"/>
    <mergeCell ref="Q6:Q18"/>
    <mergeCell ref="R6:R18"/>
    <mergeCell ref="S6:S18"/>
    <mergeCell ref="T6:T18"/>
    <mergeCell ref="A1:J1"/>
    <mergeCell ref="A2:J2"/>
    <mergeCell ref="A4:J4"/>
    <mergeCell ref="O4:V4"/>
    <mergeCell ref="A5:E5"/>
    <mergeCell ref="M37:T37"/>
    <mergeCell ref="E39:E40"/>
    <mergeCell ref="F39:F40"/>
    <mergeCell ref="G39:G40"/>
    <mergeCell ref="H39:H40"/>
    <mergeCell ref="I39:I40"/>
    <mergeCell ref="N39:N40"/>
    <mergeCell ref="O39:O40"/>
    <mergeCell ref="P39:P40"/>
    <mergeCell ref="Q39:Q40"/>
    <mergeCell ref="R39:R40"/>
  </mergeCells>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32"/>
  <sheetViews>
    <sheetView workbookViewId="0">
      <selection activeCell="K39" sqref="K39"/>
    </sheetView>
  </sheetViews>
  <sheetFormatPr defaultColWidth="11.42578125" defaultRowHeight="15" x14ac:dyDescent="0.25"/>
  <cols>
    <col min="2" max="2" width="14.7109375" customWidth="1"/>
    <col min="8" max="8" width="7" customWidth="1"/>
    <col min="9" max="9" width="19.28515625" customWidth="1"/>
    <col min="10" max="10" width="8.42578125" customWidth="1"/>
    <col min="11" max="11" width="3.42578125" customWidth="1"/>
    <col min="12" max="12" width="21.28515625" customWidth="1"/>
    <col min="13" max="13" width="5.5703125" hidden="1" customWidth="1"/>
    <col min="14" max="14" width="11" customWidth="1"/>
    <col min="15" max="15" width="8.5703125" customWidth="1"/>
    <col min="19" max="19" width="11.7109375" bestFit="1" customWidth="1"/>
  </cols>
  <sheetData>
    <row r="2" spans="1:9" x14ac:dyDescent="0.25">
      <c r="A2" s="3298" t="s">
        <v>148</v>
      </c>
      <c r="B2" s="3298"/>
      <c r="C2" s="3298"/>
      <c r="D2" s="3298"/>
      <c r="E2" s="3298"/>
      <c r="F2" s="3298"/>
      <c r="G2" s="3298"/>
      <c r="H2" s="3298"/>
    </row>
    <row r="3" spans="1:9" x14ac:dyDescent="0.25">
      <c r="A3" s="3413" t="s">
        <v>41</v>
      </c>
      <c r="B3" s="3413"/>
      <c r="C3" s="3413"/>
      <c r="D3" s="3413"/>
      <c r="E3" s="3413"/>
      <c r="F3" s="3413"/>
      <c r="G3" s="3413"/>
      <c r="H3" s="3413"/>
    </row>
    <row r="4" spans="1:9" ht="15.75" x14ac:dyDescent="0.25">
      <c r="A4" s="3414" t="s">
        <v>256</v>
      </c>
      <c r="B4" s="3414"/>
      <c r="C4" s="3414"/>
      <c r="D4" s="3414"/>
      <c r="E4" s="3414"/>
      <c r="F4" s="3414"/>
      <c r="G4" s="3414"/>
      <c r="H4" s="3414"/>
    </row>
    <row r="7" spans="1:9" x14ac:dyDescent="0.25">
      <c r="E7" s="107"/>
      <c r="F7" s="1324"/>
      <c r="G7" s="710"/>
      <c r="H7" s="275"/>
    </row>
    <row r="8" spans="1:9" x14ac:dyDescent="0.25">
      <c r="E8" s="107"/>
      <c r="F8" s="107"/>
      <c r="G8" s="107" t="s">
        <v>1411</v>
      </c>
      <c r="H8" s="107"/>
    </row>
    <row r="9" spans="1:9" x14ac:dyDescent="0.25">
      <c r="E9" s="847"/>
      <c r="F9" s="107"/>
      <c r="G9" s="107" t="s">
        <v>965</v>
      </c>
      <c r="H9" s="107" t="s">
        <v>965</v>
      </c>
    </row>
    <row r="10" spans="1:9" x14ac:dyDescent="0.25">
      <c r="H10" s="849"/>
      <c r="I10" s="49"/>
    </row>
    <row r="11" spans="1:9" x14ac:dyDescent="0.25">
      <c r="B11" s="1325" t="s">
        <v>39</v>
      </c>
      <c r="C11" s="1326" t="s">
        <v>819</v>
      </c>
      <c r="D11" s="572"/>
      <c r="E11" s="572"/>
      <c r="F11" s="572"/>
      <c r="G11" s="572"/>
      <c r="H11" s="572"/>
      <c r="I11" s="573"/>
    </row>
    <row r="12" spans="1:9" x14ac:dyDescent="0.25">
      <c r="B12" s="2209" t="s">
        <v>157</v>
      </c>
      <c r="C12" s="1327" t="s">
        <v>966</v>
      </c>
      <c r="D12" s="1328"/>
      <c r="E12" s="1328"/>
      <c r="F12" s="1328"/>
      <c r="G12" s="1328"/>
      <c r="H12" s="1328"/>
      <c r="I12" s="1329"/>
    </row>
    <row r="13" spans="1:9" x14ac:dyDescent="0.25">
      <c r="B13" s="676"/>
      <c r="C13" s="1330" t="s">
        <v>967</v>
      </c>
      <c r="D13" s="1331"/>
      <c r="E13" s="1331"/>
      <c r="F13" s="1331"/>
      <c r="G13" s="1331"/>
      <c r="H13" s="1332"/>
      <c r="I13" s="1333"/>
    </row>
    <row r="14" spans="1:9" x14ac:dyDescent="0.25">
      <c r="B14" s="2305"/>
      <c r="C14" s="1334"/>
      <c r="D14" s="1332"/>
      <c r="E14" s="1332"/>
      <c r="F14" s="1332"/>
      <c r="G14" s="1332"/>
      <c r="H14" s="1332"/>
      <c r="I14" s="1333"/>
    </row>
    <row r="15" spans="1:9" ht="15.75" thickBot="1" x14ac:dyDescent="0.3">
      <c r="B15" s="2305"/>
      <c r="C15" s="1334"/>
      <c r="D15" s="1332"/>
      <c r="E15" s="1332"/>
      <c r="F15" s="1332"/>
      <c r="G15" s="1332"/>
      <c r="H15" s="1332"/>
      <c r="I15" s="1333"/>
    </row>
    <row r="16" spans="1:9" ht="15.75" thickBot="1" x14ac:dyDescent="0.3">
      <c r="B16" s="2173" t="s">
        <v>155</v>
      </c>
      <c r="C16" s="1335" t="s">
        <v>1357</v>
      </c>
      <c r="D16" s="1335"/>
      <c r="E16" s="1335"/>
      <c r="F16" s="1335"/>
      <c r="G16" s="1335"/>
      <c r="H16" s="1335"/>
      <c r="I16" s="1336"/>
    </row>
    <row r="17" spans="1:9" x14ac:dyDescent="0.25">
      <c r="B17" s="2043" t="s">
        <v>159</v>
      </c>
      <c r="C17" s="473" t="s">
        <v>823</v>
      </c>
      <c r="D17" s="474"/>
      <c r="E17" s="474"/>
      <c r="F17" s="474"/>
      <c r="G17" s="474"/>
      <c r="H17" s="474"/>
      <c r="I17" s="528"/>
    </row>
    <row r="18" spans="1:9" x14ac:dyDescent="0.25">
      <c r="B18" s="2043"/>
      <c r="C18" s="473"/>
      <c r="D18" s="474"/>
      <c r="E18" s="474"/>
      <c r="F18" s="474"/>
      <c r="G18" s="474"/>
      <c r="H18" s="474"/>
      <c r="I18" s="528"/>
    </row>
    <row r="19" spans="1:9" x14ac:dyDescent="0.25">
      <c r="B19" s="2042"/>
      <c r="C19" s="481"/>
      <c r="D19" s="482"/>
      <c r="E19" s="482"/>
      <c r="F19" s="482"/>
      <c r="G19" s="482"/>
      <c r="H19" s="482"/>
      <c r="I19" s="530"/>
    </row>
    <row r="20" spans="1:9" x14ac:dyDescent="0.25">
      <c r="B20" s="2040" t="s">
        <v>161</v>
      </c>
      <c r="C20" s="477" t="s">
        <v>434</v>
      </c>
      <c r="D20" s="478"/>
      <c r="E20" s="478"/>
      <c r="F20" s="478"/>
      <c r="G20" s="478"/>
      <c r="H20" s="478"/>
      <c r="I20" s="479"/>
    </row>
    <row r="21" spans="1:9" x14ac:dyDescent="0.25">
      <c r="B21" s="2041" t="s">
        <v>162</v>
      </c>
      <c r="C21" s="469" t="s">
        <v>812</v>
      </c>
      <c r="D21" s="470"/>
      <c r="E21" s="470"/>
      <c r="F21" s="470"/>
      <c r="G21" s="470"/>
      <c r="H21" s="470"/>
      <c r="I21" s="526"/>
    </row>
    <row r="22" spans="1:9" x14ac:dyDescent="0.25">
      <c r="B22" s="2042"/>
      <c r="C22" s="481" t="s">
        <v>813</v>
      </c>
      <c r="D22" s="482"/>
      <c r="E22" s="482"/>
      <c r="F22" s="482"/>
      <c r="G22" s="482"/>
      <c r="H22" s="482"/>
      <c r="I22" s="530"/>
    </row>
    <row r="23" spans="1:9" ht="30" x14ac:dyDescent="0.25">
      <c r="B23" s="2306" t="s">
        <v>231</v>
      </c>
      <c r="C23" s="532"/>
      <c r="D23" s="533"/>
      <c r="E23" s="533"/>
      <c r="F23" s="533"/>
      <c r="G23" s="533"/>
      <c r="H23" s="533"/>
      <c r="I23" s="534"/>
    </row>
    <row r="25" spans="1:9" x14ac:dyDescent="0.25">
      <c r="A25" s="403"/>
      <c r="B25" s="404"/>
      <c r="C25" s="404"/>
      <c r="D25" s="404"/>
      <c r="E25" s="404"/>
      <c r="F25" s="404"/>
      <c r="G25" s="404"/>
      <c r="H25" s="404"/>
    </row>
    <row r="26" spans="1:9" x14ac:dyDescent="0.25">
      <c r="A26" s="403"/>
      <c r="B26" s="404"/>
      <c r="C26" s="404"/>
      <c r="D26" s="404"/>
      <c r="E26" s="404"/>
      <c r="F26" s="404"/>
      <c r="G26" s="404"/>
      <c r="H26" s="404"/>
    </row>
    <row r="27" spans="1:9" x14ac:dyDescent="0.25">
      <c r="A27" s="403"/>
      <c r="B27" s="404"/>
      <c r="C27" s="404"/>
      <c r="D27" s="404"/>
      <c r="E27" s="404"/>
      <c r="F27" s="404"/>
      <c r="G27" s="404"/>
      <c r="H27" s="404"/>
    </row>
    <row r="28" spans="1:9" ht="15.75" thickBot="1" x14ac:dyDescent="0.3"/>
    <row r="29" spans="1:9" ht="35.25" customHeight="1" thickBot="1" x14ac:dyDescent="0.3">
      <c r="A29" s="3176" t="s">
        <v>195</v>
      </c>
      <c r="B29" s="3177" t="s">
        <v>377</v>
      </c>
      <c r="C29" s="235" t="s">
        <v>159</v>
      </c>
      <c r="D29" s="3715" t="s">
        <v>275</v>
      </c>
      <c r="E29" s="3716"/>
      <c r="F29" s="3716"/>
      <c r="G29" s="3716"/>
      <c r="H29" s="3717"/>
    </row>
    <row r="30" spans="1:9" x14ac:dyDescent="0.25">
      <c r="A30" s="2008" t="s">
        <v>1337</v>
      </c>
      <c r="B30" s="2860">
        <v>0.97440000000000004</v>
      </c>
      <c r="C30" s="1601">
        <v>0.9</v>
      </c>
      <c r="D30" s="3718"/>
      <c r="E30" s="3718"/>
      <c r="F30" s="3718"/>
      <c r="G30" s="3718"/>
      <c r="H30" s="3719"/>
    </row>
    <row r="31" spans="1:9" x14ac:dyDescent="0.25">
      <c r="A31" s="2008" t="s">
        <v>1336</v>
      </c>
      <c r="B31" s="3114">
        <v>0.97</v>
      </c>
      <c r="C31" s="1601">
        <v>0.9</v>
      </c>
      <c r="D31" s="3718"/>
      <c r="E31" s="3718"/>
      <c r="F31" s="3718"/>
      <c r="G31" s="3718"/>
      <c r="H31" s="3719"/>
    </row>
    <row r="32" spans="1:9" x14ac:dyDescent="0.25">
      <c r="A32" s="2008" t="s">
        <v>1335</v>
      </c>
      <c r="B32" s="3114">
        <v>0.93589999999999995</v>
      </c>
      <c r="C32" s="1601">
        <v>0.9</v>
      </c>
      <c r="D32" s="3718"/>
      <c r="E32" s="3718"/>
      <c r="F32" s="3718"/>
      <c r="G32" s="3718"/>
      <c r="H32" s="3719"/>
    </row>
    <row r="33" spans="1:8" x14ac:dyDescent="0.25">
      <c r="A33" s="2008" t="s">
        <v>1334</v>
      </c>
      <c r="B33" s="3178">
        <v>0.92249999999999999</v>
      </c>
      <c r="C33" s="1601">
        <v>0.9</v>
      </c>
      <c r="D33" s="3718"/>
      <c r="E33" s="3718"/>
      <c r="F33" s="3718"/>
      <c r="G33" s="3718"/>
      <c r="H33" s="3719"/>
    </row>
    <row r="34" spans="1:8" x14ac:dyDescent="0.25">
      <c r="A34" s="2008" t="s">
        <v>1547</v>
      </c>
      <c r="B34" s="1"/>
      <c r="C34" s="1601">
        <v>0.9</v>
      </c>
      <c r="D34" s="3718"/>
      <c r="E34" s="3718"/>
      <c r="F34" s="3718"/>
      <c r="G34" s="3718"/>
      <c r="H34" s="3719"/>
    </row>
    <row r="35" spans="1:8" x14ac:dyDescent="0.25">
      <c r="A35" s="2008" t="s">
        <v>1548</v>
      </c>
      <c r="B35" s="1"/>
      <c r="C35" s="1601">
        <v>0.9</v>
      </c>
      <c r="D35" s="3718"/>
      <c r="E35" s="3718"/>
      <c r="F35" s="3718"/>
      <c r="G35" s="3718"/>
      <c r="H35" s="3719"/>
    </row>
    <row r="36" spans="1:8" x14ac:dyDescent="0.25">
      <c r="A36" s="386"/>
      <c r="B36" s="251" t="s">
        <v>167</v>
      </c>
      <c r="C36" s="179"/>
      <c r="D36" s="284"/>
      <c r="E36" s="284"/>
      <c r="F36" s="284"/>
      <c r="G36" s="284"/>
      <c r="H36" s="284"/>
    </row>
    <row r="39" spans="1:8" x14ac:dyDescent="0.25">
      <c r="A39" s="234" t="s">
        <v>167</v>
      </c>
      <c r="B39" s="406" t="s">
        <v>167</v>
      </c>
      <c r="C39" s="407" t="s">
        <v>167</v>
      </c>
    </row>
    <row r="40" spans="1:8" x14ac:dyDescent="0.25">
      <c r="A40" s="234" t="s">
        <v>167</v>
      </c>
      <c r="B40" s="406" t="s">
        <v>167</v>
      </c>
      <c r="C40" s="407" t="s">
        <v>167</v>
      </c>
    </row>
    <row r="41" spans="1:8" x14ac:dyDescent="0.25">
      <c r="A41" s="234" t="s">
        <v>167</v>
      </c>
      <c r="B41" s="406" t="s">
        <v>167</v>
      </c>
      <c r="C41" s="407" t="s">
        <v>167</v>
      </c>
    </row>
    <row r="42" spans="1:8" x14ac:dyDescent="0.25">
      <c r="A42" s="234" t="s">
        <v>167</v>
      </c>
      <c r="B42" s="406" t="s">
        <v>167</v>
      </c>
      <c r="C42" s="407" t="s">
        <v>167</v>
      </c>
      <c r="D42" t="s">
        <v>167</v>
      </c>
    </row>
    <row r="43" spans="1:8" x14ac:dyDescent="0.25">
      <c r="A43" s="234" t="s">
        <v>167</v>
      </c>
      <c r="B43" s="406" t="s">
        <v>167</v>
      </c>
      <c r="C43" s="407" t="s">
        <v>167</v>
      </c>
      <c r="D43" t="s">
        <v>167</v>
      </c>
    </row>
    <row r="44" spans="1:8" x14ac:dyDescent="0.25">
      <c r="A44" s="234" t="s">
        <v>167</v>
      </c>
      <c r="B44" s="406" t="s">
        <v>167</v>
      </c>
      <c r="C44" s="407" t="s">
        <v>167</v>
      </c>
      <c r="D44" t="s">
        <v>167</v>
      </c>
    </row>
    <row r="45" spans="1:8" x14ac:dyDescent="0.25">
      <c r="A45" s="234" t="s">
        <v>167</v>
      </c>
      <c r="B45" s="406" t="s">
        <v>167</v>
      </c>
      <c r="C45" s="407" t="s">
        <v>167</v>
      </c>
    </row>
    <row r="46" spans="1:8" x14ac:dyDescent="0.25">
      <c r="A46" s="234" t="s">
        <v>167</v>
      </c>
      <c r="B46" s="406" t="s">
        <v>167</v>
      </c>
      <c r="C46" s="407" t="s">
        <v>167</v>
      </c>
    </row>
    <row r="47" spans="1:8" x14ac:dyDescent="0.25">
      <c r="A47" s="234" t="s">
        <v>167</v>
      </c>
      <c r="B47" s="406" t="s">
        <v>167</v>
      </c>
      <c r="C47" s="407" t="s">
        <v>167</v>
      </c>
    </row>
    <row r="48" spans="1:8" x14ac:dyDescent="0.25">
      <c r="A48" s="234"/>
      <c r="B48" s="179" t="s">
        <v>167</v>
      </c>
      <c r="C48" s="179"/>
    </row>
    <row r="49" spans="1:8" x14ac:dyDescent="0.25">
      <c r="A49" s="234"/>
      <c r="B49" s="179"/>
      <c r="C49" s="179"/>
    </row>
    <row r="50" spans="1:8" x14ac:dyDescent="0.25">
      <c r="A50" s="234"/>
      <c r="B50" s="179"/>
      <c r="C50" s="179"/>
    </row>
    <row r="51" spans="1:8" x14ac:dyDescent="0.25">
      <c r="A51" s="234"/>
      <c r="B51" s="179"/>
      <c r="C51" s="179"/>
    </row>
    <row r="52" spans="1:8" x14ac:dyDescent="0.25">
      <c r="A52" s="234"/>
      <c r="B52" s="179"/>
      <c r="C52" s="179"/>
    </row>
    <row r="53" spans="1:8" x14ac:dyDescent="0.25">
      <c r="A53" s="234"/>
      <c r="B53" s="179"/>
      <c r="C53" s="179"/>
    </row>
    <row r="54" spans="1:8" x14ac:dyDescent="0.25">
      <c r="A54" s="234"/>
      <c r="B54" s="179"/>
      <c r="C54" s="179"/>
    </row>
    <row r="55" spans="1:8" x14ac:dyDescent="0.25">
      <c r="A55" s="234"/>
      <c r="B55" s="179"/>
      <c r="C55" s="179"/>
    </row>
    <row r="56" spans="1:8" x14ac:dyDescent="0.25">
      <c r="A56" s="234"/>
      <c r="B56" s="179"/>
      <c r="C56" s="179"/>
    </row>
    <row r="57" spans="1:8" x14ac:dyDescent="0.25">
      <c r="A57" s="234"/>
      <c r="B57" s="179"/>
      <c r="C57" s="179"/>
    </row>
    <row r="58" spans="1:8" x14ac:dyDescent="0.25">
      <c r="A58" s="234"/>
      <c r="B58" s="179"/>
      <c r="C58" s="179"/>
    </row>
    <row r="59" spans="1:8" x14ac:dyDescent="0.25">
      <c r="A59" s="234"/>
      <c r="B59" s="179"/>
      <c r="C59" s="179"/>
    </row>
    <row r="60" spans="1:8" x14ac:dyDescent="0.25">
      <c r="A60" s="234"/>
      <c r="B60" s="179"/>
      <c r="C60" s="179"/>
    </row>
    <row r="61" spans="1:8" x14ac:dyDescent="0.25">
      <c r="A61" s="3554" t="s">
        <v>382</v>
      </c>
      <c r="B61" s="3554"/>
      <c r="C61" s="3554"/>
      <c r="D61" s="3554"/>
      <c r="E61" s="3554"/>
      <c r="F61" s="3554"/>
      <c r="G61" s="3554"/>
      <c r="H61" s="3554"/>
    </row>
    <row r="63" spans="1:8" x14ac:dyDescent="0.25">
      <c r="A63" s="3714" t="s">
        <v>1338</v>
      </c>
      <c r="B63" s="3714"/>
      <c r="C63" s="3714"/>
      <c r="D63" s="3714"/>
      <c r="E63" s="3714"/>
      <c r="F63" s="3714"/>
      <c r="G63" s="3714"/>
      <c r="H63" s="3714"/>
    </row>
    <row r="64" spans="1:8" ht="15.75" x14ac:dyDescent="0.25">
      <c r="A64" s="1912" t="s">
        <v>1339</v>
      </c>
      <c r="B64" s="1913"/>
      <c r="C64" s="1913"/>
      <c r="D64" s="1913"/>
      <c r="E64" s="1913"/>
      <c r="F64" s="1913"/>
      <c r="G64" s="1913"/>
      <c r="H64" s="1914"/>
    </row>
    <row r="65" spans="1:9" ht="15.75" thickBot="1" x14ac:dyDescent="0.3">
      <c r="A65" s="1915"/>
      <c r="B65" s="1915"/>
      <c r="C65" s="1915"/>
      <c r="D65" s="1916" t="s">
        <v>963</v>
      </c>
      <c r="E65" s="1915"/>
      <c r="F65" s="1915"/>
      <c r="G65" s="1915"/>
      <c r="H65" s="1914"/>
    </row>
    <row r="66" spans="1:9" x14ac:dyDescent="0.25">
      <c r="A66" s="1917" t="s">
        <v>384</v>
      </c>
      <c r="B66" s="1918"/>
      <c r="C66" s="1918"/>
      <c r="D66" s="1919"/>
      <c r="E66" s="1918"/>
      <c r="F66" s="1918"/>
      <c r="G66" s="1920"/>
      <c r="H66" s="1914"/>
    </row>
    <row r="67" spans="1:9" ht="23.25" thickBot="1" x14ac:dyDescent="0.3">
      <c r="A67" s="1921" t="s">
        <v>386</v>
      </c>
      <c r="B67" s="1922" t="s">
        <v>957</v>
      </c>
      <c r="C67" s="1922" t="s">
        <v>958</v>
      </c>
      <c r="D67" s="1922" t="s">
        <v>959</v>
      </c>
      <c r="E67" s="1922" t="s">
        <v>960</v>
      </c>
      <c r="F67" s="1922" t="s">
        <v>961</v>
      </c>
      <c r="G67" s="1923" t="s">
        <v>391</v>
      </c>
      <c r="H67" s="1914"/>
    </row>
    <row r="68" spans="1:9" ht="12.75" customHeight="1" x14ac:dyDescent="0.25">
      <c r="A68" s="1924">
        <v>1</v>
      </c>
      <c r="B68" s="1925">
        <v>8</v>
      </c>
      <c r="C68" s="1925">
        <v>0</v>
      </c>
      <c r="D68" s="1925">
        <v>0</v>
      </c>
      <c r="E68" s="1925">
        <v>0</v>
      </c>
      <c r="F68" s="1925">
        <v>0</v>
      </c>
      <c r="G68" s="1926">
        <f t="shared" ref="G68:G77" si="0">SUM(B68:F68)</f>
        <v>8</v>
      </c>
      <c r="H68" s="1914"/>
      <c r="I68" s="1927" t="s">
        <v>167</v>
      </c>
    </row>
    <row r="69" spans="1:9" ht="12.75" customHeight="1" x14ac:dyDescent="0.25">
      <c r="A69" s="1928">
        <v>2</v>
      </c>
      <c r="B69" s="1929">
        <v>4</v>
      </c>
      <c r="C69" s="1929">
        <v>4</v>
      </c>
      <c r="D69" s="1929">
        <v>0</v>
      </c>
      <c r="E69" s="1929">
        <v>0</v>
      </c>
      <c r="F69" s="1929">
        <v>0</v>
      </c>
      <c r="G69" s="1926">
        <f t="shared" si="0"/>
        <v>8</v>
      </c>
      <c r="H69" s="1914"/>
      <c r="I69" s="1927"/>
    </row>
    <row r="70" spans="1:9" ht="12.75" customHeight="1" x14ac:dyDescent="0.25">
      <c r="A70" s="1928">
        <v>3</v>
      </c>
      <c r="B70" s="1929">
        <v>5</v>
      </c>
      <c r="C70" s="1929">
        <v>1</v>
      </c>
      <c r="D70" s="1929">
        <v>2</v>
      </c>
      <c r="E70" s="1929">
        <v>0</v>
      </c>
      <c r="F70" s="1929">
        <v>0</v>
      </c>
      <c r="G70" s="1926">
        <f t="shared" si="0"/>
        <v>8</v>
      </c>
      <c r="H70" s="1914"/>
      <c r="I70" s="1927"/>
    </row>
    <row r="71" spans="1:9" ht="12.75" customHeight="1" x14ac:dyDescent="0.25">
      <c r="A71" s="1928">
        <v>4</v>
      </c>
      <c r="B71" s="1929">
        <v>6</v>
      </c>
      <c r="C71" s="1929">
        <v>0</v>
      </c>
      <c r="D71" s="1929">
        <v>2</v>
      </c>
      <c r="E71" s="1929">
        <v>0</v>
      </c>
      <c r="F71" s="1929">
        <v>0</v>
      </c>
      <c r="G71" s="1926">
        <f t="shared" si="0"/>
        <v>8</v>
      </c>
      <c r="H71" s="1914"/>
      <c r="I71" s="1927"/>
    </row>
    <row r="72" spans="1:9" ht="12.75" customHeight="1" x14ac:dyDescent="0.25">
      <c r="A72" s="1928">
        <v>5</v>
      </c>
      <c r="B72" s="1929">
        <v>8</v>
      </c>
      <c r="C72" s="1929">
        <v>0</v>
      </c>
      <c r="D72" s="1929">
        <v>0</v>
      </c>
      <c r="E72" s="1929">
        <v>0</v>
      </c>
      <c r="F72" s="1929">
        <v>0</v>
      </c>
      <c r="G72" s="1926">
        <f t="shared" si="0"/>
        <v>8</v>
      </c>
      <c r="H72" s="1914"/>
      <c r="I72" s="1927"/>
    </row>
    <row r="73" spans="1:9" ht="12.75" customHeight="1" x14ac:dyDescent="0.25">
      <c r="A73" s="1928">
        <v>6</v>
      </c>
      <c r="B73" s="1929">
        <v>7</v>
      </c>
      <c r="C73" s="1929">
        <v>1</v>
      </c>
      <c r="D73" s="1929">
        <v>0</v>
      </c>
      <c r="E73" s="1929">
        <v>0</v>
      </c>
      <c r="F73" s="1929">
        <v>0</v>
      </c>
      <c r="G73" s="1926">
        <f t="shared" si="0"/>
        <v>8</v>
      </c>
      <c r="H73" s="1914"/>
      <c r="I73" s="1927"/>
    </row>
    <row r="74" spans="1:9" x14ac:dyDescent="0.25">
      <c r="A74" s="1928">
        <v>7</v>
      </c>
      <c r="B74" s="1929">
        <v>8</v>
      </c>
      <c r="C74" s="1929">
        <v>0</v>
      </c>
      <c r="D74" s="1929">
        <v>0</v>
      </c>
      <c r="E74" s="1929">
        <v>0</v>
      </c>
      <c r="F74" s="1929">
        <v>0</v>
      </c>
      <c r="G74" s="1926">
        <f t="shared" si="0"/>
        <v>8</v>
      </c>
      <c r="H74" s="1914"/>
    </row>
    <row r="75" spans="1:9" x14ac:dyDescent="0.25">
      <c r="A75" s="1928">
        <v>8</v>
      </c>
      <c r="B75" s="1929">
        <v>8</v>
      </c>
      <c r="C75" s="1929">
        <v>0</v>
      </c>
      <c r="D75" s="1929">
        <v>0</v>
      </c>
      <c r="E75" s="1929">
        <v>0</v>
      </c>
      <c r="F75" s="1929">
        <v>0</v>
      </c>
      <c r="G75" s="1926">
        <f t="shared" si="0"/>
        <v>8</v>
      </c>
      <c r="H75" s="1914"/>
    </row>
    <row r="76" spans="1:9" x14ac:dyDescent="0.25">
      <c r="A76" s="1928">
        <v>9</v>
      </c>
      <c r="B76" s="1929">
        <v>7</v>
      </c>
      <c r="C76" s="1929">
        <v>1</v>
      </c>
      <c r="D76" s="1929">
        <v>0</v>
      </c>
      <c r="E76" s="1929">
        <v>0</v>
      </c>
      <c r="F76" s="1929">
        <v>0</v>
      </c>
      <c r="G76" s="1926">
        <f t="shared" si="0"/>
        <v>8</v>
      </c>
      <c r="H76" s="1914"/>
    </row>
    <row r="77" spans="1:9" ht="15.75" thickBot="1" x14ac:dyDescent="0.3">
      <c r="A77" s="1930">
        <v>10</v>
      </c>
      <c r="B77" s="1931">
        <v>5</v>
      </c>
      <c r="C77" s="1931">
        <v>2</v>
      </c>
      <c r="D77" s="1931">
        <v>1</v>
      </c>
      <c r="E77" s="1931">
        <v>0</v>
      </c>
      <c r="F77" s="1931">
        <v>0</v>
      </c>
      <c r="G77" s="1932">
        <f t="shared" si="0"/>
        <v>8</v>
      </c>
      <c r="H77" s="1914"/>
    </row>
    <row r="78" spans="1:9" ht="15.75" thickBot="1" x14ac:dyDescent="0.3">
      <c r="A78" s="1933" t="s">
        <v>392</v>
      </c>
      <c r="B78" s="1934">
        <f>SUM(B68:B77)</f>
        <v>66</v>
      </c>
      <c r="C78" s="1934">
        <f>SUM(C68:C77)</f>
        <v>9</v>
      </c>
      <c r="D78" s="1934">
        <f>SUM(D68:D77)</f>
        <v>5</v>
      </c>
      <c r="E78" s="1934">
        <f>SUM(E68:E77)</f>
        <v>0</v>
      </c>
      <c r="F78" s="1934">
        <f>SUM(F68:F77)</f>
        <v>0</v>
      </c>
      <c r="G78" s="1935">
        <f>SUM(B78:F78)</f>
        <v>80</v>
      </c>
      <c r="H78" s="1914"/>
    </row>
    <row r="79" spans="1:9" ht="15.75" thickBot="1" x14ac:dyDescent="0.3">
      <c r="A79" s="1915"/>
      <c r="B79" s="1915"/>
      <c r="C79" s="1915"/>
      <c r="D79" s="1915"/>
      <c r="E79" s="1915"/>
      <c r="F79" s="1915"/>
      <c r="G79" s="1915"/>
      <c r="H79" s="1914"/>
    </row>
    <row r="80" spans="1:9" ht="34.5" thickBot="1" x14ac:dyDescent="0.3">
      <c r="A80" s="1933" t="s">
        <v>964</v>
      </c>
      <c r="B80" s="1936">
        <f>B78*5</f>
        <v>330</v>
      </c>
      <c r="C80" s="1936">
        <f>C78*4</f>
        <v>36</v>
      </c>
      <c r="D80" s="1936">
        <f>D78*3</f>
        <v>15</v>
      </c>
      <c r="E80" s="1936">
        <f>E78*2</f>
        <v>0</v>
      </c>
      <c r="F80" s="1937">
        <f>F78*1</f>
        <v>0</v>
      </c>
      <c r="G80" s="2644">
        <f>((SUM(B80:F80))/(G78*5))</f>
        <v>0.95250000000000001</v>
      </c>
      <c r="H80" s="1913"/>
    </row>
    <row r="81" spans="1:17" x14ac:dyDescent="0.25">
      <c r="A81" s="1915"/>
      <c r="B81" s="1915"/>
      <c r="C81" s="1915"/>
      <c r="D81" s="1915"/>
      <c r="E81" s="1915"/>
      <c r="F81" s="1915"/>
      <c r="G81" s="1915"/>
      <c r="H81" s="1914"/>
      <c r="J81" s="3726"/>
      <c r="K81" s="3726"/>
      <c r="L81" s="3726"/>
      <c r="M81" s="3726"/>
      <c r="N81" s="3726"/>
      <c r="O81" s="3726"/>
      <c r="P81" s="3726"/>
      <c r="Q81" s="3726"/>
    </row>
    <row r="82" spans="1:17" x14ac:dyDescent="0.25">
      <c r="C82" s="1905"/>
      <c r="D82" s="1905"/>
      <c r="E82" s="1905"/>
      <c r="F82" s="1905"/>
      <c r="G82" s="1905"/>
      <c r="H82" s="409"/>
    </row>
    <row r="83" spans="1:17" x14ac:dyDescent="0.25">
      <c r="A83" s="3552" t="s">
        <v>968</v>
      </c>
      <c r="B83" s="3552"/>
      <c r="C83" s="1905"/>
      <c r="D83" s="1905"/>
      <c r="E83" s="1905"/>
      <c r="F83" s="1905"/>
      <c r="G83" s="1905"/>
      <c r="H83" s="409"/>
    </row>
    <row r="84" spans="1:17" x14ac:dyDescent="0.25">
      <c r="A84" s="3722"/>
      <c r="B84" s="3722"/>
      <c r="C84" s="3722"/>
      <c r="D84" s="3722"/>
      <c r="E84" s="3722"/>
      <c r="F84" s="3722"/>
      <c r="G84" s="3722"/>
      <c r="H84" s="3722"/>
    </row>
    <row r="85" spans="1:17" ht="15.75" x14ac:dyDescent="0.25">
      <c r="A85" s="3723" t="s">
        <v>1312</v>
      </c>
      <c r="B85" s="3723"/>
      <c r="C85" s="3723"/>
      <c r="D85" s="3723"/>
      <c r="E85" s="3723"/>
      <c r="F85" s="3723"/>
      <c r="G85" s="3723"/>
      <c r="H85" s="3723"/>
      <c r="J85" s="3325" t="s">
        <v>285</v>
      </c>
      <c r="K85" s="3325"/>
      <c r="L85" s="3325"/>
      <c r="M85" s="3325"/>
      <c r="N85" s="3325"/>
      <c r="O85" s="3325"/>
      <c r="P85" s="3325"/>
      <c r="Q85" s="3325"/>
    </row>
    <row r="86" spans="1:17" ht="15.75" thickBot="1" x14ac:dyDescent="0.3">
      <c r="A86" s="1337"/>
      <c r="B86" s="1337"/>
      <c r="C86" s="1337"/>
      <c r="D86" s="1338" t="s">
        <v>963</v>
      </c>
      <c r="E86" s="1337"/>
      <c r="F86" s="1337"/>
      <c r="G86" s="1337"/>
      <c r="H86" s="1339"/>
      <c r="J86" s="3443" t="s">
        <v>1313</v>
      </c>
      <c r="K86" s="3443"/>
      <c r="L86" s="3443"/>
      <c r="M86" s="3443"/>
      <c r="N86" s="3443"/>
      <c r="O86" s="3443"/>
      <c r="P86" s="3443"/>
      <c r="Q86" s="3443"/>
    </row>
    <row r="87" spans="1:17" x14ac:dyDescent="0.25">
      <c r="A87" s="1340" t="s">
        <v>384</v>
      </c>
      <c r="B87" s="3724" t="s">
        <v>957</v>
      </c>
      <c r="C87" s="3724" t="s">
        <v>958</v>
      </c>
      <c r="D87" s="3724" t="s">
        <v>959</v>
      </c>
      <c r="E87" s="3724" t="s">
        <v>960</v>
      </c>
      <c r="F87" s="3724" t="s">
        <v>961</v>
      </c>
      <c r="G87" s="1341"/>
      <c r="H87" s="1339"/>
      <c r="J87" s="3336"/>
      <c r="K87" s="3336"/>
      <c r="L87" s="3336"/>
      <c r="M87" s="3336"/>
      <c r="N87" s="3336"/>
      <c r="O87" s="3336"/>
      <c r="P87" s="3336"/>
      <c r="Q87" s="3336"/>
    </row>
    <row r="88" spans="1:17" ht="15.75" thickBot="1" x14ac:dyDescent="0.3">
      <c r="A88" s="1342" t="s">
        <v>386</v>
      </c>
      <c r="B88" s="3725"/>
      <c r="C88" s="3725"/>
      <c r="D88" s="3725"/>
      <c r="E88" s="3725"/>
      <c r="F88" s="3725"/>
      <c r="G88" s="1343" t="s">
        <v>391</v>
      </c>
      <c r="H88" s="1339"/>
      <c r="J88" s="1900"/>
      <c r="K88" s="1900"/>
      <c r="L88" s="1900"/>
      <c r="M88" s="1900"/>
      <c r="N88" s="1900"/>
      <c r="O88" s="1900"/>
      <c r="P88" s="1900"/>
      <c r="Q88" s="1900"/>
    </row>
    <row r="89" spans="1:17" ht="15.75" thickBot="1" x14ac:dyDescent="0.3">
      <c r="A89" s="1344">
        <v>1</v>
      </c>
      <c r="B89" s="1345">
        <v>6</v>
      </c>
      <c r="C89" s="1345">
        <v>1</v>
      </c>
      <c r="D89" s="1345">
        <v>1</v>
      </c>
      <c r="E89" s="1345">
        <v>0</v>
      </c>
      <c r="F89" s="1345">
        <v>0</v>
      </c>
      <c r="G89" s="1346">
        <f t="shared" ref="G89:G99" si="1">SUM(B89:F89)</f>
        <v>8</v>
      </c>
      <c r="H89" s="1339"/>
      <c r="J89" s="1900"/>
      <c r="K89" s="1900"/>
      <c r="L89" s="3454" t="s">
        <v>178</v>
      </c>
      <c r="M89" s="3455"/>
      <c r="N89" s="3456"/>
      <c r="O89" s="1900"/>
      <c r="P89" s="1900"/>
      <c r="Q89" s="1900"/>
    </row>
    <row r="90" spans="1:17" ht="15.75" thickBot="1" x14ac:dyDescent="0.3">
      <c r="A90" s="1347">
        <v>2</v>
      </c>
      <c r="B90" s="1348">
        <v>6</v>
      </c>
      <c r="C90" s="1348">
        <v>2</v>
      </c>
      <c r="D90" s="1348">
        <v>0</v>
      </c>
      <c r="E90" s="1348">
        <v>0</v>
      </c>
      <c r="F90" s="1348">
        <v>0</v>
      </c>
      <c r="G90" s="1349">
        <f t="shared" si="1"/>
        <v>8</v>
      </c>
      <c r="H90" s="1339"/>
      <c r="J90" s="1900"/>
      <c r="K90" s="1900"/>
      <c r="L90" s="458" t="s">
        <v>286</v>
      </c>
      <c r="M90" s="3550" t="s">
        <v>287</v>
      </c>
      <c r="N90" s="3551"/>
      <c r="O90" s="1900"/>
      <c r="P90" s="1900"/>
      <c r="Q90" s="1900"/>
    </row>
    <row r="91" spans="1:17" ht="15.75" thickBot="1" x14ac:dyDescent="0.3">
      <c r="A91" s="1347">
        <v>3</v>
      </c>
      <c r="B91" s="1348">
        <v>6</v>
      </c>
      <c r="C91" s="1348">
        <v>2</v>
      </c>
      <c r="D91" s="1348">
        <v>0</v>
      </c>
      <c r="E91" s="1348">
        <v>0</v>
      </c>
      <c r="F91" s="1348">
        <v>0</v>
      </c>
      <c r="G91" s="1349">
        <f t="shared" si="1"/>
        <v>8</v>
      </c>
      <c r="H91" s="1339"/>
      <c r="J91" s="1900"/>
      <c r="K91" s="1900"/>
      <c r="L91" s="459"/>
      <c r="M91" s="3720"/>
      <c r="N91" s="3721"/>
      <c r="O91" s="1900"/>
      <c r="P91" s="1900"/>
      <c r="Q91" s="1900"/>
    </row>
    <row r="92" spans="1:17" ht="15.75" thickBot="1" x14ac:dyDescent="0.3">
      <c r="A92" s="1347">
        <v>4</v>
      </c>
      <c r="B92" s="1348">
        <v>5</v>
      </c>
      <c r="C92" s="1348">
        <v>2</v>
      </c>
      <c r="D92" s="1348">
        <v>1</v>
      </c>
      <c r="E92" s="1348">
        <v>0</v>
      </c>
      <c r="F92" s="1348">
        <v>0</v>
      </c>
      <c r="G92" s="1349">
        <f t="shared" si="1"/>
        <v>8</v>
      </c>
      <c r="H92" s="1339"/>
      <c r="J92" s="1900"/>
      <c r="K92" s="1900"/>
      <c r="L92" s="459"/>
      <c r="M92" s="3720"/>
      <c r="N92" s="3721"/>
      <c r="O92" s="1900"/>
      <c r="P92" s="1900"/>
      <c r="Q92" s="1900"/>
    </row>
    <row r="93" spans="1:17" ht="15.75" thickBot="1" x14ac:dyDescent="0.3">
      <c r="A93" s="1347">
        <v>5</v>
      </c>
      <c r="B93" s="1348">
        <v>8</v>
      </c>
      <c r="C93" s="1348">
        <v>0</v>
      </c>
      <c r="D93" s="1348">
        <v>0</v>
      </c>
      <c r="E93" s="1348">
        <v>0</v>
      </c>
      <c r="F93" s="1348">
        <v>0</v>
      </c>
      <c r="G93" s="1349">
        <f t="shared" si="1"/>
        <v>8</v>
      </c>
      <c r="H93" s="1339"/>
      <c r="J93" s="1900"/>
      <c r="K93" s="1900"/>
      <c r="L93" s="460"/>
      <c r="M93" s="3720"/>
      <c r="N93" s="3721"/>
      <c r="O93" s="1900"/>
      <c r="P93" s="1900"/>
      <c r="Q93" s="1900"/>
    </row>
    <row r="94" spans="1:17" ht="15.75" thickBot="1" x14ac:dyDescent="0.3">
      <c r="A94" s="1347">
        <v>6</v>
      </c>
      <c r="B94" s="1348">
        <v>6</v>
      </c>
      <c r="C94" s="1348">
        <v>1</v>
      </c>
      <c r="D94" s="1348">
        <v>0</v>
      </c>
      <c r="E94" s="1348">
        <v>1</v>
      </c>
      <c r="F94" s="1348">
        <v>0</v>
      </c>
      <c r="G94" s="1349">
        <f t="shared" si="1"/>
        <v>8</v>
      </c>
      <c r="H94" s="1339"/>
      <c r="J94" s="1900"/>
      <c r="K94" s="1900"/>
      <c r="L94" s="459"/>
      <c r="M94" s="3720"/>
      <c r="N94" s="3721"/>
      <c r="O94" s="1900"/>
      <c r="P94" s="1900"/>
      <c r="Q94" s="1900"/>
    </row>
    <row r="95" spans="1:17" ht="15.75" thickBot="1" x14ac:dyDescent="0.3">
      <c r="A95" s="1350">
        <v>7</v>
      </c>
      <c r="B95" s="1348">
        <v>3</v>
      </c>
      <c r="C95" s="1348">
        <v>4</v>
      </c>
      <c r="D95" s="1348">
        <v>0</v>
      </c>
      <c r="E95" s="1348">
        <v>0</v>
      </c>
      <c r="F95" s="1348">
        <v>1</v>
      </c>
      <c r="G95" s="1349">
        <f t="shared" si="1"/>
        <v>8</v>
      </c>
      <c r="H95" s="1339"/>
      <c r="J95" s="1900"/>
      <c r="K95" s="1900"/>
      <c r="L95" s="459"/>
      <c r="M95" s="3720"/>
      <c r="N95" s="3721"/>
      <c r="O95" s="1900"/>
      <c r="P95" s="1900"/>
      <c r="Q95" s="1900"/>
    </row>
    <row r="96" spans="1:17" ht="15.75" thickBot="1" x14ac:dyDescent="0.3">
      <c r="A96" s="1350">
        <v>8</v>
      </c>
      <c r="B96" s="1348">
        <v>44</v>
      </c>
      <c r="C96" s="1348">
        <v>11</v>
      </c>
      <c r="D96" s="1348">
        <v>0</v>
      </c>
      <c r="E96" s="1348">
        <v>1</v>
      </c>
      <c r="F96" s="1348">
        <v>0</v>
      </c>
      <c r="G96" s="1349">
        <f t="shared" si="1"/>
        <v>56</v>
      </c>
      <c r="H96" s="1339"/>
      <c r="J96" s="1900"/>
      <c r="K96" s="1900"/>
      <c r="L96" s="459"/>
      <c r="M96" s="3720"/>
      <c r="N96" s="3721"/>
      <c r="O96" s="1900"/>
      <c r="P96" s="1900"/>
      <c r="Q96" s="1900"/>
    </row>
    <row r="97" spans="1:17" ht="15.75" thickBot="1" x14ac:dyDescent="0.3">
      <c r="A97" s="1347">
        <v>9</v>
      </c>
      <c r="B97" s="1348">
        <v>5</v>
      </c>
      <c r="C97" s="1348">
        <v>2</v>
      </c>
      <c r="D97" s="1348">
        <v>0</v>
      </c>
      <c r="E97" s="1348">
        <v>1</v>
      </c>
      <c r="F97" s="1348">
        <v>0</v>
      </c>
      <c r="G97" s="1349">
        <f t="shared" si="1"/>
        <v>8</v>
      </c>
      <c r="H97" s="1339"/>
      <c r="J97" s="1900"/>
      <c r="K97" s="1900"/>
      <c r="L97" s="459"/>
      <c r="M97" s="3720"/>
      <c r="N97" s="3721"/>
      <c r="O97" s="1900"/>
      <c r="P97" s="1900"/>
      <c r="Q97" s="1900"/>
    </row>
    <row r="98" spans="1:17" ht="15.75" thickBot="1" x14ac:dyDescent="0.3">
      <c r="A98" s="1351">
        <v>10</v>
      </c>
      <c r="B98" s="1352">
        <v>51</v>
      </c>
      <c r="C98" s="1352">
        <v>11</v>
      </c>
      <c r="D98" s="1352">
        <v>0</v>
      </c>
      <c r="E98" s="1352">
        <v>2</v>
      </c>
      <c r="F98" s="1352">
        <v>0</v>
      </c>
      <c r="G98" s="1346">
        <f t="shared" si="1"/>
        <v>64</v>
      </c>
      <c r="H98" s="1339"/>
      <c r="J98" s="1900"/>
      <c r="K98" s="1900"/>
      <c r="L98" s="328"/>
      <c r="M98" s="3544"/>
      <c r="N98" s="3545"/>
      <c r="O98" s="1900"/>
      <c r="P98" s="1900"/>
      <c r="Q98" s="1900"/>
    </row>
    <row r="99" spans="1:17" ht="15.75" thickBot="1" x14ac:dyDescent="0.3">
      <c r="A99" s="1872" t="s">
        <v>392</v>
      </c>
      <c r="B99" s="1873">
        <f>SUM(B89:B98)</f>
        <v>140</v>
      </c>
      <c r="C99" s="1873">
        <f>SUM(C89:C98)</f>
        <v>36</v>
      </c>
      <c r="D99" s="1873">
        <f>SUM(D89:D98)</f>
        <v>2</v>
      </c>
      <c r="E99" s="1873">
        <f>SUM(E89:E98)</f>
        <v>5</v>
      </c>
      <c r="F99" s="1874">
        <f>SUM(F89:F98)</f>
        <v>1</v>
      </c>
      <c r="G99" s="1875">
        <f t="shared" si="1"/>
        <v>184</v>
      </c>
      <c r="H99" s="1339"/>
      <c r="J99" s="3733" t="s">
        <v>1314</v>
      </c>
      <c r="K99" s="3733"/>
      <c r="L99" s="3733"/>
      <c r="M99" s="3733"/>
      <c r="N99" s="3733"/>
      <c r="O99" s="3733"/>
      <c r="P99" s="3733"/>
      <c r="Q99" s="3733"/>
    </row>
    <row r="100" spans="1:17" ht="15.75" thickBot="1" x14ac:dyDescent="0.3">
      <c r="A100" s="1337"/>
      <c r="B100" s="1337"/>
      <c r="C100" s="1337"/>
      <c r="D100" s="1337"/>
      <c r="E100" s="1337"/>
      <c r="F100" s="1337"/>
      <c r="G100" s="1337"/>
      <c r="H100" s="1339"/>
    </row>
    <row r="101" spans="1:17" ht="34.5" thickBot="1" x14ac:dyDescent="0.3">
      <c r="A101" s="1353" t="s">
        <v>964</v>
      </c>
      <c r="B101" s="1354">
        <f>B99*5</f>
        <v>700</v>
      </c>
      <c r="C101" s="1354">
        <f>C99*4</f>
        <v>144</v>
      </c>
      <c r="D101" s="1354">
        <f>D99*3</f>
        <v>6</v>
      </c>
      <c r="E101" s="1354">
        <f>E99*2</f>
        <v>10</v>
      </c>
      <c r="F101" s="1355">
        <f>F99*1</f>
        <v>1</v>
      </c>
      <c r="G101" s="1938">
        <f>((SUM(B101:F101))/(G99*5))</f>
        <v>0.93586956521739129</v>
      </c>
      <c r="H101" s="1356" t="s">
        <v>167</v>
      </c>
    </row>
    <row r="102" spans="1:17" x14ac:dyDescent="0.25">
      <c r="A102" s="1357"/>
      <c r="B102" s="1358"/>
      <c r="C102" s="1358"/>
      <c r="D102" s="1358"/>
      <c r="E102" s="1358"/>
      <c r="F102" s="1359"/>
      <c r="G102" s="1360"/>
      <c r="H102" s="1339"/>
    </row>
    <row r="103" spans="1:17" ht="27.75" customHeight="1" thickBot="1" x14ac:dyDescent="0.3">
      <c r="A103" s="1907"/>
      <c r="B103" s="445"/>
      <c r="C103" s="445"/>
      <c r="D103" s="445"/>
      <c r="E103" s="445"/>
      <c r="F103" s="445"/>
      <c r="G103" s="446"/>
      <c r="H103" s="409"/>
      <c r="I103" s="3734" t="s">
        <v>969</v>
      </c>
      <c r="J103" s="3734"/>
      <c r="K103" s="3734"/>
      <c r="L103" s="3734"/>
      <c r="M103" s="3734"/>
      <c r="N103" s="3734"/>
      <c r="O103" s="3734"/>
    </row>
    <row r="104" spans="1:17" ht="15.75" thickBot="1" x14ac:dyDescent="0.3">
      <c r="A104" s="1300"/>
      <c r="B104" s="445"/>
      <c r="C104" s="445"/>
      <c r="D104" s="445"/>
      <c r="E104" s="445"/>
      <c r="F104" s="445"/>
      <c r="G104" s="446"/>
      <c r="H104" s="409"/>
      <c r="I104" s="3735" t="s">
        <v>1315</v>
      </c>
      <c r="J104" s="3736"/>
      <c r="K104" s="3736"/>
      <c r="L104" s="3736"/>
      <c r="M104" s="3736"/>
      <c r="N104" s="3736"/>
      <c r="O104" s="3737"/>
    </row>
    <row r="105" spans="1:17" x14ac:dyDescent="0.25">
      <c r="A105" s="1311"/>
      <c r="B105" s="1311"/>
      <c r="C105" s="1311"/>
      <c r="D105" s="1311"/>
      <c r="E105" s="1311"/>
      <c r="F105" s="445"/>
      <c r="G105" s="446"/>
      <c r="H105" s="409"/>
      <c r="I105" s="1361"/>
      <c r="J105" s="1362"/>
      <c r="K105" s="1362"/>
      <c r="L105" s="1362"/>
      <c r="M105" s="1362"/>
      <c r="N105" s="1358"/>
      <c r="O105" s="1363"/>
    </row>
    <row r="106" spans="1:17" ht="15.75" thickBot="1" x14ac:dyDescent="0.3">
      <c r="A106" s="1318"/>
      <c r="B106" s="1318"/>
      <c r="C106" s="1318"/>
      <c r="D106" s="1318"/>
      <c r="E106" s="1318"/>
      <c r="F106" s="445"/>
      <c r="G106" s="446"/>
      <c r="H106" s="409"/>
      <c r="I106" s="1364" t="s">
        <v>970</v>
      </c>
      <c r="J106" s="1365">
        <v>30</v>
      </c>
      <c r="K106" s="1366"/>
      <c r="L106" s="1366"/>
      <c r="M106" s="1366"/>
      <c r="N106" s="1365"/>
      <c r="O106" s="1363"/>
    </row>
    <row r="107" spans="1:17" x14ac:dyDescent="0.25">
      <c r="A107" s="49"/>
      <c r="B107" s="49"/>
      <c r="C107" s="445"/>
      <c r="D107" s="445"/>
      <c r="E107" s="49"/>
      <c r="F107" s="445"/>
      <c r="G107" s="446"/>
      <c r="H107" s="409"/>
      <c r="I107" s="1367" t="s">
        <v>1316</v>
      </c>
      <c r="J107" s="1368">
        <v>8</v>
      </c>
      <c r="K107" s="1365"/>
      <c r="L107" s="1369" t="s">
        <v>972</v>
      </c>
      <c r="M107" s="1370">
        <v>6.25</v>
      </c>
      <c r="N107" s="1370">
        <v>5</v>
      </c>
      <c r="O107" s="1363"/>
    </row>
    <row r="108" spans="1:17" x14ac:dyDescent="0.25">
      <c r="A108" s="49"/>
      <c r="B108" s="49"/>
      <c r="C108" s="445"/>
      <c r="D108" s="445"/>
      <c r="E108" s="49"/>
      <c r="F108" s="1311"/>
      <c r="G108" s="1311"/>
      <c r="H108" s="409"/>
      <c r="I108" s="1367"/>
      <c r="J108" s="1368"/>
      <c r="K108" s="1365"/>
      <c r="L108" s="1371" t="s">
        <v>974</v>
      </c>
      <c r="M108" s="1372">
        <v>4.68</v>
      </c>
      <c r="N108" s="1372">
        <v>4</v>
      </c>
      <c r="O108" s="1373"/>
    </row>
    <row r="109" spans="1:17" x14ac:dyDescent="0.25">
      <c r="A109" s="49"/>
      <c r="B109" s="49"/>
      <c r="C109" s="445"/>
      <c r="D109" s="445"/>
      <c r="E109" s="49"/>
      <c r="F109" s="1318"/>
      <c r="G109" s="1318"/>
      <c r="H109" s="409"/>
      <c r="I109" s="1374" t="s">
        <v>976</v>
      </c>
      <c r="J109" s="1375">
        <v>8</v>
      </c>
      <c r="K109" s="1365"/>
      <c r="L109" s="1371" t="s">
        <v>959</v>
      </c>
      <c r="M109" s="1372">
        <v>0</v>
      </c>
      <c r="N109" s="1372">
        <v>3</v>
      </c>
      <c r="O109" s="1376"/>
    </row>
    <row r="110" spans="1:17" x14ac:dyDescent="0.25">
      <c r="A110" s="49"/>
      <c r="B110" s="49"/>
      <c r="C110" s="445"/>
      <c r="D110" s="445"/>
      <c r="E110" s="49"/>
      <c r="F110" s="49"/>
      <c r="G110" s="49"/>
      <c r="I110" s="1367" t="s">
        <v>978</v>
      </c>
      <c r="J110" s="1368">
        <v>0</v>
      </c>
      <c r="K110" s="1365"/>
      <c r="L110" s="1371" t="s">
        <v>979</v>
      </c>
      <c r="M110" s="1372">
        <v>3.12</v>
      </c>
      <c r="N110" s="1372">
        <v>2</v>
      </c>
      <c r="O110" s="1377"/>
    </row>
    <row r="111" spans="1:17" ht="15.75" thickBot="1" x14ac:dyDescent="0.3">
      <c r="A111" s="49"/>
      <c r="B111" s="49"/>
      <c r="C111" s="445"/>
      <c r="D111" s="445"/>
      <c r="E111" s="49"/>
      <c r="F111" s="49"/>
      <c r="G111" s="49"/>
      <c r="I111" s="1367" t="s">
        <v>981</v>
      </c>
      <c r="J111" s="1368">
        <v>2</v>
      </c>
      <c r="K111" s="1365"/>
      <c r="L111" s="1378" t="s">
        <v>982</v>
      </c>
      <c r="M111" s="1379">
        <v>1.56</v>
      </c>
      <c r="N111" s="1379">
        <v>1</v>
      </c>
      <c r="O111" s="1377"/>
    </row>
    <row r="112" spans="1:17" x14ac:dyDescent="0.25">
      <c r="A112" s="49"/>
      <c r="B112" s="49"/>
      <c r="C112" s="49"/>
      <c r="D112" s="49"/>
      <c r="E112" s="49"/>
      <c r="F112" s="49"/>
      <c r="G112" s="49"/>
      <c r="I112" s="1367" t="s">
        <v>983</v>
      </c>
      <c r="J112" s="1368">
        <v>6</v>
      </c>
      <c r="K112" s="1380"/>
      <c r="L112" s="1380"/>
      <c r="M112" s="1380"/>
      <c r="N112" s="1380"/>
      <c r="O112" s="1377"/>
    </row>
    <row r="113" spans="1:21" ht="15.75" thickBot="1" x14ac:dyDescent="0.3">
      <c r="A113" s="49"/>
      <c r="B113" s="49"/>
      <c r="C113" s="49"/>
      <c r="D113" s="49"/>
      <c r="E113" s="49"/>
      <c r="F113" s="49"/>
      <c r="G113" s="49"/>
      <c r="I113" s="1381"/>
      <c r="J113" s="1382"/>
      <c r="K113" s="1382"/>
      <c r="L113" s="1382"/>
      <c r="M113" s="1382"/>
      <c r="N113" s="1382"/>
      <c r="O113" s="1383"/>
    </row>
    <row r="114" spans="1:21" x14ac:dyDescent="0.25">
      <c r="A114" s="49"/>
      <c r="B114" s="49"/>
      <c r="C114" s="49"/>
      <c r="D114" s="49"/>
      <c r="E114" s="49"/>
      <c r="F114" s="49"/>
      <c r="G114" s="49"/>
      <c r="I114" s="1876" t="s">
        <v>1317</v>
      </c>
      <c r="J114" s="1359"/>
      <c r="K114" s="1359"/>
      <c r="L114" s="1359"/>
      <c r="M114" s="1359"/>
      <c r="N114" s="1359"/>
      <c r="O114" s="1359"/>
    </row>
    <row r="115" spans="1:21" x14ac:dyDescent="0.25">
      <c r="A115" s="1904"/>
      <c r="B115" s="1904"/>
      <c r="C115" s="1904"/>
      <c r="D115" s="1904"/>
      <c r="E115" s="1904"/>
      <c r="F115" s="1904"/>
      <c r="G115" s="1904"/>
      <c r="H115" s="1904"/>
    </row>
    <row r="116" spans="1:21" x14ac:dyDescent="0.25">
      <c r="A116" s="1904"/>
      <c r="B116" s="1904"/>
      <c r="C116" s="1904"/>
      <c r="D116" s="1904"/>
      <c r="E116" s="1904"/>
      <c r="F116" s="1904"/>
      <c r="G116" s="1904"/>
      <c r="H116" s="1904"/>
      <c r="K116" s="1359"/>
      <c r="L116" s="1359"/>
      <c r="M116" s="1359"/>
      <c r="N116" s="1359"/>
      <c r="O116" s="1359"/>
      <c r="P116" s="1359"/>
      <c r="Q116" s="1359"/>
      <c r="R116" s="1359"/>
      <c r="S116" s="1359"/>
      <c r="T116" s="1359"/>
      <c r="U116" s="1359"/>
    </row>
    <row r="117" spans="1:21" ht="15.75" x14ac:dyDescent="0.25">
      <c r="A117" s="1877"/>
      <c r="B117" s="1877"/>
      <c r="C117" s="1877"/>
      <c r="D117" s="1877"/>
      <c r="E117" s="1877"/>
      <c r="F117" s="1877"/>
      <c r="G117" s="1877"/>
      <c r="H117" s="1878"/>
      <c r="K117" s="3738" t="s">
        <v>984</v>
      </c>
      <c r="L117" s="3738"/>
      <c r="M117" s="3738"/>
      <c r="N117" s="3738"/>
      <c r="O117" s="3738"/>
      <c r="P117" s="3738"/>
      <c r="Q117" s="3738"/>
      <c r="R117" s="3738"/>
      <c r="S117" s="3738"/>
      <c r="T117" s="3738"/>
      <c r="U117" s="3738"/>
    </row>
    <row r="118" spans="1:21" x14ac:dyDescent="0.25">
      <c r="A118" s="3727"/>
      <c r="B118" s="3727"/>
      <c r="C118" s="3727"/>
      <c r="D118" s="3727"/>
      <c r="E118" s="3727"/>
      <c r="F118" s="3727"/>
      <c r="G118" s="3727"/>
      <c r="H118" s="3727"/>
      <c r="K118" s="1359"/>
      <c r="L118" s="1359"/>
      <c r="M118" s="1359"/>
      <c r="N118" s="3728" t="s">
        <v>985</v>
      </c>
      <c r="O118" s="3728"/>
      <c r="P118" s="3728"/>
      <c r="Q118" s="3728"/>
      <c r="R118" s="3728"/>
      <c r="S118" s="3728"/>
      <c r="T118" s="1359"/>
      <c r="U118" s="1359"/>
    </row>
    <row r="119" spans="1:21" x14ac:dyDescent="0.25">
      <c r="A119" s="1879"/>
      <c r="B119" s="1879"/>
      <c r="C119" s="1879"/>
      <c r="D119" s="1879"/>
      <c r="E119" s="1879"/>
      <c r="F119" s="1879"/>
      <c r="G119" s="1880"/>
      <c r="H119" s="72"/>
      <c r="K119" s="1384"/>
      <c r="L119" s="1384"/>
      <c r="M119" s="1384"/>
      <c r="N119" s="1385" t="s">
        <v>385</v>
      </c>
      <c r="O119" s="1385" t="s">
        <v>986</v>
      </c>
      <c r="P119" s="3729" t="s">
        <v>388</v>
      </c>
      <c r="Q119" s="1385" t="s">
        <v>987</v>
      </c>
      <c r="R119" s="1385" t="s">
        <v>988</v>
      </c>
      <c r="S119" s="3729" t="s">
        <v>392</v>
      </c>
      <c r="T119" s="1384"/>
      <c r="U119" s="1384"/>
    </row>
    <row r="120" spans="1:21" x14ac:dyDescent="0.25">
      <c r="A120" s="1905"/>
      <c r="B120" s="1905"/>
      <c r="C120" s="1905"/>
      <c r="D120" s="1905"/>
      <c r="E120" s="1905"/>
      <c r="F120" s="1905"/>
      <c r="G120" s="409"/>
      <c r="K120" s="1384"/>
      <c r="L120" s="1384"/>
      <c r="M120" s="1384"/>
      <c r="N120" s="1386" t="s">
        <v>986</v>
      </c>
      <c r="O120" s="1386" t="s">
        <v>989</v>
      </c>
      <c r="P120" s="3730"/>
      <c r="Q120" s="1386" t="s">
        <v>390</v>
      </c>
      <c r="R120" s="1386" t="s">
        <v>987</v>
      </c>
      <c r="S120" s="3730"/>
      <c r="T120" s="1384"/>
      <c r="U120" s="1384"/>
    </row>
    <row r="121" spans="1:21" x14ac:dyDescent="0.25">
      <c r="A121" s="1905"/>
      <c r="B121" s="1905"/>
      <c r="C121" s="1905"/>
      <c r="D121" s="1905"/>
      <c r="E121" s="1905"/>
      <c r="F121" s="1905"/>
      <c r="G121" s="409"/>
      <c r="K121" s="1384"/>
      <c r="L121" s="1384"/>
      <c r="M121" s="1384"/>
      <c r="N121" s="1387" t="s">
        <v>989</v>
      </c>
      <c r="O121" s="1387"/>
      <c r="P121" s="3731"/>
      <c r="Q121" s="1387"/>
      <c r="R121" s="1387" t="s">
        <v>390</v>
      </c>
      <c r="S121" s="3731"/>
      <c r="T121" s="1384"/>
      <c r="U121" s="1384"/>
    </row>
    <row r="122" spans="1:21" x14ac:dyDescent="0.25">
      <c r="A122" s="1905"/>
      <c r="B122" s="1905"/>
      <c r="C122" s="1905"/>
      <c r="D122" s="1905"/>
      <c r="E122" s="1905"/>
      <c r="F122" s="1905"/>
      <c r="G122" s="409"/>
      <c r="K122" s="1384"/>
      <c r="L122" s="1384"/>
      <c r="M122" s="1384"/>
      <c r="N122" s="1384"/>
      <c r="O122" s="1384"/>
      <c r="P122" s="1384"/>
      <c r="Q122" s="1384"/>
      <c r="R122" s="1384"/>
      <c r="S122" s="1384"/>
      <c r="T122" s="1384"/>
      <c r="U122" s="1384"/>
    </row>
    <row r="123" spans="1:21" x14ac:dyDescent="0.25">
      <c r="A123" s="1905"/>
      <c r="B123" s="1905"/>
      <c r="C123" s="1905"/>
      <c r="D123" s="1905"/>
      <c r="E123" s="1905"/>
      <c r="F123" s="1905"/>
      <c r="G123" s="409"/>
      <c r="K123" s="3732" t="s">
        <v>990</v>
      </c>
      <c r="L123" s="3732"/>
      <c r="M123" s="1384"/>
      <c r="N123" s="1388">
        <v>140</v>
      </c>
      <c r="O123" s="1388">
        <v>36</v>
      </c>
      <c r="P123" s="1388">
        <v>2</v>
      </c>
      <c r="Q123" s="1388">
        <v>5</v>
      </c>
      <c r="R123" s="1388">
        <v>1</v>
      </c>
      <c r="S123" s="1389">
        <f>SUM(N123:R123)</f>
        <v>184</v>
      </c>
      <c r="T123" s="1384" t="s">
        <v>991</v>
      </c>
      <c r="U123" s="1384"/>
    </row>
    <row r="124" spans="1:21" x14ac:dyDescent="0.25">
      <c r="A124" s="447"/>
      <c r="B124" s="447"/>
      <c r="C124" s="447"/>
      <c r="D124" s="447"/>
      <c r="E124" s="447"/>
      <c r="F124" s="447"/>
      <c r="G124" s="447"/>
      <c r="H124" s="447"/>
      <c r="K124" s="1384"/>
      <c r="L124" s="1908" t="s">
        <v>992</v>
      </c>
      <c r="M124" s="1384"/>
      <c r="N124" s="1390" t="s">
        <v>993</v>
      </c>
      <c r="O124" s="1390" t="s">
        <v>994</v>
      </c>
      <c r="P124" s="1390" t="s">
        <v>995</v>
      </c>
      <c r="Q124" s="1390" t="s">
        <v>996</v>
      </c>
      <c r="R124" s="1390" t="s">
        <v>997</v>
      </c>
      <c r="S124" s="1391"/>
      <c r="T124" s="1384"/>
      <c r="U124" s="1384"/>
    </row>
    <row r="125" spans="1:21" x14ac:dyDescent="0.25">
      <c r="K125" s="1384"/>
      <c r="L125" s="1384"/>
      <c r="M125" s="1384"/>
      <c r="N125" s="1388">
        <f>+N123*5</f>
        <v>700</v>
      </c>
      <c r="O125" s="1388">
        <f>+O123*4</f>
        <v>144</v>
      </c>
      <c r="P125" s="1388">
        <f>+P123*3</f>
        <v>6</v>
      </c>
      <c r="Q125" s="1388">
        <f>+Q123*2</f>
        <v>10</v>
      </c>
      <c r="R125" s="1388">
        <f>+R123*1</f>
        <v>1</v>
      </c>
      <c r="S125" s="1389">
        <f>+N125+O125+P125+Q125+R125</f>
        <v>861</v>
      </c>
      <c r="T125" s="1384" t="s">
        <v>998</v>
      </c>
      <c r="U125" s="1384"/>
    </row>
    <row r="126" spans="1:21" x14ac:dyDescent="0.25">
      <c r="A126" s="1905"/>
      <c r="B126" s="1905"/>
      <c r="C126" s="1905"/>
      <c r="D126" s="1905"/>
      <c r="E126" s="1905"/>
      <c r="F126" s="1905"/>
      <c r="G126" s="409"/>
      <c r="K126" s="1384"/>
      <c r="L126" s="1384"/>
      <c r="M126" s="1384"/>
      <c r="N126" s="1384"/>
      <c r="O126" s="1384"/>
      <c r="P126" s="1384"/>
      <c r="Q126" s="1384"/>
      <c r="R126" s="1384"/>
      <c r="S126" s="1384"/>
      <c r="T126" s="1384"/>
      <c r="U126" s="1384"/>
    </row>
    <row r="127" spans="1:21" x14ac:dyDescent="0.25">
      <c r="K127" s="1384"/>
      <c r="L127" s="1384"/>
      <c r="M127" s="1384"/>
      <c r="N127" s="1384"/>
      <c r="O127" s="1384"/>
      <c r="P127" s="1384" t="s">
        <v>1318</v>
      </c>
      <c r="Q127" s="1384"/>
      <c r="R127" s="1384"/>
      <c r="S127" s="1389">
        <v>920</v>
      </c>
      <c r="T127" s="1384" t="s">
        <v>999</v>
      </c>
      <c r="U127" s="1392"/>
    </row>
    <row r="128" spans="1:21" x14ac:dyDescent="0.25">
      <c r="K128" s="1359"/>
      <c r="L128" s="1359"/>
      <c r="M128" s="1359"/>
      <c r="N128" s="1359"/>
      <c r="O128" s="1359"/>
      <c r="P128" s="1359"/>
      <c r="Q128" s="1359"/>
      <c r="R128" s="1359"/>
      <c r="S128" s="1359"/>
      <c r="T128" s="1359"/>
      <c r="U128" s="1359"/>
    </row>
    <row r="129" spans="11:21" x14ac:dyDescent="0.25">
      <c r="K129" s="1359"/>
      <c r="L129" s="1359"/>
      <c r="M129" s="1359"/>
      <c r="N129" s="1359"/>
      <c r="O129" s="1359"/>
      <c r="P129" s="1359"/>
      <c r="Q129" s="1359"/>
      <c r="R129" s="1359"/>
      <c r="S129" s="1359"/>
      <c r="T129" s="1359"/>
      <c r="U129" s="1359"/>
    </row>
    <row r="130" spans="11:21" x14ac:dyDescent="0.25">
      <c r="K130" s="1359"/>
      <c r="L130" s="1359"/>
      <c r="M130" s="1359"/>
      <c r="N130" s="1393" t="s">
        <v>1000</v>
      </c>
      <c r="O130" s="1359"/>
      <c r="P130" s="1359"/>
      <c r="Q130" s="1359"/>
      <c r="R130" s="1359"/>
      <c r="S130" s="1359"/>
      <c r="T130" s="1359"/>
      <c r="U130" s="1359"/>
    </row>
    <row r="131" spans="11:21" ht="15.75" x14ac:dyDescent="0.25">
      <c r="K131" s="1359"/>
      <c r="L131" s="1359"/>
      <c r="M131" s="1359"/>
      <c r="N131" s="1359"/>
      <c r="O131" s="1359"/>
      <c r="P131" s="1394">
        <f>861/920</f>
        <v>0.93586956521739129</v>
      </c>
      <c r="Q131" s="1391" t="s">
        <v>1319</v>
      </c>
      <c r="R131" s="1391"/>
      <c r="S131" s="1359"/>
      <c r="T131" s="1359"/>
      <c r="U131" s="1359"/>
    </row>
    <row r="132" spans="11:21" x14ac:dyDescent="0.25">
      <c r="K132" s="1359"/>
      <c r="L132" s="1359"/>
      <c r="M132" s="1359"/>
      <c r="N132" s="1359"/>
      <c r="O132" s="1359"/>
      <c r="P132" s="1359"/>
      <c r="Q132" s="1359"/>
      <c r="R132" s="1359"/>
      <c r="S132" s="1359"/>
      <c r="T132" s="1359"/>
      <c r="U132" s="1359"/>
    </row>
  </sheetData>
  <mergeCells count="43">
    <mergeCell ref="P119:P121"/>
    <mergeCell ref="S119:S121"/>
    <mergeCell ref="K123:L123"/>
    <mergeCell ref="J99:Q99"/>
    <mergeCell ref="I103:O103"/>
    <mergeCell ref="I104:O104"/>
    <mergeCell ref="K117:U117"/>
    <mergeCell ref="A118:H118"/>
    <mergeCell ref="N118:S118"/>
    <mergeCell ref="M94:N94"/>
    <mergeCell ref="M95:N95"/>
    <mergeCell ref="M96:N96"/>
    <mergeCell ref="M97:N97"/>
    <mergeCell ref="M98:N98"/>
    <mergeCell ref="J81:Q81"/>
    <mergeCell ref="J85:Q85"/>
    <mergeCell ref="J86:Q86"/>
    <mergeCell ref="J87:Q87"/>
    <mergeCell ref="L89:N89"/>
    <mergeCell ref="M90:N90"/>
    <mergeCell ref="M91:N91"/>
    <mergeCell ref="M92:N92"/>
    <mergeCell ref="M93:N93"/>
    <mergeCell ref="A83:B83"/>
    <mergeCell ref="A84:H84"/>
    <mergeCell ref="A85:H85"/>
    <mergeCell ref="B87:B88"/>
    <mergeCell ref="C87:C88"/>
    <mergeCell ref="D87:D88"/>
    <mergeCell ref="E87:E88"/>
    <mergeCell ref="F87:F88"/>
    <mergeCell ref="A61:H61"/>
    <mergeCell ref="A63:H63"/>
    <mergeCell ref="A2:H2"/>
    <mergeCell ref="A3:H3"/>
    <mergeCell ref="A4:H4"/>
    <mergeCell ref="D29:H29"/>
    <mergeCell ref="D30:H30"/>
    <mergeCell ref="D31:H31"/>
    <mergeCell ref="D32:H32"/>
    <mergeCell ref="D33:H33"/>
    <mergeCell ref="D34:H34"/>
    <mergeCell ref="D35:H35"/>
  </mergeCells>
  <conditionalFormatting sqref="B39:B47">
    <cfRule type="cellIs" dxfId="112" priority="1" stopIfTrue="1" operator="between">
      <formula>0.01</formula>
      <formula>0.9499</formula>
    </cfRule>
  </conditionalFormatting>
  <conditionalFormatting sqref="B36 B30:B32">
    <cfRule type="cellIs" dxfId="111" priority="2" stopIfTrue="1" operator="lessThan">
      <formula>0.8</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D1" workbookViewId="0">
      <selection activeCell="M89" sqref="M89"/>
    </sheetView>
  </sheetViews>
  <sheetFormatPr defaultColWidth="9.140625" defaultRowHeight="15" x14ac:dyDescent="0.25"/>
  <cols>
    <col min="1" max="1" width="17.42578125" customWidth="1"/>
    <col min="3" max="3" width="10.28515625" bestFit="1" customWidth="1"/>
    <col min="8" max="8" width="11.7109375" customWidth="1"/>
    <col min="9" max="9" width="19.5703125" customWidth="1"/>
    <col min="10" max="10" width="14" customWidth="1"/>
    <col min="19" max="19" width="27.7109375" customWidth="1"/>
  </cols>
  <sheetData>
    <row r="1" spans="1:11" x14ac:dyDescent="0.25">
      <c r="E1" s="1830" t="s">
        <v>148</v>
      </c>
    </row>
    <row r="2" spans="1:11" x14ac:dyDescent="0.25">
      <c r="E2" s="1834" t="s">
        <v>41</v>
      </c>
    </row>
    <row r="3" spans="1:11" ht="15.75" x14ac:dyDescent="0.25">
      <c r="D3" s="123"/>
      <c r="E3" s="1830" t="s">
        <v>954</v>
      </c>
    </row>
    <row r="4" spans="1:11" x14ac:dyDescent="0.25">
      <c r="E4" s="1830" t="s">
        <v>831</v>
      </c>
    </row>
    <row r="6" spans="1:11" x14ac:dyDescent="0.25">
      <c r="I6" s="107" t="s">
        <v>1486</v>
      </c>
      <c r="J6" s="714"/>
    </row>
    <row r="7" spans="1:11" x14ac:dyDescent="0.25">
      <c r="H7" s="1837"/>
      <c r="I7" s="107" t="s">
        <v>965</v>
      </c>
      <c r="J7" s="49"/>
      <c r="K7" s="49"/>
    </row>
    <row r="8" spans="1:11" x14ac:dyDescent="0.25">
      <c r="I8" s="1837"/>
      <c r="J8" s="49"/>
    </row>
    <row r="9" spans="1:11" x14ac:dyDescent="0.25">
      <c r="A9" s="2040" t="s">
        <v>39</v>
      </c>
      <c r="B9" s="522" t="s">
        <v>833</v>
      </c>
      <c r="C9" s="523"/>
      <c r="D9" s="523"/>
      <c r="E9" s="523"/>
      <c r="F9" s="523"/>
      <c r="G9" s="523"/>
      <c r="H9" s="523"/>
      <c r="I9" s="524"/>
    </row>
    <row r="10" spans="1:11" ht="15" customHeight="1" x14ac:dyDescent="0.25">
      <c r="A10" s="2041" t="s">
        <v>157</v>
      </c>
      <c r="B10" s="3604" t="s">
        <v>1320</v>
      </c>
      <c r="C10" s="3605"/>
      <c r="D10" s="3605"/>
      <c r="E10" s="3605"/>
      <c r="F10" s="3605"/>
      <c r="G10" s="3605"/>
      <c r="H10" s="3605"/>
      <c r="I10" s="3606"/>
    </row>
    <row r="11" spans="1:11" x14ac:dyDescent="0.25">
      <c r="A11" s="527"/>
      <c r="B11" s="3607"/>
      <c r="C11" s="3608"/>
      <c r="D11" s="3608"/>
      <c r="E11" s="3608"/>
      <c r="F11" s="3608"/>
      <c r="G11" s="3608"/>
      <c r="H11" s="3608"/>
      <c r="I11" s="3609"/>
    </row>
    <row r="12" spans="1:11" x14ac:dyDescent="0.25">
      <c r="A12" s="2043"/>
      <c r="B12" s="493" t="s">
        <v>1321</v>
      </c>
      <c r="C12" s="463"/>
      <c r="D12" s="463"/>
      <c r="E12" s="463"/>
      <c r="F12" s="463"/>
      <c r="G12" s="463"/>
      <c r="H12" s="463"/>
      <c r="I12" s="590"/>
    </row>
    <row r="13" spans="1:11" ht="14.45" customHeight="1" x14ac:dyDescent="0.25">
      <c r="A13" s="2043"/>
      <c r="B13" s="493" t="s">
        <v>836</v>
      </c>
      <c r="C13" s="463"/>
      <c r="D13" s="463"/>
      <c r="E13" s="463"/>
      <c r="F13" s="463"/>
      <c r="G13" s="463"/>
      <c r="H13" s="463"/>
      <c r="I13" s="590"/>
    </row>
    <row r="14" spans="1:11" ht="14.45" customHeight="1" x14ac:dyDescent="0.25">
      <c r="A14" s="476" t="s">
        <v>456</v>
      </c>
      <c r="B14" s="1881" t="s">
        <v>1370</v>
      </c>
      <c r="C14" s="523"/>
      <c r="D14" s="523"/>
      <c r="E14" s="523"/>
      <c r="F14" s="523"/>
      <c r="G14" s="523"/>
      <c r="H14" s="523"/>
      <c r="I14" s="524"/>
    </row>
    <row r="15" spans="1:11" x14ac:dyDescent="0.25">
      <c r="A15" s="2041" t="s">
        <v>159</v>
      </c>
      <c r="B15" s="784" t="s">
        <v>1322</v>
      </c>
      <c r="C15" s="572"/>
      <c r="D15" s="572"/>
      <c r="E15" s="572"/>
      <c r="F15" s="572"/>
      <c r="G15" s="572"/>
      <c r="H15" s="572"/>
      <c r="I15" s="573"/>
    </row>
    <row r="16" spans="1:11" x14ac:dyDescent="0.25">
      <c r="A16" s="2043"/>
      <c r="B16" s="493" t="s">
        <v>1154</v>
      </c>
      <c r="C16" s="463"/>
      <c r="D16" s="463"/>
      <c r="E16" s="463"/>
      <c r="F16" s="463"/>
      <c r="G16" s="463"/>
      <c r="H16" s="463"/>
      <c r="I16" s="590"/>
    </row>
    <row r="17" spans="1:9" x14ac:dyDescent="0.25">
      <c r="A17" s="2042"/>
      <c r="B17" s="595"/>
      <c r="C17" s="596"/>
      <c r="D17" s="596"/>
      <c r="E17" s="596"/>
      <c r="F17" s="596"/>
      <c r="G17" s="596"/>
      <c r="H17" s="596"/>
      <c r="I17" s="597"/>
    </row>
    <row r="18" spans="1:9" x14ac:dyDescent="0.25">
      <c r="A18" s="2040" t="s">
        <v>161</v>
      </c>
      <c r="B18" s="574" t="s">
        <v>268</v>
      </c>
      <c r="C18" s="523"/>
      <c r="D18" s="523"/>
      <c r="E18" s="523"/>
      <c r="F18" s="523"/>
      <c r="G18" s="523"/>
      <c r="H18" s="523"/>
      <c r="I18" s="524"/>
    </row>
    <row r="19" spans="1:9" x14ac:dyDescent="0.25">
      <c r="A19" s="2041" t="s">
        <v>162</v>
      </c>
      <c r="B19" s="571" t="s">
        <v>1155</v>
      </c>
      <c r="C19" s="572"/>
      <c r="D19" s="572"/>
      <c r="E19" s="572"/>
      <c r="F19" s="572"/>
      <c r="G19" s="572"/>
      <c r="H19" s="572"/>
      <c r="I19" s="573"/>
    </row>
    <row r="20" spans="1:9" x14ac:dyDescent="0.25">
      <c r="A20" s="2042"/>
      <c r="B20" s="595"/>
      <c r="C20" s="596"/>
      <c r="D20" s="596"/>
      <c r="E20" s="596"/>
      <c r="F20" s="596"/>
      <c r="G20" s="596"/>
      <c r="H20" s="596"/>
      <c r="I20" s="597"/>
    </row>
    <row r="21" spans="1:9" ht="30" x14ac:dyDescent="0.25">
      <c r="A21" s="2044" t="s">
        <v>187</v>
      </c>
      <c r="B21" s="576" t="s">
        <v>1156</v>
      </c>
      <c r="C21" s="577"/>
      <c r="D21" s="577"/>
      <c r="E21" s="577"/>
      <c r="F21" s="577"/>
      <c r="G21" s="577"/>
      <c r="H21" s="577"/>
      <c r="I21" s="578"/>
    </row>
    <row r="24" spans="1:9" ht="15.75" thickBot="1" x14ac:dyDescent="0.3"/>
    <row r="25" spans="1:9" ht="23.25" x14ac:dyDescent="0.25">
      <c r="C25" s="2215" t="s">
        <v>166</v>
      </c>
      <c r="D25" s="2308" t="s">
        <v>189</v>
      </c>
      <c r="E25" s="2309" t="s">
        <v>159</v>
      </c>
    </row>
    <row r="26" spans="1:9" x14ac:dyDescent="0.25">
      <c r="C26" s="2126">
        <v>43101</v>
      </c>
      <c r="D26" s="17">
        <v>0</v>
      </c>
      <c r="E26" s="2310">
        <v>5</v>
      </c>
    </row>
    <row r="27" spans="1:9" x14ac:dyDescent="0.25">
      <c r="C27" s="2126">
        <v>43132</v>
      </c>
      <c r="D27" s="17">
        <v>0</v>
      </c>
      <c r="E27" s="2310">
        <v>5</v>
      </c>
    </row>
    <row r="28" spans="1:9" x14ac:dyDescent="0.25">
      <c r="C28" s="2126">
        <v>43160</v>
      </c>
      <c r="D28" s="17">
        <v>0</v>
      </c>
      <c r="E28" s="2310">
        <v>5</v>
      </c>
    </row>
    <row r="29" spans="1:9" x14ac:dyDescent="0.25">
      <c r="C29" s="2126">
        <v>43191</v>
      </c>
      <c r="D29" s="17">
        <v>1</v>
      </c>
      <c r="E29" s="2310">
        <v>5</v>
      </c>
    </row>
    <row r="30" spans="1:9" x14ac:dyDescent="0.25">
      <c r="C30" s="2126">
        <v>43221</v>
      </c>
      <c r="D30" s="17">
        <v>5</v>
      </c>
      <c r="E30" s="2310">
        <v>5</v>
      </c>
    </row>
    <row r="31" spans="1:9" x14ac:dyDescent="0.25">
      <c r="C31" s="2126">
        <v>43252</v>
      </c>
      <c r="D31" s="17">
        <v>3</v>
      </c>
      <c r="E31" s="2310">
        <v>5</v>
      </c>
    </row>
    <row r="32" spans="1:9" x14ac:dyDescent="0.25">
      <c r="C32" s="2126">
        <v>43282</v>
      </c>
      <c r="D32" s="17">
        <v>0</v>
      </c>
      <c r="E32" s="2310">
        <v>5</v>
      </c>
    </row>
    <row r="33" spans="3:5" x14ac:dyDescent="0.25">
      <c r="C33" s="2126">
        <v>43313</v>
      </c>
      <c r="D33" s="17">
        <v>1</v>
      </c>
      <c r="E33" s="2310">
        <v>5</v>
      </c>
    </row>
    <row r="34" spans="3:5" x14ac:dyDescent="0.25">
      <c r="C34" s="2126">
        <v>43344</v>
      </c>
      <c r="D34" s="17">
        <v>5</v>
      </c>
      <c r="E34" s="2310">
        <v>5</v>
      </c>
    </row>
    <row r="35" spans="3:5" x14ac:dyDescent="0.25">
      <c r="C35" s="2126">
        <v>43374</v>
      </c>
      <c r="D35" s="17">
        <v>2</v>
      </c>
      <c r="E35" s="2310">
        <v>5</v>
      </c>
    </row>
    <row r="36" spans="3:5" x14ac:dyDescent="0.25">
      <c r="C36" s="2126">
        <v>43405</v>
      </c>
      <c r="D36" s="17">
        <v>2</v>
      </c>
      <c r="E36" s="2310">
        <v>5</v>
      </c>
    </row>
    <row r="37" spans="3:5" ht="15.75" thickBot="1" x14ac:dyDescent="0.3">
      <c r="C37" s="2127">
        <v>43435</v>
      </c>
      <c r="D37" s="2638">
        <v>7</v>
      </c>
      <c r="E37" s="2311">
        <v>5</v>
      </c>
    </row>
    <row r="38" spans="3:5" x14ac:dyDescent="0.25">
      <c r="C38" s="252"/>
      <c r="D38" t="s">
        <v>167</v>
      </c>
    </row>
    <row r="39" spans="3:5" x14ac:dyDescent="0.25">
      <c r="C39" s="252"/>
    </row>
    <row r="50" spans="1:19" ht="18.75" x14ac:dyDescent="0.25">
      <c r="A50" s="3701" t="s">
        <v>953</v>
      </c>
      <c r="B50" s="3701"/>
      <c r="C50" s="3701"/>
      <c r="D50" s="3701"/>
      <c r="E50" s="3701"/>
      <c r="F50" s="3701"/>
      <c r="G50" s="3701"/>
      <c r="H50" s="3701"/>
      <c r="I50" s="3701"/>
      <c r="J50" s="3701"/>
      <c r="K50" s="3701"/>
      <c r="L50" s="3701"/>
      <c r="M50" s="3701"/>
      <c r="N50" s="3701"/>
      <c r="O50" s="3701"/>
      <c r="P50" s="3701"/>
      <c r="Q50" s="3701"/>
      <c r="R50" s="3701"/>
      <c r="S50" s="3701"/>
    </row>
    <row r="51" spans="1:19" ht="18.75" x14ac:dyDescent="0.25">
      <c r="A51" s="3702" t="s">
        <v>41</v>
      </c>
      <c r="B51" s="3702"/>
      <c r="C51" s="3702"/>
      <c r="D51" s="3702"/>
      <c r="E51" s="3702"/>
      <c r="F51" s="3702"/>
      <c r="G51" s="3702"/>
      <c r="H51" s="3702"/>
      <c r="I51" s="3702"/>
      <c r="J51" s="3702"/>
      <c r="K51" s="3702"/>
      <c r="L51" s="3702"/>
      <c r="M51" s="3702"/>
      <c r="N51" s="3702"/>
      <c r="O51" s="3702"/>
      <c r="P51" s="3702"/>
      <c r="Q51" s="3702"/>
      <c r="R51" s="3702"/>
      <c r="S51" s="3702"/>
    </row>
    <row r="52" spans="1:19" ht="18.75" x14ac:dyDescent="0.25">
      <c r="A52" s="1283"/>
      <c r="B52" s="1283"/>
      <c r="C52" s="1283"/>
      <c r="D52" s="1283"/>
      <c r="E52" s="1283"/>
      <c r="F52" s="1284"/>
      <c r="G52" s="1284"/>
      <c r="H52" s="1284"/>
      <c r="I52" s="1284"/>
      <c r="J52" s="1284"/>
      <c r="K52" s="1284"/>
      <c r="L52" s="1284"/>
      <c r="M52" s="1284"/>
      <c r="N52" s="1284"/>
      <c r="O52" s="1284"/>
      <c r="P52" s="1284"/>
      <c r="Q52" s="1284"/>
      <c r="R52" s="1284"/>
    </row>
    <row r="53" spans="1:19" ht="19.5" x14ac:dyDescent="0.3">
      <c r="A53" s="3703" t="s">
        <v>954</v>
      </c>
      <c r="B53" s="3703"/>
      <c r="C53" s="3703"/>
      <c r="D53" s="3703"/>
      <c r="E53" s="3703"/>
      <c r="F53" s="3703"/>
      <c r="G53" s="3703"/>
      <c r="H53" s="3703"/>
      <c r="I53" s="3703"/>
      <c r="J53" s="3703"/>
      <c r="K53" s="3703"/>
      <c r="L53" s="3703"/>
      <c r="M53" s="3703"/>
      <c r="N53" s="3703"/>
      <c r="O53" s="3703"/>
      <c r="P53" s="3703"/>
      <c r="Q53" s="3703"/>
      <c r="R53" s="3703"/>
      <c r="S53" s="3703"/>
    </row>
    <row r="54" spans="1:19" ht="19.5" x14ac:dyDescent="0.3">
      <c r="A54" s="3739" t="s">
        <v>167</v>
      </c>
      <c r="B54" s="3739"/>
      <c r="C54" s="3739"/>
      <c r="D54" s="3739"/>
      <c r="E54" s="3739"/>
      <c r="F54" s="1284"/>
      <c r="G54" s="1284"/>
      <c r="H54" s="1284"/>
      <c r="I54" s="1284"/>
      <c r="J54" s="1284"/>
      <c r="K54" s="1284"/>
      <c r="L54" s="1284"/>
      <c r="M54" s="1284"/>
      <c r="N54" s="1284"/>
      <c r="O54" s="1284"/>
      <c r="P54" s="1284"/>
      <c r="Q54" s="1284"/>
      <c r="R54" s="1284"/>
    </row>
    <row r="55" spans="1:19" ht="19.5" x14ac:dyDescent="0.3">
      <c r="A55" s="1288"/>
      <c r="B55" s="1288"/>
      <c r="C55" s="1288"/>
      <c r="D55" s="1288"/>
      <c r="E55" s="1288"/>
      <c r="F55" s="1284"/>
      <c r="G55" s="1284"/>
      <c r="H55" s="1284"/>
      <c r="I55" s="1284"/>
      <c r="J55" s="1284"/>
      <c r="K55" s="1284"/>
      <c r="L55" s="1284"/>
      <c r="M55" s="1284"/>
      <c r="N55" s="1284"/>
      <c r="O55" s="1284"/>
      <c r="P55" s="1284"/>
      <c r="Q55" s="1284"/>
      <c r="R55" s="1284"/>
    </row>
    <row r="56" spans="1:19" ht="19.5" x14ac:dyDescent="0.3">
      <c r="A56" s="2713" t="s">
        <v>1418</v>
      </c>
      <c r="B56" s="1284"/>
      <c r="C56" s="1284"/>
      <c r="D56" s="1284"/>
      <c r="E56" s="1284"/>
      <c r="F56" s="1284"/>
      <c r="G56" s="1284"/>
      <c r="H56" s="1284"/>
      <c r="I56" s="1284"/>
      <c r="J56" s="1284"/>
      <c r="K56" s="1284"/>
      <c r="L56" s="1284"/>
      <c r="M56" s="1284"/>
      <c r="N56" s="1284"/>
      <c r="O56" s="1284"/>
      <c r="P56" s="1284"/>
      <c r="Q56" s="1284"/>
      <c r="R56" s="1284"/>
    </row>
    <row r="57" spans="1:19" ht="19.5" x14ac:dyDescent="0.3">
      <c r="A57" s="2714" t="s">
        <v>1419</v>
      </c>
      <c r="B57" s="2715"/>
      <c r="C57" s="2715"/>
      <c r="D57" s="2715"/>
      <c r="E57" s="2715"/>
      <c r="F57" s="2715"/>
      <c r="G57" s="2715"/>
      <c r="H57" s="1284"/>
      <c r="I57" s="1284"/>
      <c r="J57" s="1284"/>
      <c r="K57" s="1284"/>
      <c r="L57" s="1284"/>
      <c r="M57" s="1284"/>
      <c r="N57" s="1284"/>
      <c r="O57" s="1284"/>
      <c r="P57" s="1284"/>
      <c r="Q57" s="1284"/>
      <c r="R57" s="1284"/>
    </row>
    <row r="58" spans="1:19" ht="19.5" x14ac:dyDescent="0.3">
      <c r="A58" s="2713"/>
      <c r="B58" s="1284"/>
      <c r="C58" s="1284"/>
      <c r="D58" s="1284"/>
      <c r="E58" s="1284"/>
      <c r="F58" s="1284"/>
      <c r="G58" s="1284"/>
      <c r="H58" s="1284"/>
      <c r="I58" s="1284"/>
      <c r="J58" s="1284"/>
      <c r="K58" s="1284"/>
      <c r="L58" s="1284"/>
      <c r="M58" s="1284"/>
      <c r="N58" s="1284"/>
      <c r="O58" s="1284"/>
      <c r="P58" s="1284"/>
      <c r="Q58" s="1284"/>
      <c r="R58" s="1284"/>
    </row>
    <row r="59" spans="1:19" x14ac:dyDescent="0.25">
      <c r="A59" s="2716" t="s">
        <v>1420</v>
      </c>
      <c r="B59" s="2717" t="s">
        <v>1421</v>
      </c>
      <c r="C59" s="2718" t="s">
        <v>167</v>
      </c>
      <c r="D59" s="3740" t="s">
        <v>843</v>
      </c>
      <c r="E59" s="3741"/>
      <c r="F59" s="3741"/>
      <c r="G59" s="3741"/>
      <c r="H59" s="3741"/>
      <c r="I59" s="3741"/>
      <c r="J59" s="3741"/>
      <c r="K59" s="3741"/>
      <c r="L59" s="3741"/>
      <c r="M59" s="3741"/>
      <c r="N59" s="2719"/>
      <c r="O59" s="2719"/>
      <c r="P59" s="3712" t="s">
        <v>1422</v>
      </c>
      <c r="Q59" s="3741" t="s">
        <v>1423</v>
      </c>
      <c r="R59" s="3742" t="s">
        <v>1424</v>
      </c>
      <c r="S59" s="3743" t="s">
        <v>1425</v>
      </c>
    </row>
    <row r="60" spans="1:19" x14ac:dyDescent="0.25">
      <c r="A60" s="2720" t="s">
        <v>167</v>
      </c>
      <c r="B60" s="2721" t="s">
        <v>1426</v>
      </c>
      <c r="C60" s="2722" t="s">
        <v>157</v>
      </c>
      <c r="D60" s="2723" t="s">
        <v>879</v>
      </c>
      <c r="E60" s="2724" t="s">
        <v>880</v>
      </c>
      <c r="F60" s="2724" t="s">
        <v>881</v>
      </c>
      <c r="G60" s="2724" t="s">
        <v>883</v>
      </c>
      <c r="H60" s="2724" t="s">
        <v>884</v>
      </c>
      <c r="I60" s="2724" t="s">
        <v>885</v>
      </c>
      <c r="J60" s="2724" t="s">
        <v>886</v>
      </c>
      <c r="K60" s="2724" t="s">
        <v>1001</v>
      </c>
      <c r="L60" s="2725" t="s">
        <v>1002</v>
      </c>
      <c r="M60" s="2724" t="s">
        <v>1427</v>
      </c>
      <c r="N60" s="2724" t="s">
        <v>1428</v>
      </c>
      <c r="O60" s="2724" t="s">
        <v>1429</v>
      </c>
      <c r="P60" s="3712"/>
      <c r="Q60" s="3741"/>
      <c r="R60" s="3742"/>
      <c r="S60" s="3744"/>
    </row>
    <row r="61" spans="1:19" ht="52.9" customHeight="1" x14ac:dyDescent="0.25">
      <c r="A61" s="2726" t="s">
        <v>167</v>
      </c>
      <c r="B61" s="2727" t="s">
        <v>167</v>
      </c>
      <c r="C61" s="1395" t="s">
        <v>1430</v>
      </c>
      <c r="D61" s="2728"/>
      <c r="E61" s="2728"/>
      <c r="F61" s="2728"/>
      <c r="G61" s="2728"/>
      <c r="H61" s="2728">
        <v>1</v>
      </c>
      <c r="I61" s="2728">
        <v>2</v>
      </c>
      <c r="J61" s="2728"/>
      <c r="K61" s="2728">
        <v>1</v>
      </c>
      <c r="L61" s="2728">
        <v>4</v>
      </c>
      <c r="M61" s="2728"/>
      <c r="N61" s="2728"/>
      <c r="O61" s="2729">
        <v>2</v>
      </c>
      <c r="P61" s="2730">
        <f>+Q61/Q72</f>
        <v>0.38461538461538464</v>
      </c>
      <c r="Q61" s="2731">
        <f>SUM(D61:O61)</f>
        <v>10</v>
      </c>
      <c r="R61" s="2732" t="s">
        <v>1431</v>
      </c>
      <c r="S61" s="2733" t="s">
        <v>1453</v>
      </c>
    </row>
    <row r="62" spans="1:19" x14ac:dyDescent="0.25">
      <c r="A62" s="2734" t="s">
        <v>167</v>
      </c>
      <c r="B62" s="2735"/>
      <c r="C62" s="2736" t="s">
        <v>1432</v>
      </c>
      <c r="D62" s="2728"/>
      <c r="E62" s="2728"/>
      <c r="F62" s="2728"/>
      <c r="G62" s="2728"/>
      <c r="H62" s="2728">
        <v>3</v>
      </c>
      <c r="I62" s="2728"/>
      <c r="J62" s="2728"/>
      <c r="K62" s="2728"/>
      <c r="L62" s="2728"/>
      <c r="M62" s="2737"/>
      <c r="N62" s="2737"/>
      <c r="O62" s="2738">
        <v>4</v>
      </c>
      <c r="P62" s="2730">
        <f>+Q62/Q72</f>
        <v>0.26923076923076922</v>
      </c>
      <c r="Q62" s="2731">
        <f t="shared" ref="Q62:Q71" si="0">SUM(D62:O62)</f>
        <v>7</v>
      </c>
      <c r="R62" s="2732" t="s">
        <v>1431</v>
      </c>
      <c r="S62" s="2733" t="s">
        <v>1433</v>
      </c>
    </row>
    <row r="63" spans="1:19" x14ac:dyDescent="0.25">
      <c r="A63" s="2739"/>
      <c r="B63" s="2735"/>
      <c r="C63" s="2736" t="s">
        <v>1434</v>
      </c>
      <c r="D63" s="2740"/>
      <c r="E63" s="2740"/>
      <c r="F63" s="2740"/>
      <c r="G63" s="2740"/>
      <c r="H63" s="2740"/>
      <c r="I63" s="2740"/>
      <c r="J63" s="2740"/>
      <c r="K63" s="2740"/>
      <c r="L63" s="2740"/>
      <c r="M63" s="2741"/>
      <c r="N63" s="2741"/>
      <c r="O63" s="2741"/>
      <c r="P63" s="2742"/>
      <c r="Q63" s="2731"/>
      <c r="R63" s="2743"/>
      <c r="S63" s="2744"/>
    </row>
    <row r="64" spans="1:19" x14ac:dyDescent="0.25">
      <c r="A64" s="2739"/>
      <c r="B64" s="3745" t="s">
        <v>1435</v>
      </c>
      <c r="C64" s="2736" t="s">
        <v>1436</v>
      </c>
      <c r="D64" s="2740"/>
      <c r="E64" s="2740"/>
      <c r="F64" s="2740"/>
      <c r="G64" s="2740"/>
      <c r="H64" s="2740"/>
      <c r="I64" s="2740"/>
      <c r="J64" s="2740"/>
      <c r="K64" s="2740"/>
      <c r="L64" s="2740"/>
      <c r="M64" s="2741"/>
      <c r="N64" s="2741"/>
      <c r="O64" s="2741"/>
      <c r="P64" s="2742"/>
      <c r="Q64" s="2731"/>
      <c r="R64" s="2743"/>
      <c r="S64" s="2744"/>
    </row>
    <row r="65" spans="1:19" x14ac:dyDescent="0.25">
      <c r="A65" s="2739"/>
      <c r="B65" s="3745"/>
      <c r="C65" s="2736" t="s">
        <v>1437</v>
      </c>
      <c r="D65" s="2740"/>
      <c r="E65" s="2740"/>
      <c r="F65" s="2740"/>
      <c r="G65" s="2740"/>
      <c r="H65" s="2740"/>
      <c r="I65" s="2740"/>
      <c r="J65" s="2740"/>
      <c r="K65" s="2740"/>
      <c r="L65" s="2740"/>
      <c r="M65" s="2741"/>
      <c r="N65" s="2741"/>
      <c r="O65" s="2741"/>
      <c r="P65" s="2742"/>
      <c r="Q65" s="2731"/>
      <c r="R65" s="2745" t="s">
        <v>167</v>
      </c>
      <c r="S65" s="2744"/>
    </row>
    <row r="66" spans="1:19" x14ac:dyDescent="0.25">
      <c r="A66" s="2726" t="s">
        <v>1438</v>
      </c>
      <c r="B66" s="2735"/>
      <c r="C66" s="2736" t="s">
        <v>1439</v>
      </c>
      <c r="D66" s="2740"/>
      <c r="E66" s="2740"/>
      <c r="F66" s="2740"/>
      <c r="G66" s="2740"/>
      <c r="H66" s="2740"/>
      <c r="I66" s="2740"/>
      <c r="J66" s="2740"/>
      <c r="K66" s="2740"/>
      <c r="L66" s="2740"/>
      <c r="M66" s="2741"/>
      <c r="N66" s="2741"/>
      <c r="O66" s="2741"/>
      <c r="P66" s="2742"/>
      <c r="Q66" s="2731"/>
      <c r="R66" s="2745"/>
      <c r="S66" s="2744"/>
    </row>
    <row r="67" spans="1:19" x14ac:dyDescent="0.25">
      <c r="A67" s="2739"/>
      <c r="B67" s="2735"/>
      <c r="C67" s="2736" t="s">
        <v>1440</v>
      </c>
      <c r="D67" s="2728"/>
      <c r="E67" s="2728"/>
      <c r="F67" s="2728"/>
      <c r="G67" s="2728">
        <v>1</v>
      </c>
      <c r="H67" s="2728">
        <v>1</v>
      </c>
      <c r="I67" s="2728"/>
      <c r="J67" s="2728"/>
      <c r="K67" s="2728"/>
      <c r="L67" s="2728">
        <v>1</v>
      </c>
      <c r="M67" s="2737">
        <v>1</v>
      </c>
      <c r="N67" s="2737">
        <v>1</v>
      </c>
      <c r="O67" s="2737">
        <v>1</v>
      </c>
      <c r="P67" s="2730">
        <f>+Q67/Q72</f>
        <v>0.23076923076923078</v>
      </c>
      <c r="Q67" s="2731">
        <f t="shared" si="0"/>
        <v>6</v>
      </c>
      <c r="R67" s="2745"/>
      <c r="S67" s="2733"/>
    </row>
    <row r="68" spans="1:19" x14ac:dyDescent="0.25">
      <c r="A68" s="2739"/>
      <c r="B68" s="2735"/>
      <c r="C68" s="2736" t="s">
        <v>1441</v>
      </c>
      <c r="D68" s="2746"/>
      <c r="E68" s="2746"/>
      <c r="F68" s="2746"/>
      <c r="G68" s="2746"/>
      <c r="H68" s="2746"/>
      <c r="I68" s="2746"/>
      <c r="J68" s="2746"/>
      <c r="K68" s="2746"/>
      <c r="L68" s="2746"/>
      <c r="M68" s="2747">
        <v>1</v>
      </c>
      <c r="N68" s="2747"/>
      <c r="O68" s="2747"/>
      <c r="P68" s="2742">
        <f>Q68/Q72</f>
        <v>3.8461538461538464E-2</v>
      </c>
      <c r="Q68" s="2731">
        <f t="shared" si="0"/>
        <v>1</v>
      </c>
      <c r="R68" s="2745"/>
      <c r="S68" s="2733"/>
    </row>
    <row r="69" spans="1:19" x14ac:dyDescent="0.25">
      <c r="A69" s="2739"/>
      <c r="B69" s="2735"/>
      <c r="C69" s="2736" t="s">
        <v>1442</v>
      </c>
      <c r="D69" s="1397"/>
      <c r="E69" s="1397"/>
      <c r="F69" s="1397"/>
      <c r="G69" s="1397"/>
      <c r="H69" s="1397"/>
      <c r="I69" s="1397"/>
      <c r="J69" s="1397"/>
      <c r="K69" s="1397"/>
      <c r="L69" s="1397"/>
      <c r="M69" s="1397"/>
      <c r="N69" s="1397"/>
      <c r="O69" s="1397"/>
      <c r="P69" s="2742"/>
      <c r="Q69" s="2731"/>
      <c r="R69" s="2743" t="s">
        <v>167</v>
      </c>
      <c r="S69" s="2744"/>
    </row>
    <row r="70" spans="1:19" x14ac:dyDescent="0.25">
      <c r="A70" s="2739"/>
      <c r="B70" s="2735"/>
      <c r="C70" s="2748" t="s">
        <v>1443</v>
      </c>
      <c r="D70" s="2749"/>
      <c r="E70" s="2749"/>
      <c r="F70" s="2749"/>
      <c r="G70" s="2749"/>
      <c r="H70" s="2749"/>
      <c r="I70" s="2749"/>
      <c r="J70" s="2749"/>
      <c r="K70" s="2749"/>
      <c r="L70" s="2749"/>
      <c r="M70" s="2749"/>
      <c r="N70" s="2747">
        <v>1</v>
      </c>
      <c r="O70" s="2749"/>
      <c r="P70" s="2750">
        <f>Q70/Q72</f>
        <v>3.8461538461538464E-2</v>
      </c>
      <c r="Q70" s="2731">
        <f>SUM(D70:O70)</f>
        <v>1</v>
      </c>
      <c r="R70" s="2751"/>
      <c r="S70" s="2744"/>
    </row>
    <row r="71" spans="1:19" x14ac:dyDescent="0.25">
      <c r="A71" s="2739"/>
      <c r="B71" s="2735"/>
      <c r="C71" s="2276" t="s">
        <v>1444</v>
      </c>
      <c r="D71" s="2752"/>
      <c r="E71" s="2752"/>
      <c r="F71" s="2752"/>
      <c r="G71" s="2752"/>
      <c r="H71" s="2752"/>
      <c r="I71" s="2752">
        <v>1</v>
      </c>
      <c r="J71" s="2752"/>
      <c r="K71" s="2752"/>
      <c r="L71" s="2752"/>
      <c r="M71" s="2752"/>
      <c r="N71" s="2752"/>
      <c r="O71" s="2752"/>
      <c r="P71" s="2753">
        <f>+Q71/Q72</f>
        <v>3.8461538461538464E-2</v>
      </c>
      <c r="Q71" s="2731">
        <f t="shared" si="0"/>
        <v>1</v>
      </c>
      <c r="R71" s="2754"/>
      <c r="S71" s="2744"/>
    </row>
    <row r="72" spans="1:19" x14ac:dyDescent="0.25">
      <c r="A72" s="3746" t="s">
        <v>1445</v>
      </c>
      <c r="B72" s="3747"/>
      <c r="C72" s="3748"/>
      <c r="D72" s="3752">
        <v>0</v>
      </c>
      <c r="E72" s="3752">
        <v>0</v>
      </c>
      <c r="F72" s="3752">
        <v>0</v>
      </c>
      <c r="G72" s="3752">
        <f>SUM(G61:G71)</f>
        <v>1</v>
      </c>
      <c r="H72" s="3752">
        <f t="shared" ref="H72:K72" si="1">SUM(H61:H71)</f>
        <v>5</v>
      </c>
      <c r="I72" s="3752">
        <f t="shared" si="1"/>
        <v>3</v>
      </c>
      <c r="J72" s="3752">
        <v>0</v>
      </c>
      <c r="K72" s="3752">
        <f t="shared" si="1"/>
        <v>1</v>
      </c>
      <c r="L72" s="3752">
        <f>SUM(L61:L71)</f>
        <v>5</v>
      </c>
      <c r="M72" s="3752">
        <f t="shared" ref="M72:O72" si="2">SUM(M61:M71)</f>
        <v>2</v>
      </c>
      <c r="N72" s="3752">
        <f t="shared" si="2"/>
        <v>2</v>
      </c>
      <c r="O72" s="3758">
        <f t="shared" si="2"/>
        <v>7</v>
      </c>
      <c r="P72" s="3760">
        <f>SUM(P61:P71)</f>
        <v>0.99999999999999989</v>
      </c>
      <c r="Q72" s="3754">
        <f>SUM(Q61:Q71)</f>
        <v>26</v>
      </c>
      <c r="R72" s="2755"/>
      <c r="S72" s="3756"/>
    </row>
    <row r="73" spans="1:19" x14ac:dyDescent="0.25">
      <c r="A73" s="3749"/>
      <c r="B73" s="3750"/>
      <c r="C73" s="3751"/>
      <c r="D73" s="3753"/>
      <c r="E73" s="3753"/>
      <c r="F73" s="3753"/>
      <c r="G73" s="3753"/>
      <c r="H73" s="3753"/>
      <c r="I73" s="3753"/>
      <c r="J73" s="3753"/>
      <c r="K73" s="3753"/>
      <c r="L73" s="3753"/>
      <c r="M73" s="3753"/>
      <c r="N73" s="3753"/>
      <c r="O73" s="3759"/>
      <c r="P73" s="3761"/>
      <c r="Q73" s="3755"/>
      <c r="R73" s="2756"/>
      <c r="S73" s="3757"/>
    </row>
    <row r="74" spans="1:19" x14ac:dyDescent="0.25">
      <c r="D74" s="56"/>
      <c r="E74" s="56"/>
      <c r="F74" s="56"/>
      <c r="G74" s="56"/>
      <c r="H74" s="56"/>
      <c r="I74" s="56"/>
      <c r="J74" s="56"/>
      <c r="K74" s="56"/>
      <c r="L74" s="56"/>
      <c r="M74" s="56"/>
      <c r="N74" s="56"/>
      <c r="O74" s="56"/>
      <c r="P74" s="56"/>
      <c r="Q74" s="56"/>
    </row>
    <row r="75" spans="1:19" x14ac:dyDescent="0.25">
      <c r="C75" s="2757" t="s">
        <v>1446</v>
      </c>
      <c r="D75" t="s">
        <v>1447</v>
      </c>
    </row>
    <row r="76" spans="1:19" x14ac:dyDescent="0.25">
      <c r="D76" t="s">
        <v>1452</v>
      </c>
    </row>
    <row r="77" spans="1:19" x14ac:dyDescent="0.25">
      <c r="D77" t="s">
        <v>1448</v>
      </c>
    </row>
    <row r="78" spans="1:19" x14ac:dyDescent="0.25">
      <c r="D78" t="s">
        <v>1449</v>
      </c>
    </row>
    <row r="80" spans="1:19" ht="23.25" x14ac:dyDescent="0.25">
      <c r="B80" s="137" t="s">
        <v>166</v>
      </c>
      <c r="C80" s="2882" t="s">
        <v>189</v>
      </c>
      <c r="D80" s="615" t="s">
        <v>159</v>
      </c>
    </row>
    <row r="81" spans="2:19" x14ac:dyDescent="0.25">
      <c r="B81" s="1430" t="s">
        <v>167</v>
      </c>
      <c r="C81" s="1"/>
      <c r="D81" s="802" t="s">
        <v>167</v>
      </c>
      <c r="O81" s="56" t="s">
        <v>175</v>
      </c>
    </row>
    <row r="82" spans="2:19" x14ac:dyDescent="0.25">
      <c r="B82" s="1430">
        <v>43466</v>
      </c>
      <c r="C82" s="17">
        <v>0</v>
      </c>
      <c r="D82" s="9">
        <v>5</v>
      </c>
      <c r="O82" t="s">
        <v>176</v>
      </c>
    </row>
    <row r="83" spans="2:19" x14ac:dyDescent="0.25">
      <c r="B83" s="1430">
        <v>43497</v>
      </c>
      <c r="C83" s="17">
        <v>0</v>
      </c>
      <c r="D83" s="9">
        <v>5</v>
      </c>
      <c r="O83" t="s">
        <v>177</v>
      </c>
    </row>
    <row r="84" spans="2:19" x14ac:dyDescent="0.25">
      <c r="B84" s="1430">
        <v>43525</v>
      </c>
      <c r="C84" s="17">
        <v>0</v>
      </c>
      <c r="D84" s="9">
        <v>5</v>
      </c>
      <c r="O84" s="489" t="s">
        <v>178</v>
      </c>
      <c r="P84" s="490"/>
      <c r="Q84" s="490"/>
      <c r="R84" s="490"/>
      <c r="S84" s="491"/>
    </row>
    <row r="85" spans="2:19" x14ac:dyDescent="0.25">
      <c r="B85" s="1430">
        <v>43556</v>
      </c>
      <c r="C85" s="669"/>
      <c r="D85" s="9">
        <v>5</v>
      </c>
      <c r="O85" s="156" t="s">
        <v>179</v>
      </c>
      <c r="P85" s="157"/>
      <c r="Q85" s="158" t="s">
        <v>180</v>
      </c>
      <c r="R85" s="157"/>
      <c r="S85" s="159"/>
    </row>
    <row r="86" spans="2:19" x14ac:dyDescent="0.25">
      <c r="B86" s="1430">
        <v>43586</v>
      </c>
      <c r="C86" s="669"/>
      <c r="D86" s="9">
        <v>5</v>
      </c>
      <c r="O86" s="492" t="s">
        <v>167</v>
      </c>
      <c r="P86" s="463"/>
      <c r="Q86" s="493" t="s">
        <v>167</v>
      </c>
      <c r="R86" s="463"/>
      <c r="S86" s="494"/>
    </row>
    <row r="87" spans="2:19" x14ac:dyDescent="0.25">
      <c r="B87" s="1430">
        <v>43617</v>
      </c>
      <c r="C87" s="669"/>
      <c r="D87" s="9">
        <v>5</v>
      </c>
      <c r="O87" s="492"/>
      <c r="P87" s="463"/>
      <c r="Q87" s="493" t="s">
        <v>167</v>
      </c>
      <c r="R87" s="463"/>
      <c r="S87" s="494"/>
    </row>
    <row r="88" spans="2:19" x14ac:dyDescent="0.25">
      <c r="B88" s="1430">
        <v>43647</v>
      </c>
      <c r="C88" s="669"/>
      <c r="D88" s="9">
        <v>5</v>
      </c>
      <c r="O88" s="492"/>
      <c r="P88" s="463"/>
      <c r="Q88" s="493" t="s">
        <v>167</v>
      </c>
      <c r="R88" s="463"/>
      <c r="S88" s="494"/>
    </row>
    <row r="89" spans="2:19" x14ac:dyDescent="0.25">
      <c r="B89" s="1430">
        <v>43678</v>
      </c>
      <c r="C89" s="669"/>
      <c r="D89" s="9">
        <v>5</v>
      </c>
      <c r="O89" s="492"/>
      <c r="P89" s="463"/>
      <c r="Q89" s="493" t="s">
        <v>167</v>
      </c>
      <c r="R89" s="463"/>
      <c r="S89" s="494"/>
    </row>
    <row r="90" spans="2:19" x14ac:dyDescent="0.25">
      <c r="B90" s="1430">
        <v>43709</v>
      </c>
      <c r="C90" s="669"/>
      <c r="D90" s="9">
        <v>5</v>
      </c>
      <c r="O90" s="492"/>
      <c r="P90" s="463"/>
      <c r="Q90" s="493" t="s">
        <v>167</v>
      </c>
      <c r="R90" s="463"/>
      <c r="S90" s="494"/>
    </row>
    <row r="91" spans="2:19" x14ac:dyDescent="0.25">
      <c r="B91" s="1430">
        <v>43739</v>
      </c>
      <c r="C91" s="181"/>
      <c r="D91" s="9">
        <v>5</v>
      </c>
      <c r="O91" s="492"/>
      <c r="P91" s="463"/>
      <c r="Q91" s="493" t="s">
        <v>167</v>
      </c>
      <c r="R91" s="463"/>
      <c r="S91" s="494"/>
    </row>
    <row r="92" spans="2:19" x14ac:dyDescent="0.25">
      <c r="B92" s="1430">
        <v>43770</v>
      </c>
      <c r="C92" s="669"/>
      <c r="D92" s="9">
        <v>5</v>
      </c>
      <c r="O92" s="492"/>
      <c r="P92" s="463"/>
      <c r="Q92" s="493" t="s">
        <v>167</v>
      </c>
      <c r="R92" s="463"/>
      <c r="S92" s="494"/>
    </row>
    <row r="93" spans="2:19" x14ac:dyDescent="0.25">
      <c r="B93" s="1430">
        <v>43800</v>
      </c>
      <c r="C93" s="669"/>
      <c r="D93" s="9">
        <v>5</v>
      </c>
      <c r="O93" s="492"/>
      <c r="P93" s="463"/>
      <c r="Q93" s="493" t="s">
        <v>167</v>
      </c>
      <c r="R93" s="463"/>
      <c r="S93" s="494"/>
    </row>
    <row r="94" spans="2:19" x14ac:dyDescent="0.25">
      <c r="O94" s="463"/>
      <c r="P94" s="494"/>
      <c r="Q94" s="492"/>
      <c r="R94" s="463"/>
      <c r="S94" s="493" t="s">
        <v>167</v>
      </c>
    </row>
    <row r="95" spans="2:19" x14ac:dyDescent="0.25">
      <c r="B95" s="252"/>
      <c r="O95" s="492"/>
      <c r="P95" s="463"/>
      <c r="Q95" s="493" t="s">
        <v>167</v>
      </c>
      <c r="R95" s="1434"/>
      <c r="S95" s="494"/>
    </row>
    <row r="96" spans="2:19" ht="15.75" thickBot="1" x14ac:dyDescent="0.3">
      <c r="O96" s="495"/>
      <c r="P96" s="496"/>
      <c r="Q96" s="497" t="s">
        <v>167</v>
      </c>
      <c r="R96" s="496"/>
      <c r="S96" s="498"/>
    </row>
    <row r="99" spans="15:15" x14ac:dyDescent="0.25">
      <c r="O99" t="s">
        <v>401</v>
      </c>
    </row>
    <row r="100" spans="15:15" x14ac:dyDescent="0.25">
      <c r="O100" s="309" t="s">
        <v>402</v>
      </c>
    </row>
  </sheetData>
  <mergeCells count="27">
    <mergeCell ref="Q72:Q73"/>
    <mergeCell ref="S72:S73"/>
    <mergeCell ref="L72:L73"/>
    <mergeCell ref="M72:M73"/>
    <mergeCell ref="N72:N73"/>
    <mergeCell ref="O72:O73"/>
    <mergeCell ref="P72:P73"/>
    <mergeCell ref="G72:G73"/>
    <mergeCell ref="H72:H73"/>
    <mergeCell ref="I72:I73"/>
    <mergeCell ref="J72:J73"/>
    <mergeCell ref="K72:K73"/>
    <mergeCell ref="B64:B65"/>
    <mergeCell ref="A72:C73"/>
    <mergeCell ref="D72:D73"/>
    <mergeCell ref="E72:E73"/>
    <mergeCell ref="F72:F73"/>
    <mergeCell ref="D59:M59"/>
    <mergeCell ref="P59:P60"/>
    <mergeCell ref="Q59:Q60"/>
    <mergeCell ref="R59:R60"/>
    <mergeCell ref="S59:S60"/>
    <mergeCell ref="B10:I11"/>
    <mergeCell ref="A50:S50"/>
    <mergeCell ref="A51:S51"/>
    <mergeCell ref="A53:S53"/>
    <mergeCell ref="A54:E54"/>
  </mergeCells>
  <conditionalFormatting sqref="D26:D34 C81:C89">
    <cfRule type="cellIs" dxfId="110" priority="2" stopIfTrue="1" operator="greaterThan">
      <formula>10</formula>
    </cfRule>
  </conditionalFormatting>
  <conditionalFormatting sqref="C90">
    <cfRule type="cellIs" dxfId="109" priority="1" stopIfTrue="1" operator="greaterThan">
      <formula>10</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5"/>
  <sheetViews>
    <sheetView workbookViewId="0"/>
  </sheetViews>
  <sheetFormatPr defaultColWidth="9.140625" defaultRowHeight="15" x14ac:dyDescent="0.25"/>
  <cols>
    <col min="2" max="2" width="2.85546875" customWidth="1"/>
    <col min="3" max="3" width="16.85546875" customWidth="1"/>
    <col min="4" max="4" width="10.28515625" customWidth="1"/>
    <col min="5" max="5" width="7.42578125" bestFit="1" customWidth="1"/>
    <col min="6" max="6" width="10.85546875" customWidth="1"/>
    <col min="7" max="9" width="9.5703125" customWidth="1"/>
    <col min="10" max="10" width="11.28515625" customWidth="1"/>
    <col min="21" max="21" width="22.140625" customWidth="1"/>
  </cols>
  <sheetData>
    <row r="1" spans="3:14" ht="20.25" customHeight="1" x14ac:dyDescent="0.25">
      <c r="F1" s="958" t="s">
        <v>148</v>
      </c>
    </row>
    <row r="2" spans="3:14" x14ac:dyDescent="0.25">
      <c r="F2" s="962" t="s">
        <v>41</v>
      </c>
    </row>
    <row r="3" spans="3:14" ht="15.75" x14ac:dyDescent="0.25">
      <c r="E3" s="123"/>
      <c r="F3" s="958" t="s">
        <v>954</v>
      </c>
    </row>
    <row r="4" spans="3:14" x14ac:dyDescent="0.25">
      <c r="F4" s="958" t="s">
        <v>846</v>
      </c>
    </row>
    <row r="5" spans="3:14" x14ac:dyDescent="0.25">
      <c r="N5" s="49"/>
    </row>
    <row r="6" spans="3:14" x14ac:dyDescent="0.25">
      <c r="G6" s="49"/>
      <c r="H6" s="49"/>
      <c r="I6" s="107" t="s">
        <v>1486</v>
      </c>
      <c r="J6" s="1398"/>
      <c r="K6" s="70"/>
      <c r="N6" s="49"/>
    </row>
    <row r="7" spans="3:14" x14ac:dyDescent="0.25">
      <c r="G7" s="49"/>
      <c r="H7" s="49"/>
      <c r="I7" s="107" t="s">
        <v>965</v>
      </c>
      <c r="J7" s="956"/>
      <c r="K7" s="49"/>
      <c r="N7" s="49"/>
    </row>
    <row r="8" spans="3:14" x14ac:dyDescent="0.25">
      <c r="J8" s="966"/>
      <c r="K8" s="49"/>
      <c r="L8" s="49"/>
      <c r="M8" s="49"/>
      <c r="N8" s="49"/>
    </row>
    <row r="9" spans="3:14" x14ac:dyDescent="0.25">
      <c r="C9" s="2040" t="s">
        <v>39</v>
      </c>
      <c r="D9" s="522" t="s">
        <v>847</v>
      </c>
      <c r="E9" s="523"/>
      <c r="F9" s="523"/>
      <c r="G9" s="523"/>
      <c r="H9" s="523"/>
      <c r="I9" s="523"/>
      <c r="J9" s="523"/>
      <c r="K9" s="524"/>
      <c r="L9" s="49"/>
      <c r="M9" s="49"/>
    </row>
    <row r="10" spans="3:14" x14ac:dyDescent="0.25">
      <c r="C10" s="2041" t="s">
        <v>157</v>
      </c>
      <c r="D10" s="571" t="s">
        <v>753</v>
      </c>
      <c r="E10" s="572"/>
      <c r="F10" s="572"/>
      <c r="G10" s="572"/>
      <c r="H10" s="572"/>
      <c r="I10" s="572"/>
      <c r="J10" s="572"/>
      <c r="K10" s="573"/>
    </row>
    <row r="11" spans="3:14" x14ac:dyDescent="0.25">
      <c r="C11" s="527"/>
      <c r="D11" s="493" t="s">
        <v>1003</v>
      </c>
      <c r="E11" s="463"/>
      <c r="F11" s="463"/>
      <c r="G11" s="463"/>
      <c r="H11" s="463"/>
      <c r="I11" s="463"/>
      <c r="J11" s="463"/>
      <c r="K11" s="590"/>
    </row>
    <row r="12" spans="3:14" x14ac:dyDescent="0.25">
      <c r="C12" s="2042"/>
      <c r="D12" s="595" t="s">
        <v>755</v>
      </c>
      <c r="E12" s="596"/>
      <c r="F12" s="596"/>
      <c r="G12" s="596"/>
      <c r="H12" s="596"/>
      <c r="I12" s="596"/>
      <c r="J12" s="596"/>
      <c r="K12" s="597"/>
    </row>
    <row r="13" spans="3:14" x14ac:dyDescent="0.25">
      <c r="C13" s="527" t="s">
        <v>456</v>
      </c>
      <c r="D13" s="701" t="s">
        <v>850</v>
      </c>
      <c r="E13" s="463"/>
      <c r="F13" s="463"/>
      <c r="G13" s="463"/>
      <c r="H13" s="463"/>
      <c r="I13" s="463"/>
      <c r="J13" s="463"/>
      <c r="K13" s="590"/>
    </row>
    <row r="14" spans="3:14" x14ac:dyDescent="0.25">
      <c r="C14" s="2041" t="s">
        <v>159</v>
      </c>
      <c r="D14" s="571" t="s">
        <v>851</v>
      </c>
      <c r="E14" s="572"/>
      <c r="F14" s="572"/>
      <c r="G14" s="572"/>
      <c r="H14" s="572"/>
      <c r="I14" s="572"/>
      <c r="J14" s="572"/>
      <c r="K14" s="573"/>
      <c r="L14" s="49"/>
      <c r="M14" s="49"/>
    </row>
    <row r="15" spans="3:14" x14ac:dyDescent="0.25">
      <c r="C15" s="2043"/>
      <c r="D15" s="493"/>
      <c r="E15" s="463"/>
      <c r="F15" s="463"/>
      <c r="G15" s="463"/>
      <c r="H15" s="463"/>
      <c r="I15" s="463"/>
      <c r="J15" s="463"/>
      <c r="K15" s="590"/>
      <c r="L15" s="49"/>
      <c r="M15" s="49"/>
    </row>
    <row r="16" spans="3:14" x14ac:dyDescent="0.25">
      <c r="C16" s="2042"/>
      <c r="D16" s="595"/>
      <c r="E16" s="596"/>
      <c r="F16" s="596"/>
      <c r="G16" s="596"/>
      <c r="H16" s="596"/>
      <c r="I16" s="596"/>
      <c r="J16" s="596"/>
      <c r="K16" s="597"/>
      <c r="L16" s="49"/>
      <c r="M16" s="49"/>
    </row>
    <row r="17" spans="1:13" x14ac:dyDescent="0.25">
      <c r="C17" s="2040" t="s">
        <v>161</v>
      </c>
      <c r="D17" s="574" t="s">
        <v>268</v>
      </c>
      <c r="E17" s="523"/>
      <c r="F17" s="523"/>
      <c r="G17" s="523"/>
      <c r="H17" s="523"/>
      <c r="I17" s="523"/>
      <c r="J17" s="523"/>
      <c r="K17" s="524"/>
      <c r="L17" s="49"/>
      <c r="M17" s="49"/>
    </row>
    <row r="18" spans="1:13" x14ac:dyDescent="0.25">
      <c r="C18" s="2041" t="s">
        <v>162</v>
      </c>
      <c r="D18" s="571" t="s">
        <v>411</v>
      </c>
      <c r="E18" s="572"/>
      <c r="F18" s="572"/>
      <c r="G18" s="572"/>
      <c r="H18" s="572"/>
      <c r="I18" s="572"/>
      <c r="J18" s="572"/>
      <c r="K18" s="573"/>
      <c r="L18" s="49"/>
      <c r="M18" s="49"/>
    </row>
    <row r="19" spans="1:13" x14ac:dyDescent="0.25">
      <c r="C19" s="2042"/>
      <c r="D19" s="595" t="s">
        <v>852</v>
      </c>
      <c r="E19" s="596"/>
      <c r="F19" s="596"/>
      <c r="G19" s="596"/>
      <c r="H19" s="596"/>
      <c r="I19" s="596"/>
      <c r="J19" s="596"/>
      <c r="K19" s="597"/>
      <c r="L19" s="49"/>
      <c r="M19" s="49"/>
    </row>
    <row r="20" spans="1:13" ht="56.25" x14ac:dyDescent="0.25">
      <c r="C20" s="2044" t="s">
        <v>187</v>
      </c>
      <c r="D20" s="576" t="s">
        <v>1004</v>
      </c>
      <c r="E20" s="577"/>
      <c r="F20" s="577"/>
      <c r="G20" s="577"/>
      <c r="H20" s="577"/>
      <c r="I20" s="577"/>
      <c r="J20" s="577"/>
      <c r="K20" s="578"/>
      <c r="L20" s="49"/>
      <c r="M20" s="49"/>
    </row>
    <row r="21" spans="1:13" ht="15.75" thickBot="1" x14ac:dyDescent="0.3"/>
    <row r="22" spans="1:13" ht="31.5" x14ac:dyDescent="0.35">
      <c r="A22" s="870">
        <v>2017</v>
      </c>
      <c r="C22" s="2215" t="s">
        <v>166</v>
      </c>
      <c r="D22" s="2313" t="s">
        <v>415</v>
      </c>
      <c r="E22" s="2217" t="s">
        <v>159</v>
      </c>
    </row>
    <row r="23" spans="1:13" x14ac:dyDescent="0.25">
      <c r="C23" s="2314">
        <v>42736</v>
      </c>
      <c r="D23" s="1976">
        <v>1</v>
      </c>
      <c r="E23" s="2188">
        <v>0.98</v>
      </c>
      <c r="F23" s="60"/>
    </row>
    <row r="24" spans="1:13" x14ac:dyDescent="0.25">
      <c r="C24" s="2314">
        <v>42767</v>
      </c>
      <c r="D24" s="1976">
        <v>1</v>
      </c>
      <c r="E24" s="2188">
        <v>0.98</v>
      </c>
    </row>
    <row r="25" spans="1:13" x14ac:dyDescent="0.25">
      <c r="C25" s="2314">
        <v>42795</v>
      </c>
      <c r="D25" s="1976">
        <v>1</v>
      </c>
      <c r="E25" s="2188">
        <v>0.98</v>
      </c>
    </row>
    <row r="26" spans="1:13" x14ac:dyDescent="0.25">
      <c r="C26" s="2314">
        <v>42826</v>
      </c>
      <c r="D26" s="1976">
        <v>1</v>
      </c>
      <c r="E26" s="2188">
        <v>0.98</v>
      </c>
    </row>
    <row r="27" spans="1:13" x14ac:dyDescent="0.25">
      <c r="C27" s="2314">
        <v>42856</v>
      </c>
      <c r="D27" s="1976">
        <v>1</v>
      </c>
      <c r="E27" s="2188">
        <v>0.98</v>
      </c>
    </row>
    <row r="28" spans="1:13" x14ac:dyDescent="0.25">
      <c r="C28" s="2314">
        <v>42887</v>
      </c>
      <c r="D28" s="1976">
        <v>1</v>
      </c>
      <c r="E28" s="2188">
        <v>0.98</v>
      </c>
    </row>
    <row r="29" spans="1:13" x14ac:dyDescent="0.25">
      <c r="C29" s="2314">
        <v>42917</v>
      </c>
      <c r="D29" s="1976">
        <v>1</v>
      </c>
      <c r="E29" s="2188">
        <v>0.98</v>
      </c>
    </row>
    <row r="30" spans="1:13" x14ac:dyDescent="0.25">
      <c r="C30" s="2314">
        <v>42948</v>
      </c>
      <c r="D30" s="1976">
        <v>1</v>
      </c>
      <c r="E30" s="2188">
        <v>0.98</v>
      </c>
    </row>
    <row r="31" spans="1:13" x14ac:dyDescent="0.25">
      <c r="C31" s="2314">
        <v>42979</v>
      </c>
      <c r="D31" s="1976">
        <v>1</v>
      </c>
      <c r="E31" s="2188">
        <v>0.98</v>
      </c>
    </row>
    <row r="32" spans="1:13" x14ac:dyDescent="0.25">
      <c r="C32" s="2314">
        <v>43009</v>
      </c>
      <c r="D32" s="1976">
        <v>1</v>
      </c>
      <c r="E32" s="2188">
        <v>0.98</v>
      </c>
    </row>
    <row r="33" spans="1:6" x14ac:dyDescent="0.25">
      <c r="C33" s="2314">
        <v>43040</v>
      </c>
      <c r="D33" s="2113">
        <v>1</v>
      </c>
      <c r="E33" s="2188">
        <v>0.98</v>
      </c>
    </row>
    <row r="34" spans="1:6" ht="15.75" thickBot="1" x14ac:dyDescent="0.3">
      <c r="C34" s="2315">
        <v>43070</v>
      </c>
      <c r="D34" s="2312">
        <v>1</v>
      </c>
      <c r="E34" s="2189">
        <v>0.98</v>
      </c>
    </row>
    <row r="35" spans="1:6" x14ac:dyDescent="0.25">
      <c r="E35" s="2184"/>
    </row>
    <row r="37" spans="1:6" x14ac:dyDescent="0.25">
      <c r="C37" s="55"/>
      <c r="D37" s="55"/>
    </row>
    <row r="38" spans="1:6" ht="15.75" thickBot="1" x14ac:dyDescent="0.3"/>
    <row r="39" spans="1:6" ht="31.5" x14ac:dyDescent="0.35">
      <c r="A39" s="870">
        <v>2018</v>
      </c>
      <c r="C39" s="2215" t="s">
        <v>166</v>
      </c>
      <c r="D39" s="2313" t="s">
        <v>415</v>
      </c>
      <c r="E39" s="2217" t="s">
        <v>159</v>
      </c>
    </row>
    <row r="40" spans="1:6" x14ac:dyDescent="0.25">
      <c r="C40" s="2314">
        <v>43101</v>
      </c>
      <c r="D40" s="1976">
        <f>SUM(D64:G64)</f>
        <v>1</v>
      </c>
      <c r="E40" s="2188">
        <v>0.98</v>
      </c>
      <c r="F40" s="60"/>
    </row>
    <row r="41" spans="1:6" x14ac:dyDescent="0.25">
      <c r="C41" s="2314">
        <v>43132</v>
      </c>
      <c r="D41" s="1976">
        <f>SUM(D65:G65)</f>
        <v>1</v>
      </c>
      <c r="E41" s="2188">
        <v>0.98</v>
      </c>
    </row>
    <row r="42" spans="1:6" x14ac:dyDescent="0.25">
      <c r="C42" s="2314">
        <v>43160</v>
      </c>
      <c r="D42" s="1976">
        <f>SUM(D66:G66)</f>
        <v>0.99999999999999989</v>
      </c>
      <c r="E42" s="2188">
        <v>0.98</v>
      </c>
    </row>
    <row r="43" spans="1:6" x14ac:dyDescent="0.25">
      <c r="C43" s="2314">
        <v>43191</v>
      </c>
      <c r="D43" s="1976">
        <v>1</v>
      </c>
      <c r="E43" s="2188">
        <v>0.98</v>
      </c>
    </row>
    <row r="44" spans="1:6" x14ac:dyDescent="0.25">
      <c r="C44" s="2314">
        <v>43221</v>
      </c>
      <c r="D44" s="1976">
        <v>1</v>
      </c>
      <c r="E44" s="2188">
        <v>0.98</v>
      </c>
    </row>
    <row r="45" spans="1:6" x14ac:dyDescent="0.25">
      <c r="C45" s="2314">
        <v>43252</v>
      </c>
      <c r="D45" s="1976">
        <v>1</v>
      </c>
      <c r="E45" s="2188">
        <v>0.98</v>
      </c>
    </row>
    <row r="46" spans="1:6" x14ac:dyDescent="0.25">
      <c r="C46" s="2314">
        <v>43282</v>
      </c>
      <c r="D46" s="1976">
        <v>1</v>
      </c>
      <c r="E46" s="2188">
        <v>0.98</v>
      </c>
    </row>
    <row r="47" spans="1:6" x14ac:dyDescent="0.25">
      <c r="C47" s="2314">
        <v>43313</v>
      </c>
      <c r="D47" s="1976">
        <v>1</v>
      </c>
      <c r="E47" s="2188">
        <v>0.98</v>
      </c>
    </row>
    <row r="48" spans="1:6" x14ac:dyDescent="0.25">
      <c r="C48" s="2314">
        <v>43344</v>
      </c>
      <c r="D48" s="1976">
        <v>0.999</v>
      </c>
      <c r="E48" s="2188">
        <v>0.98</v>
      </c>
    </row>
    <row r="49" spans="3:27" x14ac:dyDescent="0.25">
      <c r="C49" s="2314">
        <v>43374</v>
      </c>
      <c r="D49" s="1976">
        <v>1</v>
      </c>
      <c r="E49" s="2188">
        <v>0.98</v>
      </c>
    </row>
    <row r="50" spans="3:27" x14ac:dyDescent="0.25">
      <c r="C50" s="2314">
        <v>43405</v>
      </c>
      <c r="D50" s="1976">
        <v>1</v>
      </c>
      <c r="E50" s="2188">
        <v>0.98</v>
      </c>
    </row>
    <row r="51" spans="3:27" ht="15.75" thickBot="1" x14ac:dyDescent="0.3">
      <c r="C51" s="2315">
        <v>43435</v>
      </c>
      <c r="D51" s="1976">
        <v>0.999</v>
      </c>
      <c r="E51" s="2189">
        <v>0.98</v>
      </c>
    </row>
    <row r="52" spans="3:27" x14ac:dyDescent="0.25">
      <c r="D52" s="1399"/>
      <c r="E52" s="580"/>
    </row>
    <row r="55" spans="3:27" x14ac:dyDescent="0.25">
      <c r="V55" s="957"/>
      <c r="W55" s="957"/>
      <c r="X55" s="957"/>
      <c r="Y55" s="957"/>
      <c r="Z55" s="957"/>
      <c r="AA55" s="957"/>
    </row>
    <row r="56" spans="3:27" x14ac:dyDescent="0.25">
      <c r="V56" s="3443"/>
      <c r="W56" s="3443"/>
      <c r="X56" s="3443"/>
      <c r="Y56" s="3443"/>
      <c r="Z56" s="3443"/>
      <c r="AA56" s="3443"/>
    </row>
    <row r="57" spans="3:27" x14ac:dyDescent="0.25">
      <c r="D57" s="72"/>
      <c r="V57" s="3443"/>
      <c r="W57" s="3443"/>
      <c r="X57" s="3443"/>
      <c r="Y57" s="3443"/>
      <c r="Z57" s="3443"/>
      <c r="AA57" s="3443"/>
    </row>
    <row r="58" spans="3:27" ht="18" x14ac:dyDescent="0.25">
      <c r="C58" s="499" t="s">
        <v>231</v>
      </c>
      <c r="D58" s="500"/>
      <c r="E58" s="500"/>
      <c r="F58" s="500"/>
      <c r="G58" s="500"/>
      <c r="H58" s="500"/>
      <c r="I58" s="500"/>
      <c r="J58" s="500"/>
      <c r="K58" s="500"/>
      <c r="L58" s="500"/>
      <c r="M58" s="500"/>
      <c r="N58" s="500"/>
      <c r="O58" s="500"/>
      <c r="P58" s="500"/>
      <c r="Q58" s="500"/>
      <c r="R58" s="500"/>
      <c r="S58" s="500"/>
      <c r="T58" s="500"/>
    </row>
    <row r="60" spans="3:27" x14ac:dyDescent="0.25">
      <c r="D60" t="s">
        <v>847</v>
      </c>
    </row>
    <row r="62" spans="3:27" ht="15.75" thickBot="1" x14ac:dyDescent="0.3">
      <c r="C62" s="506"/>
      <c r="D62" s="2318" t="s">
        <v>907</v>
      </c>
      <c r="E62" s="2316"/>
      <c r="F62" s="2316"/>
      <c r="G62" s="2317"/>
      <c r="H62" s="2316"/>
      <c r="I62" s="2318" t="s">
        <v>465</v>
      </c>
      <c r="J62" s="2316"/>
      <c r="K62" s="2316"/>
      <c r="L62" s="2317"/>
      <c r="M62" s="2319"/>
    </row>
    <row r="63" spans="3:27" ht="15.75" thickBot="1" x14ac:dyDescent="0.3">
      <c r="C63" s="2320" t="s">
        <v>166</v>
      </c>
      <c r="D63" s="2626" t="s">
        <v>909</v>
      </c>
      <c r="E63" s="2322" t="s">
        <v>503</v>
      </c>
      <c r="F63" s="2322" t="s">
        <v>504</v>
      </c>
      <c r="G63" s="2322" t="s">
        <v>505</v>
      </c>
      <c r="H63" s="2322" t="s">
        <v>1005</v>
      </c>
      <c r="I63" s="2323" t="s">
        <v>909</v>
      </c>
      <c r="J63" s="2323" t="s">
        <v>503</v>
      </c>
      <c r="K63" s="2323" t="s">
        <v>504</v>
      </c>
      <c r="L63" s="2323" t="s">
        <v>505</v>
      </c>
      <c r="M63" s="2323" t="s">
        <v>1005</v>
      </c>
      <c r="N63" s="2324" t="s">
        <v>427</v>
      </c>
      <c r="O63" s="2325" t="s">
        <v>471</v>
      </c>
    </row>
    <row r="64" spans="3:27" x14ac:dyDescent="0.25">
      <c r="C64" s="517">
        <v>43101</v>
      </c>
      <c r="D64" s="2321">
        <f t="shared" ref="D64:D71" si="0">+I64/N64</f>
        <v>0</v>
      </c>
      <c r="E64" s="2326">
        <f t="shared" ref="E64:E75" si="1">+J64/N64</f>
        <v>0.89005235602094246</v>
      </c>
      <c r="F64" s="2327">
        <f t="shared" ref="F64:F71" si="2">+K64/N64</f>
        <v>2.8795811518324606E-2</v>
      </c>
      <c r="G64" s="2327">
        <f t="shared" ref="G64:G71" si="3">+L64/N64</f>
        <v>8.1151832460732987E-2</v>
      </c>
      <c r="H64" s="2327">
        <f>+M64/N64</f>
        <v>0</v>
      </c>
      <c r="I64" s="671"/>
      <c r="J64" s="671">
        <v>340</v>
      </c>
      <c r="K64" s="671">
        <v>11</v>
      </c>
      <c r="L64" s="671">
        <v>31</v>
      </c>
      <c r="M64" s="671"/>
      <c r="N64" s="1">
        <f>SUM(I64:M64)</f>
        <v>382</v>
      </c>
      <c r="O64" s="2328">
        <f>+((I64*0)+(J64*1)+(K64*2)+(L64*3)+(M64*4))/N64</f>
        <v>1.1910994764397906</v>
      </c>
    </row>
    <row r="65" spans="2:18" x14ac:dyDescent="0.25">
      <c r="C65" s="517">
        <v>43132</v>
      </c>
      <c r="D65" s="2326">
        <f t="shared" si="0"/>
        <v>0</v>
      </c>
      <c r="E65" s="2326">
        <f t="shared" si="1"/>
        <v>0.99025578562728378</v>
      </c>
      <c r="F65" s="2327">
        <f t="shared" si="2"/>
        <v>9.7442143727161992E-3</v>
      </c>
      <c r="G65" s="2327">
        <f t="shared" si="3"/>
        <v>0</v>
      </c>
      <c r="H65" s="2327">
        <f t="shared" ref="H65:H71" si="4">+M65/N65</f>
        <v>0</v>
      </c>
      <c r="I65" s="671"/>
      <c r="J65" s="671">
        <v>813</v>
      </c>
      <c r="K65" s="671">
        <v>8</v>
      </c>
      <c r="L65" s="671"/>
      <c r="M65" s="671"/>
      <c r="N65" s="1">
        <f t="shared" ref="N65:N71" si="5">SUM(I65:M65)</f>
        <v>821</v>
      </c>
      <c r="O65" s="2328">
        <f t="shared" ref="O65:O71" si="6">+((I65*0)+(J65*1)+(K65*2)+(L65*3)+(M65*4))/N65</f>
        <v>1.0097442143727162</v>
      </c>
    </row>
    <row r="66" spans="2:18" x14ac:dyDescent="0.25">
      <c r="C66" s="517">
        <v>43160</v>
      </c>
      <c r="D66" s="2326">
        <f t="shared" si="0"/>
        <v>0</v>
      </c>
      <c r="E66" s="2326">
        <f t="shared" si="1"/>
        <v>0.97241379310344822</v>
      </c>
      <c r="F66" s="2327">
        <f t="shared" si="2"/>
        <v>9.1954022988505746E-3</v>
      </c>
      <c r="G66" s="2327">
        <f t="shared" si="3"/>
        <v>1.8390804597701149E-2</v>
      </c>
      <c r="H66" s="2327">
        <f t="shared" si="4"/>
        <v>0</v>
      </c>
      <c r="I66" s="671"/>
      <c r="J66" s="671">
        <v>423</v>
      </c>
      <c r="K66" s="671">
        <v>4</v>
      </c>
      <c r="L66" s="671">
        <v>8</v>
      </c>
      <c r="M66" s="671"/>
      <c r="N66" s="1">
        <f t="shared" si="5"/>
        <v>435</v>
      </c>
      <c r="O66" s="2328">
        <f t="shared" si="6"/>
        <v>1.0459770114942528</v>
      </c>
    </row>
    <row r="67" spans="2:18" x14ac:dyDescent="0.25">
      <c r="C67" s="517">
        <v>43191</v>
      </c>
      <c r="D67" s="2326">
        <f t="shared" si="0"/>
        <v>0</v>
      </c>
      <c r="E67" s="2326">
        <f t="shared" si="1"/>
        <v>0.99705014749262533</v>
      </c>
      <c r="F67" s="2327">
        <f t="shared" si="2"/>
        <v>2.9498525073746312E-3</v>
      </c>
      <c r="G67" s="2327">
        <f t="shared" si="3"/>
        <v>0</v>
      </c>
      <c r="H67" s="2327">
        <f t="shared" si="4"/>
        <v>0</v>
      </c>
      <c r="I67" s="671"/>
      <c r="J67" s="671">
        <v>676</v>
      </c>
      <c r="K67" s="671">
        <v>2</v>
      </c>
      <c r="L67" s="671"/>
      <c r="M67" s="671"/>
      <c r="N67" s="1">
        <f t="shared" si="5"/>
        <v>678</v>
      </c>
      <c r="O67" s="2328">
        <f t="shared" si="6"/>
        <v>1.0029498525073746</v>
      </c>
    </row>
    <row r="68" spans="2:18" x14ac:dyDescent="0.25">
      <c r="C68" s="517" t="s">
        <v>1010</v>
      </c>
      <c r="D68" s="2326">
        <f t="shared" si="0"/>
        <v>0</v>
      </c>
      <c r="E68" s="2326">
        <f t="shared" si="1"/>
        <v>0.98170731707317072</v>
      </c>
      <c r="F68" s="2327">
        <f t="shared" si="2"/>
        <v>1.8292682926829267E-2</v>
      </c>
      <c r="G68" s="2327">
        <f t="shared" si="3"/>
        <v>0</v>
      </c>
      <c r="H68" s="2327">
        <f t="shared" si="4"/>
        <v>0</v>
      </c>
      <c r="I68" s="671"/>
      <c r="J68" s="671">
        <v>644</v>
      </c>
      <c r="K68" s="671">
        <v>12</v>
      </c>
      <c r="L68" s="671"/>
      <c r="M68" s="671"/>
      <c r="N68" s="1">
        <f t="shared" si="5"/>
        <v>656</v>
      </c>
      <c r="O68" s="2328">
        <f t="shared" si="6"/>
        <v>1.0182926829268293</v>
      </c>
    </row>
    <row r="69" spans="2:18" x14ac:dyDescent="0.25">
      <c r="C69" s="517" t="s">
        <v>1011</v>
      </c>
      <c r="D69" s="2326">
        <f t="shared" si="0"/>
        <v>0</v>
      </c>
      <c r="E69" s="2326">
        <f t="shared" si="1"/>
        <v>0.99514563106796117</v>
      </c>
      <c r="F69" s="2327">
        <f t="shared" si="2"/>
        <v>4.8543689320388345E-3</v>
      </c>
      <c r="G69" s="2327">
        <f t="shared" si="3"/>
        <v>0</v>
      </c>
      <c r="H69" s="2327">
        <f t="shared" si="4"/>
        <v>0</v>
      </c>
      <c r="I69" s="671"/>
      <c r="J69" s="671">
        <v>615</v>
      </c>
      <c r="K69" s="671">
        <v>3</v>
      </c>
      <c r="L69" s="671"/>
      <c r="M69" s="671"/>
      <c r="N69" s="1">
        <f t="shared" si="5"/>
        <v>618</v>
      </c>
      <c r="O69" s="2328">
        <f t="shared" si="6"/>
        <v>1.0048543689320388</v>
      </c>
    </row>
    <row r="70" spans="2:18" x14ac:dyDescent="0.25">
      <c r="C70" s="517" t="s">
        <v>1012</v>
      </c>
      <c r="D70" s="2326">
        <f t="shared" si="0"/>
        <v>0</v>
      </c>
      <c r="E70" s="2326">
        <f t="shared" si="1"/>
        <v>1</v>
      </c>
      <c r="F70" s="2327">
        <f t="shared" si="2"/>
        <v>0</v>
      </c>
      <c r="G70" s="2327">
        <f t="shared" si="3"/>
        <v>0</v>
      </c>
      <c r="H70" s="2327">
        <f t="shared" si="4"/>
        <v>0</v>
      </c>
      <c r="I70" s="671"/>
      <c r="J70" s="671">
        <v>4</v>
      </c>
      <c r="K70" s="671"/>
      <c r="L70" s="671"/>
      <c r="M70" s="671"/>
      <c r="N70" s="1474">
        <f t="shared" si="5"/>
        <v>4</v>
      </c>
      <c r="O70" s="2328">
        <f t="shared" si="6"/>
        <v>1</v>
      </c>
    </row>
    <row r="71" spans="2:18" x14ac:dyDescent="0.25">
      <c r="B71" s="49"/>
      <c r="C71" s="517" t="s">
        <v>1001</v>
      </c>
      <c r="D71" s="2326">
        <f t="shared" si="0"/>
        <v>0</v>
      </c>
      <c r="E71" s="2326">
        <f t="shared" si="1"/>
        <v>0.98638613861386137</v>
      </c>
      <c r="F71" s="2327">
        <f t="shared" si="2"/>
        <v>1.2376237623762377E-2</v>
      </c>
      <c r="G71" s="2327">
        <f t="shared" si="3"/>
        <v>1.2376237623762376E-3</v>
      </c>
      <c r="H71" s="2327">
        <f t="shared" si="4"/>
        <v>0</v>
      </c>
      <c r="I71" s="671"/>
      <c r="J71" s="671">
        <v>797</v>
      </c>
      <c r="K71" s="671">
        <v>10</v>
      </c>
      <c r="L71" s="671">
        <v>1</v>
      </c>
      <c r="M71" s="671"/>
      <c r="N71" s="1230">
        <f t="shared" si="5"/>
        <v>808</v>
      </c>
      <c r="O71" s="2627">
        <f t="shared" si="6"/>
        <v>1.0148514851485149</v>
      </c>
    </row>
    <row r="72" spans="2:18" x14ac:dyDescent="0.25">
      <c r="B72" s="49"/>
      <c r="C72" s="517" t="s">
        <v>1002</v>
      </c>
      <c r="D72" s="2326">
        <f>+I72/N72</f>
        <v>0</v>
      </c>
      <c r="E72" s="2326">
        <f t="shared" si="1"/>
        <v>0.98863636363636365</v>
      </c>
      <c r="F72" s="2327">
        <f>+K72/N72</f>
        <v>8.5227272727272721E-3</v>
      </c>
      <c r="G72" s="2327">
        <f>+L72/N72</f>
        <v>1.4204545454545455E-3</v>
      </c>
      <c r="H72" s="2327">
        <f>+M72/N72</f>
        <v>1.4204545454545455E-3</v>
      </c>
      <c r="I72" s="671"/>
      <c r="J72" s="671">
        <v>696</v>
      </c>
      <c r="K72" s="671">
        <v>6</v>
      </c>
      <c r="L72" s="671">
        <v>1</v>
      </c>
      <c r="M72" s="671">
        <v>1</v>
      </c>
      <c r="N72" s="1230">
        <f>SUM(I72:M72)</f>
        <v>704</v>
      </c>
      <c r="O72" s="2627">
        <f>+((I72*0)+(J72*1)+(K72*2)+(L72*3)+(M72*4))/N72</f>
        <v>1.015625</v>
      </c>
    </row>
    <row r="73" spans="2:18" x14ac:dyDescent="0.25">
      <c r="C73" s="517" t="s">
        <v>889</v>
      </c>
      <c r="D73" s="2628">
        <f t="shared" ref="D73:D75" si="7">+I73/N73</f>
        <v>0</v>
      </c>
      <c r="E73" s="2628">
        <f t="shared" si="1"/>
        <v>0.99649122807017543</v>
      </c>
      <c r="F73" s="2629">
        <f t="shared" ref="F73:F75" si="8">+K73/N73</f>
        <v>3.5087719298245615E-3</v>
      </c>
      <c r="G73" s="2629">
        <f t="shared" ref="G73:G75" si="9">+L73/N73</f>
        <v>0</v>
      </c>
      <c r="H73" s="2629">
        <f t="shared" ref="H73:H75" si="10">+M73/N73</f>
        <v>0</v>
      </c>
      <c r="I73" s="671"/>
      <c r="J73" s="671">
        <f>242+229+381</f>
        <v>852</v>
      </c>
      <c r="K73" s="671">
        <f>1+2</f>
        <v>3</v>
      </c>
      <c r="L73" s="671"/>
      <c r="M73" s="671"/>
      <c r="N73" s="1">
        <f t="shared" ref="N73:N75" si="11">SUM(I73:M73)</f>
        <v>855</v>
      </c>
      <c r="O73" s="2328">
        <f t="shared" ref="O73:O75" si="12">+((I73*0)+(J73*1)+(K73*2)+(L73*3)+(M73*4))/N73</f>
        <v>1.0035087719298246</v>
      </c>
    </row>
    <row r="74" spans="2:18" x14ac:dyDescent="0.25">
      <c r="C74" s="517" t="s">
        <v>890</v>
      </c>
      <c r="D74" s="2628">
        <f t="shared" si="7"/>
        <v>0</v>
      </c>
      <c r="E74" s="2628">
        <f t="shared" si="1"/>
        <v>0.96803069053708435</v>
      </c>
      <c r="F74" s="2629">
        <f t="shared" si="8"/>
        <v>2.6854219948849106E-2</v>
      </c>
      <c r="G74" s="2629">
        <f t="shared" si="9"/>
        <v>5.1150895140664966E-3</v>
      </c>
      <c r="H74" s="2629">
        <f t="shared" si="10"/>
        <v>0</v>
      </c>
      <c r="I74" s="671"/>
      <c r="J74" s="671">
        <f>265+162+330</f>
        <v>757</v>
      </c>
      <c r="K74" s="671">
        <f>21</f>
        <v>21</v>
      </c>
      <c r="L74" s="671">
        <v>4</v>
      </c>
      <c r="M74" s="671"/>
      <c r="N74" s="1">
        <f t="shared" si="11"/>
        <v>782</v>
      </c>
      <c r="O74" s="2328">
        <f t="shared" si="12"/>
        <v>1.037084398976982</v>
      </c>
    </row>
    <row r="75" spans="2:18" ht="15.75" thickBot="1" x14ac:dyDescent="0.3">
      <c r="C75" s="223" t="s">
        <v>891</v>
      </c>
      <c r="D75" s="2630">
        <f t="shared" si="7"/>
        <v>0</v>
      </c>
      <c r="E75" s="2630">
        <f t="shared" si="1"/>
        <v>0.95669291338582674</v>
      </c>
      <c r="F75" s="2631">
        <f t="shared" si="8"/>
        <v>3.937007874015748E-3</v>
      </c>
      <c r="G75" s="2631">
        <f t="shared" si="9"/>
        <v>3.937007874015748E-2</v>
      </c>
      <c r="H75" s="2631">
        <f t="shared" si="10"/>
        <v>0</v>
      </c>
      <c r="I75" s="2123"/>
      <c r="J75" s="2123">
        <f>76+81+86</f>
        <v>243</v>
      </c>
      <c r="K75" s="2123">
        <f>1</f>
        <v>1</v>
      </c>
      <c r="L75" s="2123">
        <v>10</v>
      </c>
      <c r="M75" s="2123"/>
      <c r="N75" s="2329">
        <f t="shared" si="11"/>
        <v>254</v>
      </c>
      <c r="O75" s="2330">
        <f t="shared" si="12"/>
        <v>1.0826771653543308</v>
      </c>
    </row>
    <row r="76" spans="2:18" ht="15.75" thickBot="1" x14ac:dyDescent="0.3">
      <c r="D76" s="2625"/>
      <c r="I76" s="960"/>
      <c r="J76" s="960"/>
      <c r="K76" s="960"/>
      <c r="L76" s="960"/>
      <c r="M76" s="960"/>
    </row>
    <row r="79" spans="2:18" x14ac:dyDescent="0.25">
      <c r="R79" s="56" t="s">
        <v>285</v>
      </c>
    </row>
    <row r="80" spans="2:18" x14ac:dyDescent="0.25">
      <c r="R80" t="s">
        <v>176</v>
      </c>
    </row>
    <row r="81" spans="18:22" x14ac:dyDescent="0.25">
      <c r="R81" t="s">
        <v>177</v>
      </c>
    </row>
    <row r="82" spans="18:22" x14ac:dyDescent="0.25">
      <c r="R82" s="489" t="s">
        <v>178</v>
      </c>
      <c r="S82" s="490"/>
      <c r="T82" s="490"/>
      <c r="U82" s="490"/>
      <c r="V82" s="491"/>
    </row>
    <row r="83" spans="18:22" x14ac:dyDescent="0.25">
      <c r="R83" s="156" t="s">
        <v>179</v>
      </c>
      <c r="S83" s="157"/>
      <c r="T83" s="158" t="s">
        <v>180</v>
      </c>
      <c r="U83" s="157"/>
      <c r="V83" s="159"/>
    </row>
    <row r="84" spans="18:22" x14ac:dyDescent="0.25">
      <c r="R84" s="492"/>
      <c r="S84" s="463"/>
      <c r="T84" s="493"/>
      <c r="U84" s="463"/>
      <c r="V84" s="494"/>
    </row>
    <row r="85" spans="18:22" x14ac:dyDescent="0.25">
      <c r="R85" s="492"/>
      <c r="S85" s="463"/>
      <c r="T85" s="493"/>
      <c r="U85" s="463"/>
      <c r="V85" s="494"/>
    </row>
    <row r="86" spans="18:22" x14ac:dyDescent="0.25">
      <c r="R86" s="492"/>
      <c r="S86" s="463"/>
      <c r="T86" s="493"/>
      <c r="U86" s="463"/>
      <c r="V86" s="494"/>
    </row>
    <row r="87" spans="18:22" x14ac:dyDescent="0.25">
      <c r="R87" s="492"/>
      <c r="S87" s="463"/>
      <c r="T87" s="493"/>
      <c r="U87" s="463"/>
      <c r="V87" s="494"/>
    </row>
    <row r="88" spans="18:22" x14ac:dyDescent="0.25">
      <c r="R88" s="492"/>
      <c r="S88" s="463"/>
      <c r="T88" s="493"/>
      <c r="U88" s="463"/>
      <c r="V88" s="494"/>
    </row>
    <row r="89" spans="18:22" x14ac:dyDescent="0.25">
      <c r="R89" s="492"/>
      <c r="S89" s="463"/>
      <c r="T89" s="493"/>
      <c r="U89" s="463"/>
      <c r="V89" s="494"/>
    </row>
    <row r="90" spans="18:22" x14ac:dyDescent="0.25">
      <c r="R90" s="492"/>
      <c r="S90" s="463"/>
      <c r="T90" s="493"/>
      <c r="U90" s="463"/>
      <c r="V90" s="494"/>
    </row>
    <row r="91" spans="18:22" x14ac:dyDescent="0.25">
      <c r="R91" s="492"/>
      <c r="S91" s="463"/>
      <c r="T91" s="493"/>
      <c r="U91" s="463"/>
      <c r="V91" s="494"/>
    </row>
    <row r="92" spans="18:22" x14ac:dyDescent="0.25">
      <c r="R92" s="492"/>
      <c r="S92" s="463"/>
      <c r="T92" s="493"/>
      <c r="U92" s="463"/>
      <c r="V92" s="494"/>
    </row>
    <row r="93" spans="18:22" x14ac:dyDescent="0.25">
      <c r="R93" s="492"/>
      <c r="S93" s="463"/>
      <c r="T93" s="493"/>
      <c r="U93" s="463"/>
      <c r="V93" s="494"/>
    </row>
    <row r="94" spans="18:22" ht="15.75" thickBot="1" x14ac:dyDescent="0.3">
      <c r="R94" s="495"/>
      <c r="S94" s="496"/>
      <c r="T94" s="497"/>
      <c r="U94" s="496"/>
      <c r="V94" s="498"/>
    </row>
    <row r="96" spans="18:22" x14ac:dyDescent="0.25">
      <c r="R96" t="s">
        <v>181</v>
      </c>
    </row>
    <row r="97" spans="3:18" x14ac:dyDescent="0.25">
      <c r="R97" t="s">
        <v>233</v>
      </c>
    </row>
    <row r="104" spans="3:18" x14ac:dyDescent="0.25">
      <c r="G104" s="1836"/>
      <c r="H104" s="1836"/>
      <c r="J104" s="623"/>
    </row>
    <row r="105" spans="3:18" x14ac:dyDescent="0.25">
      <c r="C105" s="1832" t="s">
        <v>166</v>
      </c>
      <c r="D105" s="1403" t="s">
        <v>912</v>
      </c>
      <c r="E105" t="s">
        <v>159</v>
      </c>
    </row>
    <row r="106" spans="3:18" x14ac:dyDescent="0.25">
      <c r="C106" s="234" t="s">
        <v>1006</v>
      </c>
      <c r="D106" s="1882">
        <v>1.19</v>
      </c>
      <c r="E106" s="181">
        <v>3</v>
      </c>
    </row>
    <row r="107" spans="3:18" x14ac:dyDescent="0.25">
      <c r="C107" s="234" t="s">
        <v>1007</v>
      </c>
      <c r="D107" s="1882">
        <v>1.01</v>
      </c>
      <c r="E107" s="181">
        <v>3</v>
      </c>
    </row>
    <row r="108" spans="3:18" x14ac:dyDescent="0.25">
      <c r="C108" s="234" t="s">
        <v>1008</v>
      </c>
      <c r="D108" s="1882">
        <v>1.05</v>
      </c>
      <c r="E108" s="181">
        <v>3</v>
      </c>
    </row>
    <row r="109" spans="3:18" x14ac:dyDescent="0.25">
      <c r="C109" s="234" t="s">
        <v>1009</v>
      </c>
      <c r="D109" s="1882">
        <v>1</v>
      </c>
      <c r="E109" s="181">
        <v>3</v>
      </c>
    </row>
    <row r="110" spans="3:18" x14ac:dyDescent="0.25">
      <c r="C110" s="234" t="s">
        <v>1010</v>
      </c>
      <c r="D110" s="1883">
        <v>1.01</v>
      </c>
      <c r="E110" s="181">
        <v>3</v>
      </c>
    </row>
    <row r="111" spans="3:18" x14ac:dyDescent="0.25">
      <c r="C111" s="234" t="s">
        <v>1011</v>
      </c>
      <c r="D111" s="1883">
        <v>1</v>
      </c>
      <c r="E111" s="181">
        <v>3</v>
      </c>
    </row>
    <row r="112" spans="3:18" x14ac:dyDescent="0.25">
      <c r="C112" s="234" t="s">
        <v>1012</v>
      </c>
      <c r="D112" s="1883">
        <f t="shared" ref="D112" si="13">+O69</f>
        <v>1.0048543689320388</v>
      </c>
      <c r="E112" s="181">
        <v>3</v>
      </c>
    </row>
    <row r="113" spans="3:6" x14ac:dyDescent="0.25">
      <c r="C113" s="234" t="s">
        <v>1001</v>
      </c>
      <c r="D113" s="1883">
        <f>+O70</f>
        <v>1</v>
      </c>
      <c r="E113" s="181">
        <v>3</v>
      </c>
    </row>
    <row r="114" spans="3:6" x14ac:dyDescent="0.25">
      <c r="C114" s="234" t="s">
        <v>1002</v>
      </c>
      <c r="D114" s="1883">
        <v>1.02</v>
      </c>
      <c r="E114" s="181">
        <v>3</v>
      </c>
    </row>
    <row r="115" spans="3:6" x14ac:dyDescent="0.25">
      <c r="C115" s="234" t="s">
        <v>889</v>
      </c>
      <c r="D115" s="1883">
        <f>O72</f>
        <v>1.015625</v>
      </c>
      <c r="E115" s="181">
        <v>3</v>
      </c>
    </row>
    <row r="116" spans="3:6" x14ac:dyDescent="0.25">
      <c r="C116" s="234" t="s">
        <v>890</v>
      </c>
      <c r="D116" s="1883">
        <f t="shared" ref="D116:D117" si="14">O73</f>
        <v>1.0035087719298246</v>
      </c>
      <c r="E116" s="181">
        <v>3</v>
      </c>
    </row>
    <row r="117" spans="3:6" x14ac:dyDescent="0.25">
      <c r="C117" s="234" t="s">
        <v>891</v>
      </c>
      <c r="D117" s="1883">
        <f t="shared" si="14"/>
        <v>1.037084398976982</v>
      </c>
      <c r="E117" s="181">
        <v>3</v>
      </c>
    </row>
    <row r="118" spans="3:6" x14ac:dyDescent="0.25">
      <c r="E118" s="181"/>
    </row>
    <row r="119" spans="3:6" x14ac:dyDescent="0.25">
      <c r="C119" s="1832"/>
      <c r="E119" s="1832"/>
    </row>
    <row r="122" spans="3:6" ht="30" x14ac:dyDescent="0.25">
      <c r="C122" s="2877" t="s">
        <v>166</v>
      </c>
      <c r="D122" s="579" t="s">
        <v>415</v>
      </c>
      <c r="E122" t="s">
        <v>159</v>
      </c>
    </row>
    <row r="123" spans="3:6" x14ac:dyDescent="0.25">
      <c r="C123" s="234">
        <v>43466</v>
      </c>
      <c r="D123" s="1971">
        <v>1</v>
      </c>
      <c r="E123" s="608">
        <v>0.98</v>
      </c>
      <c r="F123" s="60"/>
    </row>
    <row r="124" spans="3:6" x14ac:dyDescent="0.25">
      <c r="C124" s="234">
        <v>43497</v>
      </c>
      <c r="D124" s="1971">
        <v>1</v>
      </c>
      <c r="E124" s="608">
        <v>0.98</v>
      </c>
    </row>
    <row r="125" spans="3:6" x14ac:dyDescent="0.25">
      <c r="C125" s="234">
        <v>43525</v>
      </c>
      <c r="D125" s="1971">
        <v>1</v>
      </c>
      <c r="E125" s="608">
        <v>0.98</v>
      </c>
    </row>
    <row r="126" spans="3:6" x14ac:dyDescent="0.25">
      <c r="C126" s="234">
        <v>43556</v>
      </c>
      <c r="D126" s="955">
        <f>SUM(D150:G150)</f>
        <v>0</v>
      </c>
      <c r="E126" s="608">
        <v>0.98</v>
      </c>
    </row>
    <row r="127" spans="3:6" x14ac:dyDescent="0.25">
      <c r="C127" s="234">
        <v>43586</v>
      </c>
      <c r="D127" s="955">
        <f t="shared" ref="D127:D134" si="15">SUM(D151:G151)</f>
        <v>0</v>
      </c>
      <c r="E127" s="608">
        <v>0.98</v>
      </c>
    </row>
    <row r="128" spans="3:6" x14ac:dyDescent="0.25">
      <c r="C128" s="234">
        <v>43617</v>
      </c>
      <c r="D128" s="955">
        <f t="shared" si="15"/>
        <v>0</v>
      </c>
      <c r="E128" s="608">
        <v>0.98</v>
      </c>
    </row>
    <row r="129" spans="3:5" x14ac:dyDescent="0.25">
      <c r="C129" s="234">
        <v>43647</v>
      </c>
      <c r="D129" s="955">
        <f t="shared" si="15"/>
        <v>0</v>
      </c>
      <c r="E129" s="608">
        <v>0.98</v>
      </c>
    </row>
    <row r="130" spans="3:5" x14ac:dyDescent="0.25">
      <c r="C130" s="234">
        <v>43678</v>
      </c>
      <c r="D130" s="955">
        <f t="shared" si="15"/>
        <v>0</v>
      </c>
      <c r="E130" s="608">
        <v>0.98</v>
      </c>
    </row>
    <row r="131" spans="3:5" x14ac:dyDescent="0.25">
      <c r="C131" s="234">
        <v>43709</v>
      </c>
      <c r="D131" s="955">
        <f t="shared" si="15"/>
        <v>0</v>
      </c>
      <c r="E131" s="608">
        <v>0.98</v>
      </c>
    </row>
    <row r="132" spans="3:5" x14ac:dyDescent="0.25">
      <c r="C132" s="234">
        <v>43739</v>
      </c>
      <c r="D132" s="955">
        <f t="shared" si="15"/>
        <v>0</v>
      </c>
      <c r="E132" s="608">
        <v>0.98</v>
      </c>
    </row>
    <row r="133" spans="3:5" x14ac:dyDescent="0.25">
      <c r="C133" s="234">
        <v>43770</v>
      </c>
      <c r="D133" s="955">
        <f t="shared" si="15"/>
        <v>0</v>
      </c>
      <c r="E133" s="608">
        <v>0.98</v>
      </c>
    </row>
    <row r="134" spans="3:5" x14ac:dyDescent="0.25">
      <c r="C134" s="234">
        <v>43800</v>
      </c>
      <c r="D134" s="955">
        <f t="shared" si="15"/>
        <v>0</v>
      </c>
      <c r="E134" s="608">
        <v>0.98</v>
      </c>
    </row>
    <row r="135" spans="3:5" x14ac:dyDescent="0.25">
      <c r="D135" s="2893" t="s">
        <v>1328</v>
      </c>
      <c r="E135" s="2184"/>
    </row>
  </sheetData>
  <mergeCells count="2">
    <mergeCell ref="V56:AA56"/>
    <mergeCell ref="V57:AA57"/>
  </mergeCells>
  <conditionalFormatting sqref="D40:D52">
    <cfRule type="cellIs" dxfId="108" priority="3" stopIfTrue="1" operator="lessThan">
      <formula>0.98</formula>
    </cfRule>
  </conditionalFormatting>
  <conditionalFormatting sqref="D23:D34">
    <cfRule type="cellIs" dxfId="107" priority="2" stopIfTrue="1" operator="lessThan">
      <formula>0.98</formula>
    </cfRule>
  </conditionalFormatting>
  <conditionalFormatting sqref="D123:D135">
    <cfRule type="cellIs" dxfId="106" priority="1" stopIfTrue="1" operator="lessThan">
      <formula>0.98</formula>
    </cfRule>
  </conditionalFormatting>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0"/>
  <sheetViews>
    <sheetView zoomScale="90" zoomScaleNormal="90" workbookViewId="0">
      <selection activeCell="N42" sqref="N42"/>
    </sheetView>
  </sheetViews>
  <sheetFormatPr defaultColWidth="9.140625" defaultRowHeight="15" x14ac:dyDescent="0.25"/>
  <cols>
    <col min="1" max="1" width="17" customWidth="1"/>
    <col min="3" max="3" width="12.42578125" customWidth="1"/>
    <col min="4" max="4" width="12.140625" customWidth="1"/>
    <col min="7" max="7" width="10.42578125" bestFit="1" customWidth="1"/>
    <col min="8" max="9" width="24" customWidth="1"/>
  </cols>
  <sheetData>
    <row r="1" spans="1:9" ht="20.25" customHeight="1" x14ac:dyDescent="0.25">
      <c r="B1" s="1404"/>
      <c r="C1" s="1832"/>
      <c r="D1" s="1835" t="s">
        <v>148</v>
      </c>
      <c r="E1" s="1832"/>
      <c r="F1" s="1832"/>
      <c r="G1" s="1832"/>
      <c r="H1" s="1832"/>
      <c r="I1" s="1832"/>
    </row>
    <row r="2" spans="1:9" x14ac:dyDescent="0.25">
      <c r="B2" s="1832"/>
      <c r="C2" s="1832"/>
      <c r="D2" s="1834" t="s">
        <v>41</v>
      </c>
      <c r="E2" s="1832"/>
      <c r="F2" s="1832"/>
      <c r="G2" s="1832"/>
      <c r="H2" s="1832"/>
      <c r="I2" s="1832"/>
    </row>
    <row r="3" spans="1:9" ht="15.75" x14ac:dyDescent="0.25">
      <c r="B3" s="1832"/>
      <c r="C3" s="1404"/>
      <c r="D3" s="1830" t="s">
        <v>954</v>
      </c>
      <c r="E3" s="1832"/>
      <c r="F3" s="1832"/>
      <c r="G3" s="1832"/>
      <c r="H3" s="1832"/>
      <c r="I3" s="1832"/>
    </row>
    <row r="4" spans="1:9" x14ac:dyDescent="0.25">
      <c r="B4" s="3765" t="s">
        <v>854</v>
      </c>
      <c r="C4" s="3765"/>
      <c r="D4" s="3765"/>
      <c r="E4" s="3765"/>
      <c r="F4" s="3765"/>
    </row>
    <row r="7" spans="1:9" x14ac:dyDescent="0.25">
      <c r="D7" s="49"/>
      <c r="E7" s="107" t="s">
        <v>1486</v>
      </c>
      <c r="F7" s="49"/>
      <c r="G7" s="1398"/>
      <c r="H7" s="70"/>
      <c r="I7" s="49"/>
    </row>
    <row r="8" spans="1:9" x14ac:dyDescent="0.25">
      <c r="D8" s="49"/>
      <c r="E8" s="107" t="s">
        <v>965</v>
      </c>
      <c r="F8" s="1828"/>
      <c r="G8" s="49"/>
      <c r="H8" s="49"/>
      <c r="I8" s="49"/>
    </row>
    <row r="9" spans="1:9" ht="15.75" thickBot="1" x14ac:dyDescent="0.3">
      <c r="G9" s="1837"/>
      <c r="H9" s="49"/>
    </row>
    <row r="10" spans="1:9" x14ac:dyDescent="0.25">
      <c r="A10" s="2174" t="s">
        <v>39</v>
      </c>
      <c r="B10" s="466" t="s">
        <v>290</v>
      </c>
      <c r="C10" s="467"/>
      <c r="D10" s="467"/>
      <c r="E10" s="467"/>
      <c r="F10" s="467"/>
      <c r="G10" s="467"/>
      <c r="H10" s="468"/>
    </row>
    <row r="11" spans="1:9" x14ac:dyDescent="0.25">
      <c r="A11" s="2175" t="s">
        <v>157</v>
      </c>
      <c r="B11" s="469" t="s">
        <v>1013</v>
      </c>
      <c r="C11" s="470"/>
      <c r="D11" s="470"/>
      <c r="E11" s="470"/>
      <c r="F11" s="470"/>
      <c r="G11" s="470"/>
      <c r="H11" s="471"/>
    </row>
    <row r="12" spans="1:9" x14ac:dyDescent="0.25">
      <c r="A12" s="472"/>
      <c r="B12" s="473" t="s">
        <v>856</v>
      </c>
      <c r="C12" s="474"/>
      <c r="D12" s="474"/>
      <c r="E12" s="474"/>
      <c r="F12" s="474"/>
      <c r="G12" s="474"/>
      <c r="H12" s="475"/>
    </row>
    <row r="13" spans="1:9" x14ac:dyDescent="0.25">
      <c r="A13" s="2331"/>
      <c r="B13" s="473" t="s">
        <v>322</v>
      </c>
      <c r="C13" s="474"/>
      <c r="D13" s="474"/>
      <c r="E13" s="474"/>
      <c r="F13" s="474"/>
      <c r="G13" s="474"/>
      <c r="H13" s="475"/>
    </row>
    <row r="14" spans="1:9" x14ac:dyDescent="0.25">
      <c r="A14" s="2177"/>
      <c r="B14" s="481"/>
      <c r="C14" s="482"/>
      <c r="D14" s="482"/>
      <c r="E14" s="482"/>
      <c r="F14" s="482"/>
      <c r="G14" s="482"/>
      <c r="H14" s="483"/>
    </row>
    <row r="15" spans="1:9" x14ac:dyDescent="0.25">
      <c r="A15" s="472" t="s">
        <v>456</v>
      </c>
      <c r="B15" s="1405" t="s">
        <v>1014</v>
      </c>
      <c r="C15" s="474"/>
      <c r="D15" s="474"/>
      <c r="E15" s="474"/>
      <c r="F15" s="474"/>
      <c r="G15" s="474"/>
      <c r="H15" s="475"/>
    </row>
    <row r="16" spans="1:9" x14ac:dyDescent="0.25">
      <c r="A16" s="2175" t="s">
        <v>159</v>
      </c>
      <c r="B16" s="469" t="s">
        <v>295</v>
      </c>
      <c r="C16" s="470"/>
      <c r="D16" s="470"/>
      <c r="E16" s="470"/>
      <c r="F16" s="470"/>
      <c r="G16" s="470"/>
      <c r="H16" s="471"/>
    </row>
    <row r="17" spans="1:9" x14ac:dyDescent="0.25">
      <c r="A17" s="2176" t="s">
        <v>161</v>
      </c>
      <c r="B17" s="477" t="s">
        <v>268</v>
      </c>
      <c r="C17" s="478"/>
      <c r="D17" s="478"/>
      <c r="E17" s="478"/>
      <c r="F17" s="478"/>
      <c r="G17" s="478"/>
      <c r="H17" s="480"/>
    </row>
    <row r="18" spans="1:9" x14ac:dyDescent="0.25">
      <c r="A18" s="2175" t="s">
        <v>162</v>
      </c>
      <c r="B18" s="3766" t="s">
        <v>296</v>
      </c>
      <c r="C18" s="3767"/>
      <c r="D18" s="3767"/>
      <c r="E18" s="3767"/>
      <c r="F18" s="3767"/>
      <c r="G18" s="3767"/>
      <c r="H18" s="3768"/>
    </row>
    <row r="19" spans="1:9" x14ac:dyDescent="0.25">
      <c r="A19" s="2177"/>
      <c r="B19" s="3769"/>
      <c r="C19" s="3770"/>
      <c r="D19" s="3770"/>
      <c r="E19" s="3770"/>
      <c r="F19" s="3770"/>
      <c r="G19" s="3770"/>
      <c r="H19" s="3771"/>
    </row>
    <row r="20" spans="1:9" ht="30" customHeight="1" thickBot="1" x14ac:dyDescent="0.3">
      <c r="A20" s="2178" t="s">
        <v>231</v>
      </c>
      <c r="B20" s="3772" t="s">
        <v>1015</v>
      </c>
      <c r="C20" s="3773"/>
      <c r="D20" s="3773"/>
      <c r="E20" s="3773"/>
      <c r="F20" s="3773"/>
      <c r="G20" s="3773"/>
      <c r="H20" s="3774"/>
    </row>
    <row r="22" spans="1:9" ht="18.75" thickBot="1" x14ac:dyDescent="0.3">
      <c r="C22" s="609">
        <v>2018</v>
      </c>
    </row>
    <row r="23" spans="1:9" ht="27" thickBot="1" x14ac:dyDescent="0.3">
      <c r="B23" s="1426" t="s">
        <v>166</v>
      </c>
      <c r="C23" s="1427" t="s">
        <v>298</v>
      </c>
      <c r="D23" s="1428" t="s">
        <v>159</v>
      </c>
      <c r="E23" s="1429" t="s">
        <v>275</v>
      </c>
      <c r="F23" s="1199"/>
      <c r="G23" s="1199"/>
      <c r="H23" s="1199"/>
      <c r="I23" s="504"/>
    </row>
    <row r="24" spans="1:9" ht="39.75" customHeight="1" x14ac:dyDescent="0.25">
      <c r="B24" s="3140">
        <v>43101</v>
      </c>
      <c r="C24" s="3187">
        <v>0.2757</v>
      </c>
      <c r="D24" s="3183">
        <v>1</v>
      </c>
      <c r="E24" s="3775" t="s">
        <v>1021</v>
      </c>
      <c r="F24" s="3776"/>
      <c r="G24" s="3776"/>
      <c r="H24" s="3776"/>
      <c r="I24" s="3777"/>
    </row>
    <row r="25" spans="1:9" ht="30.75" customHeight="1" x14ac:dyDescent="0.25">
      <c r="B25" s="2314">
        <v>43132</v>
      </c>
      <c r="C25" s="2633">
        <v>0.16669999999999999</v>
      </c>
      <c r="D25" s="3184">
        <v>1</v>
      </c>
      <c r="E25" s="3778" t="s">
        <v>1022</v>
      </c>
      <c r="F25" s="3778"/>
      <c r="G25" s="3778"/>
      <c r="H25" s="3778"/>
      <c r="I25" s="3779"/>
    </row>
    <row r="26" spans="1:9" ht="25.5" customHeight="1" x14ac:dyDescent="0.25">
      <c r="B26" s="2314" t="s">
        <v>1511</v>
      </c>
      <c r="C26" s="2633">
        <v>0.5</v>
      </c>
      <c r="D26" s="3184">
        <v>1</v>
      </c>
      <c r="E26" s="3778" t="s">
        <v>1023</v>
      </c>
      <c r="F26" s="3778"/>
      <c r="G26" s="3778"/>
      <c r="H26" s="3778"/>
      <c r="I26" s="3779"/>
    </row>
    <row r="27" spans="1:9" x14ac:dyDescent="0.25">
      <c r="B27" s="2314">
        <v>43191</v>
      </c>
      <c r="C27" s="1995">
        <v>1</v>
      </c>
      <c r="D27" s="3184">
        <v>1</v>
      </c>
      <c r="E27" s="3785"/>
      <c r="F27" s="3529"/>
      <c r="G27" s="3529"/>
      <c r="H27" s="3529"/>
      <c r="I27" s="3530"/>
    </row>
    <row r="28" spans="1:9" x14ac:dyDescent="0.25">
      <c r="B28" s="2314">
        <v>43221</v>
      </c>
      <c r="C28" s="1995">
        <v>1</v>
      </c>
      <c r="D28" s="3184">
        <v>1</v>
      </c>
      <c r="E28" s="3785" t="s">
        <v>167</v>
      </c>
      <c r="F28" s="3529"/>
      <c r="G28" s="3529"/>
      <c r="H28" s="3529"/>
      <c r="I28" s="3530"/>
    </row>
    <row r="29" spans="1:9" ht="25.5" customHeight="1" x14ac:dyDescent="0.25">
      <c r="B29" s="2314">
        <v>43252</v>
      </c>
      <c r="C29" s="2633">
        <v>0.25</v>
      </c>
      <c r="D29" s="3184">
        <v>1</v>
      </c>
      <c r="E29" s="3778" t="s">
        <v>1023</v>
      </c>
      <c r="F29" s="3778"/>
      <c r="G29" s="3778"/>
      <c r="H29" s="3778"/>
      <c r="I29" s="3779"/>
    </row>
    <row r="30" spans="1:9" ht="23.25" customHeight="1" x14ac:dyDescent="0.25">
      <c r="B30" s="2314">
        <v>43282</v>
      </c>
      <c r="C30" s="2633">
        <v>0.5</v>
      </c>
      <c r="D30" s="3184">
        <v>1</v>
      </c>
      <c r="E30" s="3778" t="s">
        <v>1023</v>
      </c>
      <c r="F30" s="3778"/>
      <c r="G30" s="3778"/>
      <c r="H30" s="3778"/>
      <c r="I30" s="3779"/>
    </row>
    <row r="31" spans="1:9" x14ac:dyDescent="0.25">
      <c r="B31" s="2314">
        <v>43313</v>
      </c>
      <c r="C31" s="1995">
        <v>1</v>
      </c>
      <c r="D31" s="3184">
        <v>1</v>
      </c>
      <c r="E31" s="3785"/>
      <c r="F31" s="3529"/>
      <c r="G31" s="3529"/>
      <c r="H31" s="3529"/>
      <c r="I31" s="3530"/>
    </row>
    <row r="32" spans="1:9" x14ac:dyDescent="0.25">
      <c r="B32" s="2314" t="s">
        <v>1512</v>
      </c>
      <c r="C32" s="1995">
        <v>1</v>
      </c>
      <c r="D32" s="3184">
        <v>1</v>
      </c>
      <c r="E32" s="3785"/>
      <c r="F32" s="3529"/>
      <c r="G32" s="3529"/>
      <c r="H32" s="3529"/>
      <c r="I32" s="3530"/>
    </row>
    <row r="33" spans="2:9" x14ac:dyDescent="0.25">
      <c r="B33" s="2314" t="s">
        <v>1513</v>
      </c>
      <c r="C33" s="2632">
        <v>1</v>
      </c>
      <c r="D33" s="3184">
        <v>1</v>
      </c>
      <c r="E33" s="3785"/>
      <c r="F33" s="3529"/>
      <c r="G33" s="3529"/>
      <c r="H33" s="3529"/>
      <c r="I33" s="3530"/>
    </row>
    <row r="34" spans="2:9" x14ac:dyDescent="0.25">
      <c r="B34" s="2314" t="s">
        <v>1514</v>
      </c>
      <c r="C34" s="2632">
        <v>1</v>
      </c>
      <c r="D34" s="3184">
        <v>1</v>
      </c>
      <c r="E34" s="3785"/>
      <c r="F34" s="3529"/>
      <c r="G34" s="3529"/>
      <c r="H34" s="3529"/>
      <c r="I34" s="3530"/>
    </row>
    <row r="35" spans="2:9" ht="15.75" thickBot="1" x14ac:dyDescent="0.3">
      <c r="B35" s="2315" t="s">
        <v>1515</v>
      </c>
      <c r="C35" s="3188">
        <v>0.77780000000000005</v>
      </c>
      <c r="D35" s="3186">
        <v>1</v>
      </c>
      <c r="E35" s="3785"/>
      <c r="F35" s="3529"/>
      <c r="G35" s="3529"/>
      <c r="H35" s="3529"/>
      <c r="I35" s="3530"/>
    </row>
    <row r="36" spans="2:9" ht="20.25" customHeight="1" x14ac:dyDescent="0.25">
      <c r="B36" s="3140">
        <v>43466</v>
      </c>
      <c r="C36" s="3182">
        <v>0.71430000000000005</v>
      </c>
      <c r="D36" s="3183">
        <v>1</v>
      </c>
      <c r="E36" s="3782" t="s">
        <v>1509</v>
      </c>
      <c r="F36" s="3783"/>
      <c r="G36" s="3783"/>
      <c r="H36" s="3783"/>
      <c r="I36" s="3783"/>
    </row>
    <row r="37" spans="2:9" x14ac:dyDescent="0.25">
      <c r="B37" s="2314">
        <v>43497</v>
      </c>
      <c r="C37" s="1995">
        <v>1</v>
      </c>
      <c r="D37" s="3184">
        <v>1</v>
      </c>
      <c r="E37" s="3784"/>
      <c r="F37" s="3783"/>
      <c r="G37" s="3783"/>
      <c r="H37" s="3783"/>
      <c r="I37" s="3783"/>
    </row>
    <row r="38" spans="2:9" x14ac:dyDescent="0.25">
      <c r="B38" s="2314" t="s">
        <v>1474</v>
      </c>
      <c r="C38" s="2898">
        <v>0.5</v>
      </c>
      <c r="D38" s="3184">
        <v>1</v>
      </c>
      <c r="E38" s="3782" t="s">
        <v>1510</v>
      </c>
      <c r="F38" s="3783"/>
      <c r="G38" s="3783"/>
      <c r="H38" s="3783"/>
      <c r="I38" s="3783"/>
    </row>
    <row r="39" spans="2:9" x14ac:dyDescent="0.25">
      <c r="B39" s="2314">
        <v>43556</v>
      </c>
      <c r="C39" s="3181"/>
      <c r="D39" s="3184">
        <v>1</v>
      </c>
      <c r="E39" s="3179"/>
      <c r="F39" s="3180"/>
      <c r="G39" s="3180"/>
      <c r="H39" s="3180"/>
      <c r="I39" s="3180"/>
    </row>
    <row r="40" spans="2:9" x14ac:dyDescent="0.25">
      <c r="B40" s="2314">
        <v>43586</v>
      </c>
      <c r="C40" s="3181"/>
      <c r="D40" s="3184">
        <v>1</v>
      </c>
      <c r="E40" s="3179"/>
      <c r="F40" s="3180"/>
      <c r="G40" s="3180"/>
      <c r="H40" s="3180"/>
      <c r="I40" s="3180"/>
    </row>
    <row r="41" spans="2:9" x14ac:dyDescent="0.25">
      <c r="B41" s="2314">
        <v>43617</v>
      </c>
      <c r="C41" s="3181"/>
      <c r="D41" s="3184">
        <v>1</v>
      </c>
      <c r="E41" s="3179"/>
      <c r="F41" s="3180"/>
      <c r="G41" s="3180"/>
      <c r="H41" s="3180"/>
      <c r="I41" s="3180"/>
    </row>
    <row r="42" spans="2:9" x14ac:dyDescent="0.25">
      <c r="B42" s="2314">
        <v>43647</v>
      </c>
      <c r="C42" s="3181"/>
      <c r="D42" s="3184">
        <v>1</v>
      </c>
      <c r="E42" s="3179"/>
      <c r="F42" s="3180"/>
      <c r="G42" s="3180"/>
      <c r="H42" s="3180"/>
      <c r="I42" s="3180"/>
    </row>
    <row r="43" spans="2:9" x14ac:dyDescent="0.25">
      <c r="B43" s="2314">
        <v>43678</v>
      </c>
      <c r="C43" s="3181"/>
      <c r="D43" s="3184">
        <v>1</v>
      </c>
      <c r="E43" s="3179"/>
      <c r="F43" s="3180"/>
      <c r="G43" s="3180"/>
      <c r="H43" s="3180"/>
      <c r="I43" s="3180"/>
    </row>
    <row r="44" spans="2:9" x14ac:dyDescent="0.25">
      <c r="B44" s="2314">
        <v>43709</v>
      </c>
      <c r="C44" s="3181"/>
      <c r="D44" s="3184">
        <v>1</v>
      </c>
      <c r="E44" s="3179"/>
      <c r="F44" s="3180"/>
      <c r="G44" s="3180"/>
      <c r="H44" s="3180"/>
      <c r="I44" s="3180"/>
    </row>
    <row r="45" spans="2:9" x14ac:dyDescent="0.25">
      <c r="B45" s="2314">
        <v>43739</v>
      </c>
      <c r="C45" s="3181"/>
      <c r="D45" s="3184">
        <v>1</v>
      </c>
      <c r="E45" s="3179"/>
      <c r="F45" s="3180"/>
      <c r="G45" s="3180"/>
      <c r="H45" s="3180"/>
      <c r="I45" s="3180"/>
    </row>
    <row r="46" spans="2:9" x14ac:dyDescent="0.25">
      <c r="B46" s="2314">
        <v>43770</v>
      </c>
      <c r="C46" s="3181"/>
      <c r="D46" s="3184">
        <v>1</v>
      </c>
      <c r="E46" s="49"/>
      <c r="F46" s="49"/>
      <c r="G46" s="49"/>
      <c r="H46" s="49"/>
      <c r="I46" s="49"/>
    </row>
    <row r="47" spans="2:9" ht="15.75" thickBot="1" x14ac:dyDescent="0.3">
      <c r="B47" s="2315">
        <v>43800</v>
      </c>
      <c r="C47" s="3185"/>
      <c r="D47" s="3186">
        <v>1</v>
      </c>
      <c r="E47" s="49"/>
      <c r="F47" s="49"/>
      <c r="G47" s="49"/>
      <c r="H47" s="49"/>
      <c r="I47" s="49"/>
    </row>
    <row r="49" spans="13:16" x14ac:dyDescent="0.25">
      <c r="M49" s="56" t="s">
        <v>285</v>
      </c>
    </row>
    <row r="50" spans="13:16" x14ac:dyDescent="0.25">
      <c r="M50" t="s">
        <v>176</v>
      </c>
    </row>
    <row r="51" spans="13:16" x14ac:dyDescent="0.25">
      <c r="M51" t="s">
        <v>177</v>
      </c>
    </row>
    <row r="52" spans="13:16" x14ac:dyDescent="0.25">
      <c r="M52" s="489" t="s">
        <v>178</v>
      </c>
      <c r="N52" s="490"/>
      <c r="O52" s="490"/>
      <c r="P52" s="491"/>
    </row>
    <row r="53" spans="13:16" ht="32.25" customHeight="1" x14ac:dyDescent="0.25">
      <c r="M53" s="3780" t="s">
        <v>179</v>
      </c>
      <c r="N53" s="3781"/>
      <c r="O53" s="3762" t="s">
        <v>180</v>
      </c>
      <c r="P53" s="3763"/>
    </row>
    <row r="54" spans="13:16" x14ac:dyDescent="0.25">
      <c r="M54" s="492"/>
      <c r="N54" s="463"/>
      <c r="O54" s="493"/>
      <c r="P54" s="590"/>
    </row>
    <row r="55" spans="13:16" x14ac:dyDescent="0.25">
      <c r="M55" s="492"/>
      <c r="N55" s="463"/>
      <c r="O55" s="493"/>
      <c r="P55" s="590"/>
    </row>
    <row r="56" spans="13:16" x14ac:dyDescent="0.25">
      <c r="M56" s="492"/>
      <c r="N56" s="463"/>
      <c r="O56" s="493"/>
      <c r="P56" s="590"/>
    </row>
    <row r="57" spans="13:16" x14ac:dyDescent="0.25">
      <c r="M57" s="492"/>
      <c r="N57" s="463"/>
      <c r="O57" s="493"/>
      <c r="P57" s="590"/>
    </row>
    <row r="58" spans="13:16" x14ac:dyDescent="0.25">
      <c r="M58" s="492"/>
      <c r="N58" s="463"/>
      <c r="O58" s="493"/>
      <c r="P58" s="590"/>
    </row>
    <row r="59" spans="13:16" x14ac:dyDescent="0.25">
      <c r="M59" s="492"/>
      <c r="N59" s="463"/>
      <c r="O59" s="493"/>
      <c r="P59" s="590"/>
    </row>
    <row r="60" spans="13:16" x14ac:dyDescent="0.25">
      <c r="M60" s="492"/>
      <c r="N60" s="463"/>
      <c r="O60" s="493"/>
      <c r="P60" s="590"/>
    </row>
    <row r="61" spans="13:16" x14ac:dyDescent="0.25">
      <c r="M61" s="492"/>
      <c r="N61" s="463"/>
      <c r="O61" s="493"/>
      <c r="P61" s="590"/>
    </row>
    <row r="62" spans="13:16" x14ac:dyDescent="0.25">
      <c r="M62" s="492"/>
      <c r="N62" s="463"/>
      <c r="O62" s="493"/>
      <c r="P62" s="590"/>
    </row>
    <row r="63" spans="13:16" x14ac:dyDescent="0.25">
      <c r="M63" s="492"/>
      <c r="N63" s="463"/>
      <c r="O63" s="493"/>
      <c r="P63" s="590"/>
    </row>
    <row r="64" spans="13:16" ht="15.75" thickBot="1" x14ac:dyDescent="0.3">
      <c r="M64" s="495"/>
      <c r="N64" s="496"/>
      <c r="O64" s="497"/>
      <c r="P64" s="1431"/>
    </row>
    <row r="65" spans="2:18" x14ac:dyDescent="0.25">
      <c r="M65" t="s">
        <v>401</v>
      </c>
    </row>
    <row r="66" spans="2:18" x14ac:dyDescent="0.25">
      <c r="M66" s="309" t="s">
        <v>402</v>
      </c>
    </row>
    <row r="70" spans="2:18" ht="18" x14ac:dyDescent="0.25">
      <c r="B70" s="499" t="s">
        <v>168</v>
      </c>
      <c r="C70" s="500"/>
      <c r="D70" s="500"/>
      <c r="E70" s="500"/>
      <c r="F70" s="500"/>
      <c r="G70" s="500"/>
      <c r="H70" s="500"/>
      <c r="I70" s="500"/>
      <c r="J70" s="500"/>
      <c r="K70" s="500"/>
      <c r="L70" s="500"/>
      <c r="M70" s="500"/>
      <c r="N70" s="500"/>
      <c r="O70" s="500"/>
      <c r="P70" s="500"/>
    </row>
    <row r="71" spans="2:18" ht="15.75" thickBot="1" x14ac:dyDescent="0.3"/>
    <row r="72" spans="2:18" ht="15.75" thickBot="1" x14ac:dyDescent="0.3">
      <c r="B72" s="1411"/>
      <c r="C72" s="1408" t="s">
        <v>1324</v>
      </c>
      <c r="D72" s="1409"/>
      <c r="E72" s="1409"/>
      <c r="F72" s="1409"/>
      <c r="G72" s="1412"/>
    </row>
    <row r="73" spans="2:18" ht="36.75" x14ac:dyDescent="0.25">
      <c r="B73" s="505" t="s">
        <v>166</v>
      </c>
      <c r="C73" s="1884" t="s">
        <v>170</v>
      </c>
      <c r="D73" s="1884" t="s">
        <v>171</v>
      </c>
      <c r="E73" s="1885" t="s">
        <v>859</v>
      </c>
      <c r="F73" s="1886" t="s">
        <v>860</v>
      </c>
      <c r="G73" s="1887" t="s">
        <v>861</v>
      </c>
      <c r="L73" s="186"/>
      <c r="M73" s="49"/>
    </row>
    <row r="74" spans="2:18" ht="15" customHeight="1" x14ac:dyDescent="0.25">
      <c r="B74" s="1430">
        <v>43101</v>
      </c>
      <c r="C74" s="1888">
        <v>43137</v>
      </c>
      <c r="D74" s="1888">
        <v>43158</v>
      </c>
      <c r="E74" s="671">
        <v>6</v>
      </c>
      <c r="F74" s="671">
        <v>21</v>
      </c>
      <c r="G74" s="1454">
        <f>+(E74/F74)</f>
        <v>0.2857142857142857</v>
      </c>
      <c r="I74" s="49"/>
      <c r="J74" s="1432"/>
      <c r="K74" s="49"/>
      <c r="L74" s="619"/>
      <c r="M74" s="49"/>
      <c r="N74" s="49"/>
      <c r="O74" s="49"/>
      <c r="P74" s="49"/>
      <c r="Q74" s="49"/>
      <c r="R74" s="49"/>
    </row>
    <row r="75" spans="2:18" ht="15" customHeight="1" x14ac:dyDescent="0.25">
      <c r="B75" s="1430">
        <v>43132</v>
      </c>
      <c r="C75" s="1888">
        <v>43160</v>
      </c>
      <c r="D75" s="1888">
        <v>43166</v>
      </c>
      <c r="E75" s="671">
        <v>1</v>
      </c>
      <c r="F75" s="671">
        <v>6</v>
      </c>
      <c r="G75" s="1454">
        <f>+(E75/F75)</f>
        <v>0.16666666666666666</v>
      </c>
      <c r="I75" s="49"/>
      <c r="J75" s="3764"/>
      <c r="K75" s="3688"/>
      <c r="L75" s="3688"/>
      <c r="M75" s="3688"/>
      <c r="N75" s="3688"/>
      <c r="O75" s="3688"/>
      <c r="P75" s="3688"/>
      <c r="Q75" s="3688"/>
      <c r="R75" s="49"/>
    </row>
    <row r="76" spans="2:18" ht="15" customHeight="1" x14ac:dyDescent="0.25">
      <c r="B76" s="1430" t="s">
        <v>1511</v>
      </c>
      <c r="C76" s="1888">
        <v>43192</v>
      </c>
      <c r="D76" s="1888">
        <v>43196</v>
      </c>
      <c r="E76" s="671">
        <v>2</v>
      </c>
      <c r="F76" s="671">
        <v>4</v>
      </c>
      <c r="G76" s="1454">
        <f>+(E76/F76)</f>
        <v>0.5</v>
      </c>
      <c r="I76" s="49"/>
      <c r="J76" s="3688"/>
      <c r="K76" s="3688"/>
      <c r="L76" s="3688"/>
      <c r="M76" s="3688"/>
      <c r="N76" s="3688"/>
      <c r="O76" s="3688"/>
      <c r="P76" s="3688"/>
      <c r="Q76" s="3688"/>
      <c r="R76" s="49"/>
    </row>
    <row r="77" spans="2:18" ht="15" customHeight="1" x14ac:dyDescent="0.25">
      <c r="B77" s="1430">
        <v>43191</v>
      </c>
      <c r="C77" s="1888">
        <v>43222</v>
      </c>
      <c r="D77" s="1888">
        <v>43222</v>
      </c>
      <c r="E77" s="671">
        <v>2</v>
      </c>
      <c r="F77" s="671">
        <v>2</v>
      </c>
      <c r="G77" s="1995">
        <f t="shared" ref="G77:G78" si="0">+(E77/F77)</f>
        <v>1</v>
      </c>
      <c r="I77" s="49"/>
      <c r="J77" s="3688"/>
      <c r="K77" s="3688"/>
      <c r="L77" s="3688"/>
      <c r="M77" s="3688"/>
      <c r="N77" s="3688"/>
      <c r="O77" s="3688"/>
      <c r="P77" s="3688"/>
      <c r="Q77" s="3688"/>
      <c r="R77" s="49"/>
    </row>
    <row r="78" spans="2:18" ht="15" customHeight="1" x14ac:dyDescent="0.25">
      <c r="B78" s="1430">
        <v>43160</v>
      </c>
      <c r="C78" s="1888">
        <v>43252</v>
      </c>
      <c r="D78" s="1888">
        <v>43252</v>
      </c>
      <c r="E78" s="671">
        <v>1</v>
      </c>
      <c r="F78" s="671">
        <v>1</v>
      </c>
      <c r="G78" s="1995">
        <f t="shared" si="0"/>
        <v>1</v>
      </c>
      <c r="I78" s="49"/>
      <c r="J78" s="3688"/>
      <c r="K78" s="3688"/>
      <c r="L78" s="3688"/>
      <c r="M78" s="3688"/>
      <c r="N78" s="3688"/>
      <c r="O78" s="3688"/>
      <c r="P78" s="3688"/>
      <c r="Q78" s="3688"/>
      <c r="R78" s="49"/>
    </row>
    <row r="79" spans="2:18" ht="15" customHeight="1" x14ac:dyDescent="0.25">
      <c r="B79" s="1430">
        <v>43191</v>
      </c>
      <c r="C79" s="1888">
        <v>43276</v>
      </c>
      <c r="D79" s="1888">
        <v>43280</v>
      </c>
      <c r="E79" s="671">
        <v>1</v>
      </c>
      <c r="F79" s="671">
        <v>4</v>
      </c>
      <c r="G79" s="1454">
        <f>+(E79/F79)</f>
        <v>0.25</v>
      </c>
      <c r="I79" s="49"/>
      <c r="J79" s="3688"/>
      <c r="K79" s="3688"/>
      <c r="L79" s="3688"/>
      <c r="M79" s="3688"/>
      <c r="N79" s="3688"/>
      <c r="O79" s="3688"/>
      <c r="P79" s="3688"/>
      <c r="Q79" s="3688"/>
      <c r="R79" s="49"/>
    </row>
    <row r="80" spans="2:18" ht="15" customHeight="1" x14ac:dyDescent="0.25">
      <c r="B80" s="1430" t="s">
        <v>1474</v>
      </c>
      <c r="C80" s="1888">
        <v>43313</v>
      </c>
      <c r="D80" s="1888">
        <v>43314</v>
      </c>
      <c r="E80" s="671">
        <v>1</v>
      </c>
      <c r="F80" s="671">
        <v>2</v>
      </c>
      <c r="G80" s="1454">
        <f>+(E80/F80)</f>
        <v>0.5</v>
      </c>
      <c r="I80" s="49"/>
      <c r="J80" s="3688"/>
      <c r="K80" s="3688"/>
      <c r="L80" s="3688"/>
      <c r="M80" s="3688"/>
      <c r="N80" s="3688"/>
      <c r="O80" s="3688"/>
      <c r="P80" s="3688"/>
      <c r="Q80" s="3688"/>
      <c r="R80" s="49"/>
    </row>
    <row r="81" spans="2:18" ht="15" customHeight="1" x14ac:dyDescent="0.25">
      <c r="B81" s="1430">
        <v>43221</v>
      </c>
      <c r="C81" s="1888">
        <v>43346</v>
      </c>
      <c r="D81" s="1888">
        <v>43346</v>
      </c>
      <c r="E81" s="671">
        <v>3</v>
      </c>
      <c r="F81" s="671">
        <v>3</v>
      </c>
      <c r="G81" s="1995">
        <f>+(E81/F81)</f>
        <v>1</v>
      </c>
      <c r="I81" s="49"/>
      <c r="J81" s="3688"/>
      <c r="K81" s="3688"/>
      <c r="L81" s="3688"/>
      <c r="M81" s="3688"/>
      <c r="N81" s="3688"/>
      <c r="O81" s="3688"/>
      <c r="P81" s="3688"/>
      <c r="Q81" s="3688"/>
      <c r="R81" s="49"/>
    </row>
    <row r="82" spans="2:18" ht="15" customHeight="1" x14ac:dyDescent="0.25">
      <c r="B82" s="1430">
        <v>43221</v>
      </c>
      <c r="C82" s="1888">
        <v>43376</v>
      </c>
      <c r="D82" s="1888">
        <v>43376</v>
      </c>
      <c r="E82" s="671">
        <v>3</v>
      </c>
      <c r="F82" s="671">
        <v>3</v>
      </c>
      <c r="G82" s="1995">
        <v>1</v>
      </c>
      <c r="I82" s="49"/>
      <c r="J82" s="3688"/>
      <c r="K82" s="3688"/>
      <c r="L82" s="3688"/>
      <c r="M82" s="3688"/>
      <c r="N82" s="3688"/>
      <c r="O82" s="3688"/>
      <c r="P82" s="3688"/>
      <c r="Q82" s="3688"/>
      <c r="R82" s="49"/>
    </row>
    <row r="83" spans="2:18" ht="15" customHeight="1" x14ac:dyDescent="0.25">
      <c r="B83" s="1430">
        <v>43252</v>
      </c>
      <c r="C83" s="1888">
        <v>43405</v>
      </c>
      <c r="D83" s="1888">
        <v>43405</v>
      </c>
      <c r="E83" s="671">
        <v>1</v>
      </c>
      <c r="F83" s="671">
        <v>1</v>
      </c>
      <c r="G83" s="2634">
        <v>1</v>
      </c>
      <c r="I83" s="49"/>
      <c r="J83" s="3688"/>
      <c r="K83" s="3688"/>
      <c r="L83" s="3688"/>
      <c r="M83" s="3688"/>
      <c r="N83" s="3688"/>
      <c r="O83" s="3688"/>
      <c r="P83" s="3688"/>
      <c r="Q83" s="3688"/>
      <c r="R83" s="49"/>
    </row>
    <row r="84" spans="2:18" ht="15" customHeight="1" x14ac:dyDescent="0.25">
      <c r="B84" s="1430" t="s">
        <v>1516</v>
      </c>
      <c r="C84" s="1888">
        <v>43437</v>
      </c>
      <c r="D84" s="1888">
        <v>43437</v>
      </c>
      <c r="E84" s="671">
        <v>3</v>
      </c>
      <c r="F84" s="671">
        <v>3</v>
      </c>
      <c r="G84" s="2634">
        <v>1</v>
      </c>
      <c r="I84" s="49"/>
      <c r="J84" s="49"/>
      <c r="K84" s="49"/>
      <c r="L84" s="619"/>
      <c r="M84" s="49"/>
      <c r="N84" s="49"/>
      <c r="O84" s="49"/>
      <c r="P84" s="49"/>
      <c r="Q84" s="49"/>
      <c r="R84" s="49"/>
    </row>
    <row r="85" spans="2:18" ht="15" customHeight="1" x14ac:dyDescent="0.25">
      <c r="B85" s="1430">
        <v>43252</v>
      </c>
      <c r="C85" s="1888">
        <v>43107</v>
      </c>
      <c r="D85" s="1888">
        <v>43481</v>
      </c>
      <c r="E85" s="671">
        <v>7</v>
      </c>
      <c r="F85" s="671">
        <v>9</v>
      </c>
      <c r="G85" s="2634">
        <f>E85/F85</f>
        <v>0.77777777777777779</v>
      </c>
      <c r="L85" s="288"/>
    </row>
    <row r="86" spans="2:18" ht="15" customHeight="1" x14ac:dyDescent="0.25">
      <c r="B86" s="1430">
        <v>43466</v>
      </c>
      <c r="C86" s="1888">
        <v>43501</v>
      </c>
      <c r="D86" s="1888">
        <v>43503</v>
      </c>
      <c r="E86" s="671">
        <v>5</v>
      </c>
      <c r="F86" s="671">
        <v>7</v>
      </c>
      <c r="G86" s="2894">
        <v>0.71430000000000005</v>
      </c>
      <c r="L86" s="288"/>
    </row>
    <row r="87" spans="2:18" ht="15" customHeight="1" x14ac:dyDescent="0.25">
      <c r="B87" s="1430">
        <v>43497</v>
      </c>
      <c r="C87" s="1888">
        <v>43525</v>
      </c>
      <c r="D87" s="1888">
        <v>43525</v>
      </c>
      <c r="E87" s="671">
        <v>1</v>
      </c>
      <c r="F87" s="671">
        <v>1</v>
      </c>
      <c r="G87" s="1995">
        <f t="shared" ref="G87" si="1">+(E87/F87)</f>
        <v>1</v>
      </c>
      <c r="L87" s="288"/>
    </row>
    <row r="88" spans="2:18" ht="15" customHeight="1" x14ac:dyDescent="0.25">
      <c r="B88" s="1430" t="s">
        <v>1474</v>
      </c>
      <c r="C88" s="1888">
        <v>43556</v>
      </c>
      <c r="D88" s="1888">
        <v>43557</v>
      </c>
      <c r="E88" s="671">
        <v>1</v>
      </c>
      <c r="F88" s="671">
        <v>2</v>
      </c>
      <c r="G88" s="2898">
        <v>0.5</v>
      </c>
      <c r="L88" s="288"/>
    </row>
    <row r="89" spans="2:18" ht="15" customHeight="1" x14ac:dyDescent="0.25">
      <c r="B89" s="1430">
        <v>43556</v>
      </c>
      <c r="C89" s="1888">
        <v>43587</v>
      </c>
      <c r="D89" s="1888"/>
      <c r="E89" s="671"/>
      <c r="F89" s="671"/>
      <c r="G89" s="2935"/>
      <c r="L89" s="288"/>
    </row>
    <row r="90" spans="2:18" ht="15" customHeight="1" x14ac:dyDescent="0.25">
      <c r="B90" s="1430">
        <v>43586</v>
      </c>
      <c r="C90" s="1888">
        <v>43619</v>
      </c>
      <c r="D90" s="1888"/>
      <c r="E90" s="671"/>
      <c r="F90" s="671"/>
      <c r="G90" s="2935"/>
      <c r="L90" s="288"/>
    </row>
    <row r="91" spans="2:18" ht="15" customHeight="1" x14ac:dyDescent="0.25">
      <c r="B91" s="1430">
        <v>43617</v>
      </c>
      <c r="C91" s="1888">
        <v>43644</v>
      </c>
      <c r="D91" s="1888"/>
      <c r="E91" s="671"/>
      <c r="F91" s="671"/>
      <c r="G91" s="2075"/>
      <c r="L91" s="288"/>
    </row>
    <row r="92" spans="2:18" ht="15" customHeight="1" x14ac:dyDescent="0.25">
      <c r="B92" s="1430">
        <v>43647</v>
      </c>
      <c r="C92" s="1888">
        <v>43678</v>
      </c>
      <c r="D92" s="1888"/>
      <c r="E92" s="671"/>
      <c r="F92" s="671"/>
      <c r="G92" s="2075"/>
      <c r="L92" s="288"/>
    </row>
    <row r="93" spans="2:18" ht="15" customHeight="1" x14ac:dyDescent="0.25">
      <c r="B93" s="1430">
        <v>43678</v>
      </c>
      <c r="C93" s="1888">
        <v>43710</v>
      </c>
      <c r="D93" s="1888"/>
      <c r="E93" s="671"/>
      <c r="F93" s="671"/>
      <c r="G93" s="2935"/>
      <c r="L93" s="288"/>
    </row>
    <row r="94" spans="2:18" ht="15" customHeight="1" x14ac:dyDescent="0.25">
      <c r="B94" s="1430">
        <v>43709</v>
      </c>
      <c r="C94" s="1888">
        <v>43739</v>
      </c>
      <c r="D94" s="1888"/>
      <c r="E94" s="671"/>
      <c r="F94" s="671"/>
      <c r="G94" s="2935"/>
      <c r="L94" s="288"/>
    </row>
    <row r="95" spans="2:18" ht="15" customHeight="1" x14ac:dyDescent="0.25">
      <c r="B95" s="1430">
        <v>43739</v>
      </c>
      <c r="C95" s="1888">
        <v>43770</v>
      </c>
      <c r="D95" s="1888"/>
      <c r="E95" s="671"/>
      <c r="F95" s="671"/>
      <c r="G95" s="2935"/>
      <c r="L95" s="288"/>
    </row>
    <row r="96" spans="2:18" ht="15" customHeight="1" x14ac:dyDescent="0.25">
      <c r="B96" s="1430">
        <v>43770</v>
      </c>
      <c r="C96" s="1888">
        <v>43801</v>
      </c>
      <c r="D96" s="1888"/>
      <c r="E96" s="671"/>
      <c r="F96" s="671"/>
      <c r="G96" s="2935"/>
      <c r="L96" s="288"/>
    </row>
    <row r="97" spans="2:15" ht="15" customHeight="1" x14ac:dyDescent="0.25">
      <c r="B97" s="1430">
        <v>43800</v>
      </c>
      <c r="C97" s="1888">
        <v>43836</v>
      </c>
      <c r="D97" s="1888"/>
      <c r="E97" s="671"/>
      <c r="F97" s="671"/>
      <c r="G97" s="2935"/>
      <c r="L97" s="288"/>
    </row>
    <row r="98" spans="2:15" ht="15.75" thickBot="1" x14ac:dyDescent="0.3"/>
    <row r="99" spans="2:15" x14ac:dyDescent="0.25">
      <c r="B99" s="1417" t="s">
        <v>1325</v>
      </c>
      <c r="C99" s="512"/>
      <c r="D99" s="1418"/>
      <c r="E99" s="512"/>
      <c r="F99" s="512"/>
      <c r="G99" s="512"/>
      <c r="H99" s="512"/>
      <c r="I99" s="1419"/>
    </row>
    <row r="100" spans="2:15" x14ac:dyDescent="0.25">
      <c r="B100" s="1420" t="s">
        <v>304</v>
      </c>
      <c r="C100" s="515"/>
      <c r="D100" s="1421"/>
      <c r="E100" s="515"/>
      <c r="F100" s="515"/>
      <c r="G100" s="515"/>
      <c r="H100" s="515"/>
      <c r="I100" s="1422"/>
    </row>
    <row r="101" spans="2:15" ht="15.75" thickBot="1" x14ac:dyDescent="0.3">
      <c r="B101" s="1423" t="s">
        <v>305</v>
      </c>
      <c r="C101" s="519"/>
      <c r="D101" s="1424"/>
      <c r="E101" s="519"/>
      <c r="F101" s="519"/>
      <c r="G101" s="519"/>
      <c r="H101" s="519"/>
      <c r="I101" s="1425"/>
    </row>
    <row r="105" spans="2:15" ht="15.75" thickBot="1" x14ac:dyDescent="0.3"/>
    <row r="106" spans="2:15" ht="26.25" x14ac:dyDescent="0.25">
      <c r="B106" s="1426" t="s">
        <v>166</v>
      </c>
      <c r="C106" s="1427" t="s">
        <v>298</v>
      </c>
      <c r="D106" s="1428" t="s">
        <v>159</v>
      </c>
      <c r="E106" s="1429" t="s">
        <v>275</v>
      </c>
      <c r="F106" s="1199"/>
      <c r="G106" s="1199"/>
      <c r="H106" s="1199"/>
      <c r="I106" s="504"/>
    </row>
    <row r="107" spans="2:15" ht="24" customHeight="1" x14ac:dyDescent="0.25">
      <c r="B107" s="1430" t="s">
        <v>879</v>
      </c>
      <c r="C107" s="2894">
        <v>0.2757</v>
      </c>
      <c r="D107" s="2895">
        <v>1</v>
      </c>
      <c r="E107" s="3783" t="s">
        <v>1021</v>
      </c>
      <c r="F107" s="3783"/>
      <c r="G107" s="3783"/>
      <c r="H107" s="3783"/>
      <c r="I107" s="3783"/>
      <c r="L107" s="49"/>
      <c r="M107" s="3786"/>
      <c r="N107" s="3787"/>
      <c r="O107" s="3787"/>
    </row>
    <row r="108" spans="2:15" x14ac:dyDescent="0.25">
      <c r="B108" s="1430" t="s">
        <v>880</v>
      </c>
      <c r="C108" s="2896">
        <v>1</v>
      </c>
      <c r="D108" s="2895">
        <v>1</v>
      </c>
      <c r="E108" s="3783"/>
      <c r="F108" s="3783"/>
      <c r="G108" s="3783"/>
      <c r="H108" s="3783"/>
      <c r="I108" s="3783"/>
      <c r="L108" s="49"/>
      <c r="M108" s="3787"/>
      <c r="N108" s="3787"/>
      <c r="O108" s="3787"/>
    </row>
    <row r="109" spans="2:15" ht="24.75" customHeight="1" x14ac:dyDescent="0.25">
      <c r="B109" s="1430" t="s">
        <v>881</v>
      </c>
      <c r="C109" s="2897"/>
      <c r="D109" s="2895">
        <v>1</v>
      </c>
      <c r="E109" s="3783" t="s">
        <v>1023</v>
      </c>
      <c r="F109" s="3783"/>
      <c r="G109" s="3783"/>
      <c r="H109" s="3783"/>
      <c r="I109" s="3783"/>
      <c r="L109" s="49"/>
      <c r="M109" s="3787"/>
      <c r="N109" s="3787"/>
      <c r="O109" s="3787"/>
    </row>
    <row r="110" spans="2:15" x14ac:dyDescent="0.25">
      <c r="B110" s="1430" t="s">
        <v>1076</v>
      </c>
      <c r="C110" s="2896"/>
      <c r="D110" s="2895">
        <v>1</v>
      </c>
      <c r="E110" s="1"/>
      <c r="F110" s="1"/>
      <c r="G110" s="1"/>
      <c r="H110" s="1"/>
      <c r="I110" s="1"/>
      <c r="L110" s="49"/>
      <c r="M110" s="3787"/>
      <c r="N110" s="3787"/>
      <c r="O110" s="3787"/>
    </row>
    <row r="111" spans="2:15" x14ac:dyDescent="0.25">
      <c r="B111" s="1430" t="s">
        <v>1016</v>
      </c>
      <c r="C111" s="2896"/>
      <c r="D111" s="2895">
        <v>1</v>
      </c>
      <c r="E111" s="1" t="s">
        <v>167</v>
      </c>
      <c r="F111" s="1"/>
      <c r="G111" s="1"/>
      <c r="H111" s="1"/>
      <c r="I111" s="1"/>
      <c r="L111" s="49"/>
      <c r="M111" s="3787"/>
      <c r="N111" s="3787"/>
      <c r="O111" s="3787"/>
    </row>
    <row r="112" spans="2:15" x14ac:dyDescent="0.25">
      <c r="B112" s="1430" t="s">
        <v>1077</v>
      </c>
      <c r="C112" s="2897"/>
      <c r="D112" s="2895">
        <v>1</v>
      </c>
      <c r="E112" s="3783" t="s">
        <v>1023</v>
      </c>
      <c r="F112" s="3783"/>
      <c r="G112" s="3783"/>
      <c r="H112" s="3783"/>
      <c r="I112" s="3783"/>
      <c r="L112" s="49"/>
      <c r="M112" s="3787"/>
      <c r="N112" s="3787"/>
      <c r="O112" s="3787"/>
    </row>
    <row r="113" spans="2:16" x14ac:dyDescent="0.25">
      <c r="B113" s="1430" t="s">
        <v>1079</v>
      </c>
      <c r="C113" s="2897"/>
      <c r="D113" s="2895">
        <v>1</v>
      </c>
      <c r="E113" s="3783" t="s">
        <v>1023</v>
      </c>
      <c r="F113" s="3783"/>
      <c r="G113" s="3783"/>
      <c r="H113" s="3783"/>
      <c r="I113" s="3783"/>
      <c r="L113" s="49"/>
      <c r="M113" s="3787"/>
      <c r="N113" s="3787"/>
      <c r="O113" s="3787"/>
    </row>
    <row r="114" spans="2:16" x14ac:dyDescent="0.25">
      <c r="B114" s="1430" t="s">
        <v>1080</v>
      </c>
      <c r="C114" s="2896"/>
      <c r="D114" s="2895">
        <v>1</v>
      </c>
      <c r="E114" s="1"/>
      <c r="F114" s="1"/>
      <c r="G114" s="1"/>
      <c r="H114" s="1"/>
      <c r="I114" s="1"/>
      <c r="L114" s="49"/>
      <c r="M114" s="3787"/>
      <c r="N114" s="3787"/>
      <c r="O114" s="3787"/>
    </row>
    <row r="115" spans="2:16" x14ac:dyDescent="0.25">
      <c r="B115" s="1430" t="s">
        <v>1323</v>
      </c>
      <c r="C115" s="2632"/>
      <c r="D115" s="2895">
        <v>1</v>
      </c>
      <c r="E115" s="1"/>
      <c r="F115" s="1"/>
      <c r="G115" s="1"/>
      <c r="H115" s="1"/>
      <c r="I115" s="1"/>
      <c r="L115" s="49"/>
      <c r="M115" s="3787"/>
      <c r="N115" s="3787"/>
      <c r="O115" s="3787"/>
    </row>
    <row r="116" spans="2:16" x14ac:dyDescent="0.25">
      <c r="B116" s="1430" t="s">
        <v>1018</v>
      </c>
      <c r="C116" s="2632"/>
      <c r="D116" s="2895">
        <v>1</v>
      </c>
      <c r="E116" s="1"/>
      <c r="F116" s="1"/>
      <c r="G116" s="1"/>
      <c r="H116" s="1"/>
      <c r="I116" s="1"/>
    </row>
    <row r="117" spans="2:16" x14ac:dyDescent="0.25">
      <c r="B117" s="1430" t="s">
        <v>1019</v>
      </c>
      <c r="C117" s="2632"/>
      <c r="D117" s="2895">
        <v>1</v>
      </c>
      <c r="E117" s="1"/>
      <c r="F117" s="1"/>
      <c r="G117" s="1"/>
      <c r="H117" s="1"/>
      <c r="I117" s="1"/>
    </row>
    <row r="118" spans="2:16" x14ac:dyDescent="0.25">
      <c r="B118" s="1430" t="s">
        <v>1020</v>
      </c>
      <c r="C118" s="2632"/>
      <c r="D118" s="2895">
        <v>1</v>
      </c>
      <c r="E118" s="1"/>
      <c r="F118" s="1"/>
      <c r="G118" s="1"/>
      <c r="H118" s="1"/>
      <c r="I118" s="1"/>
    </row>
    <row r="120" spans="2:16" x14ac:dyDescent="0.25">
      <c r="M120" s="56" t="s">
        <v>175</v>
      </c>
    </row>
    <row r="121" spans="2:16" x14ac:dyDescent="0.25">
      <c r="M121" t="s">
        <v>176</v>
      </c>
    </row>
    <row r="122" spans="2:16" x14ac:dyDescent="0.25">
      <c r="M122" t="s">
        <v>177</v>
      </c>
    </row>
    <row r="123" spans="2:16" x14ac:dyDescent="0.25">
      <c r="M123" s="489" t="s">
        <v>178</v>
      </c>
      <c r="N123" s="490"/>
      <c r="O123" s="490"/>
      <c r="P123" s="491"/>
    </row>
    <row r="124" spans="2:16" x14ac:dyDescent="0.25">
      <c r="M124" s="3780" t="s">
        <v>179</v>
      </c>
      <c r="N124" s="3781"/>
      <c r="O124" s="3762" t="s">
        <v>180</v>
      </c>
      <c r="P124" s="3763"/>
    </row>
    <row r="125" spans="2:16" x14ac:dyDescent="0.25">
      <c r="M125" s="492"/>
      <c r="N125" s="463"/>
      <c r="O125" s="493"/>
      <c r="P125" s="590"/>
    </row>
    <row r="126" spans="2:16" x14ac:dyDescent="0.25">
      <c r="M126" s="492"/>
      <c r="N126" s="463"/>
      <c r="O126" s="493"/>
      <c r="P126" s="590"/>
    </row>
    <row r="127" spans="2:16" x14ac:dyDescent="0.25">
      <c r="M127" s="492"/>
      <c r="N127" s="463"/>
      <c r="O127" s="493"/>
      <c r="P127" s="590"/>
    </row>
    <row r="128" spans="2:16" x14ac:dyDescent="0.25">
      <c r="M128" s="492"/>
      <c r="N128" s="463"/>
      <c r="O128" s="493"/>
      <c r="P128" s="590"/>
    </row>
    <row r="129" spans="2:16" x14ac:dyDescent="0.25">
      <c r="M129" s="492"/>
      <c r="N129" s="463"/>
      <c r="O129" s="493"/>
      <c r="P129" s="590"/>
    </row>
    <row r="130" spans="2:16" x14ac:dyDescent="0.25">
      <c r="M130" s="492"/>
      <c r="N130" s="463"/>
      <c r="O130" s="493"/>
      <c r="P130" s="590"/>
    </row>
    <row r="131" spans="2:16" x14ac:dyDescent="0.25">
      <c r="M131" s="492"/>
      <c r="N131" s="463"/>
      <c r="O131" s="493"/>
      <c r="P131" s="590"/>
    </row>
    <row r="132" spans="2:16" x14ac:dyDescent="0.25">
      <c r="M132" s="492"/>
      <c r="N132" s="463"/>
      <c r="O132" s="493"/>
      <c r="P132" s="590"/>
    </row>
    <row r="133" spans="2:16" x14ac:dyDescent="0.25">
      <c r="M133" s="492"/>
      <c r="N133" s="463"/>
      <c r="O133" s="493"/>
      <c r="P133" s="590"/>
    </row>
    <row r="134" spans="2:16" x14ac:dyDescent="0.25">
      <c r="M134" s="492"/>
      <c r="N134" s="463"/>
      <c r="O134" s="493"/>
      <c r="P134" s="590"/>
    </row>
    <row r="135" spans="2:16" ht="15.75" thickBot="1" x14ac:dyDescent="0.3">
      <c r="M135" s="495"/>
      <c r="N135" s="496"/>
      <c r="O135" s="497"/>
      <c r="P135" s="1431"/>
    </row>
    <row r="136" spans="2:16" x14ac:dyDescent="0.25">
      <c r="M136" t="s">
        <v>401</v>
      </c>
    </row>
    <row r="137" spans="2:16" x14ac:dyDescent="0.25">
      <c r="M137" s="309" t="s">
        <v>402</v>
      </c>
    </row>
    <row r="141" spans="2:16" ht="18" x14ac:dyDescent="0.25">
      <c r="B141" s="499" t="s">
        <v>168</v>
      </c>
      <c r="C141" s="500"/>
      <c r="D141" s="500"/>
      <c r="E141" s="500"/>
      <c r="F141" s="500"/>
      <c r="G141" s="500"/>
      <c r="H141" s="500"/>
      <c r="I141" s="500"/>
      <c r="J141" s="500"/>
      <c r="K141" s="500"/>
      <c r="L141" s="500"/>
      <c r="M141" s="500"/>
      <c r="N141" s="500"/>
      <c r="O141" s="500"/>
      <c r="P141" s="500"/>
    </row>
    <row r="142" spans="2:16" ht="15.75" thickBot="1" x14ac:dyDescent="0.3"/>
    <row r="143" spans="2:16" ht="15.75" thickBot="1" x14ac:dyDescent="0.3">
      <c r="B143" s="1411"/>
      <c r="C143" s="1408" t="s">
        <v>1487</v>
      </c>
      <c r="D143" s="1409"/>
      <c r="E143" s="1409"/>
      <c r="F143" s="1409"/>
      <c r="G143" s="1412"/>
    </row>
    <row r="144" spans="2:16" ht="36.75" x14ac:dyDescent="0.25">
      <c r="B144" s="505" t="s">
        <v>166</v>
      </c>
      <c r="C144" s="1884" t="s">
        <v>170</v>
      </c>
      <c r="D144" s="1884" t="s">
        <v>171</v>
      </c>
      <c r="E144" s="1885" t="s">
        <v>859</v>
      </c>
      <c r="F144" s="1886" t="s">
        <v>860</v>
      </c>
      <c r="G144" s="1887" t="s">
        <v>861</v>
      </c>
      <c r="L144" s="186"/>
      <c r="M144" s="49"/>
    </row>
    <row r="145" spans="2:18" x14ac:dyDescent="0.25">
      <c r="B145" s="1430" t="s">
        <v>879</v>
      </c>
      <c r="C145" s="1888">
        <v>43501</v>
      </c>
      <c r="D145" s="1888">
        <v>43503</v>
      </c>
      <c r="E145" s="671">
        <v>5</v>
      </c>
      <c r="F145" s="671">
        <v>7</v>
      </c>
      <c r="G145" s="2898">
        <v>0.71430000000000005</v>
      </c>
      <c r="H145">
        <f>E145/F145</f>
        <v>0.7142857142857143</v>
      </c>
      <c r="I145" s="49">
        <f>H145*100</f>
        <v>71.428571428571431</v>
      </c>
      <c r="J145" s="1432"/>
      <c r="K145" s="49"/>
      <c r="L145" s="619"/>
      <c r="M145" s="49"/>
      <c r="N145" s="49"/>
      <c r="O145" s="49"/>
      <c r="P145" s="49"/>
      <c r="Q145" s="49"/>
      <c r="R145" s="49"/>
    </row>
    <row r="146" spans="2:18" x14ac:dyDescent="0.25">
      <c r="B146" s="1430" t="s">
        <v>880</v>
      </c>
      <c r="C146" s="1888">
        <v>43525</v>
      </c>
      <c r="D146" s="1888">
        <v>43525</v>
      </c>
      <c r="E146" s="671">
        <v>1</v>
      </c>
      <c r="F146" s="671">
        <v>1</v>
      </c>
      <c r="G146" s="2634">
        <f t="shared" ref="G146" si="2">+(E146/F146)</f>
        <v>1</v>
      </c>
      <c r="I146" s="49"/>
      <c r="J146" s="3764"/>
      <c r="K146" s="3688"/>
      <c r="L146" s="3688"/>
      <c r="M146" s="3688"/>
      <c r="N146" s="3688"/>
      <c r="O146" s="3688"/>
      <c r="P146" s="3688"/>
      <c r="Q146" s="3688"/>
      <c r="R146" s="49"/>
    </row>
    <row r="147" spans="2:18" x14ac:dyDescent="0.25">
      <c r="B147" s="1430" t="s">
        <v>881</v>
      </c>
      <c r="C147" s="1888">
        <v>43556</v>
      </c>
      <c r="D147" s="1888"/>
      <c r="E147" s="671"/>
      <c r="F147" s="671"/>
      <c r="G147" s="2075"/>
      <c r="I147" s="49"/>
      <c r="J147" s="3688"/>
      <c r="K147" s="3688"/>
      <c r="L147" s="3688"/>
      <c r="M147" s="3688"/>
      <c r="N147" s="3688"/>
      <c r="O147" s="3688"/>
      <c r="P147" s="3688"/>
      <c r="Q147" s="3688"/>
      <c r="R147" s="49"/>
    </row>
    <row r="148" spans="2:18" x14ac:dyDescent="0.25">
      <c r="B148" s="1430" t="s">
        <v>883</v>
      </c>
      <c r="C148" s="1888">
        <v>43587</v>
      </c>
      <c r="D148" s="1888"/>
      <c r="E148" s="671"/>
      <c r="F148" s="671"/>
      <c r="G148" s="2899"/>
      <c r="I148" s="49"/>
      <c r="J148" s="3688"/>
      <c r="K148" s="3688"/>
      <c r="L148" s="3688"/>
      <c r="M148" s="3688"/>
      <c r="N148" s="3688"/>
      <c r="O148" s="3688"/>
      <c r="P148" s="3688"/>
      <c r="Q148" s="3688"/>
      <c r="R148" s="49"/>
    </row>
    <row r="149" spans="2:18" x14ac:dyDescent="0.25">
      <c r="B149" s="1430" t="s">
        <v>1016</v>
      </c>
      <c r="C149" s="1888">
        <v>43619</v>
      </c>
      <c r="D149" s="1888"/>
      <c r="E149" s="671"/>
      <c r="F149" s="671"/>
      <c r="G149" s="2899"/>
      <c r="I149" s="49"/>
      <c r="J149" s="3688"/>
      <c r="K149" s="3688"/>
      <c r="L149" s="3688"/>
      <c r="M149" s="3688"/>
      <c r="N149" s="3688"/>
      <c r="O149" s="3688"/>
      <c r="P149" s="3688"/>
      <c r="Q149" s="3688"/>
      <c r="R149" s="49"/>
    </row>
    <row r="150" spans="2:18" x14ac:dyDescent="0.25">
      <c r="B150" s="1430" t="s">
        <v>885</v>
      </c>
      <c r="C150" s="1888">
        <v>43644</v>
      </c>
      <c r="D150" s="1888"/>
      <c r="E150" s="671"/>
      <c r="F150" s="671"/>
      <c r="G150" s="2075"/>
      <c r="I150" s="49"/>
      <c r="J150" s="3688"/>
      <c r="K150" s="3688"/>
      <c r="L150" s="3688"/>
      <c r="M150" s="3688"/>
      <c r="N150" s="3688"/>
      <c r="O150" s="3688"/>
      <c r="P150" s="3688"/>
      <c r="Q150" s="3688"/>
      <c r="R150" s="49"/>
    </row>
    <row r="151" spans="2:18" x14ac:dyDescent="0.25">
      <c r="B151" s="1430" t="s">
        <v>886</v>
      </c>
      <c r="C151" s="1888">
        <v>43678</v>
      </c>
      <c r="D151" s="1888"/>
      <c r="E151" s="671"/>
      <c r="F151" s="671"/>
      <c r="G151" s="2075"/>
      <c r="I151" s="49"/>
      <c r="J151" s="3688"/>
      <c r="K151" s="3688"/>
      <c r="L151" s="3688"/>
      <c r="M151" s="3688"/>
      <c r="N151" s="3688"/>
      <c r="O151" s="3688"/>
      <c r="P151" s="3688"/>
      <c r="Q151" s="3688"/>
      <c r="R151" s="49"/>
    </row>
    <row r="152" spans="2:18" x14ac:dyDescent="0.25">
      <c r="B152" s="1430" t="s">
        <v>887</v>
      </c>
      <c r="C152" s="1888">
        <v>43710</v>
      </c>
      <c r="D152" s="1888"/>
      <c r="E152" s="671"/>
      <c r="F152" s="671"/>
      <c r="G152" s="2899"/>
      <c r="I152" s="49"/>
      <c r="J152" s="3688"/>
      <c r="K152" s="3688"/>
      <c r="L152" s="3688"/>
      <c r="M152" s="3688"/>
      <c r="N152" s="3688"/>
      <c r="O152" s="3688"/>
      <c r="P152" s="3688"/>
      <c r="Q152" s="3688"/>
      <c r="R152" s="49"/>
    </row>
    <row r="153" spans="2:18" x14ac:dyDescent="0.25">
      <c r="B153" s="1430" t="s">
        <v>1017</v>
      </c>
      <c r="C153" s="1888">
        <v>43739</v>
      </c>
      <c r="D153" s="1888"/>
      <c r="E153" s="671"/>
      <c r="F153" s="671"/>
      <c r="G153" s="2899"/>
      <c r="I153" s="49"/>
      <c r="J153" s="3688"/>
      <c r="K153" s="3688"/>
      <c r="L153" s="3688"/>
      <c r="M153" s="3688"/>
      <c r="N153" s="3688"/>
      <c r="O153" s="3688"/>
      <c r="P153" s="3688"/>
      <c r="Q153" s="3688"/>
      <c r="R153" s="49"/>
    </row>
    <row r="154" spans="2:18" x14ac:dyDescent="0.25">
      <c r="B154" s="1430" t="s">
        <v>1018</v>
      </c>
      <c r="C154" s="1888">
        <v>43770</v>
      </c>
      <c r="D154" s="1888"/>
      <c r="E154" s="671"/>
      <c r="F154" s="671"/>
      <c r="G154" s="2899"/>
      <c r="I154" s="49"/>
      <c r="J154" s="3688"/>
      <c r="K154" s="3688"/>
      <c r="L154" s="3688"/>
      <c r="M154" s="3688"/>
      <c r="N154" s="3688"/>
      <c r="O154" s="3688"/>
      <c r="P154" s="3688"/>
      <c r="Q154" s="3688"/>
      <c r="R154" s="49"/>
    </row>
    <row r="155" spans="2:18" x14ac:dyDescent="0.25">
      <c r="B155" s="1430" t="s">
        <v>1019</v>
      </c>
      <c r="C155" s="1888">
        <v>43801</v>
      </c>
      <c r="D155" s="1888"/>
      <c r="E155" s="671"/>
      <c r="F155" s="671"/>
      <c r="G155" s="2899"/>
      <c r="I155" s="49"/>
      <c r="J155" s="49"/>
      <c r="K155" s="49"/>
      <c r="L155" s="619"/>
      <c r="M155" s="49"/>
      <c r="N155" s="49"/>
      <c r="O155" s="49"/>
      <c r="P155" s="49"/>
      <c r="Q155" s="49"/>
      <c r="R155" s="49"/>
    </row>
    <row r="156" spans="2:18" x14ac:dyDescent="0.25">
      <c r="B156" s="1430" t="s">
        <v>1020</v>
      </c>
      <c r="C156" s="1888">
        <v>43836</v>
      </c>
      <c r="D156" s="1888"/>
      <c r="E156" s="671"/>
      <c r="F156" s="671"/>
      <c r="G156" s="2899"/>
      <c r="L156" s="288"/>
    </row>
    <row r="157" spans="2:18" ht="15.75" thickBot="1" x14ac:dyDescent="0.3"/>
    <row r="158" spans="2:18" x14ac:dyDescent="0.25">
      <c r="B158" s="1417" t="s">
        <v>1325</v>
      </c>
      <c r="C158" s="512"/>
      <c r="D158" s="1418"/>
      <c r="E158" s="512"/>
      <c r="F158" s="512"/>
      <c r="G158" s="512"/>
      <c r="H158" s="512"/>
      <c r="I158" s="1419"/>
    </row>
    <row r="159" spans="2:18" x14ac:dyDescent="0.25">
      <c r="B159" s="1420" t="s">
        <v>304</v>
      </c>
      <c r="C159" s="515"/>
      <c r="D159" s="1421"/>
      <c r="E159" s="515"/>
      <c r="F159" s="515"/>
      <c r="G159" s="515"/>
      <c r="H159" s="515"/>
      <c r="I159" s="1422"/>
    </row>
    <row r="160" spans="2:18" ht="15.75" thickBot="1" x14ac:dyDescent="0.3">
      <c r="B160" s="1423" t="s">
        <v>305</v>
      </c>
      <c r="C160" s="519"/>
      <c r="D160" s="1424"/>
      <c r="E160" s="519"/>
      <c r="F160" s="519"/>
      <c r="G160" s="519"/>
      <c r="H160" s="519"/>
      <c r="I160" s="1425"/>
    </row>
  </sheetData>
  <mergeCells count="30">
    <mergeCell ref="E35:I35"/>
    <mergeCell ref="E34:I34"/>
    <mergeCell ref="E33:I33"/>
    <mergeCell ref="E32:I32"/>
    <mergeCell ref="E31:I31"/>
    <mergeCell ref="M124:N124"/>
    <mergeCell ref="O124:P124"/>
    <mergeCell ref="J146:Q154"/>
    <mergeCell ref="E107:I107"/>
    <mergeCell ref="M107:O115"/>
    <mergeCell ref="E108:I108"/>
    <mergeCell ref="E109:I109"/>
    <mergeCell ref="E112:I112"/>
    <mergeCell ref="E113:I113"/>
    <mergeCell ref="O53:P53"/>
    <mergeCell ref="J75:Q83"/>
    <mergeCell ref="B4:F4"/>
    <mergeCell ref="B18:H19"/>
    <mergeCell ref="B20:H20"/>
    <mergeCell ref="E24:I24"/>
    <mergeCell ref="E25:I25"/>
    <mergeCell ref="E26:I26"/>
    <mergeCell ref="E29:I29"/>
    <mergeCell ref="E30:I30"/>
    <mergeCell ref="M53:N53"/>
    <mergeCell ref="E36:I36"/>
    <mergeCell ref="E37:I37"/>
    <mergeCell ref="E38:I38"/>
    <mergeCell ref="E27:I27"/>
    <mergeCell ref="E28:I28"/>
  </mergeCells>
  <conditionalFormatting sqref="D24:D31">
    <cfRule type="cellIs" dxfId="105" priority="19" stopIfTrue="1" operator="lessThan">
      <formula>1</formula>
    </cfRule>
  </conditionalFormatting>
  <conditionalFormatting sqref="D32:D35">
    <cfRule type="cellIs" dxfId="104" priority="18" stopIfTrue="1" operator="lessThan">
      <formula>1</formula>
    </cfRule>
  </conditionalFormatting>
  <conditionalFormatting sqref="G148:G149 G152:G153">
    <cfRule type="cellIs" dxfId="103" priority="12" stopIfTrue="1" operator="between">
      <formula>0.01</formula>
      <formula>0.9999</formula>
    </cfRule>
  </conditionalFormatting>
  <conditionalFormatting sqref="C110:C111 C114:C118">
    <cfRule type="cellIs" dxfId="102" priority="13" stopIfTrue="1" operator="lessThan">
      <formula>1</formula>
    </cfRule>
  </conditionalFormatting>
  <conditionalFormatting sqref="D107:D114">
    <cfRule type="cellIs" dxfId="101" priority="11" stopIfTrue="1" operator="lessThan">
      <formula>1</formula>
    </cfRule>
  </conditionalFormatting>
  <conditionalFormatting sqref="D115:D118">
    <cfRule type="cellIs" dxfId="100" priority="10" stopIfTrue="1" operator="lessThan">
      <formula>1</formula>
    </cfRule>
  </conditionalFormatting>
  <conditionalFormatting sqref="G154:G156">
    <cfRule type="cellIs" dxfId="99" priority="9" stopIfTrue="1" operator="between">
      <formula>0.01</formula>
      <formula>0.9999</formula>
    </cfRule>
  </conditionalFormatting>
  <conditionalFormatting sqref="G146">
    <cfRule type="cellIs" dxfId="98" priority="8" stopIfTrue="1" operator="between">
      <formula>0.01</formula>
      <formula>0.9999</formula>
    </cfRule>
  </conditionalFormatting>
  <conditionalFormatting sqref="C108">
    <cfRule type="cellIs" dxfId="97" priority="7" stopIfTrue="1" operator="lessThan">
      <formula>1</formula>
    </cfRule>
  </conditionalFormatting>
  <conditionalFormatting sqref="D36:D38">
    <cfRule type="cellIs" dxfId="96" priority="6" stopIfTrue="1" operator="lessThan">
      <formula>1</formula>
    </cfRule>
  </conditionalFormatting>
  <conditionalFormatting sqref="G97">
    <cfRule type="cellIs" dxfId="95" priority="3" stopIfTrue="1" operator="between">
      <formula>0.01</formula>
      <formula>0.9999</formula>
    </cfRule>
  </conditionalFormatting>
  <conditionalFormatting sqref="D39:D47">
    <cfRule type="cellIs" dxfId="94" priority="1" stopIfTrue="1" operator="lessThan">
      <formul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zoomScale="90" zoomScaleNormal="90" workbookViewId="0">
      <selection activeCell="H41" sqref="H41"/>
    </sheetView>
  </sheetViews>
  <sheetFormatPr defaultColWidth="9.140625" defaultRowHeight="15" x14ac:dyDescent="0.25"/>
  <cols>
    <col min="1" max="1" width="6" customWidth="1"/>
    <col min="2" max="2" width="14.7109375" customWidth="1"/>
    <col min="3" max="3" width="10" customWidth="1"/>
    <col min="4" max="4" width="10.42578125" customWidth="1"/>
    <col min="5" max="6" width="9.140625" customWidth="1"/>
    <col min="7" max="7" width="9.7109375" customWidth="1"/>
    <col min="8" max="8" width="22" customWidth="1"/>
    <col min="9" max="9" width="15.85546875" customWidth="1"/>
    <col min="10" max="11" width="12.42578125" customWidth="1"/>
    <col min="13" max="13" width="11.140625" customWidth="1"/>
    <col min="14" max="14" width="0.140625" style="72" customWidth="1"/>
    <col min="15" max="15" width="0.140625" hidden="1" customWidth="1"/>
  </cols>
  <sheetData>
    <row r="1" spans="2:14" x14ac:dyDescent="0.25">
      <c r="C1" s="3298" t="s">
        <v>148</v>
      </c>
      <c r="D1" s="3298"/>
      <c r="E1" s="3298"/>
      <c r="F1" s="3298"/>
      <c r="G1" s="3298"/>
      <c r="H1" s="3298"/>
      <c r="N1"/>
    </row>
    <row r="2" spans="2:14" x14ac:dyDescent="0.25">
      <c r="C2" s="3299" t="s">
        <v>41</v>
      </c>
      <c r="D2" s="3299"/>
      <c r="E2" s="3299"/>
      <c r="F2" s="3299"/>
      <c r="G2" s="3299"/>
      <c r="H2" s="3299"/>
      <c r="N2"/>
    </row>
    <row r="3" spans="2:14" x14ac:dyDescent="0.25">
      <c r="E3" s="1670"/>
      <c r="N3"/>
    </row>
    <row r="4" spans="2:14" x14ac:dyDescent="0.25">
      <c r="C4" s="3300" t="s">
        <v>149</v>
      </c>
      <c r="D4" s="3300"/>
      <c r="E4" s="3300"/>
      <c r="F4" s="3300"/>
      <c r="G4" s="3300"/>
      <c r="H4" s="3300"/>
      <c r="K4" s="49"/>
      <c r="N4"/>
    </row>
    <row r="5" spans="2:14" x14ac:dyDescent="0.25">
      <c r="C5" s="1667"/>
      <c r="D5" s="1667"/>
      <c r="E5" s="1667"/>
      <c r="F5" s="1667"/>
      <c r="G5" s="1667"/>
      <c r="H5" s="1667"/>
      <c r="K5" s="49"/>
      <c r="N5"/>
    </row>
    <row r="6" spans="2:14" x14ac:dyDescent="0.25">
      <c r="E6" s="3301" t="s">
        <v>150</v>
      </c>
      <c r="F6" s="3301"/>
      <c r="G6" s="3301"/>
      <c r="H6" s="50">
        <v>43606</v>
      </c>
      <c r="I6" s="51" t="s">
        <v>151</v>
      </c>
      <c r="K6" s="49"/>
      <c r="N6"/>
    </row>
    <row r="7" spans="2:14" x14ac:dyDescent="0.25">
      <c r="E7" s="3301" t="s">
        <v>152</v>
      </c>
      <c r="F7" s="3301"/>
      <c r="G7" s="3301"/>
      <c r="H7" s="3302" t="s">
        <v>153</v>
      </c>
      <c r="I7" s="3302"/>
      <c r="K7" s="49"/>
      <c r="N7"/>
    </row>
    <row r="8" spans="2:14" ht="15.75" customHeight="1" x14ac:dyDescent="0.25">
      <c r="H8" s="1671"/>
      <c r="I8" s="49"/>
      <c r="J8" s="49"/>
      <c r="K8" s="49"/>
      <c r="N8"/>
    </row>
    <row r="9" spans="2:14" ht="13.5" customHeight="1" x14ac:dyDescent="0.25">
      <c r="B9" s="52" t="s">
        <v>39</v>
      </c>
      <c r="C9" s="3284" t="s">
        <v>154</v>
      </c>
      <c r="D9" s="3285"/>
      <c r="E9" s="3285"/>
      <c r="F9" s="3285"/>
      <c r="G9" s="3285"/>
      <c r="H9" s="3285"/>
      <c r="I9" s="3286"/>
      <c r="J9" s="49"/>
      <c r="N9"/>
    </row>
    <row r="10" spans="2:14" ht="13.5" customHeight="1" x14ac:dyDescent="0.25">
      <c r="B10" s="53" t="s">
        <v>155</v>
      </c>
      <c r="C10" s="3303" t="s">
        <v>156</v>
      </c>
      <c r="D10" s="3304"/>
      <c r="E10" s="3304"/>
      <c r="F10" s="3304"/>
      <c r="G10" s="3304"/>
      <c r="H10" s="3304"/>
      <c r="I10" s="3305"/>
      <c r="J10" s="49"/>
      <c r="N10"/>
    </row>
    <row r="11" spans="2:14" x14ac:dyDescent="0.25">
      <c r="B11" s="53" t="s">
        <v>157</v>
      </c>
      <c r="C11" s="3303" t="s">
        <v>158</v>
      </c>
      <c r="D11" s="3304"/>
      <c r="E11" s="3304"/>
      <c r="F11" s="3304"/>
      <c r="G11" s="3304"/>
      <c r="H11" s="3304"/>
      <c r="I11" s="3305"/>
      <c r="N11"/>
    </row>
    <row r="12" spans="2:14" x14ac:dyDescent="0.25">
      <c r="B12" s="53" t="s">
        <v>159</v>
      </c>
      <c r="C12" s="3303" t="s">
        <v>160</v>
      </c>
      <c r="D12" s="3304"/>
      <c r="E12" s="3304"/>
      <c r="F12" s="3304"/>
      <c r="G12" s="3304"/>
      <c r="H12" s="3304"/>
      <c r="I12" s="3305"/>
      <c r="J12" s="49"/>
      <c r="N12"/>
    </row>
    <row r="13" spans="2:14" x14ac:dyDescent="0.25">
      <c r="B13" s="52" t="s">
        <v>161</v>
      </c>
      <c r="C13" s="3303" t="s">
        <v>50</v>
      </c>
      <c r="D13" s="3304"/>
      <c r="E13" s="3304"/>
      <c r="F13" s="3304"/>
      <c r="G13" s="3304"/>
      <c r="H13" s="3304"/>
      <c r="I13" s="3305"/>
      <c r="J13" s="49"/>
      <c r="N13"/>
    </row>
    <row r="14" spans="2:14" ht="15.75" customHeight="1" x14ac:dyDescent="0.25">
      <c r="B14" s="52" t="s">
        <v>162</v>
      </c>
      <c r="C14" s="3297" t="s">
        <v>163</v>
      </c>
      <c r="D14" s="3297"/>
      <c r="E14" s="3297"/>
      <c r="F14" s="3297"/>
      <c r="G14" s="3297"/>
      <c r="H14" s="3297"/>
      <c r="I14" s="3297"/>
      <c r="J14" s="49"/>
      <c r="N14"/>
    </row>
    <row r="15" spans="2:14" ht="54" customHeight="1" thickBot="1" x14ac:dyDescent="0.3">
      <c r="B15" s="54" t="s">
        <v>164</v>
      </c>
      <c r="C15" s="3306" t="s">
        <v>165</v>
      </c>
      <c r="D15" s="3307"/>
      <c r="E15" s="3307"/>
      <c r="F15" s="3307"/>
      <c r="G15" s="3307"/>
      <c r="H15" s="3307"/>
      <c r="I15" s="3308"/>
      <c r="J15" s="49"/>
      <c r="N15"/>
    </row>
    <row r="16" spans="2:14" ht="58.5" customHeight="1" thickBot="1" x14ac:dyDescent="0.3">
      <c r="B16" s="57" t="s">
        <v>166</v>
      </c>
      <c r="C16" s="58" t="s">
        <v>1231</v>
      </c>
      <c r="D16" s="59" t="s">
        <v>159</v>
      </c>
      <c r="F16" s="1673"/>
      <c r="G16" s="1673"/>
      <c r="H16" s="1673"/>
      <c r="I16" s="1673"/>
      <c r="J16" s="49"/>
      <c r="N16"/>
    </row>
    <row r="17" spans="1:14" x14ac:dyDescent="0.25">
      <c r="B17" s="64">
        <v>43101</v>
      </c>
      <c r="C17" s="1973">
        <v>3</v>
      </c>
      <c r="D17" s="65">
        <v>3</v>
      </c>
      <c r="N17"/>
    </row>
    <row r="18" spans="1:14" x14ac:dyDescent="0.25">
      <c r="A18" s="56"/>
      <c r="B18" s="67">
        <v>43132</v>
      </c>
      <c r="C18" s="1974">
        <v>1</v>
      </c>
      <c r="D18" s="68">
        <v>3</v>
      </c>
      <c r="N18"/>
    </row>
    <row r="19" spans="1:14" x14ac:dyDescent="0.25">
      <c r="A19" s="1668"/>
      <c r="B19" s="67">
        <v>43160</v>
      </c>
      <c r="C19" s="1974">
        <v>3</v>
      </c>
      <c r="D19" s="68">
        <v>3</v>
      </c>
      <c r="E19" s="70"/>
      <c r="F19" s="107"/>
      <c r="N19"/>
    </row>
    <row r="20" spans="1:14" x14ac:dyDescent="0.25">
      <c r="A20" s="66"/>
      <c r="B20" s="67">
        <v>43191</v>
      </c>
      <c r="C20" s="1974">
        <v>2</v>
      </c>
      <c r="D20" s="68">
        <v>3</v>
      </c>
      <c r="E20" s="70"/>
      <c r="F20" s="107"/>
      <c r="N20"/>
    </row>
    <row r="21" spans="1:14" ht="15" customHeight="1" x14ac:dyDescent="0.25">
      <c r="A21" s="69"/>
      <c r="B21" s="67">
        <v>43221</v>
      </c>
      <c r="C21" s="1974">
        <v>3</v>
      </c>
      <c r="D21" s="68">
        <v>3</v>
      </c>
      <c r="E21" s="70"/>
    </row>
    <row r="22" spans="1:14" x14ac:dyDescent="0.25">
      <c r="A22" s="69"/>
      <c r="B22" s="67">
        <v>43252</v>
      </c>
      <c r="C22" s="1974">
        <v>3</v>
      </c>
      <c r="D22" s="68">
        <v>3</v>
      </c>
      <c r="E22" s="70"/>
    </row>
    <row r="23" spans="1:14" ht="14.25" customHeight="1" x14ac:dyDescent="0.25">
      <c r="A23" s="69"/>
      <c r="B23" s="67">
        <v>43282</v>
      </c>
      <c r="C23" s="1974">
        <v>3</v>
      </c>
      <c r="D23" s="68">
        <v>3</v>
      </c>
      <c r="E23" s="70"/>
    </row>
    <row r="24" spans="1:14" ht="14.25" customHeight="1" x14ac:dyDescent="0.25">
      <c r="A24" s="69"/>
      <c r="B24" s="67">
        <v>43313</v>
      </c>
      <c r="C24" s="1974">
        <v>2</v>
      </c>
      <c r="D24" s="68">
        <v>3</v>
      </c>
      <c r="E24" s="70"/>
    </row>
    <row r="25" spans="1:14" ht="14.25" customHeight="1" x14ac:dyDescent="0.25">
      <c r="A25" s="69"/>
      <c r="B25" s="67">
        <v>43344</v>
      </c>
      <c r="C25" s="1974">
        <v>3</v>
      </c>
      <c r="D25" s="68">
        <v>3</v>
      </c>
      <c r="E25" s="70"/>
    </row>
    <row r="26" spans="1:14" ht="13.5" customHeight="1" x14ac:dyDescent="0.25">
      <c r="A26" s="69" t="s">
        <v>167</v>
      </c>
      <c r="B26" s="67">
        <v>43374</v>
      </c>
      <c r="C26" s="1974">
        <v>2</v>
      </c>
      <c r="D26" s="68">
        <v>3</v>
      </c>
      <c r="E26" s="70"/>
    </row>
    <row r="27" spans="1:14" ht="13.5" customHeight="1" x14ac:dyDescent="0.25">
      <c r="A27" s="69" t="s">
        <v>167</v>
      </c>
      <c r="B27" s="67">
        <v>43405</v>
      </c>
      <c r="C27" s="1974">
        <v>3</v>
      </c>
      <c r="D27" s="68">
        <v>3</v>
      </c>
      <c r="E27" s="70"/>
    </row>
    <row r="28" spans="1:14" ht="13.5" customHeight="1" thickBot="1" x14ac:dyDescent="0.3">
      <c r="A28" s="69" t="s">
        <v>167</v>
      </c>
      <c r="B28" s="67">
        <v>43435</v>
      </c>
      <c r="C28" s="3080">
        <v>5</v>
      </c>
      <c r="D28" s="68">
        <v>3</v>
      </c>
      <c r="E28" s="70" t="s">
        <v>1455</v>
      </c>
    </row>
    <row r="29" spans="1:14" ht="13.5" customHeight="1" x14ac:dyDescent="0.25">
      <c r="A29" s="69"/>
      <c r="B29" s="3082">
        <v>43466</v>
      </c>
      <c r="C29" s="3083">
        <v>1</v>
      </c>
      <c r="D29" s="65">
        <v>3</v>
      </c>
      <c r="E29" s="70"/>
    </row>
    <row r="30" spans="1:14" ht="13.5" customHeight="1" x14ac:dyDescent="0.25">
      <c r="A30" s="69"/>
      <c r="B30" s="3084">
        <v>43497</v>
      </c>
      <c r="C30" s="3081">
        <v>2</v>
      </c>
      <c r="D30" s="68">
        <v>3</v>
      </c>
      <c r="E30" s="70"/>
    </row>
    <row r="31" spans="1:14" ht="13.5" customHeight="1" x14ac:dyDescent="0.25">
      <c r="A31" s="69"/>
      <c r="B31" s="3084" t="s">
        <v>1474</v>
      </c>
      <c r="C31" s="3081">
        <v>1</v>
      </c>
      <c r="D31" s="68">
        <v>3</v>
      </c>
      <c r="E31" s="70"/>
    </row>
    <row r="32" spans="1:14" ht="13.5" customHeight="1" x14ac:dyDescent="0.25">
      <c r="A32" s="69"/>
      <c r="B32" s="3084">
        <v>43556</v>
      </c>
      <c r="C32" s="3081">
        <v>1</v>
      </c>
      <c r="D32" s="68">
        <v>3</v>
      </c>
      <c r="E32" s="70"/>
    </row>
    <row r="33" spans="1:15" ht="13.5" customHeight="1" x14ac:dyDescent="0.25">
      <c r="A33" s="69"/>
      <c r="B33" s="3084">
        <v>43586</v>
      </c>
      <c r="C33" s="3081"/>
      <c r="D33" s="68">
        <v>3</v>
      </c>
      <c r="E33" s="70"/>
    </row>
    <row r="34" spans="1:15" ht="13.5" customHeight="1" x14ac:dyDescent="0.25">
      <c r="A34" s="69" t="s">
        <v>167</v>
      </c>
      <c r="B34" s="3084">
        <v>43617</v>
      </c>
      <c r="C34" s="3081"/>
      <c r="D34" s="68">
        <v>3</v>
      </c>
    </row>
    <row r="35" spans="1:15" ht="15" customHeight="1" thickBot="1" x14ac:dyDescent="0.3">
      <c r="A35" s="69" t="s">
        <v>167</v>
      </c>
      <c r="B35" s="3084">
        <v>43647</v>
      </c>
      <c r="C35" s="3081"/>
      <c r="D35" s="68">
        <v>3</v>
      </c>
      <c r="G35" s="73"/>
      <c r="H35" s="3293" t="s">
        <v>168</v>
      </c>
      <c r="I35" s="3294"/>
      <c r="J35" s="3294"/>
      <c r="K35" s="3294"/>
      <c r="L35" s="3294"/>
      <c r="M35" s="3294"/>
      <c r="N35" s="2958"/>
      <c r="O35" s="2959"/>
    </row>
    <row r="36" spans="1:15" ht="13.5" customHeight="1" thickBot="1" x14ac:dyDescent="0.3">
      <c r="A36" s="74" t="s">
        <v>167</v>
      </c>
      <c r="B36" s="3084">
        <v>43678</v>
      </c>
      <c r="C36" s="3081"/>
      <c r="D36" s="68">
        <v>3</v>
      </c>
      <c r="E36" s="73"/>
      <c r="G36" s="75"/>
      <c r="H36" s="2960" t="s">
        <v>169</v>
      </c>
      <c r="I36" s="2961"/>
      <c r="J36" s="2961"/>
      <c r="K36" s="2961"/>
      <c r="L36" s="2961"/>
      <c r="M36" s="2962"/>
    </row>
    <row r="37" spans="1:15" ht="22.5" customHeight="1" thickBot="1" x14ac:dyDescent="0.3">
      <c r="A37" s="74" t="s">
        <v>167</v>
      </c>
      <c r="B37" s="3084">
        <v>43709</v>
      </c>
      <c r="C37" s="3081"/>
      <c r="D37" s="68">
        <v>3</v>
      </c>
      <c r="E37" s="73"/>
      <c r="G37" s="76"/>
      <c r="H37" s="78" t="s">
        <v>166</v>
      </c>
      <c r="I37" s="79" t="s">
        <v>170</v>
      </c>
      <c r="J37" s="79" t="s">
        <v>171</v>
      </c>
      <c r="K37" s="79" t="s">
        <v>172</v>
      </c>
      <c r="L37" s="80" t="s">
        <v>173</v>
      </c>
      <c r="M37" s="81" t="s">
        <v>174</v>
      </c>
    </row>
    <row r="38" spans="1:15" ht="22.5" customHeight="1" x14ac:dyDescent="0.25">
      <c r="A38" s="74"/>
      <c r="B38" s="3084">
        <v>43739</v>
      </c>
      <c r="C38" s="3081"/>
      <c r="D38" s="68">
        <v>3</v>
      </c>
      <c r="E38" s="73"/>
      <c r="G38" s="76"/>
      <c r="H38" s="3098">
        <v>43101</v>
      </c>
      <c r="I38" s="84">
        <v>43180</v>
      </c>
      <c r="J38" s="85">
        <v>43180</v>
      </c>
      <c r="K38" s="86">
        <v>3</v>
      </c>
      <c r="L38" s="87">
        <v>3</v>
      </c>
      <c r="M38" s="88">
        <f t="shared" ref="M38:M46" si="0">IF(L38&gt;0,K38/L38,"")</f>
        <v>1</v>
      </c>
    </row>
    <row r="39" spans="1:15" ht="22.5" customHeight="1" x14ac:dyDescent="0.25">
      <c r="A39" s="74"/>
      <c r="B39" s="3084">
        <v>43770</v>
      </c>
      <c r="C39" s="3081"/>
      <c r="D39" s="68">
        <v>3</v>
      </c>
      <c r="E39" s="73"/>
      <c r="G39" s="76"/>
      <c r="H39" s="3099">
        <v>43132</v>
      </c>
      <c r="I39" s="90">
        <v>43194</v>
      </c>
      <c r="J39" s="91">
        <v>43192</v>
      </c>
      <c r="K39" s="92">
        <v>3</v>
      </c>
      <c r="L39" s="93">
        <v>1</v>
      </c>
      <c r="M39" s="88">
        <v>1</v>
      </c>
      <c r="N39" s="2956"/>
      <c r="O39" s="2957"/>
    </row>
    <row r="40" spans="1:15" ht="22.5" customHeight="1" thickBot="1" x14ac:dyDescent="0.3">
      <c r="A40" s="74"/>
      <c r="B40" s="3085">
        <v>43800</v>
      </c>
      <c r="C40" s="3081"/>
      <c r="D40" s="68">
        <v>3</v>
      </c>
      <c r="E40" s="73"/>
      <c r="G40" s="76"/>
      <c r="H40" s="3099">
        <v>43160</v>
      </c>
      <c r="I40" s="90">
        <v>43202</v>
      </c>
      <c r="J40" s="91">
        <v>43202</v>
      </c>
      <c r="K40" s="92">
        <v>3</v>
      </c>
      <c r="L40" s="93">
        <v>3</v>
      </c>
      <c r="M40" s="88">
        <f t="shared" si="0"/>
        <v>1</v>
      </c>
      <c r="N40" s="2956"/>
      <c r="O40" s="2957"/>
    </row>
    <row r="41" spans="1:15" ht="19.5" customHeight="1" x14ac:dyDescent="0.25">
      <c r="A41" s="73"/>
      <c r="B41" s="3079"/>
      <c r="C41" s="73"/>
      <c r="D41" s="73"/>
      <c r="E41" s="73"/>
      <c r="G41" s="77"/>
      <c r="H41" s="3099">
        <v>43191</v>
      </c>
      <c r="I41" s="90">
        <v>43234</v>
      </c>
      <c r="J41" s="91">
        <v>43231</v>
      </c>
      <c r="K41" s="92">
        <v>3</v>
      </c>
      <c r="L41" s="93">
        <v>2</v>
      </c>
      <c r="M41" s="88">
        <v>1</v>
      </c>
      <c r="N41" s="2956"/>
      <c r="O41" s="2957"/>
    </row>
    <row r="42" spans="1:15" ht="17.25" customHeight="1" x14ac:dyDescent="0.25">
      <c r="B42" s="1669" t="s">
        <v>175</v>
      </c>
      <c r="C42" s="1669"/>
      <c r="D42" s="1669"/>
      <c r="E42" s="1669"/>
      <c r="F42" s="1669"/>
      <c r="G42" s="83"/>
      <c r="H42" s="3099">
        <v>43221</v>
      </c>
      <c r="I42" s="90">
        <v>43259</v>
      </c>
      <c r="J42" s="91">
        <v>43259</v>
      </c>
      <c r="K42" s="92">
        <v>3</v>
      </c>
      <c r="L42" s="93">
        <v>3</v>
      </c>
      <c r="M42" s="88">
        <f t="shared" si="0"/>
        <v>1</v>
      </c>
      <c r="N42" s="2956"/>
      <c r="O42" s="2957"/>
    </row>
    <row r="43" spans="1:15" ht="17.25" customHeight="1" x14ac:dyDescent="0.25">
      <c r="B43" s="1666" t="s">
        <v>176</v>
      </c>
      <c r="C43" s="1666"/>
      <c r="D43" s="1666"/>
      <c r="E43" s="1666"/>
      <c r="F43" s="1666"/>
      <c r="G43" s="89"/>
      <c r="H43" s="3099">
        <v>43252</v>
      </c>
      <c r="I43" s="90">
        <v>43286</v>
      </c>
      <c r="J43" s="91">
        <v>43286</v>
      </c>
      <c r="K43" s="92">
        <v>3</v>
      </c>
      <c r="L43" s="93">
        <v>3</v>
      </c>
      <c r="M43" s="88">
        <f t="shared" si="0"/>
        <v>1</v>
      </c>
      <c r="N43" s="2963"/>
      <c r="O43" s="2956"/>
    </row>
    <row r="44" spans="1:15" ht="15.75" customHeight="1" x14ac:dyDescent="0.25">
      <c r="B44" s="1672" t="s">
        <v>177</v>
      </c>
      <c r="C44" s="1672"/>
      <c r="D44" s="1672"/>
      <c r="E44" s="1672"/>
      <c r="F44" s="1672"/>
      <c r="G44" s="94"/>
      <c r="H44" s="3099">
        <v>43282</v>
      </c>
      <c r="I44" s="90">
        <v>43320</v>
      </c>
      <c r="J44" s="91">
        <v>43320</v>
      </c>
      <c r="K44" s="92">
        <v>3</v>
      </c>
      <c r="L44" s="93">
        <v>3</v>
      </c>
      <c r="M44" s="88">
        <f t="shared" si="0"/>
        <v>1</v>
      </c>
      <c r="N44" s="2963"/>
      <c r="O44" s="2956"/>
    </row>
    <row r="45" spans="1:15" x14ac:dyDescent="0.25">
      <c r="B45" s="3284" t="s">
        <v>178</v>
      </c>
      <c r="C45" s="3285"/>
      <c r="D45" s="3285"/>
      <c r="E45" s="3285"/>
      <c r="F45" s="3286"/>
      <c r="G45" s="95"/>
      <c r="H45" s="3099">
        <v>43313</v>
      </c>
      <c r="I45" s="90">
        <v>43353</v>
      </c>
      <c r="J45" s="91">
        <v>43350</v>
      </c>
      <c r="K45" s="92">
        <v>3</v>
      </c>
      <c r="L45" s="93">
        <v>2</v>
      </c>
      <c r="M45" s="88">
        <v>1</v>
      </c>
      <c r="N45" s="2956"/>
      <c r="O45" s="2957"/>
    </row>
    <row r="46" spans="1:15" x14ac:dyDescent="0.25">
      <c r="B46" s="3287" t="s">
        <v>179</v>
      </c>
      <c r="C46" s="3288"/>
      <c r="D46" s="3284" t="s">
        <v>180</v>
      </c>
      <c r="E46" s="3285"/>
      <c r="F46" s="3286"/>
      <c r="G46" s="95"/>
      <c r="H46" s="3099">
        <v>43344</v>
      </c>
      <c r="I46" s="90">
        <v>43382</v>
      </c>
      <c r="J46" s="91">
        <v>43382</v>
      </c>
      <c r="K46" s="92">
        <v>3</v>
      </c>
      <c r="L46" s="93">
        <v>3</v>
      </c>
      <c r="M46" s="88">
        <f t="shared" si="0"/>
        <v>1</v>
      </c>
      <c r="N46" s="2956"/>
      <c r="O46" s="2957"/>
    </row>
    <row r="47" spans="1:15" x14ac:dyDescent="0.25">
      <c r="B47" s="3289">
        <v>907</v>
      </c>
      <c r="C47" s="3290"/>
      <c r="D47" s="96">
        <v>43517</v>
      </c>
      <c r="E47" s="97"/>
      <c r="F47" s="98"/>
      <c r="G47" s="95"/>
      <c r="H47" s="3099">
        <v>43374</v>
      </c>
      <c r="I47" s="90">
        <v>43413</v>
      </c>
      <c r="J47" s="90">
        <v>43412</v>
      </c>
      <c r="K47" s="92">
        <v>3</v>
      </c>
      <c r="L47" s="93">
        <v>2</v>
      </c>
      <c r="M47" s="88">
        <v>1</v>
      </c>
      <c r="N47" s="2956"/>
      <c r="O47" s="2957"/>
    </row>
    <row r="48" spans="1:15" x14ac:dyDescent="0.25">
      <c r="B48" s="3291"/>
      <c r="C48" s="3292"/>
      <c r="D48" s="99"/>
      <c r="E48" s="100"/>
      <c r="F48" s="101"/>
      <c r="G48" s="95"/>
      <c r="H48" s="3099">
        <v>43405</v>
      </c>
      <c r="I48" s="90">
        <v>43414</v>
      </c>
      <c r="J48" s="90">
        <v>43414</v>
      </c>
      <c r="K48" s="92">
        <v>3</v>
      </c>
      <c r="L48" s="93">
        <v>3</v>
      </c>
      <c r="M48" s="88">
        <v>1</v>
      </c>
      <c r="N48" s="2956"/>
      <c r="O48" s="2957"/>
    </row>
    <row r="49" spans="2:16" ht="15.75" thickBot="1" x14ac:dyDescent="0.3">
      <c r="B49" s="3291"/>
      <c r="C49" s="3292"/>
      <c r="D49" s="99"/>
      <c r="E49" s="100"/>
      <c r="F49" s="101"/>
      <c r="G49" s="95"/>
      <c r="H49" s="3100">
        <v>43435</v>
      </c>
      <c r="I49" s="3089">
        <v>43502</v>
      </c>
      <c r="J49" s="3090">
        <v>43504</v>
      </c>
      <c r="K49" s="3086">
        <v>3</v>
      </c>
      <c r="L49" s="3091">
        <v>5</v>
      </c>
      <c r="M49" s="3087">
        <f t="shared" ref="M49" si="1">IF(L49&gt;0,K49/L49,"")</f>
        <v>0.6</v>
      </c>
      <c r="N49" s="2956"/>
      <c r="O49" s="2957"/>
    </row>
    <row r="50" spans="2:16" x14ac:dyDescent="0.25">
      <c r="B50" s="3295"/>
      <c r="C50" s="3296"/>
      <c r="D50" s="102"/>
      <c r="E50" s="103"/>
      <c r="F50" s="104"/>
      <c r="G50" s="95"/>
      <c r="H50" s="3101">
        <v>43466</v>
      </c>
      <c r="I50" s="3094">
        <v>43510</v>
      </c>
      <c r="J50" s="3094">
        <v>43508</v>
      </c>
      <c r="K50" s="3095">
        <v>3</v>
      </c>
      <c r="L50" s="3095">
        <v>1</v>
      </c>
      <c r="M50" s="3096">
        <v>1</v>
      </c>
      <c r="N50" s="2956"/>
      <c r="O50" s="2957"/>
    </row>
    <row r="51" spans="2:16" x14ac:dyDescent="0.25">
      <c r="B51" s="105" t="s">
        <v>181</v>
      </c>
      <c r="C51" s="105"/>
      <c r="D51" s="105"/>
      <c r="E51" s="105"/>
      <c r="F51" s="105"/>
      <c r="G51" s="95"/>
      <c r="H51" s="3102">
        <v>43497</v>
      </c>
      <c r="I51" s="3092">
        <v>43504</v>
      </c>
      <c r="J51" s="3092">
        <v>43503</v>
      </c>
      <c r="K51" s="3093">
        <v>3</v>
      </c>
      <c r="L51" s="3093">
        <v>2</v>
      </c>
      <c r="M51" s="3097">
        <v>1</v>
      </c>
      <c r="N51" s="2956"/>
      <c r="O51" s="2957"/>
    </row>
    <row r="52" spans="2:16" x14ac:dyDescent="0.25">
      <c r="B52" s="2493" t="s">
        <v>182</v>
      </c>
      <c r="C52" s="2492"/>
      <c r="D52" s="2492"/>
      <c r="E52" s="2492"/>
      <c r="F52" s="2492"/>
      <c r="G52" s="95"/>
      <c r="H52" s="3102">
        <v>43525</v>
      </c>
      <c r="I52" s="3092">
        <v>43529</v>
      </c>
      <c r="J52" s="3092">
        <v>43527</v>
      </c>
      <c r="K52" s="3093">
        <v>3</v>
      </c>
      <c r="L52" s="3093">
        <v>1</v>
      </c>
      <c r="M52" s="3097">
        <v>1</v>
      </c>
      <c r="N52" s="2956"/>
      <c r="O52" s="2957"/>
    </row>
    <row r="53" spans="2:16" x14ac:dyDescent="0.25">
      <c r="G53" s="95"/>
      <c r="H53" s="3102">
        <v>43556</v>
      </c>
      <c r="I53" s="3092">
        <v>43564</v>
      </c>
      <c r="J53" s="3092">
        <v>43562</v>
      </c>
      <c r="K53" s="3093">
        <v>3</v>
      </c>
      <c r="L53" s="3093">
        <v>1</v>
      </c>
      <c r="M53" s="3097">
        <v>1</v>
      </c>
    </row>
    <row r="54" spans="2:16" x14ac:dyDescent="0.25">
      <c r="G54" s="95"/>
      <c r="H54" s="3102">
        <v>43586</v>
      </c>
      <c r="I54" s="1"/>
      <c r="J54" s="1"/>
      <c r="K54" s="1"/>
      <c r="L54" s="1"/>
      <c r="M54" s="2332"/>
    </row>
    <row r="55" spans="2:16" x14ac:dyDescent="0.25">
      <c r="G55" s="95"/>
      <c r="H55" s="3102">
        <v>43617</v>
      </c>
      <c r="I55" s="1"/>
      <c r="J55" s="1"/>
      <c r="K55" s="1"/>
      <c r="L55" s="1"/>
      <c r="M55" s="2332"/>
      <c r="P55" s="73"/>
    </row>
    <row r="56" spans="2:16" x14ac:dyDescent="0.25">
      <c r="G56" s="108"/>
      <c r="H56" s="3102">
        <v>43647</v>
      </c>
      <c r="I56" s="1"/>
      <c r="J56" s="1"/>
      <c r="K56" s="1"/>
      <c r="L56" s="1"/>
      <c r="M56" s="2332"/>
      <c r="P56" s="73"/>
    </row>
    <row r="57" spans="2:16" x14ac:dyDescent="0.25">
      <c r="H57" s="3102">
        <v>43678</v>
      </c>
      <c r="I57" s="1"/>
      <c r="J57" s="1"/>
      <c r="K57" s="1"/>
      <c r="L57" s="1"/>
      <c r="M57" s="2332"/>
    </row>
    <row r="58" spans="2:16" x14ac:dyDescent="0.25">
      <c r="H58" s="3102">
        <v>43709</v>
      </c>
      <c r="I58" s="1"/>
      <c r="J58" s="1"/>
      <c r="K58" s="1"/>
      <c r="L58" s="1"/>
      <c r="M58" s="2332"/>
    </row>
    <row r="59" spans="2:16" x14ac:dyDescent="0.25">
      <c r="H59" s="3102">
        <v>43739</v>
      </c>
      <c r="I59" s="1"/>
      <c r="J59" s="1"/>
      <c r="K59" s="1"/>
      <c r="L59" s="1"/>
      <c r="M59" s="2332"/>
    </row>
    <row r="60" spans="2:16" x14ac:dyDescent="0.25">
      <c r="H60" s="3102">
        <v>43770</v>
      </c>
      <c r="I60" s="1"/>
      <c r="J60" s="1"/>
      <c r="K60" s="1"/>
      <c r="L60" s="1"/>
      <c r="M60" s="2332"/>
    </row>
    <row r="61" spans="2:16" ht="15.75" thickBot="1" x14ac:dyDescent="0.3">
      <c r="H61" s="3103">
        <v>43800</v>
      </c>
      <c r="I61" s="2329"/>
      <c r="J61" s="2329"/>
      <c r="K61" s="2329"/>
      <c r="L61" s="2329"/>
      <c r="M61" s="2333"/>
    </row>
  </sheetData>
  <mergeCells count="21">
    <mergeCell ref="H35:M35"/>
    <mergeCell ref="B49:C49"/>
    <mergeCell ref="B50:C50"/>
    <mergeCell ref="C14:I14"/>
    <mergeCell ref="C1:H1"/>
    <mergeCell ref="C2:H2"/>
    <mergeCell ref="C4:H4"/>
    <mergeCell ref="E6:G6"/>
    <mergeCell ref="E7:G7"/>
    <mergeCell ref="H7:I7"/>
    <mergeCell ref="C9:I9"/>
    <mergeCell ref="C10:I10"/>
    <mergeCell ref="C11:I11"/>
    <mergeCell ref="C12:I12"/>
    <mergeCell ref="C13:I13"/>
    <mergeCell ref="C15:I15"/>
    <mergeCell ref="B45:F45"/>
    <mergeCell ref="B46:C46"/>
    <mergeCell ref="D46:F46"/>
    <mergeCell ref="B47:C47"/>
    <mergeCell ref="B48:C48"/>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zoomScale="60" zoomScaleNormal="60" workbookViewId="0">
      <selection activeCell="H94" sqref="H94"/>
    </sheetView>
  </sheetViews>
  <sheetFormatPr defaultColWidth="9.140625" defaultRowHeight="15" x14ac:dyDescent="0.25"/>
  <cols>
    <col min="1" max="1" width="19.42578125" customWidth="1"/>
    <col min="2" max="2" width="13.85546875" customWidth="1"/>
    <col min="7" max="7" width="10.140625" bestFit="1" customWidth="1"/>
    <col min="8" max="8" width="31.7109375" customWidth="1"/>
  </cols>
  <sheetData>
    <row r="1" spans="1:14" ht="15.75" x14ac:dyDescent="0.25">
      <c r="D1" s="963" t="s">
        <v>148</v>
      </c>
    </row>
    <row r="2" spans="1:14" x14ac:dyDescent="0.25">
      <c r="D2" s="962" t="s">
        <v>41</v>
      </c>
    </row>
    <row r="3" spans="1:14" ht="15.75" x14ac:dyDescent="0.25">
      <c r="C3" s="123"/>
      <c r="D3" s="958" t="s">
        <v>954</v>
      </c>
    </row>
    <row r="4" spans="1:14" ht="15.75" x14ac:dyDescent="0.25">
      <c r="B4" s="3788" t="s">
        <v>854</v>
      </c>
      <c r="C4" s="3788"/>
      <c r="D4" s="3788"/>
      <c r="E4" s="3788"/>
      <c r="F4" s="3788"/>
      <c r="G4" s="3788"/>
    </row>
    <row r="5" spans="1:14" x14ac:dyDescent="0.25">
      <c r="B5" s="960"/>
      <c r="C5" s="960"/>
      <c r="D5" s="960"/>
      <c r="E5" s="960"/>
      <c r="F5" s="960"/>
      <c r="G5" s="960"/>
      <c r="J5" s="56" t="s">
        <v>175</v>
      </c>
    </row>
    <row r="6" spans="1:14" x14ac:dyDescent="0.25">
      <c r="J6" t="s">
        <v>176</v>
      </c>
    </row>
    <row r="7" spans="1:14" x14ac:dyDescent="0.25">
      <c r="D7" s="49"/>
      <c r="E7" s="49"/>
      <c r="F7" s="49"/>
      <c r="G7" s="107" t="s">
        <v>1486</v>
      </c>
      <c r="H7" s="362"/>
      <c r="J7" t="s">
        <v>177</v>
      </c>
    </row>
    <row r="8" spans="1:14" x14ac:dyDescent="0.25">
      <c r="D8" s="49"/>
      <c r="E8" s="1433"/>
      <c r="F8" s="956"/>
      <c r="G8" s="107" t="s">
        <v>965</v>
      </c>
      <c r="H8" s="49"/>
      <c r="J8" s="489" t="s">
        <v>178</v>
      </c>
      <c r="K8" s="490"/>
      <c r="L8" s="490"/>
      <c r="M8" s="490"/>
      <c r="N8" s="491"/>
    </row>
    <row r="9" spans="1:14" x14ac:dyDescent="0.25">
      <c r="G9" s="966"/>
      <c r="H9" s="49"/>
      <c r="J9" s="156" t="s">
        <v>179</v>
      </c>
      <c r="K9" s="157"/>
      <c r="L9" s="158" t="s">
        <v>180</v>
      </c>
      <c r="M9" s="157"/>
      <c r="N9" s="159"/>
    </row>
    <row r="10" spans="1:14" x14ac:dyDescent="0.25">
      <c r="A10" s="2040" t="s">
        <v>39</v>
      </c>
      <c r="B10" s="522" t="s">
        <v>865</v>
      </c>
      <c r="C10" s="523"/>
      <c r="D10" s="523"/>
      <c r="E10" s="523"/>
      <c r="F10" s="523"/>
      <c r="G10" s="523"/>
      <c r="H10" s="524"/>
      <c r="J10" s="492" t="s">
        <v>167</v>
      </c>
      <c r="K10" s="463"/>
      <c r="L10" s="493" t="s">
        <v>167</v>
      </c>
      <c r="M10" s="463"/>
      <c r="N10" s="494"/>
    </row>
    <row r="11" spans="1:14" x14ac:dyDescent="0.25">
      <c r="A11" s="2041" t="s">
        <v>157</v>
      </c>
      <c r="B11" s="469" t="s">
        <v>866</v>
      </c>
      <c r="C11" s="470"/>
      <c r="D11" s="470"/>
      <c r="E11" s="470"/>
      <c r="F11" s="470"/>
      <c r="G11" s="470"/>
      <c r="H11" s="526"/>
      <c r="J11" s="492"/>
      <c r="K11" s="463"/>
      <c r="L11" s="493" t="s">
        <v>167</v>
      </c>
      <c r="M11" s="463"/>
      <c r="N11" s="494"/>
    </row>
    <row r="12" spans="1:14" x14ac:dyDescent="0.25">
      <c r="A12" s="527"/>
      <c r="B12" s="473" t="s">
        <v>867</v>
      </c>
      <c r="C12" s="474"/>
      <c r="D12" s="474"/>
      <c r="E12" s="474"/>
      <c r="F12" s="474"/>
      <c r="G12" s="474"/>
      <c r="H12" s="528"/>
      <c r="J12" s="492"/>
      <c r="K12" s="463"/>
      <c r="L12" s="493" t="s">
        <v>167</v>
      </c>
      <c r="M12" s="463"/>
      <c r="N12" s="494"/>
    </row>
    <row r="13" spans="1:14" x14ac:dyDescent="0.25">
      <c r="A13" s="2043"/>
      <c r="B13" s="473" t="s">
        <v>339</v>
      </c>
      <c r="C13" s="474"/>
      <c r="D13" s="474"/>
      <c r="E13" s="474"/>
      <c r="F13" s="474"/>
      <c r="G13" s="474"/>
      <c r="H13" s="528"/>
      <c r="J13" s="492"/>
      <c r="K13" s="463"/>
      <c r="L13" s="493" t="s">
        <v>167</v>
      </c>
      <c r="M13" s="463"/>
      <c r="N13" s="494"/>
    </row>
    <row r="14" spans="1:14" x14ac:dyDescent="0.25">
      <c r="A14" s="2042"/>
      <c r="B14" s="481" t="s">
        <v>340</v>
      </c>
      <c r="C14" s="482"/>
      <c r="D14" s="482"/>
      <c r="E14" s="482"/>
      <c r="F14" s="482"/>
      <c r="G14" s="482"/>
      <c r="H14" s="530"/>
      <c r="J14" s="492"/>
      <c r="K14" s="463"/>
      <c r="L14" s="493" t="s">
        <v>167</v>
      </c>
      <c r="M14" s="463"/>
      <c r="N14" s="494"/>
    </row>
    <row r="15" spans="1:14" x14ac:dyDescent="0.25">
      <c r="A15" s="527" t="s">
        <v>456</v>
      </c>
      <c r="B15" s="1405" t="s">
        <v>1024</v>
      </c>
      <c r="C15" s="474"/>
      <c r="D15" s="474"/>
      <c r="E15" s="474"/>
      <c r="F15" s="474"/>
      <c r="G15" s="474"/>
      <c r="H15" s="528"/>
      <c r="J15" s="492"/>
      <c r="K15" s="463"/>
      <c r="L15" s="493" t="s">
        <v>167</v>
      </c>
      <c r="M15" s="463"/>
      <c r="N15" s="494"/>
    </row>
    <row r="16" spans="1:14" ht="14.45" customHeight="1" x14ac:dyDescent="0.25">
      <c r="A16" s="2041" t="s">
        <v>159</v>
      </c>
      <c r="B16" s="2082" t="s">
        <v>1166</v>
      </c>
      <c r="C16" s="2083"/>
      <c r="D16" s="2083"/>
      <c r="E16" s="2083"/>
      <c r="F16" s="2083"/>
      <c r="G16" s="2083"/>
      <c r="H16" s="2084"/>
      <c r="J16" s="492"/>
      <c r="K16" s="463"/>
      <c r="L16" s="493" t="s">
        <v>167</v>
      </c>
      <c r="M16" s="463"/>
      <c r="N16" s="494"/>
    </row>
    <row r="17" spans="1:14" ht="14.45" customHeight="1" x14ac:dyDescent="0.25">
      <c r="A17" s="2043"/>
      <c r="B17" s="2085" t="s">
        <v>1167</v>
      </c>
      <c r="C17" s="2086"/>
      <c r="D17" s="2086"/>
      <c r="E17" s="2086"/>
      <c r="F17" s="2086"/>
      <c r="G17" s="2086"/>
      <c r="H17" s="2087"/>
      <c r="J17" s="492"/>
      <c r="K17" s="463"/>
      <c r="L17" s="493"/>
      <c r="M17" s="463"/>
      <c r="N17" s="494"/>
    </row>
    <row r="18" spans="1:14" ht="14.45" customHeight="1" x14ac:dyDescent="0.25">
      <c r="A18" s="2042"/>
      <c r="B18" s="2088" t="s">
        <v>1168</v>
      </c>
      <c r="C18" s="2089"/>
      <c r="D18" s="2089"/>
      <c r="E18" s="2089"/>
      <c r="F18" s="2089"/>
      <c r="G18" s="2089"/>
      <c r="H18" s="2090"/>
      <c r="J18" s="492"/>
      <c r="K18" s="463"/>
      <c r="L18" s="493" t="s">
        <v>167</v>
      </c>
      <c r="M18" s="463"/>
      <c r="N18" s="494"/>
    </row>
    <row r="19" spans="1:14" x14ac:dyDescent="0.25">
      <c r="A19" s="2040" t="s">
        <v>161</v>
      </c>
      <c r="B19" s="477" t="s">
        <v>268</v>
      </c>
      <c r="C19" s="478"/>
      <c r="D19" s="478"/>
      <c r="E19" s="478"/>
      <c r="F19" s="478"/>
      <c r="G19" s="478"/>
      <c r="H19" s="479"/>
      <c r="J19" s="492"/>
      <c r="K19" s="463"/>
      <c r="L19" s="493" t="s">
        <v>167</v>
      </c>
      <c r="M19" s="463"/>
      <c r="N19" s="494"/>
    </row>
    <row r="20" spans="1:14" x14ac:dyDescent="0.25">
      <c r="A20" s="2041" t="s">
        <v>162</v>
      </c>
      <c r="B20" s="469" t="s">
        <v>1025</v>
      </c>
      <c r="C20" s="470"/>
      <c r="D20" s="470"/>
      <c r="E20" s="470"/>
      <c r="F20" s="470"/>
      <c r="G20" s="470"/>
      <c r="H20" s="526"/>
      <c r="J20" s="492"/>
      <c r="K20" s="463"/>
      <c r="L20" s="493" t="s">
        <v>167</v>
      </c>
      <c r="M20" s="1434"/>
      <c r="N20" s="494"/>
    </row>
    <row r="21" spans="1:14" ht="15.75" thickBot="1" x14ac:dyDescent="0.3">
      <c r="A21" s="2043"/>
      <c r="B21" s="473" t="s">
        <v>1026</v>
      </c>
      <c r="C21" s="474"/>
      <c r="D21" s="474"/>
      <c r="E21" s="474"/>
      <c r="F21" s="474"/>
      <c r="G21" s="474"/>
      <c r="H21" s="528"/>
      <c r="J21" s="495"/>
      <c r="K21" s="496"/>
      <c r="L21" s="497" t="s">
        <v>167</v>
      </c>
      <c r="M21" s="496"/>
      <c r="N21" s="498"/>
    </row>
    <row r="22" spans="1:14" x14ac:dyDescent="0.25">
      <c r="A22" s="2042"/>
      <c r="B22" s="481" t="s">
        <v>344</v>
      </c>
      <c r="C22" s="482"/>
      <c r="D22" s="482"/>
      <c r="E22" s="482"/>
      <c r="F22" s="482"/>
      <c r="G22" s="482"/>
      <c r="H22" s="530"/>
    </row>
    <row r="23" spans="1:14" ht="30" x14ac:dyDescent="0.25">
      <c r="A23" s="2306" t="s">
        <v>231</v>
      </c>
      <c r="B23" s="532"/>
      <c r="C23" s="533"/>
      <c r="D23" s="533"/>
      <c r="E23" s="533"/>
      <c r="F23" s="533"/>
      <c r="G23" s="533"/>
      <c r="H23" s="534"/>
      <c r="J23" t="s">
        <v>401</v>
      </c>
    </row>
    <row r="24" spans="1:14" x14ac:dyDescent="0.25">
      <c r="B24" s="55"/>
      <c r="J24" s="309" t="s">
        <v>402</v>
      </c>
    </row>
    <row r="25" spans="1:14" x14ac:dyDescent="0.25">
      <c r="B25" s="55"/>
      <c r="J25" s="309"/>
    </row>
    <row r="26" spans="1:14" ht="27" hidden="1" thickBot="1" x14ac:dyDescent="0.3">
      <c r="A26" s="2334" t="s">
        <v>1027</v>
      </c>
      <c r="B26" s="2335" t="s">
        <v>298</v>
      </c>
      <c r="C26" s="2336" t="s">
        <v>159</v>
      </c>
      <c r="D26" s="1409" t="s">
        <v>275</v>
      </c>
      <c r="E26" s="1409"/>
      <c r="F26" s="1409"/>
      <c r="G26" s="1409"/>
      <c r="H26" s="1410"/>
    </row>
    <row r="27" spans="1:14" hidden="1" x14ac:dyDescent="0.25">
      <c r="A27" s="2314"/>
      <c r="B27" s="968"/>
      <c r="C27" s="2337">
        <v>0</v>
      </c>
      <c r="D27" s="60"/>
    </row>
    <row r="28" spans="1:14" hidden="1" x14ac:dyDescent="0.25">
      <c r="A28" s="2314">
        <v>42736</v>
      </c>
      <c r="B28" s="1995">
        <v>0.98140000000000005</v>
      </c>
      <c r="C28" s="2337">
        <v>0.96</v>
      </c>
      <c r="D28" s="60"/>
    </row>
    <row r="29" spans="1:14" hidden="1" x14ac:dyDescent="0.25">
      <c r="A29" s="2314">
        <v>42767</v>
      </c>
      <c r="B29" s="1995">
        <v>0.97960000000000003</v>
      </c>
      <c r="C29" s="2337">
        <v>0.96</v>
      </c>
    </row>
    <row r="30" spans="1:14" hidden="1" x14ac:dyDescent="0.25">
      <c r="A30" s="2314">
        <v>42795</v>
      </c>
      <c r="B30" s="1995">
        <v>0.97950000000000004</v>
      </c>
      <c r="C30" s="2337">
        <v>0.96</v>
      </c>
      <c r="D30" t="s">
        <v>167</v>
      </c>
    </row>
    <row r="31" spans="1:14" hidden="1" x14ac:dyDescent="0.25">
      <c r="A31" s="2314">
        <v>42826</v>
      </c>
      <c r="B31" s="1995">
        <v>0.98070000000000002</v>
      </c>
      <c r="C31" s="2337">
        <v>0.96</v>
      </c>
    </row>
    <row r="32" spans="1:14" hidden="1" x14ac:dyDescent="0.25">
      <c r="A32" s="2314">
        <v>42856</v>
      </c>
      <c r="B32" s="1995">
        <v>0.97970000000000002</v>
      </c>
      <c r="C32" s="2337">
        <v>0.96</v>
      </c>
    </row>
    <row r="33" spans="1:4" hidden="1" x14ac:dyDescent="0.25">
      <c r="A33" s="2314">
        <v>42887</v>
      </c>
      <c r="B33" s="1995">
        <v>0.97789999999999999</v>
      </c>
      <c r="C33" s="2337">
        <v>0.96</v>
      </c>
      <c r="D33" t="s">
        <v>167</v>
      </c>
    </row>
    <row r="34" spans="1:4" hidden="1" x14ac:dyDescent="0.25">
      <c r="A34" s="2314">
        <v>42917</v>
      </c>
      <c r="B34" s="1995">
        <v>0.97850000000000004</v>
      </c>
      <c r="C34" s="2337">
        <v>0.96</v>
      </c>
      <c r="D34" t="s">
        <v>167</v>
      </c>
    </row>
    <row r="35" spans="1:4" hidden="1" x14ac:dyDescent="0.25">
      <c r="A35" s="2314">
        <v>42948</v>
      </c>
      <c r="B35" s="1995">
        <v>0.97729999999999995</v>
      </c>
      <c r="C35" s="2337">
        <v>0.96</v>
      </c>
      <c r="D35" t="s">
        <v>167</v>
      </c>
    </row>
    <row r="36" spans="1:4" hidden="1" x14ac:dyDescent="0.25">
      <c r="A36" s="2314">
        <v>42979</v>
      </c>
      <c r="B36" s="968">
        <v>0.97589999999999999</v>
      </c>
      <c r="C36" s="2337">
        <v>0.96</v>
      </c>
    </row>
    <row r="37" spans="1:4" hidden="1" x14ac:dyDescent="0.25">
      <c r="A37" s="2314">
        <v>43009</v>
      </c>
      <c r="B37" s="968">
        <v>0.9748</v>
      </c>
      <c r="C37" s="2337">
        <v>0.96</v>
      </c>
    </row>
    <row r="38" spans="1:4" hidden="1" x14ac:dyDescent="0.25">
      <c r="A38" s="2314">
        <v>43040</v>
      </c>
      <c r="B38" s="968">
        <v>0.97270000000000001</v>
      </c>
      <c r="C38" s="2337">
        <v>0.96</v>
      </c>
    </row>
    <row r="39" spans="1:4" ht="15.75" hidden="1" thickBot="1" x14ac:dyDescent="0.3">
      <c r="A39" s="2315">
        <v>43070</v>
      </c>
      <c r="B39" s="2338">
        <v>0.96599999999999997</v>
      </c>
      <c r="C39" s="2339">
        <v>1</v>
      </c>
    </row>
    <row r="40" spans="1:4" hidden="1" x14ac:dyDescent="0.25">
      <c r="A40" s="234"/>
      <c r="B40" s="179"/>
      <c r="C40" s="179"/>
    </row>
    <row r="41" spans="1:4" hidden="1" x14ac:dyDescent="0.25">
      <c r="A41" s="234"/>
      <c r="B41" s="179"/>
      <c r="C41" s="179"/>
    </row>
    <row r="42" spans="1:4" hidden="1" x14ac:dyDescent="0.25">
      <c r="A42" s="234"/>
      <c r="B42" s="179"/>
      <c r="C42" s="179"/>
    </row>
    <row r="43" spans="1:4" hidden="1" x14ac:dyDescent="0.25">
      <c r="A43" s="234"/>
      <c r="B43" s="179"/>
      <c r="C43" s="179"/>
    </row>
    <row r="44" spans="1:4" ht="17.25" hidden="1" customHeight="1" x14ac:dyDescent="0.25">
      <c r="A44" s="234"/>
      <c r="B44" s="179"/>
      <c r="C44" s="179"/>
    </row>
    <row r="45" spans="1:4" hidden="1" x14ac:dyDescent="0.25">
      <c r="A45" s="234"/>
      <c r="B45" s="179"/>
      <c r="C45" s="179"/>
    </row>
    <row r="46" spans="1:4" hidden="1" x14ac:dyDescent="0.25">
      <c r="A46" s="234"/>
      <c r="B46" s="179"/>
      <c r="C46" s="179"/>
    </row>
    <row r="47" spans="1:4" hidden="1" x14ac:dyDescent="0.25">
      <c r="A47" s="234"/>
      <c r="B47" s="179"/>
      <c r="C47" s="179"/>
    </row>
    <row r="48" spans="1:4" hidden="1" x14ac:dyDescent="0.25">
      <c r="A48" s="252"/>
      <c r="B48" s="179"/>
      <c r="C48" s="179"/>
    </row>
    <row r="49" spans="1:12" hidden="1" x14ac:dyDescent="0.25"/>
    <row r="50" spans="1:12" hidden="1" x14ac:dyDescent="0.25"/>
    <row r="51" spans="1:12" hidden="1" x14ac:dyDescent="0.25"/>
    <row r="52" spans="1:12" hidden="1" x14ac:dyDescent="0.25"/>
    <row r="53" spans="1:12" hidden="1" x14ac:dyDescent="0.25"/>
    <row r="54" spans="1:12" hidden="1" x14ac:dyDescent="0.25"/>
    <row r="55" spans="1:12" hidden="1" x14ac:dyDescent="0.25">
      <c r="L55" s="309"/>
    </row>
    <row r="56" spans="1:12" hidden="1" x14ac:dyDescent="0.25">
      <c r="L56" s="309"/>
    </row>
    <row r="57" spans="1:12" ht="18" hidden="1" x14ac:dyDescent="0.25">
      <c r="A57" s="499" t="s">
        <v>288</v>
      </c>
      <c r="B57" s="500"/>
      <c r="C57" s="500"/>
      <c r="D57" s="500"/>
      <c r="E57" s="500"/>
      <c r="F57" s="500"/>
      <c r="G57" s="500"/>
      <c r="H57" s="500"/>
    </row>
    <row r="58" spans="1:12" ht="15.75" hidden="1" thickBot="1" x14ac:dyDescent="0.3"/>
    <row r="59" spans="1:12" ht="15.75" hidden="1" thickBot="1" x14ac:dyDescent="0.3">
      <c r="A59" s="1411"/>
      <c r="B59" s="1408" t="s">
        <v>299</v>
      </c>
      <c r="C59" s="1409"/>
      <c r="D59" s="1409"/>
      <c r="E59" s="1412"/>
    </row>
    <row r="60" spans="1:12" ht="90.75" hidden="1" thickBot="1" x14ac:dyDescent="0.3">
      <c r="A60" s="1413" t="s">
        <v>166</v>
      </c>
      <c r="B60" s="1414" t="s">
        <v>1028</v>
      </c>
      <c r="C60" s="1415" t="s">
        <v>1029</v>
      </c>
      <c r="D60" s="1436" t="s">
        <v>1030</v>
      </c>
      <c r="E60" s="1437" t="s">
        <v>861</v>
      </c>
    </row>
    <row r="61" spans="1:12" ht="15.75" hidden="1" thickBot="1" x14ac:dyDescent="0.3">
      <c r="A61" s="215" t="s">
        <v>1031</v>
      </c>
      <c r="B61" s="1438">
        <v>15781</v>
      </c>
      <c r="C61" s="1439">
        <v>15487</v>
      </c>
      <c r="D61" s="1440">
        <f>0+B61-C61</f>
        <v>294</v>
      </c>
      <c r="E61" s="1416">
        <f>+C61/B61</f>
        <v>0.98137000190102019</v>
      </c>
    </row>
    <row r="62" spans="1:12" ht="15.75" hidden="1" thickBot="1" x14ac:dyDescent="0.3">
      <c r="A62" s="517" t="s">
        <v>1032</v>
      </c>
      <c r="B62" s="1438">
        <v>17101</v>
      </c>
      <c r="C62" s="1439">
        <v>16752</v>
      </c>
      <c r="D62" s="1440">
        <f t="shared" ref="D62:D72" si="0">0+B62-C62</f>
        <v>349</v>
      </c>
      <c r="E62" s="1416">
        <f t="shared" ref="E62:E72" si="1">+C62/B62</f>
        <v>0.97959183673469385</v>
      </c>
    </row>
    <row r="63" spans="1:12" ht="15.75" hidden="1" thickBot="1" x14ac:dyDescent="0.3">
      <c r="A63" s="517" t="s">
        <v>1033</v>
      </c>
      <c r="B63" s="1438">
        <v>17831</v>
      </c>
      <c r="C63" s="1439">
        <v>17465</v>
      </c>
      <c r="D63" s="1440">
        <f t="shared" si="0"/>
        <v>366</v>
      </c>
      <c r="E63" s="1416">
        <f t="shared" si="1"/>
        <v>0.97947394986259884</v>
      </c>
    </row>
    <row r="64" spans="1:12" ht="15.75" hidden="1" thickBot="1" x14ac:dyDescent="0.3">
      <c r="A64" s="517" t="s">
        <v>1034</v>
      </c>
      <c r="B64" s="1438">
        <v>18210</v>
      </c>
      <c r="C64" s="1439">
        <v>17859</v>
      </c>
      <c r="D64" s="1440">
        <f t="shared" si="0"/>
        <v>351</v>
      </c>
      <c r="E64" s="1416">
        <f t="shared" si="1"/>
        <v>0.98072487644151563</v>
      </c>
    </row>
    <row r="65" spans="1:5" ht="15.75" hidden="1" thickBot="1" x14ac:dyDescent="0.3">
      <c r="A65" s="517" t="s">
        <v>210</v>
      </c>
      <c r="B65" s="1438">
        <v>18540</v>
      </c>
      <c r="C65" s="1439">
        <v>18164</v>
      </c>
      <c r="D65" s="1440">
        <f t="shared" si="0"/>
        <v>376</v>
      </c>
      <c r="E65" s="1416">
        <f t="shared" si="1"/>
        <v>0.97971952535059326</v>
      </c>
    </row>
    <row r="66" spans="1:5" ht="15.75" hidden="1" thickBot="1" x14ac:dyDescent="0.3">
      <c r="A66" s="517" t="s">
        <v>1035</v>
      </c>
      <c r="B66" s="1438">
        <v>18445</v>
      </c>
      <c r="C66" s="1439">
        <v>18037</v>
      </c>
      <c r="D66" s="1440">
        <f t="shared" si="0"/>
        <v>408</v>
      </c>
      <c r="E66" s="1416">
        <f t="shared" si="1"/>
        <v>0.97788018433179724</v>
      </c>
    </row>
    <row r="67" spans="1:5" ht="15.75" hidden="1" thickBot="1" x14ac:dyDescent="0.3">
      <c r="A67" s="517" t="s">
        <v>1036</v>
      </c>
      <c r="B67" s="1438">
        <v>18148</v>
      </c>
      <c r="C67" s="1439">
        <v>17735</v>
      </c>
      <c r="D67" s="1440">
        <f t="shared" si="0"/>
        <v>413</v>
      </c>
      <c r="E67" s="1416">
        <f t="shared" si="1"/>
        <v>0.97724267136874587</v>
      </c>
    </row>
    <row r="68" spans="1:5" ht="15.75" hidden="1" thickBot="1" x14ac:dyDescent="0.3">
      <c r="A68" s="517" t="s">
        <v>1037</v>
      </c>
      <c r="B68" s="1438">
        <v>21121</v>
      </c>
      <c r="C68" s="1439">
        <v>20642</v>
      </c>
      <c r="D68" s="1440">
        <f t="shared" si="0"/>
        <v>479</v>
      </c>
      <c r="E68" s="1416">
        <f t="shared" si="1"/>
        <v>0.97732114956678184</v>
      </c>
    </row>
    <row r="69" spans="1:5" ht="15.75" hidden="1" thickBot="1" x14ac:dyDescent="0.3">
      <c r="A69" s="517" t="s">
        <v>1038</v>
      </c>
      <c r="B69" s="1438">
        <v>21507</v>
      </c>
      <c r="C69" s="1439">
        <v>20989</v>
      </c>
      <c r="D69" s="1440">
        <f t="shared" si="0"/>
        <v>518</v>
      </c>
      <c r="E69" s="1416">
        <f t="shared" si="1"/>
        <v>0.97591481843120842</v>
      </c>
    </row>
    <row r="70" spans="1:5" ht="15.75" hidden="1" thickBot="1" x14ac:dyDescent="0.3">
      <c r="A70" s="517" t="s">
        <v>1039</v>
      </c>
      <c r="B70" s="1438">
        <v>22023</v>
      </c>
      <c r="C70" s="1439">
        <v>21467</v>
      </c>
      <c r="D70" s="1440">
        <f t="shared" si="0"/>
        <v>556</v>
      </c>
      <c r="E70" s="1416">
        <f t="shared" si="1"/>
        <v>0.97475366662125962</v>
      </c>
    </row>
    <row r="71" spans="1:5" ht="15.75" hidden="1" thickBot="1" x14ac:dyDescent="0.3">
      <c r="A71" s="517" t="s">
        <v>1040</v>
      </c>
      <c r="B71" s="1438">
        <v>22222</v>
      </c>
      <c r="C71" s="1439">
        <v>21616</v>
      </c>
      <c r="D71" s="1440">
        <f t="shared" si="0"/>
        <v>606</v>
      </c>
      <c r="E71" s="1416">
        <f t="shared" si="1"/>
        <v>0.97272972729727303</v>
      </c>
    </row>
    <row r="72" spans="1:5" ht="15.75" hidden="1" thickBot="1" x14ac:dyDescent="0.3">
      <c r="A72" s="223" t="s">
        <v>1041</v>
      </c>
      <c r="B72" s="1441">
        <v>21959</v>
      </c>
      <c r="C72" s="1439">
        <v>21213</v>
      </c>
      <c r="D72" s="1440">
        <f t="shared" si="0"/>
        <v>746</v>
      </c>
      <c r="E72" s="1416">
        <f t="shared" si="1"/>
        <v>0.96602759688510409</v>
      </c>
    </row>
    <row r="73" spans="1:5" hidden="1" x14ac:dyDescent="0.25"/>
    <row r="74" spans="1:5" hidden="1" x14ac:dyDescent="0.25">
      <c r="A74" s="372" t="s">
        <v>1042</v>
      </c>
      <c r="B74" s="1442"/>
    </row>
    <row r="75" spans="1:5" hidden="1" x14ac:dyDescent="0.25">
      <c r="A75" s="1443" t="s">
        <v>1043</v>
      </c>
      <c r="B75" s="1444"/>
    </row>
    <row r="76" spans="1:5" hidden="1" x14ac:dyDescent="0.25">
      <c r="A76" s="789"/>
      <c r="B76" s="790"/>
    </row>
    <row r="77" spans="1:5" hidden="1" x14ac:dyDescent="0.25">
      <c r="A77" s="1445" t="s">
        <v>1044</v>
      </c>
      <c r="B77" s="1422" t="s">
        <v>174</v>
      </c>
    </row>
    <row r="78" spans="1:5" hidden="1" x14ac:dyDescent="0.25">
      <c r="A78" s="1446" t="s">
        <v>1045</v>
      </c>
      <c r="B78" s="1447"/>
    </row>
    <row r="79" spans="1:5" hidden="1" x14ac:dyDescent="0.25">
      <c r="A79" s="1445"/>
      <c r="B79" s="1422"/>
    </row>
    <row r="80" spans="1:5" hidden="1" x14ac:dyDescent="0.25">
      <c r="A80" s="1445" t="s">
        <v>1046</v>
      </c>
      <c r="B80" s="1448">
        <v>100</v>
      </c>
    </row>
    <row r="81" spans="1:8" hidden="1" x14ac:dyDescent="0.25">
      <c r="A81" s="1445" t="s">
        <v>1047</v>
      </c>
      <c r="B81" s="1448">
        <v>90</v>
      </c>
    </row>
    <row r="82" spans="1:8" hidden="1" x14ac:dyDescent="0.25">
      <c r="A82" s="1445" t="s">
        <v>1048</v>
      </c>
      <c r="B82" s="1448">
        <v>80</v>
      </c>
    </row>
    <row r="83" spans="1:8" hidden="1" x14ac:dyDescent="0.25">
      <c r="A83" s="1445" t="s">
        <v>1049</v>
      </c>
      <c r="B83" s="1448">
        <v>70</v>
      </c>
    </row>
    <row r="84" spans="1:8" ht="15.75" thickBot="1" x14ac:dyDescent="0.3">
      <c r="B84" s="55"/>
    </row>
    <row r="85" spans="1:8" ht="18.75" thickBot="1" x14ac:dyDescent="0.3">
      <c r="A85" s="2073" t="s">
        <v>1050</v>
      </c>
      <c r="B85" s="1427" t="s">
        <v>1517</v>
      </c>
      <c r="C85" s="1428" t="s">
        <v>159</v>
      </c>
      <c r="D85" s="1408" t="s">
        <v>275</v>
      </c>
      <c r="E85" s="1409"/>
      <c r="F85" s="1409"/>
      <c r="G85" s="1409"/>
      <c r="H85" s="1410"/>
    </row>
    <row r="86" spans="1:8" x14ac:dyDescent="0.25">
      <c r="A86" s="2190">
        <v>43101</v>
      </c>
      <c r="B86" s="1995">
        <v>0.98950000000000005</v>
      </c>
      <c r="C86" s="1579">
        <v>0.96</v>
      </c>
      <c r="D86" s="60"/>
    </row>
    <row r="87" spans="1:8" x14ac:dyDescent="0.25">
      <c r="A87" s="2190">
        <v>43132</v>
      </c>
      <c r="B87" s="1995">
        <v>0.9849</v>
      </c>
      <c r="C87" s="1579">
        <v>0.96</v>
      </c>
    </row>
    <row r="88" spans="1:8" x14ac:dyDescent="0.25">
      <c r="A88" s="2190">
        <v>43160</v>
      </c>
      <c r="B88" s="1995">
        <v>0.98260000000000003</v>
      </c>
      <c r="C88" s="1579">
        <v>0.96</v>
      </c>
      <c r="D88" t="s">
        <v>167</v>
      </c>
    </row>
    <row r="89" spans="1:8" x14ac:dyDescent="0.25">
      <c r="A89" s="2190">
        <v>43191</v>
      </c>
      <c r="B89" s="1995">
        <v>0.97870000000000001</v>
      </c>
      <c r="C89" s="1579">
        <v>0.96</v>
      </c>
    </row>
    <row r="90" spans="1:8" x14ac:dyDescent="0.25">
      <c r="A90" s="2190">
        <v>43221</v>
      </c>
      <c r="B90" s="1995">
        <v>0.97670000000000001</v>
      </c>
      <c r="C90" s="1579">
        <v>0.96</v>
      </c>
    </row>
    <row r="91" spans="1:8" x14ac:dyDescent="0.25">
      <c r="A91" s="2190">
        <v>43252</v>
      </c>
      <c r="B91" s="1995">
        <v>0.97509999999999997</v>
      </c>
      <c r="C91" s="1579">
        <v>0.96</v>
      </c>
      <c r="D91" t="s">
        <v>167</v>
      </c>
    </row>
    <row r="92" spans="1:8" x14ac:dyDescent="0.25">
      <c r="A92" s="2190">
        <v>43282</v>
      </c>
      <c r="B92" s="1995">
        <v>0.97419999999999995</v>
      </c>
      <c r="C92" s="1579">
        <v>0.96</v>
      </c>
      <c r="D92" t="s">
        <v>167</v>
      </c>
    </row>
    <row r="93" spans="1:8" x14ac:dyDescent="0.25">
      <c r="A93" s="2190">
        <v>43313</v>
      </c>
      <c r="B93" s="1995">
        <v>0.97399999999999998</v>
      </c>
      <c r="C93" s="1579">
        <v>0.96</v>
      </c>
      <c r="D93" t="s">
        <v>167</v>
      </c>
    </row>
    <row r="94" spans="1:8" x14ac:dyDescent="0.25">
      <c r="A94" s="2190">
        <v>43344</v>
      </c>
      <c r="B94" s="1995">
        <v>0.97589999999999999</v>
      </c>
      <c r="C94" s="1579">
        <v>0.96</v>
      </c>
    </row>
    <row r="95" spans="1:8" x14ac:dyDescent="0.25">
      <c r="A95" s="2190">
        <v>43374</v>
      </c>
      <c r="B95" s="2636">
        <v>0.97060000000000002</v>
      </c>
      <c r="C95" s="1579">
        <v>0.96</v>
      </c>
    </row>
    <row r="96" spans="1:8" x14ac:dyDescent="0.25">
      <c r="A96" s="2190">
        <v>43405</v>
      </c>
      <c r="B96" s="2636">
        <v>0.9667</v>
      </c>
      <c r="C96" s="1579">
        <v>0.96</v>
      </c>
    </row>
    <row r="97" spans="1:3" x14ac:dyDescent="0.25">
      <c r="A97" s="2190">
        <v>43435</v>
      </c>
      <c r="B97" s="2636">
        <v>0.96379999999999999</v>
      </c>
      <c r="C97" s="1579">
        <v>0.96</v>
      </c>
    </row>
    <row r="98" spans="1:3" x14ac:dyDescent="0.25">
      <c r="A98" s="234"/>
      <c r="B98" s="179"/>
      <c r="C98" s="179"/>
    </row>
    <row r="99" spans="1:3" x14ac:dyDescent="0.25">
      <c r="A99" s="234"/>
      <c r="B99" s="179"/>
      <c r="C99" s="179"/>
    </row>
    <row r="100" spans="1:3" x14ac:dyDescent="0.25">
      <c r="A100" s="234"/>
      <c r="B100" s="179"/>
      <c r="C100" s="179"/>
    </row>
    <row r="101" spans="1:3" x14ac:dyDescent="0.25">
      <c r="A101" s="234"/>
      <c r="B101" s="179"/>
      <c r="C101" s="179"/>
    </row>
    <row r="102" spans="1:3" ht="17.25" customHeight="1" x14ac:dyDescent="0.25">
      <c r="A102" s="234"/>
      <c r="B102" s="179"/>
      <c r="C102" s="179"/>
    </row>
    <row r="103" spans="1:3" x14ac:dyDescent="0.25">
      <c r="A103" s="234"/>
      <c r="B103" s="179"/>
      <c r="C103" s="179"/>
    </row>
    <row r="104" spans="1:3" x14ac:dyDescent="0.25">
      <c r="A104" s="234"/>
      <c r="B104" s="179"/>
      <c r="C104" s="179"/>
    </row>
    <row r="105" spans="1:3" x14ac:dyDescent="0.25">
      <c r="A105" s="234"/>
      <c r="B105" s="179"/>
      <c r="C105" s="179"/>
    </row>
    <row r="106" spans="1:3" x14ac:dyDescent="0.25">
      <c r="A106" s="252"/>
      <c r="B106" s="179"/>
      <c r="C106" s="179"/>
    </row>
    <row r="114" spans="1:12" x14ac:dyDescent="0.25">
      <c r="L114" s="309"/>
    </row>
    <row r="115" spans="1:12" ht="18" x14ac:dyDescent="0.25">
      <c r="A115" s="499" t="s">
        <v>289</v>
      </c>
      <c r="B115" s="500"/>
      <c r="C115" s="500"/>
      <c r="D115" s="500"/>
      <c r="E115" s="500"/>
      <c r="F115" s="500"/>
      <c r="G115" s="500"/>
      <c r="H115" s="500"/>
    </row>
    <row r="116" spans="1:12" ht="15.75" thickBot="1" x14ac:dyDescent="0.3"/>
    <row r="117" spans="1:12" ht="15.75" thickBot="1" x14ac:dyDescent="0.3">
      <c r="A117" s="1411"/>
      <c r="B117" s="1408" t="s">
        <v>1518</v>
      </c>
      <c r="C117" s="1409"/>
      <c r="D117" s="1409"/>
      <c r="E117" s="1412"/>
    </row>
    <row r="118" spans="1:12" ht="90.75" thickBot="1" x14ac:dyDescent="0.3">
      <c r="A118" s="1413" t="s">
        <v>166</v>
      </c>
      <c r="B118" s="1414" t="s">
        <v>1028</v>
      </c>
      <c r="C118" s="1415" t="s">
        <v>1029</v>
      </c>
      <c r="D118" s="1436" t="s">
        <v>1030</v>
      </c>
      <c r="E118" s="1437" t="s">
        <v>861</v>
      </c>
    </row>
    <row r="119" spans="1:12" ht="15.75" thickBot="1" x14ac:dyDescent="0.3">
      <c r="A119" s="215" t="s">
        <v>1031</v>
      </c>
      <c r="B119" s="1438">
        <v>15047</v>
      </c>
      <c r="C119" s="1439">
        <v>14889</v>
      </c>
      <c r="D119" s="1440">
        <v>158</v>
      </c>
      <c r="E119" s="2072">
        <f>+C119/B119</f>
        <v>0.98949956802020334</v>
      </c>
    </row>
    <row r="120" spans="1:12" ht="15.75" thickBot="1" x14ac:dyDescent="0.3">
      <c r="A120" s="517" t="s">
        <v>1032</v>
      </c>
      <c r="B120" s="1438">
        <v>16440</v>
      </c>
      <c r="C120" s="1439">
        <v>16191</v>
      </c>
      <c r="D120" s="1440">
        <v>249</v>
      </c>
      <c r="E120" s="2072">
        <f t="shared" ref="E120:E130" si="2">+C120/B120</f>
        <v>0.98485401459854016</v>
      </c>
    </row>
    <row r="121" spans="1:12" ht="15.75" thickBot="1" x14ac:dyDescent="0.3">
      <c r="A121" s="517" t="s">
        <v>1033</v>
      </c>
      <c r="B121" s="1438">
        <v>17302</v>
      </c>
      <c r="C121" s="1439">
        <v>17001</v>
      </c>
      <c r="D121" s="1440">
        <v>301</v>
      </c>
      <c r="E121" s="2072">
        <f t="shared" si="2"/>
        <v>0.98260316726390018</v>
      </c>
    </row>
    <row r="122" spans="1:12" ht="15.75" thickBot="1" x14ac:dyDescent="0.3">
      <c r="A122" s="517" t="s">
        <v>1034</v>
      </c>
      <c r="B122" s="1438">
        <v>18068</v>
      </c>
      <c r="C122" s="1439">
        <v>17683</v>
      </c>
      <c r="D122" s="1440">
        <v>385</v>
      </c>
      <c r="E122" s="2072">
        <f t="shared" si="2"/>
        <v>0.97869160947531553</v>
      </c>
    </row>
    <row r="123" spans="1:12" ht="15.75" thickBot="1" x14ac:dyDescent="0.3">
      <c r="A123" s="517" t="s">
        <v>210</v>
      </c>
      <c r="B123" s="1438">
        <v>18611</v>
      </c>
      <c r="C123" s="1439">
        <v>18178</v>
      </c>
      <c r="D123" s="1440">
        <v>433</v>
      </c>
      <c r="E123" s="2072">
        <f t="shared" si="2"/>
        <v>0.97673418945784751</v>
      </c>
    </row>
    <row r="124" spans="1:12" ht="15.75" thickBot="1" x14ac:dyDescent="0.3">
      <c r="A124" s="517" t="s">
        <v>1035</v>
      </c>
      <c r="B124" s="1438">
        <v>19332</v>
      </c>
      <c r="C124" s="1439">
        <v>18851</v>
      </c>
      <c r="D124" s="1440">
        <f>+B124-C124</f>
        <v>481</v>
      </c>
      <c r="E124" s="2072">
        <f t="shared" si="2"/>
        <v>0.9751189737223257</v>
      </c>
    </row>
    <row r="125" spans="1:12" ht="15.75" thickBot="1" x14ac:dyDescent="0.3">
      <c r="A125" s="517" t="s">
        <v>1036</v>
      </c>
      <c r="B125" s="1438">
        <v>18884</v>
      </c>
      <c r="C125" s="1439">
        <v>18396</v>
      </c>
      <c r="D125" s="1440">
        <f>+B125-C125</f>
        <v>488</v>
      </c>
      <c r="E125" s="2072">
        <f t="shared" si="2"/>
        <v>0.97415801736920149</v>
      </c>
    </row>
    <row r="126" spans="1:12" ht="15.75" thickBot="1" x14ac:dyDescent="0.3">
      <c r="A126" s="517" t="s">
        <v>1037</v>
      </c>
      <c r="B126" s="1438">
        <v>21384</v>
      </c>
      <c r="C126" s="1439">
        <v>20828</v>
      </c>
      <c r="D126" s="1440">
        <f t="shared" ref="D126:D130" si="3">+B126-C126</f>
        <v>556</v>
      </c>
      <c r="E126" s="2072">
        <f t="shared" si="2"/>
        <v>0.97399925177702951</v>
      </c>
    </row>
    <row r="127" spans="1:12" ht="15.75" thickBot="1" x14ac:dyDescent="0.3">
      <c r="A127" s="517" t="s">
        <v>1038</v>
      </c>
      <c r="B127" s="1438">
        <v>21507</v>
      </c>
      <c r="C127" s="1439">
        <v>20989</v>
      </c>
      <c r="D127" s="1440">
        <f t="shared" si="3"/>
        <v>518</v>
      </c>
      <c r="E127" s="2072">
        <f t="shared" si="2"/>
        <v>0.97591481843120842</v>
      </c>
    </row>
    <row r="128" spans="1:12" ht="15.75" thickBot="1" x14ac:dyDescent="0.3">
      <c r="A128" s="517" t="s">
        <v>1039</v>
      </c>
      <c r="B128" s="1438">
        <v>22150</v>
      </c>
      <c r="C128" s="1439">
        <v>21498</v>
      </c>
      <c r="D128" s="1440">
        <f t="shared" si="3"/>
        <v>652</v>
      </c>
      <c r="E128" s="2637">
        <f t="shared" si="2"/>
        <v>0.9705643340857788</v>
      </c>
    </row>
    <row r="129" spans="1:8" ht="15.75" thickBot="1" x14ac:dyDescent="0.3">
      <c r="A129" s="517" t="s">
        <v>1040</v>
      </c>
      <c r="B129" s="1438">
        <v>22433</v>
      </c>
      <c r="C129" s="1439">
        <v>21686</v>
      </c>
      <c r="D129" s="1440">
        <f t="shared" si="3"/>
        <v>747</v>
      </c>
      <c r="E129" s="2637">
        <f t="shared" si="2"/>
        <v>0.96670084250880395</v>
      </c>
    </row>
    <row r="130" spans="1:8" ht="15.75" thickBot="1" x14ac:dyDescent="0.3">
      <c r="A130" s="223" t="s">
        <v>1041</v>
      </c>
      <c r="B130" s="1441">
        <v>23027</v>
      </c>
      <c r="C130" s="1439">
        <v>22193</v>
      </c>
      <c r="D130" s="1440">
        <f t="shared" si="3"/>
        <v>834</v>
      </c>
      <c r="E130" s="2637">
        <f t="shared" si="2"/>
        <v>0.96378164763104179</v>
      </c>
    </row>
    <row r="132" spans="1:8" x14ac:dyDescent="0.25">
      <c r="A132" s="372" t="s">
        <v>1042</v>
      </c>
      <c r="B132" s="1442"/>
    </row>
    <row r="133" spans="1:8" x14ac:dyDescent="0.25">
      <c r="A133" s="1443" t="s">
        <v>1043</v>
      </c>
      <c r="B133" s="1444"/>
    </row>
    <row r="134" spans="1:8" x14ac:dyDescent="0.25">
      <c r="A134" s="789"/>
      <c r="B134" s="790"/>
    </row>
    <row r="135" spans="1:8" x14ac:dyDescent="0.25">
      <c r="A135" s="1445" t="s">
        <v>1044</v>
      </c>
      <c r="B135" s="1422" t="s">
        <v>174</v>
      </c>
    </row>
    <row r="136" spans="1:8" x14ac:dyDescent="0.25">
      <c r="A136" s="1446" t="s">
        <v>1045</v>
      </c>
      <c r="B136" s="1447"/>
    </row>
    <row r="137" spans="1:8" x14ac:dyDescent="0.25">
      <c r="A137" s="1445"/>
      <c r="B137" s="1422"/>
    </row>
    <row r="138" spans="1:8" x14ac:dyDescent="0.25">
      <c r="A138" s="1445" t="s">
        <v>1046</v>
      </c>
      <c r="B138" s="1448">
        <v>100</v>
      </c>
    </row>
    <row r="139" spans="1:8" x14ac:dyDescent="0.25">
      <c r="A139" s="1445" t="s">
        <v>1047</v>
      </c>
      <c r="B139" s="1448">
        <v>90</v>
      </c>
    </row>
    <row r="140" spans="1:8" x14ac:dyDescent="0.25">
      <c r="A140" s="1445" t="s">
        <v>1048</v>
      </c>
      <c r="B140" s="1448">
        <v>80</v>
      </c>
    </row>
    <row r="141" spans="1:8" x14ac:dyDescent="0.25">
      <c r="A141" s="1445" t="s">
        <v>1049</v>
      </c>
      <c r="B141" s="1448">
        <v>70</v>
      </c>
    </row>
    <row r="143" spans="1:8" ht="18.75" thickBot="1" x14ac:dyDescent="0.3">
      <c r="A143" s="499" t="s">
        <v>1417</v>
      </c>
      <c r="B143" s="500"/>
      <c r="C143" s="500"/>
      <c r="D143" s="500"/>
      <c r="E143" s="500"/>
      <c r="F143" s="500"/>
      <c r="G143" s="500"/>
      <c r="H143" s="500"/>
    </row>
    <row r="144" spans="1:8" ht="15.75" thickBot="1" x14ac:dyDescent="0.3">
      <c r="A144" s="277" t="s">
        <v>166</v>
      </c>
      <c r="B144" s="1406" t="s">
        <v>1517</v>
      </c>
      <c r="C144" s="1407" t="s">
        <v>159</v>
      </c>
      <c r="D144" s="1408" t="s">
        <v>275</v>
      </c>
      <c r="E144" s="1409"/>
      <c r="F144" s="1409"/>
      <c r="G144" s="1409"/>
      <c r="H144" s="1410"/>
    </row>
    <row r="145" spans="1:17" x14ac:dyDescent="0.25">
      <c r="A145" s="234" t="s">
        <v>1105</v>
      </c>
      <c r="B145" s="2636">
        <f>E179</f>
        <v>0.98928988705699084</v>
      </c>
      <c r="C145" s="1435">
        <v>0.96</v>
      </c>
      <c r="D145" s="60"/>
    </row>
    <row r="146" spans="1:17" x14ac:dyDescent="0.25">
      <c r="A146" s="234" t="s">
        <v>1488</v>
      </c>
      <c r="B146" s="2636">
        <f>E180</f>
        <v>0.98595232303575775</v>
      </c>
      <c r="C146" s="1435">
        <v>0.96</v>
      </c>
    </row>
    <row r="147" spans="1:17" x14ac:dyDescent="0.25">
      <c r="A147" s="234" t="s">
        <v>1008</v>
      </c>
      <c r="B147" s="2636">
        <v>0.98280000000000001</v>
      </c>
      <c r="C147" s="1435">
        <v>0.96</v>
      </c>
      <c r="D147" t="s">
        <v>167</v>
      </c>
    </row>
    <row r="148" spans="1:17" x14ac:dyDescent="0.25">
      <c r="A148" s="234" t="s">
        <v>1009</v>
      </c>
      <c r="B148" s="2900"/>
      <c r="C148" s="1435">
        <v>0.96</v>
      </c>
    </row>
    <row r="149" spans="1:17" x14ac:dyDescent="0.25">
      <c r="A149" s="234" t="s">
        <v>1010</v>
      </c>
      <c r="B149" s="2900"/>
      <c r="C149" s="1435">
        <v>0.96</v>
      </c>
    </row>
    <row r="150" spans="1:17" x14ac:dyDescent="0.25">
      <c r="A150" s="234" t="s">
        <v>1011</v>
      </c>
      <c r="B150" s="2900"/>
      <c r="C150" s="1435">
        <v>0.96</v>
      </c>
      <c r="D150" t="s">
        <v>167</v>
      </c>
    </row>
    <row r="151" spans="1:17" x14ac:dyDescent="0.25">
      <c r="A151" s="234" t="s">
        <v>1012</v>
      </c>
      <c r="B151" s="2900"/>
      <c r="C151" s="1435">
        <v>0.96</v>
      </c>
      <c r="D151" t="s">
        <v>167</v>
      </c>
    </row>
    <row r="152" spans="1:17" x14ac:dyDescent="0.25">
      <c r="A152" s="234" t="s">
        <v>1001</v>
      </c>
      <c r="B152" s="2900"/>
      <c r="C152" s="1435">
        <v>0.96</v>
      </c>
      <c r="D152" t="s">
        <v>167</v>
      </c>
    </row>
    <row r="153" spans="1:17" x14ac:dyDescent="0.25">
      <c r="A153" s="234" t="s">
        <v>888</v>
      </c>
      <c r="B153" s="2900"/>
      <c r="C153" s="1435">
        <v>0.96</v>
      </c>
    </row>
    <row r="154" spans="1:17" x14ac:dyDescent="0.25">
      <c r="A154" s="234" t="s">
        <v>889</v>
      </c>
      <c r="B154" s="2900" t="e">
        <f>E188</f>
        <v>#DIV/0!</v>
      </c>
      <c r="C154" s="1435">
        <v>0.96</v>
      </c>
    </row>
    <row r="155" spans="1:17" x14ac:dyDescent="0.25">
      <c r="A155" s="234" t="s">
        <v>890</v>
      </c>
      <c r="B155" s="2900" t="e">
        <f>E189</f>
        <v>#DIV/0!</v>
      </c>
      <c r="C155" s="1435">
        <v>0.96</v>
      </c>
    </row>
    <row r="156" spans="1:17" x14ac:dyDescent="0.25">
      <c r="A156" s="638" t="s">
        <v>891</v>
      </c>
      <c r="B156" s="2900"/>
      <c r="C156" s="1435">
        <v>0.96</v>
      </c>
    </row>
    <row r="157" spans="1:17" x14ac:dyDescent="0.25">
      <c r="A157" s="234"/>
      <c r="B157" s="179"/>
      <c r="C157" s="179"/>
      <c r="M157" s="56" t="s">
        <v>175</v>
      </c>
    </row>
    <row r="158" spans="1:17" x14ac:dyDescent="0.25">
      <c r="A158" s="234"/>
      <c r="B158" s="179"/>
      <c r="C158" s="179"/>
      <c r="M158" t="s">
        <v>176</v>
      </c>
    </row>
    <row r="159" spans="1:17" x14ac:dyDescent="0.25">
      <c r="A159" s="234"/>
      <c r="B159" s="179"/>
      <c r="C159" s="179"/>
      <c r="M159" t="s">
        <v>177</v>
      </c>
    </row>
    <row r="160" spans="1:17" x14ac:dyDescent="0.25">
      <c r="A160" s="234"/>
      <c r="B160" s="179"/>
      <c r="C160" s="179"/>
      <c r="M160" s="489" t="s">
        <v>178</v>
      </c>
      <c r="N160" s="490"/>
      <c r="O160" s="490"/>
      <c r="P160" s="490"/>
      <c r="Q160" s="491"/>
    </row>
    <row r="161" spans="1:17" x14ac:dyDescent="0.25">
      <c r="A161" s="234"/>
      <c r="B161" s="179"/>
      <c r="C161" s="179"/>
      <c r="M161" s="156" t="s">
        <v>179</v>
      </c>
      <c r="N161" s="157"/>
      <c r="O161" s="158" t="s">
        <v>180</v>
      </c>
      <c r="P161" s="157"/>
      <c r="Q161" s="159"/>
    </row>
    <row r="162" spans="1:17" x14ac:dyDescent="0.25">
      <c r="A162" s="234"/>
      <c r="B162" s="179"/>
      <c r="C162" s="179"/>
      <c r="M162" s="492" t="s">
        <v>167</v>
      </c>
      <c r="N162" s="463"/>
      <c r="O162" s="493" t="s">
        <v>167</v>
      </c>
      <c r="P162" s="463"/>
      <c r="Q162" s="494"/>
    </row>
    <row r="163" spans="1:17" x14ac:dyDescent="0.25">
      <c r="A163" s="234"/>
      <c r="B163" s="179"/>
      <c r="C163" s="179"/>
      <c r="M163" s="492"/>
      <c r="N163" s="463"/>
      <c r="O163" s="493" t="s">
        <v>167</v>
      </c>
      <c r="P163" s="463"/>
      <c r="Q163" s="494"/>
    </row>
    <row r="164" spans="1:17" x14ac:dyDescent="0.25">
      <c r="A164" s="234"/>
      <c r="B164" s="179"/>
      <c r="C164" s="179"/>
      <c r="M164" s="492"/>
      <c r="N164" s="463"/>
      <c r="O164" s="493" t="s">
        <v>167</v>
      </c>
      <c r="P164" s="463"/>
      <c r="Q164" s="494"/>
    </row>
    <row r="165" spans="1:17" x14ac:dyDescent="0.25">
      <c r="A165" s="252"/>
      <c r="B165" s="179"/>
      <c r="C165" s="179"/>
      <c r="M165" s="492"/>
      <c r="N165" s="463"/>
      <c r="O165" s="493" t="s">
        <v>167</v>
      </c>
      <c r="P165" s="463"/>
      <c r="Q165" s="494"/>
    </row>
    <row r="166" spans="1:17" x14ac:dyDescent="0.25">
      <c r="M166" s="492"/>
      <c r="N166" s="463"/>
      <c r="O166" s="493" t="s">
        <v>167</v>
      </c>
      <c r="P166" s="463"/>
      <c r="Q166" s="494"/>
    </row>
    <row r="167" spans="1:17" x14ac:dyDescent="0.25">
      <c r="M167" s="492"/>
      <c r="N167" s="463"/>
      <c r="O167" s="493" t="s">
        <v>167</v>
      </c>
      <c r="P167" s="463"/>
      <c r="Q167" s="494"/>
    </row>
    <row r="168" spans="1:17" x14ac:dyDescent="0.25">
      <c r="M168" s="492"/>
      <c r="N168" s="463"/>
      <c r="O168" s="493" t="s">
        <v>167</v>
      </c>
      <c r="P168" s="463"/>
      <c r="Q168" s="494"/>
    </row>
    <row r="169" spans="1:17" x14ac:dyDescent="0.25">
      <c r="M169" s="492"/>
      <c r="N169" s="463"/>
      <c r="O169" s="493" t="s">
        <v>167</v>
      </c>
      <c r="P169" s="463"/>
      <c r="Q169" s="494"/>
    </row>
    <row r="170" spans="1:17" x14ac:dyDescent="0.25">
      <c r="M170" s="492"/>
      <c r="N170" s="463"/>
      <c r="O170" s="493" t="s">
        <v>167</v>
      </c>
      <c r="P170" s="463"/>
      <c r="Q170" s="494"/>
    </row>
    <row r="171" spans="1:17" x14ac:dyDescent="0.25">
      <c r="M171" s="492"/>
      <c r="N171" s="463"/>
      <c r="O171" s="493" t="s">
        <v>167</v>
      </c>
      <c r="P171" s="1434"/>
      <c r="Q171" s="494"/>
    </row>
    <row r="172" spans="1:17" ht="15.75" thickBot="1" x14ac:dyDescent="0.3">
      <c r="M172" s="495"/>
      <c r="N172" s="496"/>
      <c r="O172" s="497" t="s">
        <v>167</v>
      </c>
      <c r="P172" s="496"/>
      <c r="Q172" s="498"/>
    </row>
    <row r="174" spans="1:17" x14ac:dyDescent="0.25">
      <c r="L174" s="309"/>
    </row>
    <row r="175" spans="1:17" ht="18" x14ac:dyDescent="0.25">
      <c r="A175" s="499" t="s">
        <v>1417</v>
      </c>
      <c r="B175" s="500"/>
      <c r="C175" s="500"/>
      <c r="D175" s="500"/>
      <c r="E175" s="500"/>
      <c r="F175" s="500"/>
      <c r="G175" s="500"/>
      <c r="H175" s="500"/>
    </row>
    <row r="176" spans="1:17" ht="15.75" thickBot="1" x14ac:dyDescent="0.3"/>
    <row r="177" spans="1:5" ht="15.75" thickBot="1" x14ac:dyDescent="0.3">
      <c r="A177" s="1411"/>
      <c r="B177" s="1408" t="s">
        <v>299</v>
      </c>
      <c r="C177" s="1409"/>
      <c r="D177" s="1409"/>
      <c r="E177" s="1412"/>
    </row>
    <row r="178" spans="1:5" ht="90.75" thickBot="1" x14ac:dyDescent="0.3">
      <c r="A178" s="1413" t="s">
        <v>166</v>
      </c>
      <c r="B178" s="1414" t="s">
        <v>1028</v>
      </c>
      <c r="C178" s="1415" t="s">
        <v>1029</v>
      </c>
      <c r="D178" s="1436" t="s">
        <v>1030</v>
      </c>
      <c r="E178" s="1437" t="s">
        <v>861</v>
      </c>
    </row>
    <row r="179" spans="1:5" ht="15.75" thickBot="1" x14ac:dyDescent="0.3">
      <c r="A179" s="215" t="s">
        <v>1031</v>
      </c>
      <c r="B179" s="1438">
        <v>15406</v>
      </c>
      <c r="C179" s="1439">
        <v>15241</v>
      </c>
      <c r="D179" s="1440">
        <f>+B179-C179</f>
        <v>165</v>
      </c>
      <c r="E179" s="2637">
        <f>+C179/B179</f>
        <v>0.98928988705699084</v>
      </c>
    </row>
    <row r="180" spans="1:5" ht="15.75" thickBot="1" x14ac:dyDescent="0.3">
      <c r="A180" s="517" t="s">
        <v>1032</v>
      </c>
      <c r="B180" s="1438">
        <v>16444</v>
      </c>
      <c r="C180" s="1439">
        <v>16213</v>
      </c>
      <c r="D180" s="1440">
        <f t="shared" ref="D180" si="4">+B180-C180</f>
        <v>231</v>
      </c>
      <c r="E180" s="2637">
        <f t="shared" ref="E180:E190" si="5">+C180/B180</f>
        <v>0.98595232303575775</v>
      </c>
    </row>
    <row r="181" spans="1:5" ht="15.75" thickBot="1" x14ac:dyDescent="0.3">
      <c r="A181" s="517" t="s">
        <v>1033</v>
      </c>
      <c r="B181" s="1438">
        <v>17331</v>
      </c>
      <c r="C181" s="1439">
        <v>17033</v>
      </c>
      <c r="D181" s="1440">
        <f>B181-C181</f>
        <v>298</v>
      </c>
      <c r="E181" s="2072">
        <f t="shared" si="5"/>
        <v>0.98280537764699094</v>
      </c>
    </row>
    <row r="182" spans="1:5" ht="15.75" thickBot="1" x14ac:dyDescent="0.3">
      <c r="A182" s="517" t="s">
        <v>1034</v>
      </c>
      <c r="B182" s="1438"/>
      <c r="C182" s="1439"/>
      <c r="D182" s="1440"/>
      <c r="E182" s="2637" t="e">
        <f t="shared" si="5"/>
        <v>#DIV/0!</v>
      </c>
    </row>
    <row r="183" spans="1:5" ht="15.75" thickBot="1" x14ac:dyDescent="0.3">
      <c r="A183" s="517" t="s">
        <v>210</v>
      </c>
      <c r="B183" s="1438"/>
      <c r="C183" s="1439"/>
      <c r="D183" s="1440"/>
      <c r="E183" s="2637" t="e">
        <f t="shared" si="5"/>
        <v>#DIV/0!</v>
      </c>
    </row>
    <row r="184" spans="1:5" ht="15.75" thickBot="1" x14ac:dyDescent="0.3">
      <c r="A184" s="517" t="s">
        <v>1035</v>
      </c>
      <c r="B184" s="1438"/>
      <c r="C184" s="1439"/>
      <c r="D184" s="1440"/>
      <c r="E184" s="2637" t="e">
        <f t="shared" si="5"/>
        <v>#DIV/0!</v>
      </c>
    </row>
    <row r="185" spans="1:5" ht="15.75" thickBot="1" x14ac:dyDescent="0.3">
      <c r="A185" s="517" t="s">
        <v>1036</v>
      </c>
      <c r="B185" s="1438"/>
      <c r="C185" s="1439"/>
      <c r="D185" s="1440"/>
      <c r="E185" s="2637" t="e">
        <f t="shared" si="5"/>
        <v>#DIV/0!</v>
      </c>
    </row>
    <row r="186" spans="1:5" ht="15.75" thickBot="1" x14ac:dyDescent="0.3">
      <c r="A186" s="517" t="s">
        <v>1037</v>
      </c>
      <c r="B186" s="1438"/>
      <c r="C186" s="1439"/>
      <c r="D186" s="1440"/>
      <c r="E186" s="2637" t="e">
        <f t="shared" si="5"/>
        <v>#DIV/0!</v>
      </c>
    </row>
    <row r="187" spans="1:5" ht="15.75" thickBot="1" x14ac:dyDescent="0.3">
      <c r="A187" s="517" t="s">
        <v>1038</v>
      </c>
      <c r="B187" s="1438"/>
      <c r="C187" s="1439"/>
      <c r="D187" s="1440"/>
      <c r="E187" s="2637" t="e">
        <f t="shared" si="5"/>
        <v>#DIV/0!</v>
      </c>
    </row>
    <row r="188" spans="1:5" ht="15.75" thickBot="1" x14ac:dyDescent="0.3">
      <c r="A188" s="517" t="s">
        <v>1039</v>
      </c>
      <c r="B188" s="1438"/>
      <c r="C188" s="1439"/>
      <c r="D188" s="1440"/>
      <c r="E188" s="2637" t="e">
        <f t="shared" si="5"/>
        <v>#DIV/0!</v>
      </c>
    </row>
    <row r="189" spans="1:5" ht="15.75" thickBot="1" x14ac:dyDescent="0.3">
      <c r="A189" s="517" t="s">
        <v>1040</v>
      </c>
      <c r="B189" s="1438"/>
      <c r="C189" s="1439"/>
      <c r="D189" s="1440"/>
      <c r="E189" s="2637" t="e">
        <f t="shared" si="5"/>
        <v>#DIV/0!</v>
      </c>
    </row>
    <row r="190" spans="1:5" ht="15.75" thickBot="1" x14ac:dyDescent="0.3">
      <c r="A190" s="223" t="s">
        <v>1041</v>
      </c>
      <c r="B190" s="1441"/>
      <c r="C190" s="1439"/>
      <c r="D190" s="1440"/>
      <c r="E190" s="2637" t="e">
        <f t="shared" si="5"/>
        <v>#DIV/0!</v>
      </c>
    </row>
    <row r="192" spans="1:5" x14ac:dyDescent="0.25">
      <c r="A192" s="372" t="s">
        <v>1042</v>
      </c>
      <c r="B192" s="1442"/>
    </row>
    <row r="193" spans="1:2" x14ac:dyDescent="0.25">
      <c r="A193" s="1443" t="s">
        <v>1043</v>
      </c>
      <c r="B193" s="1444"/>
    </row>
    <row r="194" spans="1:2" x14ac:dyDescent="0.25">
      <c r="A194" s="789"/>
      <c r="B194" s="790"/>
    </row>
    <row r="195" spans="1:2" x14ac:dyDescent="0.25">
      <c r="A195" s="1445" t="s">
        <v>1044</v>
      </c>
      <c r="B195" s="1422" t="s">
        <v>174</v>
      </c>
    </row>
    <row r="196" spans="1:2" x14ac:dyDescent="0.25">
      <c r="A196" s="1446" t="s">
        <v>1045</v>
      </c>
      <c r="B196" s="1447"/>
    </row>
    <row r="197" spans="1:2" x14ac:dyDescent="0.25">
      <c r="A197" s="1445"/>
      <c r="B197" s="1422"/>
    </row>
    <row r="198" spans="1:2" x14ac:dyDescent="0.25">
      <c r="A198" s="1445" t="s">
        <v>1046</v>
      </c>
      <c r="B198" s="1448">
        <v>100</v>
      </c>
    </row>
    <row r="199" spans="1:2" x14ac:dyDescent="0.25">
      <c r="A199" s="1445" t="s">
        <v>1047</v>
      </c>
      <c r="B199" s="1448">
        <v>90</v>
      </c>
    </row>
    <row r="200" spans="1:2" x14ac:dyDescent="0.25">
      <c r="A200" s="1445" t="s">
        <v>1048</v>
      </c>
      <c r="B200" s="1448">
        <v>80</v>
      </c>
    </row>
    <row r="201" spans="1:2" x14ac:dyDescent="0.25">
      <c r="A201" s="1445" t="s">
        <v>1049</v>
      </c>
      <c r="B201" s="1448">
        <v>70</v>
      </c>
    </row>
  </sheetData>
  <mergeCells count="1">
    <mergeCell ref="B4:G4"/>
  </mergeCells>
  <conditionalFormatting sqref="B86:B94 B145:B156">
    <cfRule type="cellIs" dxfId="93" priority="11" stopIfTrue="1" operator="between">
      <formula>0.01</formula>
      <formula>0.6999</formula>
    </cfRule>
  </conditionalFormatting>
  <conditionalFormatting sqref="B27:B39">
    <cfRule type="cellIs" dxfId="92" priority="9" stopIfTrue="1" operator="between">
      <formula>0.01</formula>
      <formula>0.6999</formula>
    </cfRule>
  </conditionalFormatting>
  <conditionalFormatting sqref="E61:E72">
    <cfRule type="cellIs" dxfId="91" priority="10" stopIfTrue="1" operator="lessThan">
      <formula>0.7</formula>
    </cfRule>
  </conditionalFormatting>
  <conditionalFormatting sqref="E119:E125">
    <cfRule type="cellIs" dxfId="90" priority="8" stopIfTrue="1" operator="lessThan">
      <formula>0.7</formula>
    </cfRule>
  </conditionalFormatting>
  <conditionalFormatting sqref="E126">
    <cfRule type="cellIs" dxfId="89" priority="7" stopIfTrue="1" operator="lessThan">
      <formula>0.7</formula>
    </cfRule>
  </conditionalFormatting>
  <conditionalFormatting sqref="E127">
    <cfRule type="cellIs" dxfId="88" priority="6" stopIfTrue="1" operator="lessThan">
      <formula>0.7</formula>
    </cfRule>
  </conditionalFormatting>
  <conditionalFormatting sqref="B95:B97">
    <cfRule type="cellIs" dxfId="87" priority="5" stopIfTrue="1" operator="between">
      <formula>0.01</formula>
      <formula>0.6999</formula>
    </cfRule>
  </conditionalFormatting>
  <conditionalFormatting sqref="E128:E130">
    <cfRule type="cellIs" dxfId="86" priority="4" stopIfTrue="1" operator="lessThan">
      <formula>0.7</formula>
    </cfRule>
  </conditionalFormatting>
  <conditionalFormatting sqref="E179:E180 E182:E190">
    <cfRule type="cellIs" dxfId="85" priority="3" stopIfTrue="1" operator="lessThan">
      <formula>0.7</formula>
    </cfRule>
  </conditionalFormatting>
  <conditionalFormatting sqref="E181">
    <cfRule type="cellIs" dxfId="84" priority="1" stopIfTrue="1" operator="lessThan">
      <formula>0.7</formula>
    </cfRule>
  </conditionalFormatting>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workbookViewId="0"/>
  </sheetViews>
  <sheetFormatPr defaultColWidth="9.140625" defaultRowHeight="15" x14ac:dyDescent="0.25"/>
  <cols>
    <col min="1" max="1" width="17.140625" customWidth="1"/>
    <col min="2" max="2" width="14.42578125" customWidth="1"/>
    <col min="7" max="7" width="10.140625" bestFit="1" customWidth="1"/>
  </cols>
  <sheetData>
    <row r="1" spans="1:9" x14ac:dyDescent="0.25">
      <c r="D1" s="958" t="s">
        <v>148</v>
      </c>
    </row>
    <row r="2" spans="1:9" x14ac:dyDescent="0.25">
      <c r="D2" s="962" t="s">
        <v>41</v>
      </c>
    </row>
    <row r="3" spans="1:9" ht="15.75" x14ac:dyDescent="0.25">
      <c r="C3" s="123"/>
      <c r="D3" s="963" t="s">
        <v>1051</v>
      </c>
    </row>
    <row r="6" spans="1:9" x14ac:dyDescent="0.25">
      <c r="E6" s="107"/>
      <c r="F6" s="107" t="s">
        <v>1499</v>
      </c>
      <c r="H6" s="710"/>
      <c r="I6" s="362"/>
    </row>
    <row r="7" spans="1:9" x14ac:dyDescent="0.25">
      <c r="E7" s="966"/>
      <c r="F7" s="107" t="s">
        <v>965</v>
      </c>
      <c r="G7" s="961"/>
      <c r="H7" s="49"/>
    </row>
    <row r="8" spans="1:9" x14ac:dyDescent="0.25">
      <c r="G8" s="966"/>
      <c r="H8" s="49"/>
      <c r="I8" s="49"/>
    </row>
    <row r="9" spans="1:9" x14ac:dyDescent="0.25">
      <c r="A9" s="2340" t="s">
        <v>39</v>
      </c>
      <c r="B9" s="522" t="s">
        <v>874</v>
      </c>
      <c r="C9" s="523"/>
      <c r="D9" s="523"/>
      <c r="E9" s="523"/>
      <c r="F9" s="523"/>
      <c r="G9" s="523"/>
      <c r="H9" s="524"/>
      <c r="I9" s="49"/>
    </row>
    <row r="10" spans="1:9" ht="60.75" customHeight="1" thickBot="1" x14ac:dyDescent="0.3">
      <c r="A10" s="2091" t="s">
        <v>157</v>
      </c>
      <c r="B10" s="3817" t="s">
        <v>1052</v>
      </c>
      <c r="C10" s="3818"/>
      <c r="D10" s="3818"/>
      <c r="E10" s="3818"/>
      <c r="F10" s="3818"/>
      <c r="G10" s="3818"/>
      <c r="H10" s="3819"/>
    </row>
    <row r="11" spans="1:9" ht="15.75" hidden="1" thickBot="1" x14ac:dyDescent="0.3">
      <c r="A11" s="2092"/>
      <c r="B11" s="3820"/>
      <c r="C11" s="3821"/>
      <c r="D11" s="3821"/>
      <c r="E11" s="3821"/>
      <c r="F11" s="3821"/>
      <c r="G11" s="3821"/>
      <c r="H11" s="3822"/>
    </row>
    <row r="12" spans="1:9" ht="15.75" hidden="1" thickBot="1" x14ac:dyDescent="0.3">
      <c r="A12" s="2093"/>
      <c r="B12" s="3820"/>
      <c r="C12" s="3821"/>
      <c r="D12" s="3821"/>
      <c r="E12" s="3821"/>
      <c r="F12" s="3821"/>
      <c r="G12" s="3821"/>
      <c r="H12" s="3822"/>
    </row>
    <row r="13" spans="1:9" ht="15.75" hidden="1" thickBot="1" x14ac:dyDescent="0.3">
      <c r="A13" s="2093"/>
      <c r="B13" s="3823"/>
      <c r="C13" s="3824"/>
      <c r="D13" s="3824"/>
      <c r="E13" s="3824"/>
      <c r="F13" s="3824"/>
      <c r="G13" s="3824"/>
      <c r="H13" s="3825"/>
    </row>
    <row r="14" spans="1:9" ht="15.75" thickBot="1" x14ac:dyDescent="0.3">
      <c r="A14" s="2094" t="s">
        <v>155</v>
      </c>
      <c r="B14" s="3818" t="s">
        <v>1053</v>
      </c>
      <c r="C14" s="3818"/>
      <c r="D14" s="3818"/>
      <c r="E14" s="3818"/>
      <c r="F14" s="3818"/>
      <c r="G14" s="3818"/>
      <c r="H14" s="3819"/>
    </row>
    <row r="15" spans="1:9" ht="16.5" x14ac:dyDescent="0.3">
      <c r="A15" s="2093" t="s">
        <v>159</v>
      </c>
      <c r="B15" s="2095" t="s">
        <v>1054</v>
      </c>
      <c r="C15" s="2096"/>
      <c r="D15" s="2096"/>
      <c r="E15" s="2096"/>
      <c r="F15" s="2096"/>
      <c r="G15" s="2096"/>
      <c r="H15" s="2097"/>
      <c r="I15" s="49"/>
    </row>
    <row r="16" spans="1:9" ht="16.5" x14ac:dyDescent="0.3">
      <c r="A16" s="2093"/>
      <c r="B16" s="2098"/>
      <c r="C16" s="2099"/>
      <c r="D16" s="2099"/>
      <c r="E16" s="2099"/>
      <c r="F16" s="2099"/>
      <c r="G16" s="2099"/>
      <c r="H16" s="2100"/>
      <c r="I16" s="49"/>
    </row>
    <row r="17" spans="1:9" ht="16.5" x14ac:dyDescent="0.3">
      <c r="A17" s="2101"/>
      <c r="B17" s="2102"/>
      <c r="C17" s="2103"/>
      <c r="D17" s="2103"/>
      <c r="E17" s="2103"/>
      <c r="F17" s="2103"/>
      <c r="G17" s="2103"/>
      <c r="H17" s="2104"/>
      <c r="I17" s="49"/>
    </row>
    <row r="18" spans="1:9" ht="16.5" x14ac:dyDescent="0.3">
      <c r="A18" s="2105" t="s">
        <v>161</v>
      </c>
      <c r="B18" s="2106" t="s">
        <v>268</v>
      </c>
      <c r="C18" s="2107"/>
      <c r="D18" s="2107"/>
      <c r="E18" s="2107"/>
      <c r="F18" s="2107"/>
      <c r="G18" s="2107"/>
      <c r="H18" s="2108"/>
      <c r="I18" s="49"/>
    </row>
    <row r="19" spans="1:9" x14ac:dyDescent="0.25">
      <c r="A19" s="2091" t="s">
        <v>162</v>
      </c>
      <c r="B19" s="3826"/>
      <c r="C19" s="3827"/>
      <c r="D19" s="3827"/>
      <c r="E19" s="3827"/>
      <c r="F19" s="3827"/>
      <c r="G19" s="3827"/>
      <c r="H19" s="3828"/>
      <c r="I19" s="49"/>
    </row>
    <row r="20" spans="1:9" x14ac:dyDescent="0.25">
      <c r="A20" s="2101"/>
      <c r="B20" s="3829"/>
      <c r="C20" s="3830"/>
      <c r="D20" s="3830"/>
      <c r="E20" s="3830"/>
      <c r="F20" s="3830"/>
      <c r="G20" s="3830"/>
      <c r="H20" s="3831"/>
      <c r="I20" s="49"/>
    </row>
    <row r="21" spans="1:9" ht="56.45" customHeight="1" x14ac:dyDescent="0.3">
      <c r="A21" s="2109" t="s">
        <v>231</v>
      </c>
      <c r="B21" s="3832" t="s">
        <v>1379</v>
      </c>
      <c r="C21" s="3833"/>
      <c r="D21" s="3833"/>
      <c r="E21" s="3833"/>
      <c r="F21" s="3833"/>
      <c r="G21" s="3833"/>
      <c r="H21" s="3834"/>
      <c r="I21" s="49"/>
    </row>
    <row r="22" spans="1:9" x14ac:dyDescent="0.25">
      <c r="A22" s="55"/>
    </row>
    <row r="23" spans="1:9" hidden="1" x14ac:dyDescent="0.25">
      <c r="A23" s="56" t="s">
        <v>414</v>
      </c>
      <c r="B23" s="55"/>
    </row>
    <row r="24" spans="1:9" ht="45" hidden="1" x14ac:dyDescent="0.25">
      <c r="A24" s="1449" t="s">
        <v>1055</v>
      </c>
      <c r="B24" s="2111" t="s">
        <v>1056</v>
      </c>
      <c r="C24" s="2040" t="s">
        <v>159</v>
      </c>
    </row>
    <row r="25" spans="1:9" hidden="1" x14ac:dyDescent="0.25">
      <c r="A25" s="2008" t="s">
        <v>167</v>
      </c>
      <c r="B25" s="2110" t="s">
        <v>167</v>
      </c>
      <c r="C25" s="1455" t="s">
        <v>167</v>
      </c>
      <c r="D25" s="60"/>
    </row>
    <row r="26" spans="1:9" hidden="1" x14ac:dyDescent="0.25">
      <c r="A26" s="1430">
        <v>42736</v>
      </c>
      <c r="B26" s="1995">
        <v>1</v>
      </c>
      <c r="C26" s="1455">
        <v>1</v>
      </c>
      <c r="D26" s="60"/>
    </row>
    <row r="27" spans="1:9" hidden="1" x14ac:dyDescent="0.25">
      <c r="A27" s="1430">
        <v>42767</v>
      </c>
      <c r="B27" s="1995">
        <v>1</v>
      </c>
      <c r="C27" s="1455">
        <v>1</v>
      </c>
    </row>
    <row r="28" spans="1:9" hidden="1" x14ac:dyDescent="0.25">
      <c r="A28" s="2008" t="s">
        <v>1057</v>
      </c>
      <c r="B28" s="1995">
        <v>1</v>
      </c>
      <c r="C28" s="1455">
        <v>1</v>
      </c>
    </row>
    <row r="29" spans="1:9" hidden="1" x14ac:dyDescent="0.25">
      <c r="A29" s="1430">
        <v>42826</v>
      </c>
      <c r="B29" s="1995">
        <v>1</v>
      </c>
      <c r="C29" s="1455">
        <v>1</v>
      </c>
    </row>
    <row r="30" spans="1:9" hidden="1" x14ac:dyDescent="0.25">
      <c r="A30" s="1430">
        <v>42856</v>
      </c>
      <c r="B30" s="1995">
        <v>1</v>
      </c>
      <c r="C30" s="1455">
        <v>1</v>
      </c>
    </row>
    <row r="31" spans="1:9" hidden="1" x14ac:dyDescent="0.25">
      <c r="A31" s="1430">
        <v>42887</v>
      </c>
      <c r="B31" s="1995">
        <v>1</v>
      </c>
      <c r="C31" s="1455">
        <v>1</v>
      </c>
    </row>
    <row r="32" spans="1:9" hidden="1" x14ac:dyDescent="0.25">
      <c r="A32" s="1430">
        <v>42917</v>
      </c>
      <c r="B32" s="1995">
        <v>1</v>
      </c>
      <c r="C32" s="1455">
        <v>1</v>
      </c>
    </row>
    <row r="33" spans="1:3" hidden="1" x14ac:dyDescent="0.25">
      <c r="A33" s="1430">
        <v>42948</v>
      </c>
      <c r="B33" s="1995">
        <v>1</v>
      </c>
      <c r="C33" s="1455">
        <v>1</v>
      </c>
    </row>
    <row r="34" spans="1:3" hidden="1" x14ac:dyDescent="0.25">
      <c r="A34" s="1430">
        <v>42979</v>
      </c>
      <c r="B34" s="1995">
        <v>1</v>
      </c>
      <c r="C34" s="1455">
        <v>1</v>
      </c>
    </row>
    <row r="35" spans="1:3" hidden="1" x14ac:dyDescent="0.25">
      <c r="A35" s="1430">
        <v>43009</v>
      </c>
      <c r="B35" s="1995">
        <v>1</v>
      </c>
      <c r="C35" s="1455">
        <v>1</v>
      </c>
    </row>
    <row r="36" spans="1:3" hidden="1" x14ac:dyDescent="0.25">
      <c r="A36" s="1430">
        <v>43040</v>
      </c>
      <c r="B36" s="1995">
        <v>1</v>
      </c>
      <c r="C36" s="1455">
        <v>1</v>
      </c>
    </row>
    <row r="37" spans="1:3" hidden="1" x14ac:dyDescent="0.25">
      <c r="A37" s="1430">
        <v>43070</v>
      </c>
      <c r="B37" s="1995">
        <v>1</v>
      </c>
      <c r="C37" s="1455">
        <v>1</v>
      </c>
    </row>
    <row r="38" spans="1:3" hidden="1" x14ac:dyDescent="0.25">
      <c r="A38" s="234"/>
      <c r="B38" s="251"/>
      <c r="C38" s="179"/>
    </row>
    <row r="39" spans="1:3" hidden="1" x14ac:dyDescent="0.25">
      <c r="A39" s="234"/>
      <c r="B39" s="251"/>
      <c r="C39" s="179"/>
    </row>
    <row r="40" spans="1:3" hidden="1" x14ac:dyDescent="0.25">
      <c r="A40" s="234"/>
      <c r="B40" s="179"/>
      <c r="C40" s="179"/>
    </row>
    <row r="41" spans="1:3" hidden="1" x14ac:dyDescent="0.25">
      <c r="A41" s="234"/>
      <c r="B41" s="179"/>
      <c r="C41" s="179"/>
    </row>
    <row r="42" spans="1:3" hidden="1" x14ac:dyDescent="0.25">
      <c r="A42" s="234"/>
      <c r="B42" s="179"/>
      <c r="C42" s="179"/>
    </row>
    <row r="43" spans="1:3" hidden="1" x14ac:dyDescent="0.25">
      <c r="A43" s="234"/>
      <c r="B43" s="179"/>
      <c r="C43" s="179"/>
    </row>
    <row r="44" spans="1:3" hidden="1" x14ac:dyDescent="0.25">
      <c r="A44" s="234"/>
      <c r="B44" s="179"/>
      <c r="C44" s="179"/>
    </row>
    <row r="45" spans="1:3" hidden="1" x14ac:dyDescent="0.25">
      <c r="A45" s="234"/>
      <c r="B45" s="179"/>
      <c r="C45" s="179"/>
    </row>
    <row r="46" spans="1:3" hidden="1" x14ac:dyDescent="0.25">
      <c r="A46" s="234"/>
      <c r="B46" s="179"/>
      <c r="C46" s="179"/>
    </row>
    <row r="47" spans="1:3" hidden="1" x14ac:dyDescent="0.25">
      <c r="A47" s="234"/>
      <c r="B47" s="179"/>
      <c r="C47" s="179"/>
    </row>
    <row r="48" spans="1:3" hidden="1" x14ac:dyDescent="0.25">
      <c r="A48" s="252"/>
      <c r="B48" s="179"/>
      <c r="C48" s="179"/>
    </row>
    <row r="49" spans="1:10" hidden="1" x14ac:dyDescent="0.25"/>
    <row r="50" spans="1:10" hidden="1" x14ac:dyDescent="0.25"/>
    <row r="51" spans="1:10" hidden="1" x14ac:dyDescent="0.25"/>
    <row r="52" spans="1:10" hidden="1" x14ac:dyDescent="0.25"/>
    <row r="53" spans="1:10" hidden="1" x14ac:dyDescent="0.25"/>
    <row r="54" spans="1:10" ht="25.5" x14ac:dyDescent="0.35">
      <c r="A54" s="1945">
        <v>2018</v>
      </c>
    </row>
    <row r="55" spans="1:10" x14ac:dyDescent="0.25">
      <c r="A55" s="56" t="s">
        <v>414</v>
      </c>
      <c r="B55" s="55"/>
    </row>
    <row r="56" spans="1:10" x14ac:dyDescent="0.25">
      <c r="A56" s="1939" t="s">
        <v>166</v>
      </c>
      <c r="B56" s="1452" t="s">
        <v>1058</v>
      </c>
      <c r="C56" s="1453" t="s">
        <v>159</v>
      </c>
      <c r="D56" s="3835" t="s">
        <v>275</v>
      </c>
      <c r="E56" s="3836"/>
      <c r="F56" s="3836"/>
      <c r="G56" s="3836"/>
      <c r="H56" s="3837"/>
    </row>
    <row r="57" spans="1:10" x14ac:dyDescent="0.25">
      <c r="A57" s="638" t="s">
        <v>167</v>
      </c>
      <c r="B57" s="1451" t="s">
        <v>167</v>
      </c>
      <c r="C57" s="608" t="s">
        <v>167</v>
      </c>
      <c r="D57" s="60"/>
      <c r="I57" s="49"/>
      <c r="J57" s="49"/>
    </row>
    <row r="58" spans="1:10" ht="24" customHeight="1" x14ac:dyDescent="0.25">
      <c r="A58" s="1430">
        <v>43101</v>
      </c>
      <c r="B58" s="1454">
        <v>0.75760000000000005</v>
      </c>
      <c r="C58" s="1455">
        <v>1</v>
      </c>
      <c r="D58" s="3816" t="s">
        <v>332</v>
      </c>
      <c r="E58" s="3816"/>
      <c r="F58" s="3816"/>
      <c r="G58" s="3816"/>
      <c r="H58" s="3816"/>
      <c r="I58" s="1456"/>
      <c r="J58" s="49"/>
    </row>
    <row r="59" spans="1:10" x14ac:dyDescent="0.25">
      <c r="A59" s="1430">
        <v>43132</v>
      </c>
      <c r="B59" s="1995">
        <v>1</v>
      </c>
      <c r="C59" s="1455">
        <v>1</v>
      </c>
      <c r="D59" s="1"/>
      <c r="E59" s="1"/>
      <c r="F59" s="1"/>
      <c r="G59" s="1"/>
      <c r="H59" s="1"/>
    </row>
    <row r="60" spans="1:10" x14ac:dyDescent="0.25">
      <c r="A60" s="1430" t="s">
        <v>1378</v>
      </c>
      <c r="B60" s="1995">
        <v>1</v>
      </c>
      <c r="C60" s="1455">
        <v>1</v>
      </c>
      <c r="D60" s="1"/>
      <c r="E60" s="1"/>
      <c r="F60" s="1"/>
      <c r="G60" s="1"/>
      <c r="H60" s="1"/>
    </row>
    <row r="61" spans="1:10" x14ac:dyDescent="0.25">
      <c r="A61" s="1430">
        <v>43191</v>
      </c>
      <c r="B61" s="1995">
        <v>1</v>
      </c>
      <c r="C61" s="1455">
        <v>1</v>
      </c>
      <c r="D61" s="1"/>
      <c r="E61" s="1"/>
      <c r="F61" s="1"/>
      <c r="G61" s="1"/>
      <c r="H61" s="1"/>
    </row>
    <row r="62" spans="1:10" x14ac:dyDescent="0.25">
      <c r="A62" s="1430">
        <v>43221</v>
      </c>
      <c r="B62" s="1995">
        <v>1</v>
      </c>
      <c r="C62" s="1455">
        <v>1</v>
      </c>
      <c r="D62" s="1"/>
      <c r="E62" s="1"/>
      <c r="F62" s="1"/>
      <c r="G62" s="1"/>
      <c r="H62" s="1"/>
    </row>
    <row r="63" spans="1:10" x14ac:dyDescent="0.25">
      <c r="A63" s="1430">
        <v>43252</v>
      </c>
      <c r="B63" s="1995">
        <v>1</v>
      </c>
      <c r="C63" s="1455">
        <v>1</v>
      </c>
      <c r="D63" s="1"/>
      <c r="E63" s="1"/>
      <c r="F63" s="1"/>
      <c r="G63" s="1"/>
      <c r="H63" s="1"/>
    </row>
    <row r="64" spans="1:10" x14ac:dyDescent="0.25">
      <c r="A64" s="1430">
        <v>43282</v>
      </c>
      <c r="B64" s="1995">
        <v>1</v>
      </c>
      <c r="C64" s="1455">
        <v>1</v>
      </c>
      <c r="D64" s="1"/>
      <c r="E64" s="1"/>
      <c r="F64" s="1"/>
      <c r="G64" s="1"/>
      <c r="H64" s="1"/>
    </row>
    <row r="65" spans="1:22" x14ac:dyDescent="0.25">
      <c r="A65" s="1430">
        <v>43313</v>
      </c>
      <c r="B65" s="1995">
        <v>1</v>
      </c>
      <c r="C65" s="1455">
        <v>1</v>
      </c>
      <c r="D65" s="1"/>
      <c r="E65" s="1"/>
      <c r="F65" s="1"/>
      <c r="G65" s="1"/>
      <c r="H65" s="1"/>
    </row>
    <row r="66" spans="1:22" x14ac:dyDescent="0.25">
      <c r="A66" s="1430">
        <v>43344</v>
      </c>
      <c r="B66" s="1995">
        <v>1</v>
      </c>
      <c r="C66" s="1455">
        <v>1</v>
      </c>
      <c r="D66" s="1"/>
      <c r="E66" s="1"/>
      <c r="F66" s="1"/>
      <c r="G66" s="1"/>
      <c r="H66" s="1"/>
    </row>
    <row r="67" spans="1:22" x14ac:dyDescent="0.25">
      <c r="A67" s="1430">
        <v>43374</v>
      </c>
      <c r="B67" s="1995">
        <v>1</v>
      </c>
      <c r="C67" s="1455">
        <v>1</v>
      </c>
      <c r="D67" s="1"/>
      <c r="E67" s="1"/>
      <c r="F67" s="1"/>
      <c r="G67" s="1"/>
      <c r="H67" s="1"/>
    </row>
    <row r="68" spans="1:22" x14ac:dyDescent="0.25">
      <c r="A68" s="1430">
        <v>43405</v>
      </c>
      <c r="B68" s="1995">
        <v>1</v>
      </c>
      <c r="C68" s="1455">
        <v>1</v>
      </c>
      <c r="D68" s="1"/>
      <c r="E68" s="1"/>
      <c r="F68" s="1"/>
      <c r="G68" s="1"/>
      <c r="H68" s="1"/>
    </row>
    <row r="69" spans="1:22" x14ac:dyDescent="0.25">
      <c r="A69" s="1430">
        <v>43435</v>
      </c>
      <c r="B69" s="1995">
        <v>1</v>
      </c>
      <c r="C69" s="1455">
        <v>1</v>
      </c>
      <c r="D69" s="1"/>
      <c r="E69" s="1"/>
      <c r="F69" s="1"/>
      <c r="G69" s="1"/>
      <c r="H69" s="1"/>
    </row>
    <row r="70" spans="1:22" x14ac:dyDescent="0.25">
      <c r="A70" s="234"/>
      <c r="B70" s="251"/>
      <c r="C70" s="179"/>
      <c r="M70" s="56" t="s">
        <v>285</v>
      </c>
    </row>
    <row r="71" spans="1:22" x14ac:dyDescent="0.25">
      <c r="A71" s="234"/>
      <c r="B71" s="251"/>
      <c r="C71" s="179"/>
      <c r="M71" t="s">
        <v>176</v>
      </c>
    </row>
    <row r="72" spans="1:22" x14ac:dyDescent="0.25">
      <c r="A72" s="234"/>
      <c r="B72" s="179"/>
      <c r="C72" s="179"/>
      <c r="M72" t="s">
        <v>177</v>
      </c>
    </row>
    <row r="73" spans="1:22" x14ac:dyDescent="0.25">
      <c r="A73" s="234"/>
      <c r="B73" s="179"/>
      <c r="C73" s="179"/>
      <c r="M73" s="489" t="s">
        <v>178</v>
      </c>
      <c r="N73" s="490"/>
      <c r="O73" s="490"/>
      <c r="P73" s="490"/>
      <c r="Q73" s="491"/>
    </row>
    <row r="74" spans="1:22" x14ac:dyDescent="0.25">
      <c r="A74" s="234"/>
      <c r="B74" s="179"/>
      <c r="C74" s="179"/>
      <c r="M74" s="156" t="s">
        <v>179</v>
      </c>
      <c r="N74" s="157"/>
      <c r="O74" s="158" t="s">
        <v>180</v>
      </c>
      <c r="P74" s="157"/>
      <c r="Q74" s="159"/>
    </row>
    <row r="75" spans="1:22" x14ac:dyDescent="0.25">
      <c r="A75" s="234"/>
      <c r="B75" s="179"/>
      <c r="C75" s="179"/>
      <c r="M75" s="700"/>
      <c r="N75" s="463"/>
      <c r="O75" s="3789"/>
      <c r="P75" s="3790"/>
      <c r="Q75" s="3791"/>
      <c r="S75" s="3798" t="s">
        <v>1341</v>
      </c>
      <c r="T75" s="3799"/>
      <c r="U75" s="3799"/>
      <c r="V75" s="3800"/>
    </row>
    <row r="76" spans="1:22" x14ac:dyDescent="0.25">
      <c r="A76" s="234"/>
      <c r="B76" s="179"/>
      <c r="C76" s="179"/>
      <c r="M76" s="492"/>
      <c r="N76" s="590"/>
      <c r="O76" s="3792"/>
      <c r="P76" s="3793"/>
      <c r="Q76" s="3794"/>
      <c r="S76" s="3801"/>
      <c r="T76" s="3802"/>
      <c r="U76" s="3802"/>
      <c r="V76" s="3803"/>
    </row>
    <row r="77" spans="1:22" x14ac:dyDescent="0.25">
      <c r="A77" s="234"/>
      <c r="B77" s="179"/>
      <c r="C77" s="179"/>
      <c r="M77" s="492" t="s">
        <v>167</v>
      </c>
      <c r="N77" s="463"/>
      <c r="O77" s="3792"/>
      <c r="P77" s="3793"/>
      <c r="Q77" s="3794"/>
      <c r="S77" s="3801"/>
      <c r="T77" s="3802"/>
      <c r="U77" s="3802"/>
      <c r="V77" s="3803"/>
    </row>
    <row r="78" spans="1:22" x14ac:dyDescent="0.25">
      <c r="A78" s="234"/>
      <c r="B78" s="179"/>
      <c r="C78" s="179"/>
      <c r="M78" s="492"/>
      <c r="N78" s="463"/>
      <c r="O78" s="3792"/>
      <c r="P78" s="3793"/>
      <c r="Q78" s="3794"/>
      <c r="S78" s="3801"/>
      <c r="T78" s="3802"/>
      <c r="U78" s="3802"/>
      <c r="V78" s="3803"/>
    </row>
    <row r="79" spans="1:22" x14ac:dyDescent="0.25">
      <c r="A79" s="234"/>
      <c r="B79" s="179"/>
      <c r="C79" s="179"/>
      <c r="M79" s="492"/>
      <c r="N79" s="463"/>
      <c r="O79" s="3792"/>
      <c r="P79" s="3793"/>
      <c r="Q79" s="3794"/>
      <c r="S79" s="3801"/>
      <c r="T79" s="3802"/>
      <c r="U79" s="3802"/>
      <c r="V79" s="3803"/>
    </row>
    <row r="80" spans="1:22" x14ac:dyDescent="0.25">
      <c r="A80" s="252"/>
      <c r="B80" s="179"/>
      <c r="C80" s="179"/>
      <c r="M80" s="492"/>
      <c r="N80" s="463"/>
      <c r="O80" s="3792"/>
      <c r="P80" s="3793"/>
      <c r="Q80" s="3794"/>
      <c r="S80" s="3801"/>
      <c r="T80" s="3802"/>
      <c r="U80" s="3802"/>
      <c r="V80" s="3803"/>
    </row>
    <row r="81" spans="1:22" x14ac:dyDescent="0.25">
      <c r="M81" s="492"/>
      <c r="N81" s="463"/>
      <c r="O81" s="3792"/>
      <c r="P81" s="3793"/>
      <c r="Q81" s="3794"/>
      <c r="S81" s="3801"/>
      <c r="T81" s="3802"/>
      <c r="U81" s="3802"/>
      <c r="V81" s="3803"/>
    </row>
    <row r="82" spans="1:22" x14ac:dyDescent="0.25">
      <c r="M82" s="492"/>
      <c r="N82" s="463"/>
      <c r="O82" s="3792"/>
      <c r="P82" s="3793"/>
      <c r="Q82" s="3794"/>
      <c r="R82" s="107"/>
      <c r="S82" s="3801"/>
      <c r="T82" s="3802"/>
      <c r="U82" s="3802"/>
      <c r="V82" s="3803"/>
    </row>
    <row r="83" spans="1:22" x14ac:dyDescent="0.25">
      <c r="M83" s="492"/>
      <c r="N83" s="463"/>
      <c r="O83" s="3792"/>
      <c r="P83" s="3793"/>
      <c r="Q83" s="3794"/>
      <c r="R83" s="1940"/>
      <c r="S83" s="3801"/>
      <c r="T83" s="3802"/>
      <c r="U83" s="3802"/>
      <c r="V83" s="3803"/>
    </row>
    <row r="84" spans="1:22" ht="12.75" customHeight="1" x14ac:dyDescent="0.25">
      <c r="M84" s="492"/>
      <c r="N84" s="463"/>
      <c r="O84" s="3792"/>
      <c r="P84" s="3793"/>
      <c r="Q84" s="3794"/>
      <c r="S84" s="3801"/>
      <c r="T84" s="3802"/>
      <c r="U84" s="3802"/>
      <c r="V84" s="3803"/>
    </row>
    <row r="85" spans="1:22" ht="15.75" thickBot="1" x14ac:dyDescent="0.3">
      <c r="M85" s="495"/>
      <c r="N85" s="496"/>
      <c r="O85" s="3795"/>
      <c r="P85" s="3796"/>
      <c r="Q85" s="3797"/>
      <c r="S85" s="3804"/>
      <c r="T85" s="3805"/>
      <c r="U85" s="3805"/>
      <c r="V85" s="3806"/>
    </row>
    <row r="87" spans="1:22" x14ac:dyDescent="0.25">
      <c r="M87" s="107"/>
    </row>
    <row r="88" spans="1:22" x14ac:dyDescent="0.25">
      <c r="M88" s="309"/>
    </row>
    <row r="94" spans="1:22" ht="18" x14ac:dyDescent="0.25">
      <c r="A94" s="499" t="s">
        <v>423</v>
      </c>
      <c r="B94" s="500"/>
      <c r="C94" s="500"/>
      <c r="D94" s="500"/>
      <c r="E94" s="500"/>
      <c r="F94" s="500"/>
      <c r="G94" s="500"/>
      <c r="H94" s="500"/>
      <c r="I94" s="500"/>
      <c r="J94" s="500"/>
      <c r="K94" s="500"/>
      <c r="L94" s="500"/>
      <c r="M94" s="500"/>
      <c r="N94" s="73"/>
      <c r="O94" s="73"/>
      <c r="P94" s="73"/>
    </row>
    <row r="95" spans="1:22" ht="15.75" thickBot="1" x14ac:dyDescent="0.3"/>
    <row r="96" spans="1:22" x14ac:dyDescent="0.25">
      <c r="A96" s="501"/>
      <c r="B96" s="502" t="s">
        <v>875</v>
      </c>
      <c r="C96" s="503"/>
      <c r="D96" s="503"/>
      <c r="E96" s="504"/>
      <c r="K96" s="70"/>
      <c r="L96" s="70"/>
    </row>
    <row r="97" spans="1:13" ht="15.75" thickBot="1" x14ac:dyDescent="0.3">
      <c r="A97" s="505" t="s">
        <v>166</v>
      </c>
      <c r="B97" s="506" t="s">
        <v>876</v>
      </c>
      <c r="C97" s="1137" t="s">
        <v>877</v>
      </c>
      <c r="D97" s="507" t="s">
        <v>427</v>
      </c>
      <c r="E97" s="508" t="s">
        <v>878</v>
      </c>
      <c r="K97" s="186"/>
      <c r="L97" s="70"/>
    </row>
    <row r="98" spans="1:13" ht="13.5" customHeight="1" thickBot="1" x14ac:dyDescent="0.3">
      <c r="A98" s="638" t="s">
        <v>167</v>
      </c>
      <c r="B98" s="1138" t="s">
        <v>167</v>
      </c>
      <c r="C98" s="1941" t="s">
        <v>167</v>
      </c>
      <c r="D98" s="1139" t="str">
        <f>+B98</f>
        <v xml:space="preserve"> </v>
      </c>
      <c r="E98" s="513"/>
      <c r="F98" s="1942"/>
      <c r="G98" s="3807" t="s">
        <v>1327</v>
      </c>
      <c r="H98" s="3808"/>
      <c r="I98" s="3808"/>
      <c r="J98" s="3808"/>
      <c r="K98" s="3808"/>
      <c r="L98" s="3808"/>
      <c r="M98" s="3809"/>
    </row>
    <row r="99" spans="1:13" ht="13.5" customHeight="1" thickBot="1" x14ac:dyDescent="0.3">
      <c r="A99" s="234" t="s">
        <v>879</v>
      </c>
      <c r="B99" s="1457"/>
      <c r="C99" s="1906">
        <v>33</v>
      </c>
      <c r="D99" s="1943">
        <f>+C99</f>
        <v>33</v>
      </c>
      <c r="E99" s="513">
        <f>25/C99</f>
        <v>0.75757575757575757</v>
      </c>
      <c r="F99" s="1942"/>
      <c r="G99" s="3810"/>
      <c r="H99" s="3811"/>
      <c r="I99" s="3811"/>
      <c r="J99" s="3811"/>
      <c r="K99" s="3811"/>
      <c r="L99" s="3811"/>
      <c r="M99" s="3812"/>
    </row>
    <row r="100" spans="1:13" ht="15.75" thickBot="1" x14ac:dyDescent="0.3">
      <c r="A100" s="234" t="s">
        <v>880</v>
      </c>
      <c r="B100" s="1458">
        <v>25</v>
      </c>
      <c r="C100" s="1906"/>
      <c r="D100" s="1943">
        <f t="shared" ref="D100:D106" si="0">+B100</f>
        <v>25</v>
      </c>
      <c r="E100" s="1996">
        <v>1</v>
      </c>
      <c r="F100" s="1942"/>
      <c r="G100" s="3810"/>
      <c r="H100" s="3811"/>
      <c r="I100" s="3811"/>
      <c r="J100" s="3811"/>
      <c r="K100" s="3811"/>
      <c r="L100" s="3811"/>
      <c r="M100" s="3812"/>
    </row>
    <row r="101" spans="1:13" ht="15.75" thickBot="1" x14ac:dyDescent="0.3">
      <c r="A101" s="234" t="s">
        <v>881</v>
      </c>
      <c r="B101" s="1458">
        <v>25</v>
      </c>
      <c r="C101" s="1906"/>
      <c r="D101" s="1943">
        <f t="shared" si="0"/>
        <v>25</v>
      </c>
      <c r="E101" s="1996">
        <v>1</v>
      </c>
      <c r="F101" s="1942"/>
      <c r="G101" s="3810"/>
      <c r="H101" s="3811"/>
      <c r="I101" s="3811"/>
      <c r="J101" s="3811"/>
      <c r="K101" s="3811"/>
      <c r="L101" s="3811"/>
      <c r="M101" s="3812"/>
    </row>
    <row r="102" spans="1:13" ht="15.75" thickBot="1" x14ac:dyDescent="0.3">
      <c r="A102" s="234" t="s">
        <v>883</v>
      </c>
      <c r="B102" s="1458">
        <v>25</v>
      </c>
      <c r="C102" s="1906"/>
      <c r="D102" s="1943">
        <f t="shared" si="0"/>
        <v>25</v>
      </c>
      <c r="E102" s="1996">
        <v>1</v>
      </c>
      <c r="F102" s="1942"/>
      <c r="G102" s="3813"/>
      <c r="H102" s="3814"/>
      <c r="I102" s="3814"/>
      <c r="J102" s="3814"/>
      <c r="K102" s="3814"/>
      <c r="L102" s="3814"/>
      <c r="M102" s="3815"/>
    </row>
    <row r="103" spans="1:13" ht="15.75" thickBot="1" x14ac:dyDescent="0.3">
      <c r="A103" s="234" t="s">
        <v>884</v>
      </c>
      <c r="B103" s="1458">
        <v>25</v>
      </c>
      <c r="C103" s="1906"/>
      <c r="D103" s="1943">
        <f t="shared" si="0"/>
        <v>25</v>
      </c>
      <c r="E103" s="1996">
        <v>1</v>
      </c>
      <c r="F103" s="1942"/>
      <c r="G103" s="1944"/>
      <c r="H103" s="1944"/>
      <c r="I103" s="1944"/>
      <c r="J103" s="1944"/>
      <c r="K103" s="1944"/>
      <c r="L103" s="1944"/>
      <c r="M103" s="1944"/>
    </row>
    <row r="104" spans="1:13" ht="15.75" thickBot="1" x14ac:dyDescent="0.3">
      <c r="A104" s="234" t="s">
        <v>885</v>
      </c>
      <c r="B104" s="1458">
        <v>25</v>
      </c>
      <c r="C104" s="1906"/>
      <c r="D104" s="1943">
        <f t="shared" si="0"/>
        <v>25</v>
      </c>
      <c r="E104" s="1996">
        <v>1</v>
      </c>
      <c r="F104" s="1942"/>
      <c r="G104" s="1944"/>
      <c r="H104" s="1944"/>
      <c r="I104" s="1944"/>
      <c r="J104" s="1944"/>
      <c r="K104" s="1944"/>
      <c r="L104" s="1944"/>
      <c r="M104" s="1944"/>
    </row>
    <row r="105" spans="1:13" ht="15.75" thickBot="1" x14ac:dyDescent="0.3">
      <c r="A105" s="234" t="s">
        <v>886</v>
      </c>
      <c r="B105" s="1458">
        <v>25</v>
      </c>
      <c r="C105" s="1906"/>
      <c r="D105" s="1943">
        <f t="shared" si="0"/>
        <v>25</v>
      </c>
      <c r="E105" s="1996">
        <v>1</v>
      </c>
      <c r="K105" s="288"/>
    </row>
    <row r="106" spans="1:13" ht="15.75" thickBot="1" x14ac:dyDescent="0.3">
      <c r="A106" s="234" t="s">
        <v>887</v>
      </c>
      <c r="B106" s="1458">
        <v>25</v>
      </c>
      <c r="C106" s="1906"/>
      <c r="D106" s="1943">
        <f t="shared" si="0"/>
        <v>25</v>
      </c>
      <c r="E106" s="1996">
        <v>1</v>
      </c>
      <c r="K106" s="288"/>
    </row>
    <row r="107" spans="1:13" ht="15.75" thickBot="1" x14ac:dyDescent="0.3">
      <c r="A107" s="234" t="s">
        <v>888</v>
      </c>
      <c r="B107" s="1458">
        <v>25</v>
      </c>
      <c r="C107" s="2529"/>
      <c r="D107" s="1943">
        <f>+B107</f>
        <v>25</v>
      </c>
      <c r="E107" s="2642">
        <v>1</v>
      </c>
    </row>
    <row r="108" spans="1:13" ht="15.75" thickBot="1" x14ac:dyDescent="0.3">
      <c r="A108" s="234" t="s">
        <v>889</v>
      </c>
      <c r="B108" s="1458">
        <v>25</v>
      </c>
      <c r="C108" s="2529"/>
      <c r="D108" s="1943">
        <f>+B108</f>
        <v>25</v>
      </c>
      <c r="E108" s="2642">
        <v>1</v>
      </c>
    </row>
    <row r="109" spans="1:13" ht="15.75" thickBot="1" x14ac:dyDescent="0.3">
      <c r="A109" s="234" t="s">
        <v>890</v>
      </c>
      <c r="B109" s="1458">
        <v>25</v>
      </c>
      <c r="C109" s="2529"/>
      <c r="D109" s="1943">
        <f>+B109</f>
        <v>25</v>
      </c>
      <c r="E109" s="2642">
        <v>1</v>
      </c>
    </row>
    <row r="110" spans="1:13" x14ac:dyDescent="0.25">
      <c r="A110" s="234" t="s">
        <v>891</v>
      </c>
      <c r="B110" s="1458">
        <v>25</v>
      </c>
      <c r="C110" s="2529"/>
      <c r="D110" s="1943">
        <f>+B110</f>
        <v>25</v>
      </c>
      <c r="E110" s="2642">
        <v>1</v>
      </c>
    </row>
    <row r="111" spans="1:13" ht="25.5" x14ac:dyDescent="0.35">
      <c r="A111" s="1945">
        <v>2019</v>
      </c>
    </row>
    <row r="112" spans="1:13" x14ac:dyDescent="0.25">
      <c r="A112" s="56" t="s">
        <v>414</v>
      </c>
      <c r="B112" s="55"/>
    </row>
    <row r="113" spans="1:13" x14ac:dyDescent="0.25">
      <c r="A113" s="1939" t="s">
        <v>166</v>
      </c>
      <c r="B113" s="1452" t="s">
        <v>1058</v>
      </c>
      <c r="C113" s="1453" t="s">
        <v>159</v>
      </c>
      <c r="D113" s="3835" t="s">
        <v>275</v>
      </c>
      <c r="E113" s="3836"/>
      <c r="F113" s="3836"/>
      <c r="G113" s="3836"/>
      <c r="H113" s="3837"/>
    </row>
    <row r="114" spans="1:13" ht="15.75" thickBot="1" x14ac:dyDescent="0.3">
      <c r="A114" s="638" t="s">
        <v>167</v>
      </c>
      <c r="B114" s="2919" t="s">
        <v>167</v>
      </c>
      <c r="C114" s="608" t="s">
        <v>167</v>
      </c>
      <c r="D114" s="60"/>
      <c r="I114" s="49"/>
      <c r="J114" s="49"/>
    </row>
    <row r="115" spans="1:13" ht="24" customHeight="1" x14ac:dyDescent="0.25">
      <c r="A115" s="1430" t="s">
        <v>1006</v>
      </c>
      <c r="B115" s="2642">
        <v>1</v>
      </c>
      <c r="C115" s="1455">
        <v>1</v>
      </c>
      <c r="D115" s="3816"/>
      <c r="E115" s="3816"/>
      <c r="F115" s="3816"/>
      <c r="G115" s="3816"/>
      <c r="H115" s="3816"/>
      <c r="I115" s="1456"/>
      <c r="J115" s="49"/>
    </row>
    <row r="116" spans="1:13" x14ac:dyDescent="0.25">
      <c r="A116" s="1430" t="s">
        <v>1007</v>
      </c>
      <c r="B116" s="2634">
        <v>1</v>
      </c>
      <c r="C116" s="1455">
        <v>1</v>
      </c>
      <c r="D116" s="1"/>
      <c r="E116" s="1"/>
      <c r="F116" s="1"/>
      <c r="G116" s="1"/>
      <c r="H116" s="1"/>
    </row>
    <row r="117" spans="1:13" x14ac:dyDescent="0.25">
      <c r="A117" s="1430" t="s">
        <v>1500</v>
      </c>
      <c r="B117" s="2634">
        <v>1</v>
      </c>
      <c r="C117" s="1455">
        <v>1</v>
      </c>
      <c r="D117" s="1"/>
      <c r="E117" s="1"/>
      <c r="F117" s="1"/>
      <c r="G117" s="1"/>
      <c r="H117" s="1"/>
    </row>
    <row r="118" spans="1:13" x14ac:dyDescent="0.25">
      <c r="A118" s="1430" t="s">
        <v>1009</v>
      </c>
      <c r="B118" s="2920"/>
      <c r="C118" s="1455">
        <v>1</v>
      </c>
      <c r="D118" s="1"/>
      <c r="E118" s="1"/>
      <c r="F118" s="1"/>
      <c r="G118" s="1"/>
      <c r="H118" s="1"/>
    </row>
    <row r="119" spans="1:13" x14ac:dyDescent="0.25">
      <c r="A119" s="1430" t="s">
        <v>1109</v>
      </c>
      <c r="B119" s="2920"/>
      <c r="C119" s="1455">
        <v>1</v>
      </c>
      <c r="D119" s="1"/>
      <c r="E119" s="1"/>
      <c r="F119" s="1"/>
      <c r="G119" s="1"/>
      <c r="H119" s="1"/>
    </row>
    <row r="120" spans="1:13" x14ac:dyDescent="0.25">
      <c r="A120" s="1430" t="s">
        <v>1011</v>
      </c>
      <c r="B120" s="2920"/>
      <c r="C120" s="1455">
        <v>1</v>
      </c>
      <c r="D120" s="1"/>
      <c r="E120" s="1"/>
      <c r="F120" s="1"/>
      <c r="G120" s="1"/>
      <c r="H120" s="1"/>
    </row>
    <row r="121" spans="1:13" x14ac:dyDescent="0.25">
      <c r="A121" s="1430" t="s">
        <v>1012</v>
      </c>
      <c r="B121" s="2920"/>
      <c r="C121" s="1455">
        <v>1</v>
      </c>
      <c r="D121" s="1"/>
      <c r="E121" s="1"/>
      <c r="F121" s="1"/>
      <c r="G121" s="1"/>
      <c r="H121" s="1"/>
    </row>
    <row r="122" spans="1:13" x14ac:dyDescent="0.25">
      <c r="A122" s="1430" t="s">
        <v>1001</v>
      </c>
      <c r="B122" s="2920"/>
      <c r="C122" s="1455">
        <v>1</v>
      </c>
      <c r="D122" s="1"/>
      <c r="E122" s="1"/>
      <c r="F122" s="1"/>
      <c r="G122" s="1"/>
      <c r="H122" s="1"/>
    </row>
    <row r="123" spans="1:13" x14ac:dyDescent="0.25">
      <c r="A123" s="1430" t="s">
        <v>888</v>
      </c>
      <c r="B123" s="2920"/>
      <c r="C123" s="1455">
        <v>1</v>
      </c>
      <c r="D123" s="1"/>
      <c r="E123" s="1"/>
      <c r="F123" s="1"/>
      <c r="G123" s="1"/>
      <c r="H123" s="1"/>
    </row>
    <row r="124" spans="1:13" x14ac:dyDescent="0.25">
      <c r="A124" s="1430" t="s">
        <v>889</v>
      </c>
      <c r="B124" s="2920"/>
      <c r="C124" s="1455">
        <v>1</v>
      </c>
      <c r="D124" s="1"/>
      <c r="E124" s="1"/>
      <c r="F124" s="1"/>
      <c r="G124" s="1"/>
      <c r="H124" s="1"/>
    </row>
    <row r="125" spans="1:13" x14ac:dyDescent="0.25">
      <c r="A125" s="1430" t="s">
        <v>890</v>
      </c>
      <c r="B125" s="2920"/>
      <c r="C125" s="1455">
        <v>1</v>
      </c>
      <c r="D125" s="1"/>
      <c r="E125" s="1"/>
      <c r="F125" s="1"/>
      <c r="G125" s="1"/>
      <c r="H125" s="1"/>
    </row>
    <row r="126" spans="1:13" x14ac:dyDescent="0.25">
      <c r="A126" s="1430" t="s">
        <v>891</v>
      </c>
      <c r="B126" s="2920"/>
      <c r="C126" s="1455">
        <v>1</v>
      </c>
      <c r="D126" s="1"/>
      <c r="E126" s="1"/>
      <c r="F126" s="1"/>
      <c r="G126" s="1"/>
      <c r="H126" s="1"/>
    </row>
    <row r="127" spans="1:13" x14ac:dyDescent="0.25">
      <c r="A127" s="234"/>
      <c r="B127" s="2920"/>
      <c r="C127" s="179"/>
      <c r="M127" s="56" t="s">
        <v>175</v>
      </c>
    </row>
    <row r="128" spans="1:13" x14ac:dyDescent="0.25">
      <c r="A128" s="234"/>
      <c r="B128" s="2891"/>
      <c r="C128" s="179"/>
      <c r="M128" t="s">
        <v>176</v>
      </c>
    </row>
    <row r="129" spans="1:22" x14ac:dyDescent="0.25">
      <c r="A129" s="234"/>
      <c r="B129" s="179"/>
      <c r="C129" s="179"/>
      <c r="M129" t="s">
        <v>177</v>
      </c>
    </row>
    <row r="130" spans="1:22" x14ac:dyDescent="0.25">
      <c r="A130" s="234"/>
      <c r="B130" s="179"/>
      <c r="C130" s="179"/>
      <c r="M130" s="489" t="s">
        <v>178</v>
      </c>
      <c r="N130" s="490"/>
      <c r="O130" s="490"/>
      <c r="P130" s="490"/>
      <c r="Q130" s="491"/>
    </row>
    <row r="131" spans="1:22" x14ac:dyDescent="0.25">
      <c r="A131" s="234"/>
      <c r="B131" s="179"/>
      <c r="C131" s="179"/>
      <c r="M131" s="156" t="s">
        <v>179</v>
      </c>
      <c r="N131" s="157"/>
      <c r="O131" s="158" t="s">
        <v>180</v>
      </c>
      <c r="P131" s="157"/>
      <c r="Q131" s="159"/>
    </row>
    <row r="132" spans="1:22" x14ac:dyDescent="0.25">
      <c r="A132" s="234"/>
      <c r="B132" s="179"/>
      <c r="C132" s="179"/>
      <c r="M132" s="700"/>
      <c r="N132" s="463"/>
      <c r="O132" s="3789"/>
      <c r="P132" s="3790"/>
      <c r="Q132" s="3791"/>
      <c r="S132" s="3798"/>
      <c r="T132" s="3799"/>
      <c r="U132" s="3799"/>
      <c r="V132" s="3800"/>
    </row>
    <row r="133" spans="1:22" x14ac:dyDescent="0.25">
      <c r="A133" s="234"/>
      <c r="B133" s="179"/>
      <c r="C133" s="179"/>
      <c r="M133" s="492"/>
      <c r="N133" s="590"/>
      <c r="O133" s="3792"/>
      <c r="P133" s="3793"/>
      <c r="Q133" s="3794"/>
      <c r="S133" s="3801"/>
      <c r="T133" s="3802"/>
      <c r="U133" s="3802"/>
      <c r="V133" s="3803"/>
    </row>
    <row r="134" spans="1:22" x14ac:dyDescent="0.25">
      <c r="A134" s="234"/>
      <c r="B134" s="179"/>
      <c r="C134" s="179"/>
      <c r="M134" s="492" t="s">
        <v>167</v>
      </c>
      <c r="N134" s="463"/>
      <c r="O134" s="3792"/>
      <c r="P134" s="3793"/>
      <c r="Q134" s="3794"/>
      <c r="S134" s="3801"/>
      <c r="T134" s="3802"/>
      <c r="U134" s="3802"/>
      <c r="V134" s="3803"/>
    </row>
    <row r="135" spans="1:22" x14ac:dyDescent="0.25">
      <c r="A135" s="234"/>
      <c r="B135" s="179"/>
      <c r="C135" s="179"/>
      <c r="M135" s="492"/>
      <c r="N135" s="463"/>
      <c r="O135" s="3792"/>
      <c r="P135" s="3793"/>
      <c r="Q135" s="3794"/>
      <c r="S135" s="3801"/>
      <c r="T135" s="3802"/>
      <c r="U135" s="3802"/>
      <c r="V135" s="3803"/>
    </row>
    <row r="136" spans="1:22" x14ac:dyDescent="0.25">
      <c r="A136" s="234"/>
      <c r="B136" s="179"/>
      <c r="C136" s="179"/>
      <c r="M136" s="492"/>
      <c r="N136" s="463"/>
      <c r="O136" s="3792"/>
      <c r="P136" s="3793"/>
      <c r="Q136" s="3794"/>
      <c r="S136" s="3801"/>
      <c r="T136" s="3802"/>
      <c r="U136" s="3802"/>
      <c r="V136" s="3803"/>
    </row>
    <row r="137" spans="1:22" x14ac:dyDescent="0.25">
      <c r="A137" s="252"/>
      <c r="B137" s="179"/>
      <c r="C137" s="179"/>
      <c r="M137" s="492"/>
      <c r="N137" s="463"/>
      <c r="O137" s="3792"/>
      <c r="P137" s="3793"/>
      <c r="Q137" s="3794"/>
      <c r="S137" s="3801"/>
      <c r="T137" s="3802"/>
      <c r="U137" s="3802"/>
      <c r="V137" s="3803"/>
    </row>
    <row r="138" spans="1:22" x14ac:dyDescent="0.25">
      <c r="M138" s="492"/>
      <c r="N138" s="463"/>
      <c r="O138" s="3792"/>
      <c r="P138" s="3793"/>
      <c r="Q138" s="3794"/>
      <c r="S138" s="3801"/>
      <c r="T138" s="3802"/>
      <c r="U138" s="3802"/>
      <c r="V138" s="3803"/>
    </row>
    <row r="139" spans="1:22" x14ac:dyDescent="0.25">
      <c r="M139" s="492"/>
      <c r="N139" s="463"/>
      <c r="O139" s="3792"/>
      <c r="P139" s="3793"/>
      <c r="Q139" s="3794"/>
      <c r="R139" s="107"/>
      <c r="S139" s="3801"/>
      <c r="T139" s="3802"/>
      <c r="U139" s="3802"/>
      <c r="V139" s="3803"/>
    </row>
    <row r="140" spans="1:22" x14ac:dyDescent="0.25">
      <c r="M140" s="492"/>
      <c r="N140" s="463"/>
      <c r="O140" s="3792"/>
      <c r="P140" s="3793"/>
      <c r="Q140" s="3794"/>
      <c r="R140" s="1940"/>
      <c r="S140" s="3801"/>
      <c r="T140" s="3802"/>
      <c r="U140" s="3802"/>
      <c r="V140" s="3803"/>
    </row>
    <row r="141" spans="1:22" ht="12.75" customHeight="1" x14ac:dyDescent="0.25">
      <c r="M141" s="492"/>
      <c r="N141" s="463"/>
      <c r="O141" s="3792"/>
      <c r="P141" s="3793"/>
      <c r="Q141" s="3794"/>
      <c r="S141" s="3801"/>
      <c r="T141" s="3802"/>
      <c r="U141" s="3802"/>
      <c r="V141" s="3803"/>
    </row>
    <row r="142" spans="1:22" ht="15.75" thickBot="1" x14ac:dyDescent="0.3">
      <c r="M142" s="495"/>
      <c r="N142" s="496"/>
      <c r="O142" s="3795"/>
      <c r="P142" s="3796"/>
      <c r="Q142" s="3797"/>
      <c r="S142" s="3804"/>
      <c r="T142" s="3805"/>
      <c r="U142" s="3805"/>
      <c r="V142" s="3806"/>
    </row>
    <row r="144" spans="1:22" x14ac:dyDescent="0.25">
      <c r="M144" s="107"/>
    </row>
    <row r="145" spans="1:16" x14ac:dyDescent="0.25">
      <c r="M145" s="309"/>
    </row>
    <row r="151" spans="1:16" ht="18" x14ac:dyDescent="0.25">
      <c r="A151" s="499" t="s">
        <v>423</v>
      </c>
      <c r="B151" s="500"/>
      <c r="C151" s="500"/>
      <c r="D151" s="500"/>
      <c r="E151" s="500"/>
      <c r="F151" s="500"/>
      <c r="G151" s="500"/>
      <c r="H151" s="500"/>
      <c r="I151" s="500"/>
      <c r="J151" s="500"/>
      <c r="K151" s="500"/>
      <c r="L151" s="500"/>
      <c r="M151" s="500"/>
      <c r="N151" s="73"/>
      <c r="O151" s="73"/>
      <c r="P151" s="73"/>
    </row>
    <row r="152" spans="1:16" ht="15.75" thickBot="1" x14ac:dyDescent="0.3"/>
    <row r="153" spans="1:16" x14ac:dyDescent="0.25">
      <c r="A153" s="501"/>
      <c r="B153" s="502" t="s">
        <v>875</v>
      </c>
      <c r="C153" s="503"/>
      <c r="D153" s="503"/>
      <c r="E153" s="504"/>
      <c r="K153" s="70"/>
      <c r="L153" s="70"/>
    </row>
    <row r="154" spans="1:16" ht="15.75" thickBot="1" x14ac:dyDescent="0.3">
      <c r="A154" s="505" t="s">
        <v>166</v>
      </c>
      <c r="B154" s="506" t="s">
        <v>876</v>
      </c>
      <c r="C154" s="1137" t="s">
        <v>877</v>
      </c>
      <c r="D154" s="507" t="s">
        <v>427</v>
      </c>
      <c r="E154" s="508" t="s">
        <v>878</v>
      </c>
      <c r="K154" s="186"/>
      <c r="L154" s="70"/>
    </row>
    <row r="155" spans="1:16" ht="13.5" customHeight="1" thickBot="1" x14ac:dyDescent="0.3">
      <c r="A155" s="638" t="s">
        <v>167</v>
      </c>
      <c r="B155" s="1138" t="s">
        <v>167</v>
      </c>
      <c r="C155" s="1941" t="s">
        <v>167</v>
      </c>
      <c r="D155" s="1139" t="str">
        <f>+B155</f>
        <v xml:space="preserve"> </v>
      </c>
      <c r="E155" s="2921"/>
      <c r="F155" s="1942"/>
      <c r="G155" s="3838"/>
      <c r="H155" s="3838"/>
      <c r="I155" s="3838"/>
      <c r="J155" s="3838"/>
      <c r="K155" s="3838"/>
      <c r="L155" s="3838"/>
      <c r="M155" s="3838"/>
    </row>
    <row r="156" spans="1:16" ht="13.5" customHeight="1" thickBot="1" x14ac:dyDescent="0.3">
      <c r="A156" s="234" t="s">
        <v>879</v>
      </c>
      <c r="B156" s="1457">
        <v>25</v>
      </c>
      <c r="C156" s="2881"/>
      <c r="D156" s="1943">
        <f>B156</f>
        <v>25</v>
      </c>
      <c r="E156" s="2642">
        <v>1</v>
      </c>
      <c r="F156" s="1942"/>
      <c r="G156" s="3838"/>
      <c r="H156" s="3838"/>
      <c r="I156" s="3838"/>
      <c r="J156" s="3838"/>
      <c r="K156" s="3838"/>
      <c r="L156" s="3838"/>
      <c r="M156" s="3838"/>
    </row>
    <row r="157" spans="1:16" ht="15.75" thickBot="1" x14ac:dyDescent="0.3">
      <c r="A157" s="234" t="s">
        <v>880</v>
      </c>
      <c r="B157" s="1458">
        <v>25</v>
      </c>
      <c r="C157" s="2881"/>
      <c r="D157" s="1943">
        <f t="shared" ref="D157:D163" si="1">+B157</f>
        <v>25</v>
      </c>
      <c r="E157" s="2642">
        <v>1</v>
      </c>
      <c r="F157" s="1942"/>
      <c r="G157" s="3838"/>
      <c r="H157" s="3838"/>
      <c r="I157" s="3838"/>
      <c r="J157" s="3838"/>
      <c r="K157" s="3838"/>
      <c r="L157" s="3838"/>
      <c r="M157" s="3838"/>
    </row>
    <row r="158" spans="1:16" ht="15.75" thickBot="1" x14ac:dyDescent="0.3">
      <c r="A158" s="234" t="s">
        <v>881</v>
      </c>
      <c r="B158" s="1458">
        <v>25</v>
      </c>
      <c r="C158" s="2881"/>
      <c r="D158" s="1943">
        <f t="shared" si="1"/>
        <v>25</v>
      </c>
      <c r="E158" s="2642">
        <v>1</v>
      </c>
      <c r="F158" s="1942"/>
      <c r="G158" s="3838"/>
      <c r="H158" s="3838"/>
      <c r="I158" s="3838"/>
      <c r="J158" s="3838"/>
      <c r="K158" s="3838"/>
      <c r="L158" s="3838"/>
      <c r="M158" s="3838"/>
    </row>
    <row r="159" spans="1:16" ht="15.75" thickBot="1" x14ac:dyDescent="0.3">
      <c r="A159" s="234" t="s">
        <v>883</v>
      </c>
      <c r="B159" s="1458"/>
      <c r="C159" s="2881"/>
      <c r="D159" s="1943">
        <f t="shared" si="1"/>
        <v>0</v>
      </c>
      <c r="E159" s="2642"/>
      <c r="F159" s="1942"/>
      <c r="G159" s="3838"/>
      <c r="H159" s="3838"/>
      <c r="I159" s="3838"/>
      <c r="J159" s="3838"/>
      <c r="K159" s="3838"/>
      <c r="L159" s="3838"/>
      <c r="M159" s="3838"/>
    </row>
    <row r="160" spans="1:16" ht="15.75" thickBot="1" x14ac:dyDescent="0.3">
      <c r="A160" s="234" t="s">
        <v>884</v>
      </c>
      <c r="B160" s="1458"/>
      <c r="C160" s="2881"/>
      <c r="D160" s="1943">
        <f t="shared" si="1"/>
        <v>0</v>
      </c>
      <c r="E160" s="2642"/>
      <c r="F160" s="1942"/>
      <c r="G160" s="1944"/>
      <c r="H160" s="1944"/>
      <c r="I160" s="1944"/>
      <c r="J160" s="1944"/>
      <c r="K160" s="1944"/>
      <c r="L160" s="1944"/>
      <c r="M160" s="1944"/>
    </row>
    <row r="161" spans="1:13" ht="15.75" thickBot="1" x14ac:dyDescent="0.3">
      <c r="A161" s="234" t="s">
        <v>885</v>
      </c>
      <c r="B161" s="1458"/>
      <c r="C161" s="2881"/>
      <c r="D161" s="1943">
        <f t="shared" si="1"/>
        <v>0</v>
      </c>
      <c r="E161" s="2642"/>
      <c r="F161" s="1942"/>
      <c r="G161" s="1944"/>
      <c r="H161" s="1944"/>
      <c r="I161" s="1944"/>
      <c r="J161" s="1944"/>
      <c r="K161" s="1944"/>
      <c r="L161" s="1944"/>
      <c r="M161" s="1944"/>
    </row>
    <row r="162" spans="1:13" ht="15.75" thickBot="1" x14ac:dyDescent="0.3">
      <c r="A162" s="234" t="s">
        <v>886</v>
      </c>
      <c r="B162" s="1458"/>
      <c r="C162" s="2881"/>
      <c r="D162" s="1943">
        <f t="shared" si="1"/>
        <v>0</v>
      </c>
      <c r="E162" s="2642"/>
      <c r="K162" s="288"/>
    </row>
    <row r="163" spans="1:13" ht="15.75" thickBot="1" x14ac:dyDescent="0.3">
      <c r="A163" s="234" t="s">
        <v>887</v>
      </c>
      <c r="B163" s="1458"/>
      <c r="C163" s="2881"/>
      <c r="D163" s="1943">
        <f t="shared" si="1"/>
        <v>0</v>
      </c>
      <c r="E163" s="2642"/>
      <c r="K163" s="288"/>
    </row>
    <row r="164" spans="1:13" ht="15.75" thickBot="1" x14ac:dyDescent="0.3">
      <c r="A164" s="234" t="s">
        <v>888</v>
      </c>
      <c r="B164" s="1458"/>
      <c r="C164" s="2881"/>
      <c r="D164" s="1943">
        <f>+B164</f>
        <v>0</v>
      </c>
      <c r="E164" s="2642"/>
    </row>
    <row r="165" spans="1:13" ht="15.75" thickBot="1" x14ac:dyDescent="0.3">
      <c r="A165" s="234" t="s">
        <v>889</v>
      </c>
      <c r="B165" s="1458"/>
      <c r="C165" s="2881"/>
      <c r="D165" s="1943">
        <f>+B165</f>
        <v>0</v>
      </c>
      <c r="E165" s="2642"/>
    </row>
    <row r="166" spans="1:13" ht="15.75" thickBot="1" x14ac:dyDescent="0.3">
      <c r="A166" s="234" t="s">
        <v>890</v>
      </c>
      <c r="B166" s="1458"/>
      <c r="C166" s="2881"/>
      <c r="D166" s="1943">
        <f>+B166</f>
        <v>0</v>
      </c>
      <c r="E166" s="2642"/>
    </row>
    <row r="167" spans="1:13" x14ac:dyDescent="0.25">
      <c r="A167" s="234" t="s">
        <v>891</v>
      </c>
      <c r="B167" s="1458"/>
      <c r="C167" s="2881"/>
      <c r="D167" s="1943">
        <f>+B167</f>
        <v>0</v>
      </c>
      <c r="E167" s="2642"/>
    </row>
  </sheetData>
  <mergeCells count="14">
    <mergeCell ref="D113:H113"/>
    <mergeCell ref="D115:H115"/>
    <mergeCell ref="O132:Q142"/>
    <mergeCell ref="S132:V142"/>
    <mergeCell ref="G155:M159"/>
    <mergeCell ref="O75:Q85"/>
    <mergeCell ref="S75:V85"/>
    <mergeCell ref="G98:M102"/>
    <mergeCell ref="D58:H58"/>
    <mergeCell ref="B10:H13"/>
    <mergeCell ref="B14:H14"/>
    <mergeCell ref="B19:H20"/>
    <mergeCell ref="B21:H21"/>
    <mergeCell ref="D56:H56"/>
  </mergeCells>
  <conditionalFormatting sqref="B25:B26">
    <cfRule type="cellIs" dxfId="83" priority="19" stopIfTrue="1" operator="between">
      <formula>0.01</formula>
      <formula>0.9</formula>
    </cfRule>
  </conditionalFormatting>
  <conditionalFormatting sqref="B38:B39">
    <cfRule type="cellIs" dxfId="82" priority="20" stopIfTrue="1" operator="between">
      <formula>0.01</formula>
      <formula>0.9499</formula>
    </cfRule>
  </conditionalFormatting>
  <conditionalFormatting sqref="B27:B29">
    <cfRule type="cellIs" dxfId="81" priority="18" stopIfTrue="1" operator="between">
      <formula>0.01</formula>
      <formula>0.9</formula>
    </cfRule>
  </conditionalFormatting>
  <conditionalFormatting sqref="B30:B37">
    <cfRule type="cellIs" dxfId="80" priority="17" stopIfTrue="1" operator="between">
      <formula>0.01</formula>
      <formula>0.9</formula>
    </cfRule>
  </conditionalFormatting>
  <conditionalFormatting sqref="B57 E98:E99">
    <cfRule type="cellIs" dxfId="79" priority="15" stopIfTrue="1" operator="between">
      <formula>0.01</formula>
      <formula>0.9</formula>
    </cfRule>
  </conditionalFormatting>
  <conditionalFormatting sqref="B70:B71">
    <cfRule type="cellIs" dxfId="78" priority="16" stopIfTrue="1" operator="between">
      <formula>0.01</formula>
      <formula>0.9499</formula>
    </cfRule>
  </conditionalFormatting>
  <conditionalFormatting sqref="E100:E106">
    <cfRule type="cellIs" dxfId="77" priority="14" stopIfTrue="1" operator="between">
      <formula>0.01</formula>
      <formula>0.9</formula>
    </cfRule>
  </conditionalFormatting>
  <conditionalFormatting sqref="B58">
    <cfRule type="cellIs" dxfId="76" priority="12" stopIfTrue="1" operator="between">
      <formula>0.01</formula>
      <formula>0.9</formula>
    </cfRule>
  </conditionalFormatting>
  <conditionalFormatting sqref="B69">
    <cfRule type="cellIs" dxfId="75" priority="8" stopIfTrue="1" operator="between">
      <formula>0.01</formula>
      <formula>0.9</formula>
    </cfRule>
  </conditionalFormatting>
  <conditionalFormatting sqref="B59:B65">
    <cfRule type="cellIs" dxfId="74" priority="11" stopIfTrue="1" operator="between">
      <formula>0.01</formula>
      <formula>0.9</formula>
    </cfRule>
  </conditionalFormatting>
  <conditionalFormatting sqref="B66:B68">
    <cfRule type="cellIs" dxfId="73" priority="9" stopIfTrue="1" operator="between">
      <formula>0.01</formula>
      <formula>0.9</formula>
    </cfRule>
  </conditionalFormatting>
  <conditionalFormatting sqref="E107:E110">
    <cfRule type="cellIs" dxfId="72" priority="7" stopIfTrue="1" operator="between">
      <formula>0.01</formula>
      <formula>0.9</formula>
    </cfRule>
  </conditionalFormatting>
  <conditionalFormatting sqref="B114 E155">
    <cfRule type="cellIs" dxfId="71" priority="5" stopIfTrue="1" operator="between">
      <formula>0.01</formula>
      <formula>0.9</formula>
    </cfRule>
  </conditionalFormatting>
  <conditionalFormatting sqref="B128">
    <cfRule type="cellIs" dxfId="70" priority="6" stopIfTrue="1" operator="between">
      <formula>0.01</formula>
      <formula>0.9499</formula>
    </cfRule>
  </conditionalFormatting>
  <conditionalFormatting sqref="E159:E167">
    <cfRule type="cellIs" dxfId="69" priority="4" stopIfTrue="1" operator="between">
      <formula>0.01</formula>
      <formula>0.9</formula>
    </cfRule>
  </conditionalFormatting>
  <conditionalFormatting sqref="B116:B127">
    <cfRule type="cellIs" dxfId="68" priority="3" stopIfTrue="1" operator="between">
      <formula>0.01</formula>
      <formula>0.9</formula>
    </cfRule>
  </conditionalFormatting>
  <conditionalFormatting sqref="E156:E158">
    <cfRule type="cellIs" dxfId="67" priority="2" stopIfTrue="1" operator="between">
      <formula>0.01</formula>
      <formula>0.9</formula>
    </cfRule>
  </conditionalFormatting>
  <conditionalFormatting sqref="B115">
    <cfRule type="cellIs" dxfId="66" priority="1" stopIfTrue="1" operator="between">
      <formula>0.01</formula>
      <formula>0.9</formula>
    </cfRule>
  </conditionalFormatting>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95"/>
  <sheetViews>
    <sheetView workbookViewId="0">
      <selection activeCell="K11" sqref="K11"/>
    </sheetView>
  </sheetViews>
  <sheetFormatPr defaultColWidth="9.140625" defaultRowHeight="15" x14ac:dyDescent="0.25"/>
  <cols>
    <col min="2" max="2" width="16.42578125" customWidth="1"/>
    <col min="3" max="3" width="11.28515625" customWidth="1"/>
    <col min="4" max="4" width="13.42578125" customWidth="1"/>
    <col min="5" max="5" width="20.28515625" customWidth="1"/>
    <col min="6" max="6" width="10.42578125" customWidth="1"/>
    <col min="8" max="8" width="10.140625" bestFit="1" customWidth="1"/>
    <col min="9" max="9" width="11" bestFit="1" customWidth="1"/>
    <col min="10" max="10" width="10.28515625" bestFit="1" customWidth="1"/>
  </cols>
  <sheetData>
    <row r="1" spans="2:10" x14ac:dyDescent="0.25">
      <c r="E1" s="958" t="s">
        <v>148</v>
      </c>
    </row>
    <row r="2" spans="2:10" x14ac:dyDescent="0.25">
      <c r="E2" s="962" t="s">
        <v>41</v>
      </c>
    </row>
    <row r="3" spans="2:10" ht="15.75" x14ac:dyDescent="0.25">
      <c r="D3" s="123"/>
      <c r="E3" s="963" t="s">
        <v>1059</v>
      </c>
    </row>
    <row r="6" spans="2:10" x14ac:dyDescent="0.25">
      <c r="F6" s="107" t="s">
        <v>1555</v>
      </c>
      <c r="H6" s="710"/>
      <c r="I6" s="362"/>
    </row>
    <row r="7" spans="2:10" x14ac:dyDescent="0.25">
      <c r="F7" s="107" t="s">
        <v>965</v>
      </c>
      <c r="G7" s="961"/>
      <c r="H7" s="49"/>
    </row>
    <row r="8" spans="2:10" x14ac:dyDescent="0.25">
      <c r="H8" s="966"/>
      <c r="I8" s="49"/>
      <c r="J8" s="49"/>
    </row>
    <row r="9" spans="2:10" ht="15.75" x14ac:dyDescent="0.3">
      <c r="B9" s="3279" t="s">
        <v>39</v>
      </c>
      <c r="C9" s="1041" t="s">
        <v>752</v>
      </c>
      <c r="D9" s="1042"/>
      <c r="E9" s="1042"/>
      <c r="F9" s="1042"/>
      <c r="G9" s="1042"/>
      <c r="H9" s="1042"/>
      <c r="I9" s="1043"/>
      <c r="J9" s="49"/>
    </row>
    <row r="10" spans="2:10" ht="15.75" x14ac:dyDescent="0.3">
      <c r="B10" s="3280" t="s">
        <v>157</v>
      </c>
      <c r="C10" s="1003" t="s">
        <v>914</v>
      </c>
      <c r="D10" s="1004"/>
      <c r="E10" s="1004"/>
      <c r="F10" s="1004"/>
      <c r="G10" s="1004"/>
      <c r="H10" s="1004"/>
      <c r="I10" s="1005"/>
    </row>
    <row r="11" spans="2:10" ht="15.75" x14ac:dyDescent="0.3">
      <c r="B11" s="1044"/>
      <c r="C11" s="994" t="s">
        <v>915</v>
      </c>
      <c r="D11" s="995"/>
      <c r="E11" s="995"/>
      <c r="F11" s="995"/>
      <c r="G11" s="995"/>
      <c r="H11" s="995"/>
      <c r="I11" s="996"/>
    </row>
    <row r="12" spans="2:10" ht="15.75" x14ac:dyDescent="0.3">
      <c r="B12" s="3281"/>
      <c r="C12" s="994" t="s">
        <v>916</v>
      </c>
      <c r="D12" s="995"/>
      <c r="E12" s="995"/>
      <c r="F12" s="995"/>
      <c r="G12" s="995"/>
      <c r="H12" s="995"/>
      <c r="I12" s="996"/>
    </row>
    <row r="13" spans="2:10" ht="15.75" x14ac:dyDescent="0.3">
      <c r="B13" s="3282"/>
      <c r="C13" s="997"/>
      <c r="D13" s="998"/>
      <c r="E13" s="998"/>
      <c r="F13" s="998"/>
      <c r="G13" s="998"/>
      <c r="H13" s="998"/>
      <c r="I13" s="999"/>
    </row>
    <row r="14" spans="2:10" ht="15.75" x14ac:dyDescent="0.3">
      <c r="B14" s="3281" t="s">
        <v>155</v>
      </c>
      <c r="C14" s="994" t="s">
        <v>1554</v>
      </c>
      <c r="D14" s="995"/>
      <c r="E14" s="995"/>
      <c r="F14" s="995"/>
      <c r="G14" s="995"/>
      <c r="H14" s="995"/>
      <c r="I14" s="996"/>
    </row>
    <row r="15" spans="2:10" ht="15.75" x14ac:dyDescent="0.3">
      <c r="B15" s="3280" t="s">
        <v>159</v>
      </c>
      <c r="C15" s="1003" t="s">
        <v>917</v>
      </c>
      <c r="D15" s="1004"/>
      <c r="E15" s="1004"/>
      <c r="F15" s="1004"/>
      <c r="G15" s="1004"/>
      <c r="H15" s="1004"/>
      <c r="I15" s="1005"/>
      <c r="J15" s="49"/>
    </row>
    <row r="16" spans="2:10" ht="15.75" x14ac:dyDescent="0.3">
      <c r="B16" s="3281"/>
      <c r="C16" s="994"/>
      <c r="D16" s="995"/>
      <c r="E16" s="995"/>
      <c r="F16" s="995"/>
      <c r="G16" s="995"/>
      <c r="H16" s="995"/>
      <c r="I16" s="996"/>
      <c r="J16" s="49"/>
    </row>
    <row r="17" spans="2:10" ht="15.75" x14ac:dyDescent="0.3">
      <c r="B17" s="3282"/>
      <c r="C17" s="997"/>
      <c r="D17" s="998"/>
      <c r="E17" s="998"/>
      <c r="F17" s="998"/>
      <c r="G17" s="998"/>
      <c r="H17" s="998"/>
      <c r="I17" s="999"/>
      <c r="J17" s="49"/>
    </row>
    <row r="18" spans="2:10" ht="15.75" x14ac:dyDescent="0.3">
      <c r="B18" s="3279" t="s">
        <v>161</v>
      </c>
      <c r="C18" s="1000" t="s">
        <v>311</v>
      </c>
      <c r="D18" s="1001"/>
      <c r="E18" s="1001"/>
      <c r="F18" s="1001"/>
      <c r="G18" s="1001"/>
      <c r="H18" s="1001"/>
      <c r="I18" s="1002"/>
      <c r="J18" s="49"/>
    </row>
    <row r="19" spans="2:10" ht="15.75" x14ac:dyDescent="0.3">
      <c r="B19" s="3280" t="s">
        <v>162</v>
      </c>
      <c r="C19" s="1003" t="s">
        <v>411</v>
      </c>
      <c r="D19" s="1004"/>
      <c r="E19" s="1004"/>
      <c r="F19" s="1004"/>
      <c r="G19" s="1004"/>
      <c r="H19" s="1004"/>
      <c r="I19" s="1005"/>
      <c r="J19" s="49"/>
    </row>
    <row r="20" spans="2:10" ht="15.75" x14ac:dyDescent="0.3">
      <c r="B20" s="3282"/>
      <c r="C20" s="997" t="s">
        <v>918</v>
      </c>
      <c r="D20" s="998"/>
      <c r="E20" s="998"/>
      <c r="F20" s="998"/>
      <c r="G20" s="998"/>
      <c r="H20" s="998"/>
      <c r="I20" s="999"/>
      <c r="J20" s="49"/>
    </row>
    <row r="21" spans="2:10" ht="60" x14ac:dyDescent="0.3">
      <c r="B21" s="3283" t="s">
        <v>231</v>
      </c>
      <c r="C21" s="1006" t="s">
        <v>919</v>
      </c>
      <c r="D21" s="1007"/>
      <c r="E21" s="1007"/>
      <c r="F21" s="1007"/>
      <c r="G21" s="1007"/>
      <c r="H21" s="1007"/>
      <c r="I21" s="1008"/>
      <c r="J21" s="49"/>
    </row>
    <row r="22" spans="2:10" x14ac:dyDescent="0.25">
      <c r="B22" s="55"/>
    </row>
    <row r="23" spans="2:10" ht="15.75" thickBot="1" x14ac:dyDescent="0.3">
      <c r="B23" s="56" t="s">
        <v>414</v>
      </c>
      <c r="C23" s="55"/>
    </row>
    <row r="24" spans="2:10" ht="30" x14ac:dyDescent="0.25">
      <c r="B24" s="2341" t="s">
        <v>354</v>
      </c>
      <c r="C24" s="2344" t="s">
        <v>415</v>
      </c>
      <c r="D24" s="2345" t="s">
        <v>159</v>
      </c>
    </row>
    <row r="25" spans="2:10" x14ac:dyDescent="0.25">
      <c r="B25" s="2342" t="s">
        <v>418</v>
      </c>
      <c r="C25" s="1995">
        <v>1</v>
      </c>
      <c r="D25" s="2188">
        <v>0.9</v>
      </c>
    </row>
    <row r="26" spans="2:10" x14ac:dyDescent="0.25">
      <c r="B26" s="2342" t="s">
        <v>419</v>
      </c>
      <c r="C26" s="1995">
        <v>1</v>
      </c>
      <c r="D26" s="2188">
        <f>+D25</f>
        <v>0.9</v>
      </c>
    </row>
    <row r="27" spans="2:10" x14ac:dyDescent="0.25">
      <c r="B27" s="2342" t="s">
        <v>420</v>
      </c>
      <c r="C27" s="1995">
        <v>1</v>
      </c>
      <c r="D27" s="2188">
        <f>+D25</f>
        <v>0.9</v>
      </c>
    </row>
    <row r="28" spans="2:10" x14ac:dyDescent="0.25">
      <c r="B28" s="2342" t="s">
        <v>1060</v>
      </c>
      <c r="C28" s="1995">
        <v>1</v>
      </c>
      <c r="D28" s="2188">
        <f>+D25</f>
        <v>0.9</v>
      </c>
    </row>
    <row r="29" spans="2:10" x14ac:dyDescent="0.25">
      <c r="B29" s="2342" t="s">
        <v>806</v>
      </c>
      <c r="C29" s="1995">
        <f>+F63</f>
        <v>1</v>
      </c>
      <c r="D29" s="2188">
        <v>0.9</v>
      </c>
      <c r="E29" s="60"/>
    </row>
    <row r="30" spans="2:10" x14ac:dyDescent="0.25">
      <c r="B30" s="2342" t="s">
        <v>1061</v>
      </c>
      <c r="C30" s="1995">
        <v>1</v>
      </c>
      <c r="D30" s="2188">
        <f>+D29</f>
        <v>0.9</v>
      </c>
    </row>
    <row r="31" spans="2:10" x14ac:dyDescent="0.25">
      <c r="B31" s="2342" t="s">
        <v>1062</v>
      </c>
      <c r="C31" s="1995">
        <v>1</v>
      </c>
      <c r="D31" s="2188">
        <f>+D29</f>
        <v>0.9</v>
      </c>
    </row>
    <row r="32" spans="2:10" ht="15.75" thickBot="1" x14ac:dyDescent="0.3">
      <c r="B32" s="2343" t="s">
        <v>1063</v>
      </c>
      <c r="C32" s="1995">
        <v>1</v>
      </c>
      <c r="D32" s="2189">
        <f>+D29</f>
        <v>0.9</v>
      </c>
    </row>
    <row r="33" spans="2:14" x14ac:dyDescent="0.25">
      <c r="B33" s="234"/>
      <c r="C33" s="251"/>
      <c r="D33" s="179"/>
    </row>
    <row r="34" spans="2:14" x14ac:dyDescent="0.25">
      <c r="B34" s="234"/>
      <c r="C34" s="251"/>
      <c r="D34" s="179"/>
    </row>
    <row r="35" spans="2:14" x14ac:dyDescent="0.25">
      <c r="B35" s="234"/>
      <c r="C35" s="251"/>
      <c r="D35" s="179"/>
    </row>
    <row r="36" spans="2:14" x14ac:dyDescent="0.25">
      <c r="B36" s="234"/>
      <c r="C36" s="179"/>
      <c r="D36" s="179"/>
    </row>
    <row r="37" spans="2:14" x14ac:dyDescent="0.25">
      <c r="B37" s="234"/>
      <c r="C37" s="179"/>
      <c r="D37" s="179"/>
    </row>
    <row r="38" spans="2:14" x14ac:dyDescent="0.25">
      <c r="B38" s="234"/>
      <c r="C38" s="179"/>
      <c r="D38" s="179"/>
      <c r="J38" s="56" t="s">
        <v>175</v>
      </c>
    </row>
    <row r="39" spans="2:14" x14ac:dyDescent="0.25">
      <c r="B39" s="234"/>
      <c r="C39" s="179"/>
      <c r="D39" s="179"/>
      <c r="J39" t="s">
        <v>176</v>
      </c>
    </row>
    <row r="40" spans="2:14" x14ac:dyDescent="0.25">
      <c r="B40" s="234"/>
      <c r="C40" s="179"/>
      <c r="D40" s="179"/>
      <c r="J40" t="s">
        <v>177</v>
      </c>
    </row>
    <row r="41" spans="2:14" x14ac:dyDescent="0.25">
      <c r="B41" s="234"/>
      <c r="C41" s="179"/>
      <c r="D41" s="179"/>
      <c r="J41" s="489" t="s">
        <v>178</v>
      </c>
      <c r="K41" s="490"/>
      <c r="L41" s="490"/>
      <c r="M41" s="490"/>
      <c r="N41" s="491"/>
    </row>
    <row r="42" spans="2:14" x14ac:dyDescent="0.25">
      <c r="B42" s="234"/>
      <c r="C42" s="179"/>
      <c r="D42" s="179"/>
      <c r="J42" s="156" t="s">
        <v>179</v>
      </c>
      <c r="K42" s="157"/>
      <c r="L42" s="158" t="s">
        <v>180</v>
      </c>
      <c r="M42" s="157"/>
      <c r="N42" s="159"/>
    </row>
    <row r="43" spans="2:14" x14ac:dyDescent="0.25">
      <c r="B43" s="234"/>
      <c r="C43" s="179"/>
      <c r="D43" s="179"/>
      <c r="J43" s="492"/>
      <c r="K43" s="463"/>
      <c r="L43" s="493"/>
      <c r="M43" s="463"/>
      <c r="N43" s="494"/>
    </row>
    <row r="44" spans="2:14" x14ac:dyDescent="0.25">
      <c r="B44" s="252"/>
      <c r="C44" s="179"/>
      <c r="D44" s="179"/>
      <c r="J44" s="492"/>
      <c r="K44" s="590"/>
      <c r="L44" s="463"/>
      <c r="M44" s="463"/>
      <c r="N44" s="494"/>
    </row>
    <row r="45" spans="2:14" x14ac:dyDescent="0.25">
      <c r="J45" s="492" t="s">
        <v>167</v>
      </c>
      <c r="K45" s="463"/>
      <c r="L45" s="493"/>
      <c r="M45" s="463"/>
      <c r="N45" s="494"/>
    </row>
    <row r="46" spans="2:14" x14ac:dyDescent="0.25">
      <c r="J46" s="492"/>
      <c r="K46" s="463"/>
      <c r="L46" s="493"/>
      <c r="M46" s="463"/>
      <c r="N46" s="494"/>
    </row>
    <row r="47" spans="2:14" x14ac:dyDescent="0.25">
      <c r="J47" s="492"/>
      <c r="K47" s="463"/>
      <c r="L47" s="493"/>
      <c r="M47" s="463"/>
      <c r="N47" s="494"/>
    </row>
    <row r="48" spans="2:14" x14ac:dyDescent="0.25">
      <c r="J48" s="492"/>
      <c r="K48" s="463"/>
      <c r="L48" s="493"/>
      <c r="M48" s="463"/>
      <c r="N48" s="494"/>
    </row>
    <row r="49" spans="2:17" x14ac:dyDescent="0.25">
      <c r="J49" s="492"/>
      <c r="K49" s="463"/>
      <c r="L49" s="493"/>
      <c r="M49" s="463"/>
      <c r="N49" s="494"/>
    </row>
    <row r="50" spans="2:17" x14ac:dyDescent="0.25">
      <c r="J50" s="492"/>
      <c r="K50" s="463"/>
      <c r="L50" s="493"/>
      <c r="M50" s="463"/>
      <c r="N50" s="494"/>
    </row>
    <row r="51" spans="2:17" x14ac:dyDescent="0.25">
      <c r="J51" s="492"/>
      <c r="K51" s="463"/>
      <c r="L51" s="493"/>
      <c r="M51" s="463"/>
      <c r="N51" s="494"/>
    </row>
    <row r="52" spans="2:17" x14ac:dyDescent="0.25">
      <c r="J52" s="492"/>
      <c r="K52" s="463"/>
      <c r="L52" s="493"/>
      <c r="M52" s="463"/>
      <c r="N52" s="494"/>
    </row>
    <row r="53" spans="2:17" ht="15.75" thickBot="1" x14ac:dyDescent="0.3">
      <c r="J53" s="495"/>
      <c r="K53" s="496"/>
      <c r="L53" s="497"/>
      <c r="M53" s="496"/>
      <c r="N53" s="498"/>
    </row>
    <row r="55" spans="2:17" x14ac:dyDescent="0.25">
      <c r="J55" t="s">
        <v>401</v>
      </c>
    </row>
    <row r="56" spans="2:17" x14ac:dyDescent="0.25">
      <c r="J56" s="309" t="s">
        <v>422</v>
      </c>
    </row>
    <row r="58" spans="2:17" ht="18" x14ac:dyDescent="0.25">
      <c r="B58" s="499" t="s">
        <v>423</v>
      </c>
      <c r="C58" s="500"/>
      <c r="D58" s="500"/>
      <c r="E58" s="500"/>
      <c r="F58" s="500"/>
      <c r="G58" s="500"/>
      <c r="H58" s="500"/>
      <c r="I58" s="500"/>
      <c r="J58" s="500"/>
      <c r="K58" s="500"/>
      <c r="L58" s="500"/>
      <c r="M58" s="500"/>
      <c r="N58" s="500"/>
      <c r="O58" s="73"/>
      <c r="P58" s="73"/>
      <c r="Q58" s="73"/>
    </row>
    <row r="60" spans="2:17" x14ac:dyDescent="0.25">
      <c r="B60" s="137"/>
      <c r="C60" s="1400" t="s">
        <v>424</v>
      </c>
      <c r="D60" s="1400"/>
      <c r="E60" s="1400"/>
      <c r="F60" s="1400"/>
      <c r="L60" s="70"/>
      <c r="M60" s="70"/>
    </row>
    <row r="61" spans="2:17" x14ac:dyDescent="0.25">
      <c r="B61" s="615" t="s">
        <v>166</v>
      </c>
      <c r="C61" s="1459" t="s">
        <v>1064</v>
      </c>
      <c r="D61" s="615" t="s">
        <v>1065</v>
      </c>
      <c r="E61" s="1460" t="s">
        <v>1066</v>
      </c>
      <c r="F61" s="1461" t="s">
        <v>878</v>
      </c>
      <c r="L61" s="186"/>
      <c r="M61" s="70"/>
    </row>
    <row r="62" spans="2:17" x14ac:dyDescent="0.25">
      <c r="B62" s="1462" t="s">
        <v>167</v>
      </c>
      <c r="C62" s="1463"/>
      <c r="D62" s="1463"/>
      <c r="E62" s="1464"/>
      <c r="F62" s="1465" t="s">
        <v>167</v>
      </c>
      <c r="J62" s="309"/>
      <c r="L62" s="288"/>
    </row>
    <row r="63" spans="2:17" x14ac:dyDescent="0.25">
      <c r="B63" s="1462" t="s">
        <v>806</v>
      </c>
      <c r="C63" s="1466">
        <v>118</v>
      </c>
      <c r="D63" s="1466">
        <v>0</v>
      </c>
      <c r="E63" s="1466">
        <v>118</v>
      </c>
      <c r="F63" s="1467">
        <f>+C63/E63</f>
        <v>1</v>
      </c>
      <c r="J63" s="309"/>
      <c r="L63" s="288"/>
    </row>
    <row r="64" spans="2:17" x14ac:dyDescent="0.25">
      <c r="B64" s="1462" t="s">
        <v>167</v>
      </c>
      <c r="C64" s="1468"/>
      <c r="D64" s="1466"/>
      <c r="E64" s="1468" t="s">
        <v>167</v>
      </c>
      <c r="F64" s="1465" t="s">
        <v>167</v>
      </c>
      <c r="G64" t="s">
        <v>167</v>
      </c>
      <c r="H64" s="252"/>
      <c r="L64" s="288"/>
    </row>
    <row r="65" spans="2:12" x14ac:dyDescent="0.25">
      <c r="B65" s="1462" t="s">
        <v>1061</v>
      </c>
      <c r="C65" s="1466">
        <v>220</v>
      </c>
      <c r="D65" s="1466">
        <v>0</v>
      </c>
      <c r="E65" s="1466">
        <v>220</v>
      </c>
      <c r="F65" s="1467">
        <f>+C65/E65</f>
        <v>1</v>
      </c>
      <c r="H65" s="252"/>
      <c r="L65" s="288"/>
    </row>
    <row r="66" spans="2:12" x14ac:dyDescent="0.25">
      <c r="B66" s="1462" t="s">
        <v>167</v>
      </c>
      <c r="C66" s="1468"/>
      <c r="D66" s="1466"/>
      <c r="E66" s="1468" t="s">
        <v>167</v>
      </c>
      <c r="F66" s="1465" t="s">
        <v>167</v>
      </c>
      <c r="G66" t="s">
        <v>167</v>
      </c>
      <c r="L66" s="288"/>
    </row>
    <row r="67" spans="2:12" x14ac:dyDescent="0.25">
      <c r="B67" s="1462" t="s">
        <v>1382</v>
      </c>
      <c r="C67" s="1469">
        <v>384</v>
      </c>
      <c r="D67" s="1469">
        <v>0</v>
      </c>
      <c r="E67" s="1469">
        <v>384</v>
      </c>
      <c r="F67" s="1465">
        <f>+C67/E67</f>
        <v>1</v>
      </c>
      <c r="L67" s="288"/>
    </row>
    <row r="68" spans="2:12" x14ac:dyDescent="0.25">
      <c r="B68" s="1462"/>
      <c r="C68" s="1469"/>
      <c r="D68" s="1469"/>
      <c r="E68" s="1469"/>
      <c r="F68" s="1465"/>
      <c r="L68" s="288"/>
    </row>
    <row r="69" spans="2:12" x14ac:dyDescent="0.25">
      <c r="B69" s="1462" t="s">
        <v>1410</v>
      </c>
      <c r="C69" s="1466">
        <v>472</v>
      </c>
      <c r="D69" s="1466">
        <v>0</v>
      </c>
      <c r="E69" s="1466">
        <f>C69</f>
        <v>472</v>
      </c>
      <c r="F69" s="2643">
        <f>+C69/E69</f>
        <v>1</v>
      </c>
    </row>
    <row r="70" spans="2:12" x14ac:dyDescent="0.25">
      <c r="B70" s="1462" t="s">
        <v>167</v>
      </c>
      <c r="C70" s="1469"/>
      <c r="D70" s="1469"/>
      <c r="E70" s="1469" t="s">
        <v>167</v>
      </c>
      <c r="F70" s="1465" t="s">
        <v>167</v>
      </c>
    </row>
    <row r="71" spans="2:12" x14ac:dyDescent="0.25">
      <c r="B71" s="1430"/>
      <c r="C71" s="669"/>
      <c r="D71" s="669"/>
      <c r="E71" s="669"/>
      <c r="F71" s="1470"/>
    </row>
    <row r="72" spans="2:12" x14ac:dyDescent="0.25">
      <c r="B72" s="1430"/>
      <c r="C72" s="1471"/>
      <c r="D72" s="1471"/>
      <c r="E72" s="1472"/>
      <c r="F72" s="1470"/>
    </row>
    <row r="78" spans="2:12" x14ac:dyDescent="0.25">
      <c r="B78" s="49"/>
      <c r="C78" s="1213"/>
      <c r="D78" s="1213"/>
      <c r="E78" s="1213"/>
      <c r="F78" s="1213"/>
      <c r="G78" s="49"/>
      <c r="H78" s="49"/>
      <c r="I78" s="49"/>
      <c r="J78" s="49"/>
    </row>
    <row r="79" spans="2:12" x14ac:dyDescent="0.25">
      <c r="B79" s="49"/>
      <c r="C79" s="49"/>
      <c r="D79" s="49"/>
      <c r="E79" s="1473"/>
      <c r="F79" s="859"/>
      <c r="G79" s="859"/>
      <c r="H79" s="859"/>
      <c r="I79" s="859"/>
      <c r="J79" s="1474"/>
    </row>
    <row r="80" spans="2:12" x14ac:dyDescent="0.25">
      <c r="B80" s="49"/>
      <c r="C80" s="49"/>
      <c r="E80" s="3839" t="s">
        <v>403</v>
      </c>
      <c r="F80" s="3840"/>
      <c r="G80" s="3840"/>
      <c r="H80" s="3840"/>
      <c r="I80" s="3840"/>
      <c r="J80" s="3841"/>
    </row>
    <row r="81" spans="2:19" x14ac:dyDescent="0.25">
      <c r="B81" s="49"/>
      <c r="C81" s="49"/>
      <c r="D81" s="1213" t="s">
        <v>167</v>
      </c>
      <c r="E81" s="3839" t="s">
        <v>1068</v>
      </c>
      <c r="F81" s="3840"/>
      <c r="G81" s="3840"/>
      <c r="H81" s="3840"/>
      <c r="I81" s="3840"/>
      <c r="J81" s="3841"/>
    </row>
    <row r="82" spans="2:19" x14ac:dyDescent="0.25">
      <c r="B82" s="49"/>
      <c r="C82" s="49"/>
      <c r="D82" s="1213"/>
      <c r="E82" s="1475"/>
      <c r="F82" s="1213"/>
      <c r="G82" s="1213"/>
      <c r="H82" s="49"/>
      <c r="I82" s="49"/>
      <c r="J82" s="1476"/>
    </row>
    <row r="83" spans="2:19" x14ac:dyDescent="0.25">
      <c r="B83" s="49"/>
      <c r="C83" s="49"/>
      <c r="E83" s="3839" t="s">
        <v>1069</v>
      </c>
      <c r="F83" s="3840"/>
      <c r="G83" s="3840"/>
      <c r="H83" s="3840"/>
      <c r="I83" s="3840"/>
      <c r="J83" s="3841"/>
    </row>
    <row r="84" spans="2:19" x14ac:dyDescent="0.25">
      <c r="B84" s="49"/>
      <c r="C84" s="49"/>
      <c r="E84" s="1323"/>
      <c r="J84" s="1476"/>
    </row>
    <row r="85" spans="2:19" ht="18.75" x14ac:dyDescent="0.3">
      <c r="B85" s="49"/>
      <c r="C85" s="49"/>
      <c r="D85" s="1213"/>
      <c r="E85" s="3839" t="s">
        <v>1070</v>
      </c>
      <c r="F85" s="3840"/>
      <c r="G85" s="3840"/>
      <c r="H85" s="3840"/>
      <c r="I85" s="3840"/>
      <c r="J85" s="3841"/>
    </row>
    <row r="86" spans="2:19" x14ac:dyDescent="0.25">
      <c r="B86" s="1433"/>
      <c r="C86" s="49"/>
      <c r="D86" s="49"/>
      <c r="E86" s="1477"/>
      <c r="F86" s="1213" t="s">
        <v>167</v>
      </c>
      <c r="G86" s="1213"/>
      <c r="H86" s="49"/>
      <c r="I86" s="1226"/>
      <c r="J86" s="1478"/>
    </row>
    <row r="87" spans="2:19" x14ac:dyDescent="0.25">
      <c r="B87" s="1433"/>
      <c r="C87" s="49"/>
      <c r="D87" s="49"/>
      <c r="E87" s="1323"/>
      <c r="F87" s="1479" t="s">
        <v>934</v>
      </c>
      <c r="G87" s="1479" t="s">
        <v>936</v>
      </c>
      <c r="H87" s="1480" t="s">
        <v>935</v>
      </c>
      <c r="I87" s="897" t="s">
        <v>392</v>
      </c>
      <c r="J87" s="897" t="s">
        <v>1071</v>
      </c>
    </row>
    <row r="88" spans="2:19" x14ac:dyDescent="0.25">
      <c r="B88" s="1221"/>
      <c r="C88" s="959"/>
      <c r="D88" s="959"/>
      <c r="E88" s="750" t="s">
        <v>1072</v>
      </c>
      <c r="F88" s="27">
        <v>10</v>
      </c>
      <c r="G88" s="9">
        <v>6</v>
      </c>
      <c r="H88" s="9">
        <v>9</v>
      </c>
      <c r="I88" s="1481"/>
      <c r="J88" s="4">
        <v>1</v>
      </c>
      <c r="K88" t="s">
        <v>167</v>
      </c>
    </row>
    <row r="89" spans="2:19" x14ac:dyDescent="0.25">
      <c r="B89" s="1433"/>
      <c r="C89" s="959"/>
      <c r="D89" s="959"/>
      <c r="E89" s="750" t="s">
        <v>1073</v>
      </c>
      <c r="F89" s="27">
        <v>2</v>
      </c>
      <c r="G89" s="9">
        <v>24</v>
      </c>
      <c r="H89" s="9">
        <v>16</v>
      </c>
      <c r="I89" s="1481"/>
      <c r="J89" s="4">
        <v>1</v>
      </c>
    </row>
    <row r="90" spans="2:19" x14ac:dyDescent="0.25">
      <c r="B90" s="1433"/>
      <c r="C90" s="1482"/>
      <c r="D90" s="1482"/>
      <c r="E90" s="1483" t="s">
        <v>1074</v>
      </c>
      <c r="F90" s="27">
        <v>19</v>
      </c>
      <c r="G90" s="9">
        <v>24</v>
      </c>
      <c r="H90" s="9">
        <v>8</v>
      </c>
      <c r="I90" s="1481"/>
      <c r="J90" s="4">
        <v>1</v>
      </c>
      <c r="K90" s="960" t="s">
        <v>167</v>
      </c>
    </row>
    <row r="91" spans="2:19" x14ac:dyDescent="0.25">
      <c r="B91" s="1484"/>
      <c r="C91" s="1485"/>
      <c r="D91" s="1485"/>
      <c r="E91" s="1486" t="s">
        <v>1075</v>
      </c>
      <c r="F91" s="1487">
        <f>SUM(F88:F90)</f>
        <v>31</v>
      </c>
      <c r="G91" s="615">
        <f>SUM(G88:G90)</f>
        <v>54</v>
      </c>
      <c r="H91" s="615">
        <f>SUM(H88:H90)</f>
        <v>33</v>
      </c>
      <c r="I91" s="1488">
        <f>+H91+G91+F91</f>
        <v>118</v>
      </c>
      <c r="J91" s="1489"/>
      <c r="K91" s="1490"/>
      <c r="L91" s="49"/>
    </row>
    <row r="92" spans="2:19" x14ac:dyDescent="0.25">
      <c r="B92" s="1484"/>
      <c r="C92" s="1485"/>
      <c r="D92" s="1485"/>
      <c r="E92" s="1486"/>
      <c r="F92" s="1487"/>
      <c r="G92" s="615"/>
      <c r="H92" s="615"/>
      <c r="I92" s="1491"/>
      <c r="J92" s="1489"/>
      <c r="K92" s="965"/>
      <c r="L92" s="49"/>
    </row>
    <row r="93" spans="2:19" x14ac:dyDescent="0.25">
      <c r="B93" s="1433"/>
      <c r="C93" s="959"/>
      <c r="D93" s="959"/>
      <c r="E93" s="750" t="s">
        <v>1076</v>
      </c>
      <c r="F93" s="27">
        <v>40</v>
      </c>
      <c r="G93" s="9">
        <v>29</v>
      </c>
      <c r="H93" s="9">
        <v>42</v>
      </c>
      <c r="I93" s="1481"/>
      <c r="J93" s="4">
        <v>1</v>
      </c>
      <c r="K93" s="960"/>
    </row>
    <row r="94" spans="2:19" x14ac:dyDescent="0.25">
      <c r="B94" s="967"/>
      <c r="C94" s="959"/>
      <c r="D94" s="959"/>
      <c r="E94" s="750" t="s">
        <v>1016</v>
      </c>
      <c r="F94" s="1492">
        <v>73</v>
      </c>
      <c r="G94" s="9">
        <v>18</v>
      </c>
      <c r="H94" s="669">
        <v>18</v>
      </c>
      <c r="I94" s="1481"/>
      <c r="J94" s="4">
        <v>1</v>
      </c>
      <c r="K94" s="960"/>
    </row>
    <row r="95" spans="2:19" x14ac:dyDescent="0.25">
      <c r="B95" s="49"/>
      <c r="C95" s="959"/>
      <c r="D95" s="959"/>
      <c r="E95" s="750" t="s">
        <v>1077</v>
      </c>
      <c r="F95" s="1492"/>
      <c r="G95" s="9"/>
      <c r="H95" s="669"/>
      <c r="I95" s="1481"/>
      <c r="J95" s="4"/>
      <c r="K95" s="960"/>
    </row>
    <row r="96" spans="2:19" x14ac:dyDescent="0.25">
      <c r="B96" s="56"/>
      <c r="C96" s="1485"/>
      <c r="D96" s="1485"/>
      <c r="E96" s="1486" t="s">
        <v>1078</v>
      </c>
      <c r="F96" s="1487">
        <f>SUM(F93:F95)</f>
        <v>113</v>
      </c>
      <c r="G96" s="615">
        <f>SUM(G93:G95)</f>
        <v>47</v>
      </c>
      <c r="H96" s="615">
        <f>SUM(H93:H95)</f>
        <v>60</v>
      </c>
      <c r="I96" s="1488">
        <f>+H96+G96+F96</f>
        <v>220</v>
      </c>
      <c r="J96" s="615"/>
      <c r="K96" s="964"/>
      <c r="L96" s="56"/>
      <c r="M96" s="56"/>
      <c r="O96" s="56"/>
      <c r="P96" s="56"/>
      <c r="Q96" s="56"/>
      <c r="R96" s="56"/>
      <c r="S96" s="56"/>
    </row>
    <row r="97" spans="2:16" x14ac:dyDescent="0.25">
      <c r="C97" s="956"/>
      <c r="D97" s="956"/>
      <c r="E97" s="1493"/>
      <c r="F97" s="967"/>
      <c r="G97" s="967"/>
      <c r="H97" s="967"/>
      <c r="I97" s="1494"/>
      <c r="J97" s="1240"/>
      <c r="K97" s="960"/>
    </row>
    <row r="98" spans="2:16" x14ac:dyDescent="0.25">
      <c r="C98" s="956"/>
      <c r="D98" s="956"/>
      <c r="E98" s="1495" t="s">
        <v>1079</v>
      </c>
      <c r="F98" s="9">
        <v>12</v>
      </c>
      <c r="G98" s="27">
        <v>0</v>
      </c>
      <c r="H98" s="9">
        <v>0</v>
      </c>
      <c r="I98" s="1481"/>
      <c r="J98" s="4">
        <v>1</v>
      </c>
      <c r="K98" s="960"/>
    </row>
    <row r="99" spans="2:16" x14ac:dyDescent="0.25">
      <c r="C99" s="956"/>
      <c r="D99" s="956"/>
      <c r="E99" s="1495" t="s">
        <v>1080</v>
      </c>
      <c r="F99" s="9">
        <v>172</v>
      </c>
      <c r="G99" s="27">
        <v>18</v>
      </c>
      <c r="H99" s="9">
        <v>35</v>
      </c>
      <c r="I99" s="1481"/>
      <c r="J99" s="4"/>
      <c r="K99" s="960"/>
    </row>
    <row r="100" spans="2:16" x14ac:dyDescent="0.25">
      <c r="C100" s="956"/>
      <c r="D100" s="956"/>
      <c r="E100" s="1495" t="s">
        <v>1081</v>
      </c>
      <c r="F100" s="9">
        <v>109</v>
      </c>
      <c r="G100" s="27">
        <v>19</v>
      </c>
      <c r="H100" s="9">
        <v>19</v>
      </c>
      <c r="I100" s="1481"/>
      <c r="J100" s="4"/>
      <c r="K100" s="960"/>
    </row>
    <row r="101" spans="2:16" x14ac:dyDescent="0.25">
      <c r="B101" s="56"/>
      <c r="C101" s="1485"/>
      <c r="D101" s="1485"/>
      <c r="E101" s="1486" t="s">
        <v>1082</v>
      </c>
      <c r="F101" s="615">
        <f>SUM(F98:F100)</f>
        <v>293</v>
      </c>
      <c r="G101" s="1487">
        <f>SUM(G98:G100)</f>
        <v>37</v>
      </c>
      <c r="H101" s="615">
        <f>SUM(H98:H100)</f>
        <v>54</v>
      </c>
      <c r="I101" s="1488">
        <f>+H101+G101+F101</f>
        <v>384</v>
      </c>
      <c r="J101" s="1489">
        <v>1</v>
      </c>
      <c r="K101" s="964"/>
      <c r="L101" s="56"/>
      <c r="M101" s="56"/>
      <c r="O101" s="56"/>
      <c r="P101" s="56"/>
    </row>
    <row r="102" spans="2:16" x14ac:dyDescent="0.25">
      <c r="B102" s="56"/>
      <c r="C102" s="1485"/>
      <c r="D102" s="1485"/>
      <c r="E102" s="1486"/>
      <c r="F102" s="1487"/>
      <c r="G102" s="615"/>
      <c r="H102" s="615"/>
      <c r="I102" s="1491"/>
      <c r="J102" s="1489"/>
      <c r="K102" s="964"/>
      <c r="L102" s="56"/>
      <c r="M102" s="56"/>
      <c r="O102" s="56"/>
      <c r="P102" s="56"/>
    </row>
    <row r="103" spans="2:16" x14ac:dyDescent="0.25">
      <c r="C103" s="956"/>
      <c r="D103" s="956"/>
      <c r="E103" s="1495" t="s">
        <v>1083</v>
      </c>
      <c r="F103" s="27"/>
      <c r="G103" s="9"/>
      <c r="H103" s="9"/>
      <c r="I103" s="1481"/>
      <c r="J103" s="4"/>
      <c r="K103" s="960"/>
    </row>
    <row r="104" spans="2:16" x14ac:dyDescent="0.25">
      <c r="C104" s="956"/>
      <c r="D104" s="956"/>
      <c r="E104" s="1495" t="s">
        <v>1084</v>
      </c>
      <c r="F104" s="27"/>
      <c r="G104" s="9"/>
      <c r="H104" s="9"/>
      <c r="I104" s="1481"/>
      <c r="J104" s="4"/>
      <c r="K104" s="960"/>
    </row>
    <row r="105" spans="2:16" x14ac:dyDescent="0.25">
      <c r="C105" s="956"/>
      <c r="D105" s="956"/>
      <c r="E105" s="1495" t="s">
        <v>1085</v>
      </c>
      <c r="F105" s="27"/>
      <c r="G105" s="9"/>
      <c r="H105" s="9"/>
      <c r="I105" s="1481"/>
      <c r="J105" s="4"/>
      <c r="K105" s="960"/>
    </row>
    <row r="106" spans="2:16" x14ac:dyDescent="0.25">
      <c r="B106" s="56"/>
      <c r="C106" s="1496"/>
      <c r="D106" s="1496"/>
      <c r="E106" s="1486" t="s">
        <v>1086</v>
      </c>
      <c r="F106" s="1487">
        <f>SUM(F103:F105)</f>
        <v>0</v>
      </c>
      <c r="G106" s="615">
        <f>SUM(G103:G105)</f>
        <v>0</v>
      </c>
      <c r="H106" s="615">
        <f>SUM(H103:H105)</f>
        <v>0</v>
      </c>
      <c r="I106" s="1488">
        <f>+H106+G106+F106</f>
        <v>0</v>
      </c>
      <c r="J106" s="1497"/>
      <c r="K106" s="964"/>
      <c r="L106" s="56"/>
      <c r="M106" s="56"/>
      <c r="O106" s="56"/>
      <c r="P106" s="56"/>
    </row>
    <row r="107" spans="2:16" x14ac:dyDescent="0.25">
      <c r="B107" s="56"/>
      <c r="C107" s="1496"/>
      <c r="D107" s="1496"/>
      <c r="E107" s="1485"/>
      <c r="F107" s="1498" t="s">
        <v>934</v>
      </c>
      <c r="G107" s="1498" t="s">
        <v>936</v>
      </c>
      <c r="H107" s="1499" t="s">
        <v>935</v>
      </c>
      <c r="I107" s="1500" t="s">
        <v>392</v>
      </c>
      <c r="J107" s="1500"/>
      <c r="K107" s="964"/>
      <c r="L107" s="56"/>
      <c r="M107" s="56"/>
      <c r="O107" s="56"/>
      <c r="P107" s="56"/>
    </row>
    <row r="108" spans="2:16" x14ac:dyDescent="0.25">
      <c r="F108" s="3842">
        <f>+F91+F96+F101+F106</f>
        <v>437</v>
      </c>
      <c r="G108" s="3842">
        <f>+G91+G96+G101+G106</f>
        <v>138</v>
      </c>
      <c r="H108" s="3842">
        <f>+H91+H96+H101+H106</f>
        <v>147</v>
      </c>
      <c r="I108" s="3844">
        <f>+I91+I96+I101+I106</f>
        <v>722</v>
      </c>
      <c r="J108" s="3846"/>
    </row>
    <row r="109" spans="2:16" x14ac:dyDescent="0.25">
      <c r="F109" s="3843"/>
      <c r="G109" s="3843"/>
      <c r="H109" s="3843"/>
      <c r="I109" s="3845"/>
      <c r="J109" s="3847"/>
    </row>
    <row r="110" spans="2:16" ht="14.25" customHeight="1" x14ac:dyDescent="0.25"/>
    <row r="111" spans="2:16" hidden="1" x14ac:dyDescent="0.25"/>
    <row r="112" spans="2:16" ht="30" customHeight="1" x14ac:dyDescent="0.45">
      <c r="B112" s="2927">
        <v>2019</v>
      </c>
    </row>
    <row r="113" spans="2:14" x14ac:dyDescent="0.25">
      <c r="B113" s="56" t="s">
        <v>414</v>
      </c>
      <c r="C113" s="55"/>
    </row>
    <row r="114" spans="2:14" ht="30" x14ac:dyDescent="0.25">
      <c r="B114" s="665" t="s">
        <v>354</v>
      </c>
      <c r="C114" s="1450" t="s">
        <v>415</v>
      </c>
      <c r="D114" s="193" t="s">
        <v>159</v>
      </c>
    </row>
    <row r="115" spans="2:14" x14ac:dyDescent="0.25">
      <c r="B115" s="2008" t="s">
        <v>1481</v>
      </c>
      <c r="C115" s="2634">
        <f>+F149</f>
        <v>1</v>
      </c>
      <c r="D115" s="2804">
        <v>0.9</v>
      </c>
      <c r="E115" s="60"/>
    </row>
    <row r="116" spans="2:14" x14ac:dyDescent="0.25">
      <c r="B116" s="2008" t="s">
        <v>1501</v>
      </c>
      <c r="C116" s="2920"/>
      <c r="D116" s="2804">
        <f>+D115</f>
        <v>0.9</v>
      </c>
    </row>
    <row r="117" spans="2:14" x14ac:dyDescent="0.25">
      <c r="B117" s="2008" t="s">
        <v>1502</v>
      </c>
      <c r="C117" s="2920"/>
      <c r="D117" s="2804">
        <f>+D115</f>
        <v>0.9</v>
      </c>
    </row>
    <row r="118" spans="2:14" x14ac:dyDescent="0.25">
      <c r="B118" s="2008" t="s">
        <v>1503</v>
      </c>
      <c r="C118" s="2920"/>
      <c r="D118" s="2804">
        <f>+D115</f>
        <v>0.9</v>
      </c>
    </row>
    <row r="119" spans="2:14" x14ac:dyDescent="0.25">
      <c r="B119" s="234"/>
      <c r="C119" s="2891"/>
      <c r="D119" s="179"/>
    </row>
    <row r="120" spans="2:14" x14ac:dyDescent="0.25">
      <c r="B120" s="234"/>
      <c r="C120" s="2891"/>
      <c r="D120" s="179"/>
    </row>
    <row r="121" spans="2:14" x14ac:dyDescent="0.25">
      <c r="B121" s="234"/>
      <c r="C121" s="2891"/>
      <c r="D121" s="179"/>
    </row>
    <row r="122" spans="2:14" x14ac:dyDescent="0.25">
      <c r="B122" s="234"/>
      <c r="C122" s="179"/>
      <c r="D122" s="179"/>
    </row>
    <row r="123" spans="2:14" x14ac:dyDescent="0.25">
      <c r="B123" s="234"/>
      <c r="C123" s="179"/>
      <c r="D123" s="179"/>
    </row>
    <row r="124" spans="2:14" x14ac:dyDescent="0.25">
      <c r="B124" s="234"/>
      <c r="C124" s="179"/>
      <c r="D124" s="179"/>
      <c r="J124" s="56" t="s">
        <v>175</v>
      </c>
    </row>
    <row r="125" spans="2:14" x14ac:dyDescent="0.25">
      <c r="B125" s="234"/>
      <c r="C125" s="179"/>
      <c r="D125" s="179"/>
      <c r="J125" t="s">
        <v>176</v>
      </c>
    </row>
    <row r="126" spans="2:14" x14ac:dyDescent="0.25">
      <c r="B126" s="234"/>
      <c r="C126" s="179"/>
      <c r="D126" s="179"/>
      <c r="J126" t="s">
        <v>177</v>
      </c>
    </row>
    <row r="127" spans="2:14" x14ac:dyDescent="0.25">
      <c r="B127" s="234"/>
      <c r="C127" s="179"/>
      <c r="D127" s="179"/>
      <c r="J127" s="489" t="s">
        <v>178</v>
      </c>
      <c r="K127" s="490"/>
      <c r="L127" s="490"/>
      <c r="M127" s="490"/>
      <c r="N127" s="491"/>
    </row>
    <row r="128" spans="2:14" x14ac:dyDescent="0.25">
      <c r="B128" s="234"/>
      <c r="C128" s="179"/>
      <c r="D128" s="179"/>
      <c r="J128" s="156" t="s">
        <v>179</v>
      </c>
      <c r="K128" s="157"/>
      <c r="L128" s="158" t="s">
        <v>180</v>
      </c>
      <c r="M128" s="157"/>
      <c r="N128" s="159"/>
    </row>
    <row r="129" spans="2:17" x14ac:dyDescent="0.25">
      <c r="B129" s="234"/>
      <c r="C129" s="179"/>
      <c r="D129" s="179"/>
      <c r="J129" s="492"/>
      <c r="K129" s="463"/>
      <c r="L129" s="493"/>
      <c r="M129" s="463"/>
      <c r="N129" s="494"/>
    </row>
    <row r="130" spans="2:17" x14ac:dyDescent="0.25">
      <c r="B130" s="252"/>
      <c r="C130" s="179"/>
      <c r="D130" s="179"/>
      <c r="J130" s="492"/>
      <c r="K130" s="590"/>
      <c r="L130" s="463"/>
      <c r="M130" s="463"/>
      <c r="N130" s="494"/>
    </row>
    <row r="131" spans="2:17" x14ac:dyDescent="0.25">
      <c r="J131" s="492" t="s">
        <v>167</v>
      </c>
      <c r="K131" s="463"/>
      <c r="L131" s="493"/>
      <c r="M131" s="463"/>
      <c r="N131" s="494"/>
    </row>
    <row r="132" spans="2:17" x14ac:dyDescent="0.25">
      <c r="J132" s="492"/>
      <c r="K132" s="463"/>
      <c r="L132" s="493"/>
      <c r="M132" s="463"/>
      <c r="N132" s="494"/>
    </row>
    <row r="133" spans="2:17" x14ac:dyDescent="0.25">
      <c r="J133" s="492"/>
      <c r="K133" s="463"/>
      <c r="L133" s="493"/>
      <c r="M133" s="463"/>
      <c r="N133" s="494"/>
    </row>
    <row r="134" spans="2:17" x14ac:dyDescent="0.25">
      <c r="J134" s="492"/>
      <c r="K134" s="463"/>
      <c r="L134" s="493"/>
      <c r="M134" s="463"/>
      <c r="N134" s="494"/>
    </row>
    <row r="135" spans="2:17" x14ac:dyDescent="0.25">
      <c r="J135" s="492"/>
      <c r="K135" s="463"/>
      <c r="L135" s="493"/>
      <c r="M135" s="463"/>
      <c r="N135" s="494"/>
    </row>
    <row r="136" spans="2:17" x14ac:dyDescent="0.25">
      <c r="J136" s="492"/>
      <c r="K136" s="463"/>
      <c r="L136" s="493"/>
      <c r="M136" s="463"/>
      <c r="N136" s="494"/>
    </row>
    <row r="137" spans="2:17" x14ac:dyDescent="0.25">
      <c r="J137" s="492"/>
      <c r="K137" s="463"/>
      <c r="L137" s="493"/>
      <c r="M137" s="463"/>
      <c r="N137" s="494"/>
    </row>
    <row r="138" spans="2:17" x14ac:dyDescent="0.25">
      <c r="J138" s="492"/>
      <c r="K138" s="463"/>
      <c r="L138" s="493"/>
      <c r="M138" s="463"/>
      <c r="N138" s="494"/>
    </row>
    <row r="139" spans="2:17" ht="15.75" thickBot="1" x14ac:dyDescent="0.3">
      <c r="J139" s="495"/>
      <c r="K139" s="496"/>
      <c r="L139" s="497"/>
      <c r="M139" s="496"/>
      <c r="N139" s="498"/>
    </row>
    <row r="141" spans="2:17" x14ac:dyDescent="0.25">
      <c r="J141" t="s">
        <v>401</v>
      </c>
    </row>
    <row r="142" spans="2:17" x14ac:dyDescent="0.25">
      <c r="J142" s="309" t="s">
        <v>422</v>
      </c>
    </row>
    <row r="144" spans="2:17" ht="18" x14ac:dyDescent="0.25">
      <c r="B144" s="499" t="s">
        <v>423</v>
      </c>
      <c r="C144" s="500"/>
      <c r="D144" s="500"/>
      <c r="E144" s="500"/>
      <c r="F144" s="500"/>
      <c r="G144" s="72"/>
      <c r="H144" s="72"/>
      <c r="I144" s="72"/>
      <c r="J144" s="72"/>
      <c r="K144" s="72"/>
      <c r="L144" s="72"/>
      <c r="M144" s="72"/>
      <c r="N144" s="72"/>
      <c r="O144" s="73"/>
      <c r="P144" s="73"/>
      <c r="Q144" s="73"/>
    </row>
    <row r="146" spans="2:13" x14ac:dyDescent="0.25">
      <c r="B146" s="137"/>
      <c r="C146" s="1400" t="s">
        <v>424</v>
      </c>
      <c r="D146" s="1400"/>
      <c r="E146" s="1400"/>
      <c r="F146" s="1400"/>
      <c r="L146" s="70"/>
      <c r="M146" s="70"/>
    </row>
    <row r="147" spans="2:13" x14ac:dyDescent="0.25">
      <c r="B147" s="615" t="s">
        <v>166</v>
      </c>
      <c r="C147" s="1459" t="s">
        <v>1504</v>
      </c>
      <c r="D147" s="615" t="s">
        <v>1505</v>
      </c>
      <c r="E147" s="1460" t="s">
        <v>1066</v>
      </c>
      <c r="F147" s="1461" t="s">
        <v>878</v>
      </c>
      <c r="L147" s="186"/>
      <c r="M147" s="70"/>
    </row>
    <row r="148" spans="2:13" x14ac:dyDescent="0.25">
      <c r="B148" s="1462" t="s">
        <v>167</v>
      </c>
      <c r="C148" s="1463"/>
      <c r="D148" s="1463"/>
      <c r="E148" s="1464"/>
      <c r="F148" s="2922" t="s">
        <v>167</v>
      </c>
      <c r="J148" s="309"/>
      <c r="L148" s="288"/>
    </row>
    <row r="149" spans="2:13" x14ac:dyDescent="0.25">
      <c r="B149" s="1462" t="s">
        <v>1506</v>
      </c>
      <c r="C149" s="1466">
        <f>I177</f>
        <v>173</v>
      </c>
      <c r="D149" s="1466">
        <v>0</v>
      </c>
      <c r="E149" s="1466">
        <f>C149</f>
        <v>173</v>
      </c>
      <c r="F149" s="2643">
        <f>+C149/E149</f>
        <v>1</v>
      </c>
      <c r="J149" s="309"/>
      <c r="L149" s="288"/>
    </row>
    <row r="150" spans="2:13" x14ac:dyDescent="0.25">
      <c r="B150" s="1462" t="s">
        <v>167</v>
      </c>
      <c r="C150" s="1468"/>
      <c r="D150" s="1466"/>
      <c r="E150" s="1468" t="s">
        <v>167</v>
      </c>
      <c r="F150" s="2922" t="s">
        <v>167</v>
      </c>
      <c r="G150" t="s">
        <v>167</v>
      </c>
      <c r="H150" s="252"/>
      <c r="L150" s="288"/>
    </row>
    <row r="151" spans="2:13" x14ac:dyDescent="0.25">
      <c r="B151" s="1462" t="s">
        <v>1507</v>
      </c>
      <c r="C151" s="1466"/>
      <c r="D151" s="1466">
        <v>0</v>
      </c>
      <c r="E151" s="1466"/>
      <c r="F151" s="2643" t="e">
        <f>+C151/E151</f>
        <v>#DIV/0!</v>
      </c>
      <c r="H151" s="252"/>
      <c r="L151" s="288"/>
    </row>
    <row r="152" spans="2:13" x14ac:dyDescent="0.25">
      <c r="B152" s="1462" t="s">
        <v>167</v>
      </c>
      <c r="C152" s="1468"/>
      <c r="D152" s="1466"/>
      <c r="E152" s="1468" t="s">
        <v>167</v>
      </c>
      <c r="F152" s="2922" t="s">
        <v>167</v>
      </c>
      <c r="G152" t="s">
        <v>167</v>
      </c>
      <c r="L152" s="288"/>
    </row>
    <row r="153" spans="2:13" x14ac:dyDescent="0.25">
      <c r="B153" s="1462" t="s">
        <v>1382</v>
      </c>
      <c r="C153" s="1469"/>
      <c r="D153" s="1469">
        <v>0</v>
      </c>
      <c r="E153" s="1469"/>
      <c r="F153" s="2922" t="e">
        <f>+C153/E153</f>
        <v>#DIV/0!</v>
      </c>
      <c r="L153" s="288"/>
    </row>
    <row r="154" spans="2:13" x14ac:dyDescent="0.25">
      <c r="B154" s="1462"/>
      <c r="C154" s="1469"/>
      <c r="D154" s="1469"/>
      <c r="E154" s="1469"/>
      <c r="F154" s="2922"/>
      <c r="L154" s="288"/>
    </row>
    <row r="155" spans="2:13" x14ac:dyDescent="0.25">
      <c r="B155" s="1462" t="s">
        <v>1410</v>
      </c>
      <c r="C155" s="1466">
        <f>I192</f>
        <v>0</v>
      </c>
      <c r="D155" s="1466">
        <v>0</v>
      </c>
      <c r="E155" s="1466">
        <f>C155</f>
        <v>0</v>
      </c>
      <c r="F155" s="2643" t="e">
        <f>+C155/E155</f>
        <v>#DIV/0!</v>
      </c>
    </row>
    <row r="156" spans="2:13" x14ac:dyDescent="0.25">
      <c r="B156" s="1462" t="s">
        <v>167</v>
      </c>
      <c r="C156" s="1469"/>
      <c r="D156" s="1469"/>
      <c r="E156" s="1469" t="s">
        <v>167</v>
      </c>
      <c r="F156" s="2922" t="s">
        <v>167</v>
      </c>
    </row>
    <row r="157" spans="2:13" x14ac:dyDescent="0.25">
      <c r="B157" s="1430"/>
      <c r="C157" s="669"/>
      <c r="D157" s="669"/>
      <c r="E157" s="669"/>
      <c r="F157" s="2920"/>
    </row>
    <row r="158" spans="2:13" x14ac:dyDescent="0.25">
      <c r="B158" s="1430"/>
      <c r="C158" s="1471"/>
      <c r="D158" s="1471"/>
      <c r="E158" s="1472"/>
      <c r="F158" s="2920"/>
    </row>
    <row r="164" spans="2:11" x14ac:dyDescent="0.25">
      <c r="B164" s="49"/>
      <c r="C164" s="1213"/>
      <c r="D164" s="1213"/>
      <c r="E164" s="1213"/>
      <c r="F164" s="1213"/>
      <c r="G164" s="49"/>
      <c r="H164" s="49"/>
      <c r="I164" s="49"/>
      <c r="J164" s="49"/>
    </row>
    <row r="165" spans="2:11" x14ac:dyDescent="0.25">
      <c r="B165" s="49"/>
      <c r="C165" s="49"/>
      <c r="D165" s="49"/>
      <c r="E165" s="1473"/>
      <c r="F165" s="859"/>
      <c r="G165" s="859"/>
      <c r="H165" s="859"/>
      <c r="I165" s="859"/>
      <c r="J165" s="1474"/>
    </row>
    <row r="166" spans="2:11" x14ac:dyDescent="0.25">
      <c r="B166" s="49"/>
      <c r="C166" s="49"/>
      <c r="E166" s="3839" t="s">
        <v>403</v>
      </c>
      <c r="F166" s="3840"/>
      <c r="G166" s="3840"/>
      <c r="H166" s="3840"/>
      <c r="I166" s="3840"/>
      <c r="J166" s="3841"/>
    </row>
    <row r="167" spans="2:11" x14ac:dyDescent="0.25">
      <c r="B167" s="49"/>
      <c r="C167" s="49"/>
      <c r="D167" s="1213" t="s">
        <v>167</v>
      </c>
      <c r="E167" s="3839" t="s">
        <v>1068</v>
      </c>
      <c r="F167" s="3840"/>
      <c r="G167" s="3840"/>
      <c r="H167" s="3840"/>
      <c r="I167" s="3840"/>
      <c r="J167" s="3841"/>
    </row>
    <row r="168" spans="2:11" x14ac:dyDescent="0.25">
      <c r="B168" s="49"/>
      <c r="C168" s="49"/>
      <c r="D168" s="1213"/>
      <c r="E168" s="1475"/>
      <c r="F168" s="1213"/>
      <c r="G168" s="1213"/>
      <c r="H168" s="49"/>
      <c r="I168" s="49"/>
      <c r="J168" s="1476"/>
    </row>
    <row r="169" spans="2:11" x14ac:dyDescent="0.25">
      <c r="B169" s="49"/>
      <c r="C169" s="49"/>
      <c r="E169" s="3839" t="s">
        <v>1069</v>
      </c>
      <c r="F169" s="3840"/>
      <c r="G169" s="3840"/>
      <c r="H169" s="3840"/>
      <c r="I169" s="3840"/>
      <c r="J169" s="3841"/>
    </row>
    <row r="170" spans="2:11" x14ac:dyDescent="0.25">
      <c r="B170" s="49"/>
      <c r="C170" s="49"/>
      <c r="E170" s="1323"/>
      <c r="J170" s="1476"/>
    </row>
    <row r="171" spans="2:11" ht="18.75" x14ac:dyDescent="0.3">
      <c r="B171" s="49"/>
      <c r="C171" s="49"/>
      <c r="D171" s="1213"/>
      <c r="E171" s="3848" t="s">
        <v>1508</v>
      </c>
      <c r="F171" s="3849"/>
      <c r="G171" s="3849"/>
      <c r="H171" s="3849"/>
      <c r="I171" s="3849"/>
      <c r="J171" s="3850"/>
    </row>
    <row r="172" spans="2:11" x14ac:dyDescent="0.25">
      <c r="B172" s="1433"/>
      <c r="C172" s="49"/>
      <c r="D172" s="49"/>
      <c r="E172" s="2883"/>
      <c r="F172" s="1213" t="s">
        <v>167</v>
      </c>
      <c r="G172" s="1213"/>
      <c r="H172" s="49"/>
      <c r="I172" s="1226"/>
      <c r="J172" s="1478"/>
    </row>
    <row r="173" spans="2:11" x14ac:dyDescent="0.25">
      <c r="B173" s="1433"/>
      <c r="C173" s="49"/>
      <c r="D173" s="49"/>
      <c r="E173" s="1323"/>
      <c r="F173" s="1479" t="s">
        <v>934</v>
      </c>
      <c r="G173" s="1479" t="s">
        <v>936</v>
      </c>
      <c r="H173" s="1480" t="s">
        <v>935</v>
      </c>
      <c r="I173" s="2923" t="s">
        <v>392</v>
      </c>
      <c r="J173" s="2923" t="s">
        <v>1071</v>
      </c>
    </row>
    <row r="174" spans="2:11" x14ac:dyDescent="0.25">
      <c r="B174" s="1221"/>
      <c r="C174" s="2876"/>
      <c r="D174" s="2876"/>
      <c r="E174" s="750" t="s">
        <v>1072</v>
      </c>
      <c r="F174" s="9">
        <v>0</v>
      </c>
      <c r="G174" s="27">
        <v>8</v>
      </c>
      <c r="H174" s="9">
        <v>0</v>
      </c>
      <c r="I174" s="1481"/>
      <c r="J174" s="4">
        <v>1</v>
      </c>
      <c r="K174" t="s">
        <v>167</v>
      </c>
    </row>
    <row r="175" spans="2:11" x14ac:dyDescent="0.25">
      <c r="B175" s="1433"/>
      <c r="C175" s="2876"/>
      <c r="D175" s="2876"/>
      <c r="E175" s="750" t="s">
        <v>1073</v>
      </c>
      <c r="F175" s="9">
        <v>6</v>
      </c>
      <c r="G175" s="27">
        <v>56</v>
      </c>
      <c r="H175" s="9">
        <v>15</v>
      </c>
      <c r="I175" s="1481"/>
      <c r="J175" s="4">
        <v>1</v>
      </c>
    </row>
    <row r="176" spans="2:11" x14ac:dyDescent="0.25">
      <c r="B176" s="1433"/>
      <c r="C176" s="1482"/>
      <c r="D176" s="1482"/>
      <c r="E176" s="1483" t="s">
        <v>1074</v>
      </c>
      <c r="F176" s="9">
        <v>30</v>
      </c>
      <c r="G176" s="27">
        <v>31</v>
      </c>
      <c r="H176" s="9">
        <v>27</v>
      </c>
      <c r="I176" s="1481"/>
      <c r="J176" s="4">
        <v>1</v>
      </c>
      <c r="K176" s="2877" t="s">
        <v>167</v>
      </c>
    </row>
    <row r="177" spans="2:19" x14ac:dyDescent="0.25">
      <c r="B177" s="1484"/>
      <c r="C177" s="1485"/>
      <c r="D177" s="1485"/>
      <c r="E177" s="1486" t="s">
        <v>1075</v>
      </c>
      <c r="F177" s="615">
        <f>SUM(F174:F176)</f>
        <v>36</v>
      </c>
      <c r="G177" s="1487">
        <f>SUM(G174:G176)</f>
        <v>95</v>
      </c>
      <c r="H177" s="615">
        <f>SUM(H174:H176)</f>
        <v>42</v>
      </c>
      <c r="I177" s="2924">
        <f>+H177+G177+F177</f>
        <v>173</v>
      </c>
      <c r="J177" s="1489"/>
      <c r="K177" s="1490"/>
      <c r="L177" s="49"/>
    </row>
    <row r="178" spans="2:19" x14ac:dyDescent="0.25">
      <c r="B178" s="1484"/>
      <c r="C178" s="1485"/>
      <c r="D178" s="1485"/>
      <c r="E178" s="1486"/>
      <c r="F178" s="615"/>
      <c r="G178" s="1487"/>
      <c r="H178" s="615"/>
      <c r="I178" s="1491"/>
      <c r="J178" s="1489"/>
      <c r="K178" s="2879"/>
      <c r="L178" s="49"/>
    </row>
    <row r="179" spans="2:19" x14ac:dyDescent="0.25">
      <c r="B179" s="1433"/>
      <c r="C179" s="2876"/>
      <c r="D179" s="2876"/>
      <c r="E179" s="750" t="s">
        <v>1076</v>
      </c>
      <c r="F179" s="9"/>
      <c r="G179" s="27"/>
      <c r="H179" s="9"/>
      <c r="I179" s="1481"/>
      <c r="J179" s="4">
        <v>1</v>
      </c>
      <c r="K179" s="2877"/>
    </row>
    <row r="180" spans="2:19" x14ac:dyDescent="0.25">
      <c r="B180" s="2880"/>
      <c r="C180" s="2876"/>
      <c r="D180" s="2876"/>
      <c r="E180" s="750" t="s">
        <v>1016</v>
      </c>
      <c r="F180" s="669"/>
      <c r="G180" s="27"/>
      <c r="H180" s="669"/>
      <c r="I180" s="1481"/>
      <c r="J180" s="4">
        <v>1</v>
      </c>
      <c r="K180" s="2877"/>
    </row>
    <row r="181" spans="2:19" x14ac:dyDescent="0.25">
      <c r="B181" s="49"/>
      <c r="C181" s="2876"/>
      <c r="D181" s="2876"/>
      <c r="E181" s="750" t="s">
        <v>1077</v>
      </c>
      <c r="F181" s="669"/>
      <c r="G181" s="27"/>
      <c r="H181" s="669"/>
      <c r="I181" s="1481"/>
      <c r="J181" s="4">
        <v>1</v>
      </c>
      <c r="K181" s="2877"/>
    </row>
    <row r="182" spans="2:19" x14ac:dyDescent="0.25">
      <c r="B182" s="56"/>
      <c r="C182" s="1485"/>
      <c r="D182" s="1485"/>
      <c r="E182" s="1486" t="s">
        <v>1078</v>
      </c>
      <c r="F182" s="615">
        <f>SUM(F179:F181)</f>
        <v>0</v>
      </c>
      <c r="G182" s="1487">
        <f>SUM(G179:G181)</f>
        <v>0</v>
      </c>
      <c r="H182" s="615">
        <f>SUM(H179:H181)</f>
        <v>0</v>
      </c>
      <c r="I182" s="2924">
        <f>+H182+G182+F182</f>
        <v>0</v>
      </c>
      <c r="J182" s="615"/>
      <c r="K182" s="2878"/>
      <c r="L182" s="56"/>
      <c r="M182" s="56"/>
      <c r="O182" s="56"/>
      <c r="P182" s="56"/>
      <c r="Q182" s="56"/>
      <c r="R182" s="56"/>
      <c r="S182" s="56"/>
    </row>
    <row r="183" spans="2:19" x14ac:dyDescent="0.25">
      <c r="C183" s="2875"/>
      <c r="D183" s="2875"/>
      <c r="E183" s="1493"/>
      <c r="F183" s="2925"/>
      <c r="G183" s="2880"/>
      <c r="H183" s="2880"/>
      <c r="I183" s="1494"/>
      <c r="J183" s="1240"/>
      <c r="K183" s="2877"/>
    </row>
    <row r="184" spans="2:19" x14ac:dyDescent="0.25">
      <c r="C184" s="2875"/>
      <c r="D184" s="2875"/>
      <c r="E184" s="1495" t="s">
        <v>1079</v>
      </c>
      <c r="F184" s="9"/>
      <c r="G184" s="27"/>
      <c r="H184" s="9"/>
      <c r="I184" s="1481"/>
      <c r="J184" s="4">
        <v>1</v>
      </c>
      <c r="K184" s="2877"/>
    </row>
    <row r="185" spans="2:19" x14ac:dyDescent="0.25">
      <c r="C185" s="2875"/>
      <c r="D185" s="2875"/>
      <c r="E185" s="1495" t="s">
        <v>1080</v>
      </c>
      <c r="F185" s="9"/>
      <c r="G185" s="27"/>
      <c r="H185" s="9"/>
      <c r="I185" s="1481"/>
      <c r="J185" s="4"/>
      <c r="K185" s="2877"/>
    </row>
    <row r="186" spans="2:19" x14ac:dyDescent="0.25">
      <c r="C186" s="2875"/>
      <c r="D186" s="2875"/>
      <c r="E186" s="1495" t="s">
        <v>1081</v>
      </c>
      <c r="F186" s="9"/>
      <c r="G186" s="27"/>
      <c r="H186" s="9"/>
      <c r="I186" s="1481"/>
      <c r="J186" s="4"/>
      <c r="K186" s="2877"/>
    </row>
    <row r="187" spans="2:19" x14ac:dyDescent="0.25">
      <c r="B187" s="56"/>
      <c r="C187" s="1485"/>
      <c r="D187" s="1485"/>
      <c r="E187" s="1486" t="s">
        <v>1082</v>
      </c>
      <c r="F187" s="615">
        <f>SUM(F184:F186)</f>
        <v>0</v>
      </c>
      <c r="G187" s="1487">
        <f>SUM(G184:G186)</f>
        <v>0</v>
      </c>
      <c r="H187" s="615">
        <f>SUM(H184:H186)</f>
        <v>0</v>
      </c>
      <c r="I187" s="2924">
        <f>+H187+G187+F187</f>
        <v>0</v>
      </c>
      <c r="J187" s="1489">
        <v>1</v>
      </c>
      <c r="K187" s="2878"/>
      <c r="L187" s="56"/>
      <c r="M187" s="56"/>
      <c r="O187" s="56"/>
      <c r="P187" s="56"/>
    </row>
    <row r="188" spans="2:19" x14ac:dyDescent="0.25">
      <c r="B188" s="56"/>
      <c r="C188" s="1485"/>
      <c r="D188" s="1485"/>
      <c r="E188" s="1486"/>
      <c r="F188" s="615"/>
      <c r="G188" s="1487"/>
      <c r="H188" s="615"/>
      <c r="I188" s="1491"/>
      <c r="J188" s="1489"/>
      <c r="K188" s="2878"/>
      <c r="L188" s="56"/>
      <c r="M188" s="56"/>
      <c r="O188" s="56"/>
      <c r="P188" s="56"/>
    </row>
    <row r="189" spans="2:19" x14ac:dyDescent="0.25">
      <c r="C189" s="2875"/>
      <c r="D189" s="2875"/>
      <c r="E189" s="1495" t="s">
        <v>1083</v>
      </c>
      <c r="F189" s="9"/>
      <c r="G189" s="27"/>
      <c r="H189" s="9"/>
      <c r="I189" s="1481"/>
      <c r="J189" s="4"/>
      <c r="K189" s="2877"/>
    </row>
    <row r="190" spans="2:19" x14ac:dyDescent="0.25">
      <c r="C190" s="2875"/>
      <c r="D190" s="2875"/>
      <c r="E190" s="1495" t="s">
        <v>1084</v>
      </c>
      <c r="F190" s="9"/>
      <c r="G190" s="27"/>
      <c r="H190" s="9"/>
      <c r="I190" s="1481"/>
      <c r="J190" s="4"/>
      <c r="K190" s="2877"/>
    </row>
    <row r="191" spans="2:19" x14ac:dyDescent="0.25">
      <c r="C191" s="2875"/>
      <c r="D191" s="2875"/>
      <c r="E191" s="1495" t="s">
        <v>1085</v>
      </c>
      <c r="F191" s="9"/>
      <c r="G191" s="27"/>
      <c r="H191" s="9"/>
      <c r="I191" s="1481"/>
      <c r="J191" s="4"/>
      <c r="K191" s="2877"/>
    </row>
    <row r="192" spans="2:19" x14ac:dyDescent="0.25">
      <c r="B192" s="56"/>
      <c r="C192" s="1496"/>
      <c r="D192" s="1496"/>
      <c r="E192" s="1486" t="s">
        <v>1086</v>
      </c>
      <c r="F192" s="615">
        <f>SUM(F189:F191)</f>
        <v>0</v>
      </c>
      <c r="G192" s="1487">
        <f>SUM(G189:G191)</f>
        <v>0</v>
      </c>
      <c r="H192" s="615">
        <f>SUM(H189:H191)</f>
        <v>0</v>
      </c>
      <c r="I192" s="2924">
        <f>+H192+G192+F192</f>
        <v>0</v>
      </c>
      <c r="J192" s="1489">
        <v>1</v>
      </c>
      <c r="K192" s="2878"/>
      <c r="L192" s="56"/>
      <c r="M192" s="56"/>
      <c r="O192" s="56"/>
      <c r="P192" s="56"/>
    </row>
    <row r="193" spans="2:16" x14ac:dyDescent="0.25">
      <c r="B193" s="56"/>
      <c r="C193" s="1496"/>
      <c r="D193" s="1496"/>
      <c r="E193" s="1485"/>
      <c r="F193" s="2884" t="s">
        <v>934</v>
      </c>
      <c r="G193" s="2884" t="s">
        <v>936</v>
      </c>
      <c r="H193" s="1499" t="s">
        <v>935</v>
      </c>
      <c r="I193" s="2926" t="s">
        <v>392</v>
      </c>
      <c r="J193" s="2926"/>
      <c r="K193" s="2878"/>
      <c r="L193" s="56"/>
      <c r="M193" s="56"/>
      <c r="O193" s="56"/>
      <c r="P193" s="56"/>
    </row>
    <row r="194" spans="2:16" x14ac:dyDescent="0.25">
      <c r="F194" s="3842">
        <f>+F177+F182+F187+F192</f>
        <v>36</v>
      </c>
      <c r="G194" s="3842">
        <f>+G177+G182+G187+G192</f>
        <v>95</v>
      </c>
      <c r="H194" s="3842">
        <f>+H177+H182+H187+H192</f>
        <v>42</v>
      </c>
      <c r="I194" s="3844">
        <f>+I177+I182+I187+I192</f>
        <v>173</v>
      </c>
      <c r="J194" s="3851"/>
    </row>
    <row r="195" spans="2:16" x14ac:dyDescent="0.25">
      <c r="F195" s="3843"/>
      <c r="G195" s="3843"/>
      <c r="H195" s="3843"/>
      <c r="I195" s="3845"/>
      <c r="J195" s="3852"/>
    </row>
  </sheetData>
  <mergeCells count="18">
    <mergeCell ref="E166:J166"/>
    <mergeCell ref="E167:J167"/>
    <mergeCell ref="E169:J169"/>
    <mergeCell ref="E171:J171"/>
    <mergeCell ref="F194:F195"/>
    <mergeCell ref="G194:G195"/>
    <mergeCell ref="H194:H195"/>
    <mergeCell ref="I194:I195"/>
    <mergeCell ref="J194:J195"/>
    <mergeCell ref="E80:J80"/>
    <mergeCell ref="E81:J81"/>
    <mergeCell ref="E83:J83"/>
    <mergeCell ref="E85:J85"/>
    <mergeCell ref="F108:F109"/>
    <mergeCell ref="G108:G109"/>
    <mergeCell ref="H108:H109"/>
    <mergeCell ref="I108:I109"/>
    <mergeCell ref="J108:J109"/>
  </mergeCells>
  <conditionalFormatting sqref="F62:F66 F71:F72 C29:C30 F68">
    <cfRule type="cellIs" dxfId="65" priority="13" stopIfTrue="1" operator="between">
      <formula>0.01</formula>
      <formula>0.9</formula>
    </cfRule>
  </conditionalFormatting>
  <conditionalFormatting sqref="C33:C35">
    <cfRule type="cellIs" dxfId="64" priority="14" stopIfTrue="1" operator="between">
      <formula>0.01</formula>
      <formula>0.9499</formula>
    </cfRule>
  </conditionalFormatting>
  <conditionalFormatting sqref="C25:C27">
    <cfRule type="cellIs" dxfId="63" priority="10" stopIfTrue="1" operator="between">
      <formula>0.01</formula>
      <formula>0.9</formula>
    </cfRule>
  </conditionalFormatting>
  <conditionalFormatting sqref="F70">
    <cfRule type="cellIs" dxfId="62" priority="11" stopIfTrue="1" operator="between">
      <formula>0.01</formula>
      <formula>0.9</formula>
    </cfRule>
  </conditionalFormatting>
  <conditionalFormatting sqref="C28">
    <cfRule type="cellIs" dxfId="61" priority="9" stopIfTrue="1" operator="between">
      <formula>0.01</formula>
      <formula>0.9</formula>
    </cfRule>
  </conditionalFormatting>
  <conditionalFormatting sqref="C31">
    <cfRule type="cellIs" dxfId="60" priority="8" stopIfTrue="1" operator="between">
      <formula>0.01</formula>
      <formula>0.9</formula>
    </cfRule>
  </conditionalFormatting>
  <conditionalFormatting sqref="F67">
    <cfRule type="cellIs" dxfId="59" priority="7" stopIfTrue="1" operator="between">
      <formula>0.01</formula>
      <formula>0.9</formula>
    </cfRule>
  </conditionalFormatting>
  <conditionalFormatting sqref="C32">
    <cfRule type="cellIs" dxfId="58" priority="6" stopIfTrue="1" operator="between">
      <formula>0.01</formula>
      <formula>0.9</formula>
    </cfRule>
  </conditionalFormatting>
  <conditionalFormatting sqref="F69">
    <cfRule type="cellIs" dxfId="57" priority="5" stopIfTrue="1" operator="between">
      <formula>0.01</formula>
      <formula>0.9</formula>
    </cfRule>
  </conditionalFormatting>
  <conditionalFormatting sqref="F148:F154 F157:F158 C115:C117">
    <cfRule type="cellIs" dxfId="56" priority="3" stopIfTrue="1" operator="between">
      <formula>0.01</formula>
      <formula>0.9</formula>
    </cfRule>
  </conditionalFormatting>
  <conditionalFormatting sqref="C119:C121">
    <cfRule type="cellIs" dxfId="55" priority="4" stopIfTrue="1" operator="between">
      <formula>0.01</formula>
      <formula>0.9499</formula>
    </cfRule>
  </conditionalFormatting>
  <conditionalFormatting sqref="F155:F156">
    <cfRule type="cellIs" dxfId="54" priority="2" stopIfTrue="1" operator="between">
      <formula>0.01</formula>
      <formula>0.9</formula>
    </cfRule>
  </conditionalFormatting>
  <conditionalFormatting sqref="C118">
    <cfRule type="cellIs" dxfId="53" priority="1" stopIfTrue="1" operator="between">
      <formula>0.01</formula>
      <formula>0.9</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2"/>
  <sheetViews>
    <sheetView topLeftCell="A10" workbookViewId="0"/>
  </sheetViews>
  <sheetFormatPr defaultColWidth="9.140625" defaultRowHeight="15" x14ac:dyDescent="0.25"/>
  <cols>
    <col min="1" max="1" width="11.5703125" customWidth="1"/>
    <col min="2" max="2" width="15.28515625" customWidth="1"/>
    <col min="3" max="3" width="10.42578125" customWidth="1"/>
    <col min="5" max="5" width="6.140625" customWidth="1"/>
    <col min="6" max="6" width="17.7109375" customWidth="1"/>
    <col min="12" max="12" width="10.140625" bestFit="1" customWidth="1"/>
    <col min="18" max="18" width="9.140625" customWidth="1"/>
  </cols>
  <sheetData>
    <row r="1" spans="2:18" x14ac:dyDescent="0.25">
      <c r="F1" s="1830" t="s">
        <v>148</v>
      </c>
    </row>
    <row r="2" spans="2:18" x14ac:dyDescent="0.25">
      <c r="F2" s="1834" t="s">
        <v>41</v>
      </c>
    </row>
    <row r="3" spans="2:18" ht="15.75" x14ac:dyDescent="0.25">
      <c r="D3" s="123"/>
      <c r="E3" s="123"/>
      <c r="F3" s="1830" t="s">
        <v>1087</v>
      </c>
    </row>
    <row r="5" spans="2:18" x14ac:dyDescent="0.25">
      <c r="R5" s="49"/>
    </row>
    <row r="6" spans="2:18" x14ac:dyDescent="0.25">
      <c r="J6" s="107" t="s">
        <v>1485</v>
      </c>
      <c r="K6" s="49"/>
      <c r="L6" s="1398"/>
      <c r="M6" s="362"/>
      <c r="N6" s="49"/>
      <c r="O6" s="49"/>
      <c r="R6" s="49"/>
    </row>
    <row r="7" spans="2:18" x14ac:dyDescent="0.25">
      <c r="J7" s="107" t="s">
        <v>965</v>
      </c>
      <c r="K7" s="1433"/>
      <c r="L7" s="1828"/>
      <c r="M7" s="49"/>
      <c r="N7" s="49"/>
      <c r="O7" s="49"/>
      <c r="R7" s="49"/>
    </row>
    <row r="8" spans="2:18" ht="15.75" thickBot="1" x14ac:dyDescent="0.3">
      <c r="L8" s="1837"/>
      <c r="M8" s="49"/>
      <c r="N8" s="49"/>
      <c r="O8" s="49"/>
      <c r="P8" s="49"/>
      <c r="Q8" s="49"/>
      <c r="R8" s="49"/>
    </row>
    <row r="9" spans="2:18" x14ac:dyDescent="0.25">
      <c r="B9" s="2174" t="s">
        <v>39</v>
      </c>
      <c r="C9" s="466" t="s">
        <v>896</v>
      </c>
      <c r="D9" s="467"/>
      <c r="E9" s="467"/>
      <c r="F9" s="467"/>
      <c r="G9" s="467"/>
      <c r="H9" s="467"/>
      <c r="I9" s="467"/>
      <c r="J9" s="467"/>
      <c r="K9" s="467"/>
      <c r="L9" s="467"/>
      <c r="M9" s="468"/>
      <c r="N9" s="49"/>
      <c r="O9" s="49"/>
      <c r="P9" s="49"/>
      <c r="Q9" s="49"/>
    </row>
    <row r="10" spans="2:18" x14ac:dyDescent="0.25">
      <c r="B10" s="2175" t="s">
        <v>157</v>
      </c>
      <c r="C10" s="571" t="s">
        <v>897</v>
      </c>
      <c r="D10" s="572"/>
      <c r="E10" s="572"/>
      <c r="F10" s="572"/>
      <c r="G10" s="572"/>
      <c r="H10" s="572"/>
      <c r="I10" s="572"/>
      <c r="J10" s="572"/>
      <c r="K10" s="572"/>
      <c r="L10" s="572"/>
      <c r="M10" s="2377"/>
    </row>
    <row r="11" spans="2:18" x14ac:dyDescent="0.25">
      <c r="B11" s="472"/>
      <c r="C11" s="493" t="s">
        <v>898</v>
      </c>
      <c r="D11" s="463"/>
      <c r="E11" s="463"/>
      <c r="F11" s="463"/>
      <c r="G11" s="463"/>
      <c r="H11" s="463"/>
      <c r="I11" s="463"/>
      <c r="J11" s="463"/>
      <c r="K11" s="463"/>
      <c r="L11" s="463"/>
      <c r="M11" s="494"/>
    </row>
    <row r="12" spans="2:18" x14ac:dyDescent="0.25">
      <c r="B12" s="2177"/>
      <c r="C12" s="595" t="s">
        <v>899</v>
      </c>
      <c r="D12" s="596"/>
      <c r="E12" s="596"/>
      <c r="F12" s="596"/>
      <c r="G12" s="596"/>
      <c r="H12" s="596"/>
      <c r="I12" s="596"/>
      <c r="J12" s="596"/>
      <c r="K12" s="596"/>
      <c r="L12" s="596"/>
      <c r="M12" s="2378"/>
    </row>
    <row r="13" spans="2:18" x14ac:dyDescent="0.25">
      <c r="B13" s="472" t="s">
        <v>155</v>
      </c>
      <c r="C13" s="701" t="s">
        <v>1371</v>
      </c>
      <c r="D13" s="463"/>
      <c r="E13" s="463"/>
      <c r="F13" s="463"/>
      <c r="G13" s="463"/>
      <c r="H13" s="463"/>
      <c r="I13" s="463"/>
      <c r="J13" s="463"/>
      <c r="K13" s="463"/>
      <c r="L13" s="463"/>
      <c r="M13" s="494"/>
    </row>
    <row r="14" spans="2:18" x14ac:dyDescent="0.25">
      <c r="B14" s="2175" t="s">
        <v>159</v>
      </c>
      <c r="C14" s="571" t="s">
        <v>901</v>
      </c>
      <c r="D14" s="572"/>
      <c r="E14" s="572"/>
      <c r="F14" s="572"/>
      <c r="G14" s="572"/>
      <c r="H14" s="572"/>
      <c r="I14" s="572"/>
      <c r="J14" s="572"/>
      <c r="K14" s="572"/>
      <c r="L14" s="572"/>
      <c r="M14" s="2377"/>
      <c r="N14" s="49"/>
      <c r="O14" s="49"/>
      <c r="P14" s="49"/>
      <c r="Q14" s="49"/>
    </row>
    <row r="15" spans="2:18" x14ac:dyDescent="0.25">
      <c r="B15" s="2331"/>
      <c r="C15" s="493" t="s">
        <v>1088</v>
      </c>
      <c r="D15" s="463"/>
      <c r="E15" s="463"/>
      <c r="F15" s="463"/>
      <c r="G15" s="463"/>
      <c r="H15" s="463"/>
      <c r="I15" s="463"/>
      <c r="J15" s="463"/>
      <c r="K15" s="463"/>
      <c r="L15" s="463"/>
      <c r="M15" s="494"/>
      <c r="N15" s="49"/>
      <c r="O15" s="49"/>
      <c r="P15" s="49"/>
      <c r="Q15" s="49"/>
    </row>
    <row r="16" spans="2:18" x14ac:dyDescent="0.25">
      <c r="B16" s="2177"/>
      <c r="C16" s="595"/>
      <c r="D16" s="596"/>
      <c r="E16" s="596"/>
      <c r="F16" s="596"/>
      <c r="G16" s="596"/>
      <c r="H16" s="596"/>
      <c r="I16" s="596"/>
      <c r="J16" s="596"/>
      <c r="K16" s="596"/>
      <c r="L16" s="596"/>
      <c r="M16" s="2378"/>
      <c r="N16" s="49"/>
      <c r="O16" s="49"/>
      <c r="P16" s="49"/>
      <c r="Q16" s="49"/>
    </row>
    <row r="17" spans="2:26" x14ac:dyDescent="0.25">
      <c r="B17" s="2176" t="s">
        <v>161</v>
      </c>
      <c r="C17" s="574" t="s">
        <v>268</v>
      </c>
      <c r="D17" s="523"/>
      <c r="E17" s="523"/>
      <c r="F17" s="523"/>
      <c r="G17" s="523"/>
      <c r="H17" s="523"/>
      <c r="I17" s="523"/>
      <c r="J17" s="523"/>
      <c r="K17" s="523"/>
      <c r="L17" s="523"/>
      <c r="M17" s="2379"/>
      <c r="N17" s="49"/>
      <c r="O17" s="49"/>
      <c r="P17" s="49"/>
      <c r="Q17" s="49"/>
    </row>
    <row r="18" spans="2:26" x14ac:dyDescent="0.25">
      <c r="B18" s="2175" t="s">
        <v>162</v>
      </c>
      <c r="C18" s="571" t="s">
        <v>459</v>
      </c>
      <c r="D18" s="572"/>
      <c r="E18" s="572"/>
      <c r="F18" s="572"/>
      <c r="G18" s="572"/>
      <c r="H18" s="572"/>
      <c r="I18" s="572"/>
      <c r="J18" s="572"/>
      <c r="K18" s="572"/>
      <c r="L18" s="572"/>
      <c r="M18" s="2377"/>
      <c r="N18" s="49"/>
      <c r="O18" s="49"/>
      <c r="P18" s="49"/>
      <c r="Q18" s="49"/>
    </row>
    <row r="19" spans="2:26" x14ac:dyDescent="0.25">
      <c r="B19" s="2177"/>
      <c r="C19" s="595" t="s">
        <v>903</v>
      </c>
      <c r="D19" s="596"/>
      <c r="E19" s="596"/>
      <c r="F19" s="596"/>
      <c r="G19" s="596"/>
      <c r="H19" s="596"/>
      <c r="I19" s="596"/>
      <c r="J19" s="596"/>
      <c r="K19" s="596"/>
      <c r="L19" s="596"/>
      <c r="M19" s="2378"/>
      <c r="N19" s="49"/>
      <c r="O19" s="49"/>
      <c r="P19" s="49"/>
      <c r="Q19" s="49"/>
    </row>
    <row r="20" spans="2:26" ht="45.75" thickBot="1" x14ac:dyDescent="0.3">
      <c r="B20" s="2380" t="s">
        <v>187</v>
      </c>
      <c r="C20" s="2381" t="s">
        <v>1089</v>
      </c>
      <c r="D20" s="2382"/>
      <c r="E20" s="2382"/>
      <c r="F20" s="2382"/>
      <c r="G20" s="2382"/>
      <c r="H20" s="2382"/>
      <c r="I20" s="2382"/>
      <c r="J20" s="2382"/>
      <c r="K20" s="2382"/>
      <c r="L20" s="2382"/>
      <c r="M20" s="2383"/>
      <c r="N20" s="49"/>
      <c r="O20" s="49"/>
      <c r="P20" s="49"/>
      <c r="Q20" s="49"/>
    </row>
    <row r="22" spans="2:26" x14ac:dyDescent="0.25">
      <c r="B22" s="171"/>
      <c r="C22" s="49"/>
      <c r="D22" s="49"/>
      <c r="E22" s="49"/>
      <c r="F22" s="49"/>
      <c r="G22" s="49"/>
      <c r="H22" s="49"/>
      <c r="I22" s="49"/>
      <c r="J22" s="49"/>
      <c r="K22" s="49"/>
      <c r="L22" s="49"/>
      <c r="M22" s="49"/>
      <c r="N22" s="49"/>
      <c r="O22" s="49"/>
      <c r="P22" s="49"/>
      <c r="Q22" s="49"/>
    </row>
    <row r="23" spans="2:26" x14ac:dyDescent="0.25">
      <c r="B23" s="56"/>
      <c r="D23" s="49"/>
      <c r="E23" s="49"/>
      <c r="F23" s="49"/>
      <c r="G23" s="49"/>
      <c r="H23" s="49"/>
      <c r="I23" s="49"/>
      <c r="J23" s="49"/>
      <c r="S23" s="56" t="s">
        <v>285</v>
      </c>
    </row>
    <row r="24" spans="2:26" x14ac:dyDescent="0.25">
      <c r="B24" s="2370"/>
      <c r="S24" t="s">
        <v>176</v>
      </c>
    </row>
    <row r="25" spans="2:26" ht="15.75" thickBot="1" x14ac:dyDescent="0.3">
      <c r="B25" s="2371"/>
      <c r="C25" t="s">
        <v>1326</v>
      </c>
      <c r="S25" t="s">
        <v>177</v>
      </c>
    </row>
    <row r="26" spans="2:26" ht="23.25" x14ac:dyDescent="0.25">
      <c r="B26" s="2215" t="s">
        <v>166</v>
      </c>
      <c r="C26" s="2308" t="s">
        <v>905</v>
      </c>
      <c r="D26" s="2217" t="s">
        <v>159</v>
      </c>
      <c r="F26" s="579" t="s">
        <v>275</v>
      </c>
      <c r="S26" s="489" t="s">
        <v>178</v>
      </c>
      <c r="T26" s="490"/>
      <c r="U26" s="490"/>
      <c r="V26" s="490"/>
      <c r="W26" s="491"/>
    </row>
    <row r="27" spans="2:26" x14ac:dyDescent="0.25">
      <c r="B27" s="2126">
        <v>43101</v>
      </c>
      <c r="C27" s="2376">
        <v>0.54549999999999998</v>
      </c>
      <c r="D27" s="2368">
        <v>0.9</v>
      </c>
      <c r="Q27" s="156" t="s">
        <v>179</v>
      </c>
      <c r="R27" s="157"/>
      <c r="S27" s="158" t="s">
        <v>180</v>
      </c>
      <c r="T27" s="157"/>
      <c r="U27" s="159"/>
    </row>
    <row r="28" spans="2:26" ht="15.75" customHeight="1" x14ac:dyDescent="0.25">
      <c r="B28" s="2126">
        <v>43132</v>
      </c>
      <c r="C28" s="2376">
        <f t="shared" ref="C28:C33" si="0">J50</f>
        <v>0.19696969696969696</v>
      </c>
      <c r="D28" s="2368">
        <v>0.9</v>
      </c>
      <c r="E28" s="3863" t="s">
        <v>1327</v>
      </c>
      <c r="F28" s="3863"/>
      <c r="G28" s="3863"/>
      <c r="H28" s="3863"/>
      <c r="I28" s="3863"/>
      <c r="J28" s="3863"/>
      <c r="K28" s="3863"/>
      <c r="L28" s="3863"/>
      <c r="M28" s="3864"/>
      <c r="Q28" s="598"/>
      <c r="R28" s="600"/>
      <c r="S28" s="676"/>
      <c r="T28" s="600"/>
      <c r="U28" s="599"/>
      <c r="X28" s="3798" t="s">
        <v>1340</v>
      </c>
      <c r="Y28" s="3853"/>
      <c r="Z28" s="3854"/>
    </row>
    <row r="29" spans="2:26" ht="12.75" customHeight="1" x14ac:dyDescent="0.25">
      <c r="B29" s="2126">
        <v>43160</v>
      </c>
      <c r="C29" s="2376">
        <f t="shared" si="0"/>
        <v>0.2153846153846154</v>
      </c>
      <c r="D29" s="2368">
        <v>0.9</v>
      </c>
      <c r="E29" s="3865"/>
      <c r="F29" s="3865"/>
      <c r="G29" s="3865"/>
      <c r="H29" s="3865"/>
      <c r="I29" s="3865"/>
      <c r="J29" s="3865"/>
      <c r="K29" s="3865"/>
      <c r="L29" s="3865"/>
      <c r="M29" s="3866"/>
      <c r="Q29" s="492"/>
      <c r="R29" s="463"/>
      <c r="S29" s="493"/>
      <c r="T29" s="463"/>
      <c r="U29" s="494"/>
      <c r="X29" s="3855"/>
      <c r="Y29" s="3856"/>
      <c r="Z29" s="3857"/>
    </row>
    <row r="30" spans="2:26" ht="16.5" customHeight="1" x14ac:dyDescent="0.25">
      <c r="B30" s="2126">
        <v>43191</v>
      </c>
      <c r="C30" s="2376">
        <f t="shared" si="0"/>
        <v>0.63846153846153841</v>
      </c>
      <c r="D30" s="2368">
        <v>0.9</v>
      </c>
      <c r="E30" s="3865"/>
      <c r="F30" s="3865"/>
      <c r="G30" s="3865"/>
      <c r="H30" s="3865"/>
      <c r="I30" s="3865"/>
      <c r="J30" s="3865"/>
      <c r="K30" s="3865"/>
      <c r="L30" s="3865"/>
      <c r="M30" s="3866"/>
      <c r="Q30" s="492"/>
      <c r="R30" s="463"/>
      <c r="S30" s="493"/>
      <c r="T30" s="463"/>
      <c r="U30" s="494"/>
      <c r="X30" s="3855"/>
      <c r="Y30" s="3856"/>
      <c r="Z30" s="3857"/>
    </row>
    <row r="31" spans="2:26" x14ac:dyDescent="0.25">
      <c r="B31" s="2126">
        <v>43221</v>
      </c>
      <c r="C31" s="2376">
        <f t="shared" si="0"/>
        <v>0.22307692307692309</v>
      </c>
      <c r="D31" s="2368">
        <v>0.9</v>
      </c>
      <c r="E31" s="3865"/>
      <c r="F31" s="3865"/>
      <c r="G31" s="3865"/>
      <c r="H31" s="3865"/>
      <c r="I31" s="3865"/>
      <c r="J31" s="3865"/>
      <c r="K31" s="3865"/>
      <c r="L31" s="3865"/>
      <c r="M31" s="3866"/>
      <c r="Q31" s="700"/>
      <c r="R31" s="463"/>
      <c r="S31" s="493"/>
      <c r="T31" s="463"/>
      <c r="U31" s="494"/>
      <c r="X31" s="3855"/>
      <c r="Y31" s="3856"/>
      <c r="Z31" s="3857"/>
    </row>
    <row r="32" spans="2:26" x14ac:dyDescent="0.25">
      <c r="B32" s="2126">
        <v>43252</v>
      </c>
      <c r="C32" s="2376">
        <f t="shared" si="0"/>
        <v>0.44961240310077522</v>
      </c>
      <c r="D32" s="2368">
        <v>0.9</v>
      </c>
      <c r="E32" s="3865"/>
      <c r="F32" s="3865"/>
      <c r="G32" s="3865"/>
      <c r="H32" s="3865"/>
      <c r="I32" s="3865"/>
      <c r="J32" s="3865"/>
      <c r="K32" s="3865"/>
      <c r="L32" s="3865"/>
      <c r="M32" s="3866"/>
      <c r="Q32" s="492"/>
      <c r="R32" s="463"/>
      <c r="S32" s="493"/>
      <c r="T32" s="463"/>
      <c r="U32" s="494"/>
      <c r="X32" s="3855"/>
      <c r="Y32" s="3856"/>
      <c r="Z32" s="3857"/>
    </row>
    <row r="33" spans="2:26" x14ac:dyDescent="0.25">
      <c r="B33" s="2126">
        <v>43282</v>
      </c>
      <c r="C33" s="2376">
        <f t="shared" si="0"/>
        <v>0.18181818181818182</v>
      </c>
      <c r="D33" s="2368">
        <v>0.9</v>
      </c>
      <c r="E33" s="3865"/>
      <c r="F33" s="3865"/>
      <c r="G33" s="3865"/>
      <c r="H33" s="3865"/>
      <c r="I33" s="3865"/>
      <c r="J33" s="3865"/>
      <c r="K33" s="3865"/>
      <c r="L33" s="3865"/>
      <c r="M33" s="3866"/>
      <c r="Q33" s="492"/>
      <c r="R33" s="463"/>
      <c r="S33" s="493"/>
      <c r="T33" s="463"/>
      <c r="U33" s="494"/>
      <c r="X33" s="3855"/>
      <c r="Y33" s="3856"/>
      <c r="Z33" s="3857"/>
    </row>
    <row r="34" spans="2:26" x14ac:dyDescent="0.25">
      <c r="B34" s="2126">
        <v>43313</v>
      </c>
      <c r="C34" s="1586">
        <v>1</v>
      </c>
      <c r="D34" s="2368">
        <v>0.9</v>
      </c>
      <c r="E34" s="3865"/>
      <c r="F34" s="3865"/>
      <c r="G34" s="3865"/>
      <c r="H34" s="3865"/>
      <c r="I34" s="3865"/>
      <c r="J34" s="3865"/>
      <c r="K34" s="3865"/>
      <c r="L34" s="3865"/>
      <c r="M34" s="3866"/>
      <c r="Q34" s="492"/>
      <c r="R34" s="463"/>
      <c r="S34" s="493"/>
      <c r="T34" s="463"/>
      <c r="U34" s="494"/>
      <c r="X34" s="3855"/>
      <c r="Y34" s="3856"/>
      <c r="Z34" s="3857"/>
    </row>
    <row r="35" spans="2:26" x14ac:dyDescent="0.25">
      <c r="B35" s="2126">
        <v>43344</v>
      </c>
      <c r="C35" s="1586">
        <v>1</v>
      </c>
      <c r="D35" s="2368">
        <v>0.9</v>
      </c>
      <c r="E35" s="3865"/>
      <c r="F35" s="3865"/>
      <c r="G35" s="3865"/>
      <c r="H35" s="3865"/>
      <c r="I35" s="3865"/>
      <c r="J35" s="3865"/>
      <c r="K35" s="3865"/>
      <c r="L35" s="3865"/>
      <c r="M35" s="3866"/>
      <c r="Q35" s="492"/>
      <c r="R35" s="463"/>
      <c r="S35" s="493"/>
      <c r="T35" s="463"/>
      <c r="U35" s="494"/>
      <c r="X35" s="3855"/>
      <c r="Y35" s="3856"/>
      <c r="Z35" s="3857"/>
    </row>
    <row r="36" spans="2:26" x14ac:dyDescent="0.25">
      <c r="B36" s="2126">
        <v>43374</v>
      </c>
      <c r="C36" s="1586">
        <v>0.95399999999999996</v>
      </c>
      <c r="D36" s="2368">
        <v>0.9</v>
      </c>
      <c r="E36" s="3865"/>
      <c r="F36" s="3865"/>
      <c r="G36" s="3865"/>
      <c r="H36" s="3865"/>
      <c r="I36" s="3865"/>
      <c r="J36" s="3865"/>
      <c r="K36" s="3865"/>
      <c r="L36" s="3865"/>
      <c r="M36" s="3866"/>
      <c r="Q36" s="492"/>
      <c r="R36" s="463"/>
      <c r="S36" s="493"/>
      <c r="T36" s="463"/>
      <c r="U36" s="494"/>
      <c r="X36" s="3858"/>
      <c r="Y36" s="3859"/>
      <c r="Z36" s="3860"/>
    </row>
    <row r="37" spans="2:26" x14ac:dyDescent="0.25">
      <c r="B37" s="2126">
        <v>43405</v>
      </c>
      <c r="C37" s="1586">
        <v>0.9486</v>
      </c>
      <c r="D37" s="2368">
        <v>0.9</v>
      </c>
      <c r="E37" s="3865"/>
      <c r="F37" s="3865"/>
      <c r="G37" s="3865"/>
      <c r="H37" s="3865"/>
      <c r="I37" s="3865"/>
      <c r="J37" s="3865"/>
      <c r="K37" s="3865"/>
      <c r="L37" s="3865"/>
      <c r="M37" s="3866"/>
      <c r="Q37" s="492"/>
      <c r="R37" s="463"/>
      <c r="S37" s="493"/>
      <c r="T37" s="463"/>
      <c r="U37" s="494"/>
    </row>
    <row r="38" spans="2:26" ht="15.75" thickBot="1" x14ac:dyDescent="0.3">
      <c r="B38" s="2127">
        <v>43435</v>
      </c>
      <c r="C38" s="2369">
        <v>0.83909999999999996</v>
      </c>
      <c r="D38" s="2375">
        <v>0.9</v>
      </c>
      <c r="E38" s="3865"/>
      <c r="F38" s="3865"/>
      <c r="G38" s="3865"/>
      <c r="H38" s="3865"/>
      <c r="I38" s="3865"/>
      <c r="J38" s="3865"/>
      <c r="K38" s="3865"/>
      <c r="L38" s="3865"/>
      <c r="M38" s="3866"/>
      <c r="Q38" s="492"/>
      <c r="R38" s="463"/>
      <c r="S38" s="493"/>
      <c r="T38" s="463"/>
      <c r="U38" s="494"/>
    </row>
    <row r="39" spans="2:26" x14ac:dyDescent="0.25">
      <c r="B39" s="234"/>
      <c r="E39" s="3867"/>
      <c r="F39" s="3865"/>
      <c r="G39" s="3865"/>
      <c r="H39" s="3865"/>
      <c r="I39" s="3865"/>
      <c r="J39" s="3865"/>
      <c r="K39" s="3865"/>
      <c r="L39" s="3865"/>
      <c r="M39" s="3866"/>
      <c r="Q39" s="492"/>
      <c r="R39" s="463"/>
      <c r="S39" s="493"/>
      <c r="T39" s="463"/>
      <c r="U39" s="494"/>
    </row>
    <row r="40" spans="2:26" ht="15.75" thickBot="1" x14ac:dyDescent="0.3">
      <c r="B40" s="234" t="s">
        <v>167</v>
      </c>
      <c r="C40" s="72"/>
      <c r="E40" s="3868"/>
      <c r="F40" s="3869"/>
      <c r="G40" s="3869"/>
      <c r="H40" s="3869"/>
      <c r="I40" s="3869"/>
      <c r="J40" s="3869"/>
      <c r="K40" s="3869"/>
      <c r="L40" s="3869"/>
      <c r="M40" s="3870"/>
      <c r="Q40" s="495"/>
      <c r="R40" s="496"/>
      <c r="S40" s="497"/>
      <c r="T40" s="496"/>
      <c r="U40" s="498"/>
    </row>
    <row r="41" spans="2:26" x14ac:dyDescent="0.25">
      <c r="F41" s="770"/>
      <c r="Q41" s="49"/>
      <c r="R41" s="714"/>
      <c r="S41" s="714"/>
      <c r="T41" s="714"/>
      <c r="U41" s="714"/>
      <c r="V41" s="714"/>
      <c r="W41" s="714"/>
      <c r="X41" s="714"/>
    </row>
    <row r="43" spans="2:26" ht="18" x14ac:dyDescent="0.25">
      <c r="B43" s="499" t="s">
        <v>231</v>
      </c>
      <c r="C43" s="500"/>
      <c r="D43" s="500"/>
      <c r="E43" s="500"/>
      <c r="F43" s="500"/>
      <c r="G43" s="500"/>
      <c r="H43" s="500"/>
      <c r="I43" s="500"/>
      <c r="J43" s="500"/>
      <c r="K43" s="500"/>
      <c r="L43" s="500"/>
      <c r="M43" s="500"/>
      <c r="N43" s="500"/>
      <c r="O43" s="500"/>
      <c r="P43" s="500"/>
      <c r="Q43" s="500"/>
      <c r="R43" s="500"/>
      <c r="S43" s="500"/>
      <c r="T43" s="500"/>
      <c r="U43" s="500"/>
      <c r="V43" s="500"/>
      <c r="W43" s="500"/>
      <c r="X43" s="500"/>
    </row>
    <row r="44" spans="2:26" x14ac:dyDescent="0.25">
      <c r="D44" s="72"/>
    </row>
    <row r="45" spans="2:26" x14ac:dyDescent="0.25">
      <c r="D45" s="72"/>
    </row>
    <row r="46" spans="2:26" x14ac:dyDescent="0.25">
      <c r="C46" s="56" t="s">
        <v>1090</v>
      </c>
      <c r="D46" s="714"/>
    </row>
    <row r="47" spans="2:26" x14ac:dyDescent="0.25">
      <c r="B47" s="506"/>
      <c r="C47" s="611" t="s">
        <v>907</v>
      </c>
      <c r="D47" s="2374"/>
      <c r="E47" s="612"/>
      <c r="F47" s="612"/>
      <c r="G47" s="613"/>
      <c r="H47" s="612"/>
      <c r="I47" s="612"/>
      <c r="J47" s="612"/>
      <c r="K47" s="1400" t="s">
        <v>1091</v>
      </c>
      <c r="L47" s="1400"/>
      <c r="M47" s="1400"/>
      <c r="N47" s="1400"/>
      <c r="O47" s="1400"/>
      <c r="P47" s="1400"/>
      <c r="Q47" s="1400"/>
      <c r="R47" s="1"/>
      <c r="S47" s="1"/>
      <c r="T47" s="1"/>
    </row>
    <row r="48" spans="2:26" ht="15.75" x14ac:dyDescent="0.25">
      <c r="B48" s="615" t="s">
        <v>166</v>
      </c>
      <c r="C48" s="2372" t="s">
        <v>909</v>
      </c>
      <c r="D48" s="1501" t="s">
        <v>503</v>
      </c>
      <c r="E48" s="1501" t="s">
        <v>504</v>
      </c>
      <c r="F48" s="1501" t="s">
        <v>505</v>
      </c>
      <c r="G48" s="1501" t="s">
        <v>506</v>
      </c>
      <c r="H48" s="1899" t="s">
        <v>507</v>
      </c>
      <c r="I48" s="1899" t="s">
        <v>910</v>
      </c>
      <c r="K48" s="137" t="s">
        <v>909</v>
      </c>
      <c r="L48" s="137" t="s">
        <v>503</v>
      </c>
      <c r="M48" s="137" t="s">
        <v>504</v>
      </c>
      <c r="N48" s="137" t="s">
        <v>505</v>
      </c>
      <c r="O48" s="137" t="s">
        <v>506</v>
      </c>
      <c r="P48" s="137" t="s">
        <v>507</v>
      </c>
      <c r="Q48" s="137" t="s">
        <v>911</v>
      </c>
      <c r="R48" s="1472" t="s">
        <v>427</v>
      </c>
      <c r="S48" s="617" t="s">
        <v>471</v>
      </c>
      <c r="T48" s="1"/>
      <c r="U48" s="802" t="s">
        <v>1</v>
      </c>
      <c r="W48" s="1889"/>
      <c r="X48" s="72"/>
      <c r="Y48" s="72"/>
    </row>
    <row r="49" spans="1:25" x14ac:dyDescent="0.25">
      <c r="A49" s="46">
        <f t="shared" ref="A49:A55" si="1">SUM(C49:I49)</f>
        <v>1</v>
      </c>
      <c r="B49" s="234" t="s">
        <v>1031</v>
      </c>
      <c r="C49" s="1401">
        <f t="shared" ref="C49:C60" si="2">+K49/R49</f>
        <v>0.54545454545454541</v>
      </c>
      <c r="D49" s="1401">
        <f t="shared" ref="D49:D60" si="3">+L49/R49</f>
        <v>0</v>
      </c>
      <c r="E49" s="1402">
        <f t="shared" ref="E49:E60" si="4">+M49/R49</f>
        <v>0</v>
      </c>
      <c r="F49" s="1402">
        <f t="shared" ref="F49:F60" si="5">+N49/R49</f>
        <v>0</v>
      </c>
      <c r="G49" s="1402">
        <f t="shared" ref="G49:G60" si="6">+O49/R49</f>
        <v>0</v>
      </c>
      <c r="H49" s="1402">
        <f t="shared" ref="H49:H60" si="7">P49/R49</f>
        <v>0.45454545454545453</v>
      </c>
      <c r="I49" s="1402">
        <f t="shared" ref="I49:I60" si="8">+Q49/R49</f>
        <v>0</v>
      </c>
      <c r="J49" s="677">
        <f>SUM(C49:F49)</f>
        <v>0.54545454545454541</v>
      </c>
      <c r="K49" s="626">
        <v>6</v>
      </c>
      <c r="L49" s="626">
        <v>0</v>
      </c>
      <c r="M49" s="626">
        <v>0</v>
      </c>
      <c r="N49" s="626">
        <v>0</v>
      </c>
      <c r="O49" s="626">
        <v>0</v>
      </c>
      <c r="P49" s="626">
        <v>5</v>
      </c>
      <c r="Q49" s="626">
        <v>0</v>
      </c>
      <c r="R49" s="1900">
        <f t="shared" ref="R49:R55" si="9">SUM(K49:Q49)</f>
        <v>11</v>
      </c>
      <c r="S49" s="1502">
        <f>+((K49*0)+(L49*1)+(M49*2)+(N49*3)+(O49*4))/R49+(P49*5)/R49+(Q49*6)/R49</f>
        <v>2.2727272727272729</v>
      </c>
      <c r="T49" s="252" t="str">
        <f t="shared" ref="T49:T60" si="10">+B49</f>
        <v>ENE</v>
      </c>
      <c r="U49" s="1901">
        <f t="shared" ref="U49:U60" si="11">+D86</f>
        <v>3</v>
      </c>
      <c r="W49" s="72"/>
      <c r="X49" s="72"/>
      <c r="Y49" s="72"/>
    </row>
    <row r="50" spans="1:25" x14ac:dyDescent="0.25">
      <c r="A50" s="46">
        <f t="shared" si="1"/>
        <v>1</v>
      </c>
      <c r="B50" s="234" t="s">
        <v>1032</v>
      </c>
      <c r="C50" s="1401">
        <f t="shared" si="2"/>
        <v>0.10606060606060606</v>
      </c>
      <c r="D50" s="2373">
        <f t="shared" si="3"/>
        <v>0</v>
      </c>
      <c r="E50" s="1402">
        <f t="shared" si="4"/>
        <v>3.0303030303030304E-2</v>
      </c>
      <c r="F50" s="1402">
        <f t="shared" si="5"/>
        <v>6.0606060606060608E-2</v>
      </c>
      <c r="G50" s="1402">
        <f t="shared" si="6"/>
        <v>4.5454545454545456E-2</v>
      </c>
      <c r="H50" s="1402">
        <f t="shared" si="7"/>
        <v>0.75757575757575757</v>
      </c>
      <c r="I50" s="1402">
        <f t="shared" si="8"/>
        <v>0</v>
      </c>
      <c r="J50" s="677">
        <f t="shared" ref="J50:J57" si="12">SUM(C50:F50)</f>
        <v>0.19696969696969696</v>
      </c>
      <c r="K50" s="626">
        <v>7</v>
      </c>
      <c r="L50" s="626">
        <v>0</v>
      </c>
      <c r="M50" s="626">
        <v>2</v>
      </c>
      <c r="N50" s="626">
        <v>4</v>
      </c>
      <c r="O50" s="626">
        <v>3</v>
      </c>
      <c r="P50" s="626">
        <v>50</v>
      </c>
      <c r="Q50" s="626">
        <v>0</v>
      </c>
      <c r="R50" s="1900">
        <f t="shared" si="9"/>
        <v>66</v>
      </c>
      <c r="S50" s="1503">
        <f>+((K50*0)+(L50*1)+(M50*2)+(N50*3)+(O50*4))/R50+(P50*5)/R50+(Q50*6)/R50</f>
        <v>4.2121212121212119</v>
      </c>
      <c r="T50" s="252" t="str">
        <f t="shared" si="10"/>
        <v>FEB</v>
      </c>
      <c r="U50" s="1901">
        <f t="shared" si="11"/>
        <v>3</v>
      </c>
      <c r="W50" s="72"/>
      <c r="X50" s="72"/>
      <c r="Y50" s="72"/>
    </row>
    <row r="51" spans="1:25" x14ac:dyDescent="0.25">
      <c r="A51" s="46">
        <f t="shared" si="1"/>
        <v>1</v>
      </c>
      <c r="B51" s="234" t="s">
        <v>1329</v>
      </c>
      <c r="C51" s="1401">
        <f t="shared" si="2"/>
        <v>6.1538461538461542E-2</v>
      </c>
      <c r="D51" s="1401">
        <f t="shared" si="3"/>
        <v>0</v>
      </c>
      <c r="E51" s="1402">
        <f t="shared" si="4"/>
        <v>0.14615384615384616</v>
      </c>
      <c r="F51" s="1402">
        <f t="shared" si="5"/>
        <v>7.6923076923076927E-3</v>
      </c>
      <c r="G51" s="1402">
        <f t="shared" si="6"/>
        <v>0.11538461538461539</v>
      </c>
      <c r="H51" s="1402">
        <f t="shared" si="7"/>
        <v>0.66923076923076918</v>
      </c>
      <c r="I51" s="1402">
        <f t="shared" si="8"/>
        <v>0</v>
      </c>
      <c r="J51" s="677">
        <f t="shared" si="12"/>
        <v>0.2153846153846154</v>
      </c>
      <c r="K51" s="626">
        <v>8</v>
      </c>
      <c r="L51" s="626">
        <v>0</v>
      </c>
      <c r="M51" s="626">
        <v>19</v>
      </c>
      <c r="N51" s="626">
        <v>1</v>
      </c>
      <c r="O51" s="626">
        <v>15</v>
      </c>
      <c r="P51" s="626">
        <v>87</v>
      </c>
      <c r="Q51" s="626">
        <v>0</v>
      </c>
      <c r="R51" s="1900">
        <f t="shared" si="9"/>
        <v>130</v>
      </c>
      <c r="S51" s="1502">
        <f t="shared" ref="S51:S53" si="13">+((K51*0)+(L51*1)+(M51*2)+(N51*3)+(O51*4))/R51+(P51*5)/R51+(Q51*6)/R51</f>
        <v>4.1230769230769235</v>
      </c>
      <c r="T51" s="252" t="str">
        <f t="shared" si="10"/>
        <v>MZO</v>
      </c>
      <c r="U51" s="1901">
        <f t="shared" si="11"/>
        <v>3</v>
      </c>
    </row>
    <row r="52" spans="1:25" x14ac:dyDescent="0.25">
      <c r="A52" s="46">
        <f t="shared" si="1"/>
        <v>0.99999999999999989</v>
      </c>
      <c r="B52" s="234" t="s">
        <v>1034</v>
      </c>
      <c r="C52" s="1401">
        <f t="shared" si="2"/>
        <v>2.3076923076923078E-2</v>
      </c>
      <c r="D52" s="1401">
        <f t="shared" si="3"/>
        <v>1.5384615384615385E-2</v>
      </c>
      <c r="E52" s="1402">
        <f t="shared" si="4"/>
        <v>0.43846153846153846</v>
      </c>
      <c r="F52" s="1402">
        <f t="shared" si="5"/>
        <v>0.16153846153846155</v>
      </c>
      <c r="G52" s="1402">
        <f t="shared" si="6"/>
        <v>1.5384615384615385E-2</v>
      </c>
      <c r="H52" s="1402">
        <f t="shared" si="7"/>
        <v>0.34615384615384615</v>
      </c>
      <c r="I52" s="1402">
        <f t="shared" si="8"/>
        <v>0</v>
      </c>
      <c r="J52" s="677">
        <f t="shared" si="12"/>
        <v>0.63846153846153841</v>
      </c>
      <c r="K52" s="626">
        <v>3</v>
      </c>
      <c r="L52" s="626">
        <v>2</v>
      </c>
      <c r="M52" s="626">
        <v>57</v>
      </c>
      <c r="N52" s="626">
        <v>21</v>
      </c>
      <c r="O52" s="626">
        <v>2</v>
      </c>
      <c r="P52" s="626">
        <v>45</v>
      </c>
      <c r="Q52" s="626">
        <v>0</v>
      </c>
      <c r="R52" s="1900">
        <f t="shared" si="9"/>
        <v>130</v>
      </c>
      <c r="S52" s="1503">
        <f t="shared" si="13"/>
        <v>3.1692307692307695</v>
      </c>
      <c r="T52" s="252" t="str">
        <f t="shared" si="10"/>
        <v>ABR</v>
      </c>
      <c r="U52" s="1901">
        <f t="shared" si="11"/>
        <v>3</v>
      </c>
    </row>
    <row r="53" spans="1:25" x14ac:dyDescent="0.25">
      <c r="A53" s="46">
        <f t="shared" si="1"/>
        <v>1</v>
      </c>
      <c r="B53" s="234" t="s">
        <v>210</v>
      </c>
      <c r="C53" s="1401">
        <f t="shared" si="2"/>
        <v>7.6923076923076927E-3</v>
      </c>
      <c r="D53" s="1401">
        <f t="shared" si="3"/>
        <v>8.461538461538462E-2</v>
      </c>
      <c r="E53" s="1402">
        <f t="shared" si="4"/>
        <v>5.3846153846153849E-2</v>
      </c>
      <c r="F53" s="1402">
        <f t="shared" si="5"/>
        <v>7.6923076923076927E-2</v>
      </c>
      <c r="G53" s="1402">
        <f t="shared" si="6"/>
        <v>0</v>
      </c>
      <c r="H53" s="1402">
        <f t="shared" si="7"/>
        <v>0.77692307692307694</v>
      </c>
      <c r="I53" s="1402">
        <f t="shared" si="8"/>
        <v>0</v>
      </c>
      <c r="J53" s="677">
        <f t="shared" si="12"/>
        <v>0.22307692307692309</v>
      </c>
      <c r="K53" s="626">
        <v>1</v>
      </c>
      <c r="L53" s="626">
        <v>11</v>
      </c>
      <c r="M53" s="626">
        <v>7</v>
      </c>
      <c r="N53" s="626">
        <v>10</v>
      </c>
      <c r="O53" s="626">
        <v>0</v>
      </c>
      <c r="P53" s="626">
        <v>101</v>
      </c>
      <c r="Q53" s="626">
        <v>0</v>
      </c>
      <c r="R53" s="1900">
        <f t="shared" si="9"/>
        <v>130</v>
      </c>
      <c r="S53" s="1502">
        <f t="shared" si="13"/>
        <v>4.3076923076923075</v>
      </c>
      <c r="T53" s="252" t="str">
        <f t="shared" si="10"/>
        <v>MAYO</v>
      </c>
      <c r="U53" s="1901">
        <f t="shared" si="11"/>
        <v>3</v>
      </c>
    </row>
    <row r="54" spans="1:25" x14ac:dyDescent="0.25">
      <c r="A54" s="46">
        <f t="shared" si="1"/>
        <v>1</v>
      </c>
      <c r="B54" s="1504" t="s">
        <v>1035</v>
      </c>
      <c r="C54" s="1401">
        <f t="shared" si="2"/>
        <v>1.5503875968992248E-2</v>
      </c>
      <c r="D54" s="1401">
        <f t="shared" si="3"/>
        <v>0</v>
      </c>
      <c r="E54" s="1401">
        <f t="shared" si="4"/>
        <v>0.15503875968992248</v>
      </c>
      <c r="F54" s="1402">
        <f t="shared" si="5"/>
        <v>0.27906976744186046</v>
      </c>
      <c r="G54" s="1402">
        <f t="shared" si="6"/>
        <v>0.13953488372093023</v>
      </c>
      <c r="H54" s="1402">
        <f t="shared" si="7"/>
        <v>0.41085271317829458</v>
      </c>
      <c r="I54" s="1402">
        <f t="shared" si="8"/>
        <v>0</v>
      </c>
      <c r="J54" s="251">
        <f t="shared" si="12"/>
        <v>0.44961240310077522</v>
      </c>
      <c r="K54" s="626">
        <v>2</v>
      </c>
      <c r="L54" s="626">
        <v>0</v>
      </c>
      <c r="M54" s="626">
        <v>20</v>
      </c>
      <c r="N54" s="626">
        <v>36</v>
      </c>
      <c r="O54" s="626">
        <v>18</v>
      </c>
      <c r="P54" s="626">
        <v>53</v>
      </c>
      <c r="Q54" s="626">
        <v>0</v>
      </c>
      <c r="R54" s="1900">
        <f t="shared" si="9"/>
        <v>129</v>
      </c>
      <c r="S54" s="1502">
        <f>+((K54*0)+(L54*1)+(M54*2)+(N54*3)+(O54*4))/R54+(P54*5)/R54+(Q54*6)/R54</f>
        <v>3.7596899224806202</v>
      </c>
      <c r="T54" s="252" t="str">
        <f t="shared" si="10"/>
        <v>JUN</v>
      </c>
      <c r="U54" s="1901">
        <f t="shared" si="11"/>
        <v>3</v>
      </c>
    </row>
    <row r="55" spans="1:25" x14ac:dyDescent="0.25">
      <c r="A55" s="46">
        <f t="shared" si="1"/>
        <v>1</v>
      </c>
      <c r="B55" s="1504" t="s">
        <v>1036</v>
      </c>
      <c r="C55" s="1401">
        <f t="shared" si="2"/>
        <v>0</v>
      </c>
      <c r="D55" s="1401">
        <f t="shared" si="3"/>
        <v>0.16363636363636364</v>
      </c>
      <c r="E55" s="1401">
        <f t="shared" si="4"/>
        <v>1.8181818181818181E-2</v>
      </c>
      <c r="F55" s="1402">
        <f t="shared" si="5"/>
        <v>0</v>
      </c>
      <c r="G55" s="1402">
        <f t="shared" si="6"/>
        <v>1.8181818181818181E-2</v>
      </c>
      <c r="H55" s="1402">
        <f t="shared" si="7"/>
        <v>0.8</v>
      </c>
      <c r="I55" s="1402">
        <f t="shared" si="8"/>
        <v>0</v>
      </c>
      <c r="J55" s="251">
        <f t="shared" si="12"/>
        <v>0.18181818181818182</v>
      </c>
      <c r="K55" s="626">
        <v>0</v>
      </c>
      <c r="L55" s="626">
        <v>9</v>
      </c>
      <c r="M55" s="626">
        <v>1</v>
      </c>
      <c r="N55" s="626">
        <v>0</v>
      </c>
      <c r="O55" s="626">
        <v>1</v>
      </c>
      <c r="P55" s="626">
        <v>44</v>
      </c>
      <c r="Q55" s="626">
        <v>0</v>
      </c>
      <c r="R55" s="1900">
        <f t="shared" si="9"/>
        <v>55</v>
      </c>
      <c r="S55" s="1890">
        <f>+((K55*0)+(L55*1)+(M55*2)+(N55*3)+(O55*4))/R55+(P55*5)/R55+(Q55*6)/R55</f>
        <v>4.2727272727272725</v>
      </c>
      <c r="T55" s="252" t="str">
        <f t="shared" si="10"/>
        <v>JUL</v>
      </c>
      <c r="U55" s="1901">
        <f t="shared" si="11"/>
        <v>3</v>
      </c>
    </row>
    <row r="56" spans="1:25" x14ac:dyDescent="0.25">
      <c r="A56" s="2074">
        <v>1</v>
      </c>
      <c r="B56" s="1504" t="s">
        <v>1037</v>
      </c>
      <c r="C56" s="1401">
        <f t="shared" si="2"/>
        <v>7.6923076923076927E-3</v>
      </c>
      <c r="D56" s="1401">
        <f t="shared" si="3"/>
        <v>3.8461538461538464E-2</v>
      </c>
      <c r="E56" s="1401">
        <f t="shared" si="4"/>
        <v>0.65384615384615385</v>
      </c>
      <c r="F56" s="1402">
        <f t="shared" si="5"/>
        <v>0.3</v>
      </c>
      <c r="G56" s="1402">
        <f t="shared" si="6"/>
        <v>0</v>
      </c>
      <c r="H56" s="1402">
        <f t="shared" si="7"/>
        <v>0</v>
      </c>
      <c r="I56" s="1402">
        <f t="shared" si="8"/>
        <v>0</v>
      </c>
      <c r="J56" s="251">
        <f t="shared" si="12"/>
        <v>1</v>
      </c>
      <c r="K56" s="626">
        <v>1</v>
      </c>
      <c r="L56" s="626">
        <v>5</v>
      </c>
      <c r="M56" s="626">
        <v>85</v>
      </c>
      <c r="N56" s="626">
        <v>39</v>
      </c>
      <c r="O56" s="626">
        <v>0</v>
      </c>
      <c r="P56" s="626">
        <v>0</v>
      </c>
      <c r="Q56" s="626">
        <v>0</v>
      </c>
      <c r="R56" s="2066">
        <f t="shared" ref="R56" si="14">SUM(K56:Q56)</f>
        <v>130</v>
      </c>
      <c r="S56" s="1890">
        <f>+((K56*0)+(L56*1)+(M56*2)+(N56*3)+(O56*4))/R56+(P56*5)/R56+(Q56*6)/R56</f>
        <v>2.2461538461538462</v>
      </c>
      <c r="T56" s="252" t="str">
        <f t="shared" si="10"/>
        <v>AGO</v>
      </c>
      <c r="U56" s="2067">
        <f t="shared" si="11"/>
        <v>3</v>
      </c>
    </row>
    <row r="57" spans="1:25" x14ac:dyDescent="0.25">
      <c r="A57" s="2074">
        <v>1</v>
      </c>
      <c r="B57" s="1504" t="s">
        <v>1038</v>
      </c>
      <c r="C57" s="1401">
        <f t="shared" si="2"/>
        <v>7.6923076923076927E-3</v>
      </c>
      <c r="D57" s="1401">
        <f t="shared" si="3"/>
        <v>3.8461538461538464E-2</v>
      </c>
      <c r="E57" s="1401">
        <f t="shared" si="4"/>
        <v>0.65384615384615385</v>
      </c>
      <c r="F57" s="1402">
        <f t="shared" si="5"/>
        <v>0.3</v>
      </c>
      <c r="G57" s="1402">
        <f t="shared" si="6"/>
        <v>0</v>
      </c>
      <c r="H57" s="1402">
        <f t="shared" si="7"/>
        <v>0</v>
      </c>
      <c r="I57" s="1402">
        <f t="shared" si="8"/>
        <v>0</v>
      </c>
      <c r="J57" s="251">
        <f t="shared" si="12"/>
        <v>1</v>
      </c>
      <c r="K57" s="626">
        <v>1</v>
      </c>
      <c r="L57" s="626">
        <v>5</v>
      </c>
      <c r="M57" s="626">
        <v>85</v>
      </c>
      <c r="N57" s="626">
        <v>39</v>
      </c>
      <c r="O57" s="626">
        <v>0</v>
      </c>
      <c r="P57" s="626">
        <v>0</v>
      </c>
      <c r="Q57" s="626">
        <v>0</v>
      </c>
      <c r="R57" s="2358">
        <f t="shared" ref="R57" si="15">SUM(K57:Q57)</f>
        <v>130</v>
      </c>
      <c r="S57" s="1890">
        <f>+((K57*0)+(L57*1)+(M57*2)+(N57*3)+(O57*4))/R57+(P57*5)/R57+(Q57*6)/R57</f>
        <v>2.2461538461538462</v>
      </c>
      <c r="T57" s="252" t="str">
        <f t="shared" si="10"/>
        <v>SEPT</v>
      </c>
      <c r="U57" s="2359">
        <f t="shared" si="11"/>
        <v>3</v>
      </c>
    </row>
    <row r="58" spans="1:25" x14ac:dyDescent="0.25">
      <c r="A58" s="1505"/>
      <c r="B58" s="1504" t="s">
        <v>1039</v>
      </c>
      <c r="C58" s="2889">
        <f t="shared" si="2"/>
        <v>0</v>
      </c>
      <c r="D58" s="2889">
        <f t="shared" si="3"/>
        <v>0.67256637168141598</v>
      </c>
      <c r="E58" s="2889">
        <f t="shared" si="4"/>
        <v>0.14469026548672567</v>
      </c>
      <c r="F58" s="2890">
        <f t="shared" si="5"/>
        <v>0.13672566371681416</v>
      </c>
      <c r="G58" s="2890">
        <f t="shared" si="6"/>
        <v>1.8141592920353982E-2</v>
      </c>
      <c r="H58" s="2890">
        <f t="shared" si="7"/>
        <v>2.7876106194690265E-2</v>
      </c>
      <c r="I58" s="2890">
        <f t="shared" si="8"/>
        <v>0</v>
      </c>
      <c r="J58" s="2891">
        <f t="shared" ref="J58" si="16">SUM(C58:F58)</f>
        <v>0.95398230088495584</v>
      </c>
      <c r="K58" s="626">
        <v>0</v>
      </c>
      <c r="L58" s="626">
        <v>1520</v>
      </c>
      <c r="M58" s="626">
        <v>327</v>
      </c>
      <c r="N58" s="626">
        <v>309</v>
      </c>
      <c r="O58" s="626">
        <v>41</v>
      </c>
      <c r="P58" s="626">
        <v>63</v>
      </c>
      <c r="Q58" s="626">
        <v>0</v>
      </c>
      <c r="R58" s="2877">
        <f t="shared" ref="R58:R60" si="17">SUM(K58:Q58)</f>
        <v>2260</v>
      </c>
      <c r="S58" s="1890"/>
      <c r="T58" s="252" t="str">
        <f t="shared" si="10"/>
        <v>OCT</v>
      </c>
      <c r="U58" s="1901">
        <f t="shared" si="11"/>
        <v>3</v>
      </c>
    </row>
    <row r="59" spans="1:25" x14ac:dyDescent="0.25">
      <c r="A59" s="1505"/>
      <c r="B59" s="1504" t="s">
        <v>1040</v>
      </c>
      <c r="C59" s="2889">
        <f t="shared" si="2"/>
        <v>0</v>
      </c>
      <c r="D59" s="2889">
        <f t="shared" si="3"/>
        <v>0.70707070707070707</v>
      </c>
      <c r="E59" s="2889">
        <f t="shared" si="4"/>
        <v>0.13175230566534915</v>
      </c>
      <c r="F59" s="2890">
        <f t="shared" si="5"/>
        <v>0.10979358805445762</v>
      </c>
      <c r="G59" s="2890">
        <f t="shared" si="6"/>
        <v>2.4154589371980676E-2</v>
      </c>
      <c r="H59" s="2890">
        <f t="shared" si="7"/>
        <v>2.7228809837505488E-2</v>
      </c>
      <c r="I59" s="2890">
        <f t="shared" si="8"/>
        <v>0</v>
      </c>
      <c r="J59" s="2891">
        <f t="shared" ref="J59:J60" si="18">SUM(C59:F59)</f>
        <v>0.9486166007905138</v>
      </c>
      <c r="K59" s="626">
        <v>0</v>
      </c>
      <c r="L59" s="626">
        <v>1610</v>
      </c>
      <c r="M59" s="626">
        <v>300</v>
      </c>
      <c r="N59" s="626">
        <v>250</v>
      </c>
      <c r="O59" s="626">
        <v>55</v>
      </c>
      <c r="P59" s="626">
        <v>62</v>
      </c>
      <c r="R59" s="2877">
        <f t="shared" si="17"/>
        <v>2277</v>
      </c>
      <c r="T59" s="252" t="str">
        <f t="shared" si="10"/>
        <v>NOV</v>
      </c>
      <c r="U59" s="1901">
        <f t="shared" si="11"/>
        <v>3</v>
      </c>
    </row>
    <row r="60" spans="1:25" x14ac:dyDescent="0.25">
      <c r="A60" s="1505"/>
      <c r="B60" s="1504" t="s">
        <v>1041</v>
      </c>
      <c r="C60" s="2889">
        <f t="shared" si="2"/>
        <v>0</v>
      </c>
      <c r="D60" s="2889">
        <f t="shared" si="3"/>
        <v>0.5692041522491349</v>
      </c>
      <c r="E60" s="2889">
        <f t="shared" si="4"/>
        <v>0.15282583621683968</v>
      </c>
      <c r="F60" s="2890">
        <f t="shared" si="5"/>
        <v>0.11707035755478662</v>
      </c>
      <c r="G60" s="2890">
        <f t="shared" si="6"/>
        <v>6.228373702422145E-2</v>
      </c>
      <c r="H60" s="2890">
        <f t="shared" si="7"/>
        <v>9.8615916955017299E-2</v>
      </c>
      <c r="I60" s="2890">
        <f t="shared" si="8"/>
        <v>0</v>
      </c>
      <c r="J60" s="2891">
        <f t="shared" si="18"/>
        <v>0.83910034602076111</v>
      </c>
      <c r="K60" s="626">
        <v>0</v>
      </c>
      <c r="L60" s="626">
        <v>987</v>
      </c>
      <c r="M60" s="626">
        <v>265</v>
      </c>
      <c r="N60" s="626">
        <v>203</v>
      </c>
      <c r="O60" s="626">
        <v>108</v>
      </c>
      <c r="P60" s="626">
        <v>171</v>
      </c>
      <c r="Q60" s="626"/>
      <c r="R60" s="2877">
        <f t="shared" si="17"/>
        <v>1734</v>
      </c>
      <c r="S60" s="1890"/>
      <c r="T60" s="252" t="str">
        <f t="shared" si="10"/>
        <v>DIC</v>
      </c>
      <c r="U60" s="1901">
        <f t="shared" si="11"/>
        <v>3</v>
      </c>
    </row>
    <row r="61" spans="1:25" x14ac:dyDescent="0.25">
      <c r="A61" s="72"/>
      <c r="B61" s="72"/>
      <c r="S61" s="1903"/>
    </row>
    <row r="84" spans="2:12" x14ac:dyDescent="0.25">
      <c r="G84" s="1902"/>
      <c r="H84" s="1902"/>
      <c r="I84" s="1902"/>
      <c r="J84" s="1902"/>
      <c r="L84" s="623"/>
    </row>
    <row r="85" spans="2:12" x14ac:dyDescent="0.25">
      <c r="B85" s="1479" t="s">
        <v>166</v>
      </c>
      <c r="C85" s="2361" t="s">
        <v>912</v>
      </c>
      <c r="D85" s="1479" t="s">
        <v>159</v>
      </c>
    </row>
    <row r="86" spans="2:12" x14ac:dyDescent="0.25">
      <c r="B86" s="1430">
        <v>43101</v>
      </c>
      <c r="C86" s="2010">
        <f t="shared" ref="C86:C94" si="19">+S49</f>
        <v>2.2727272727272729</v>
      </c>
      <c r="D86" s="669">
        <v>3</v>
      </c>
      <c r="E86" s="181"/>
      <c r="F86" s="60"/>
    </row>
    <row r="87" spans="2:12" x14ac:dyDescent="0.25">
      <c r="B87" s="1430">
        <v>43132</v>
      </c>
      <c r="C87" s="2007">
        <f t="shared" si="19"/>
        <v>4.2121212121212119</v>
      </c>
      <c r="D87" s="669">
        <v>3</v>
      </c>
      <c r="E87" s="181"/>
    </row>
    <row r="88" spans="2:12" x14ac:dyDescent="0.25">
      <c r="B88" s="1430">
        <v>43160</v>
      </c>
      <c r="C88" s="2007">
        <f t="shared" si="19"/>
        <v>4.1230769230769235</v>
      </c>
      <c r="D88" s="669">
        <v>3</v>
      </c>
      <c r="E88" s="181"/>
    </row>
    <row r="89" spans="2:12" x14ac:dyDescent="0.25">
      <c r="B89" s="1430">
        <v>43191</v>
      </c>
      <c r="C89" s="2007">
        <f t="shared" si="19"/>
        <v>3.1692307692307695</v>
      </c>
      <c r="D89" s="669">
        <v>3</v>
      </c>
      <c r="E89" s="181"/>
    </row>
    <row r="90" spans="2:12" x14ac:dyDescent="0.25">
      <c r="B90" s="1430">
        <v>43221</v>
      </c>
      <c r="C90" s="2007">
        <f t="shared" si="19"/>
        <v>4.3076923076923075</v>
      </c>
      <c r="D90" s="669">
        <v>3</v>
      </c>
      <c r="E90" s="181"/>
    </row>
    <row r="91" spans="2:12" x14ac:dyDescent="0.25">
      <c r="B91" s="1430">
        <v>43252</v>
      </c>
      <c r="C91" s="2007">
        <f t="shared" si="19"/>
        <v>3.7596899224806202</v>
      </c>
      <c r="D91" s="669">
        <v>3</v>
      </c>
      <c r="E91" s="181"/>
    </row>
    <row r="92" spans="2:12" x14ac:dyDescent="0.25">
      <c r="B92" s="2008">
        <v>43282</v>
      </c>
      <c r="C92" s="2007">
        <f t="shared" si="19"/>
        <v>4.2727272727272725</v>
      </c>
      <c r="D92" s="669">
        <v>3</v>
      </c>
      <c r="E92" s="181"/>
    </row>
    <row r="93" spans="2:12" x14ac:dyDescent="0.25">
      <c r="B93" s="1430">
        <v>43313</v>
      </c>
      <c r="C93" s="2010">
        <f t="shared" si="19"/>
        <v>2.2461538461538462</v>
      </c>
      <c r="D93" s="669">
        <v>3</v>
      </c>
      <c r="E93" s="181"/>
    </row>
    <row r="94" spans="2:12" x14ac:dyDescent="0.25">
      <c r="B94" s="2008">
        <v>43344</v>
      </c>
      <c r="C94" s="2010">
        <f t="shared" si="19"/>
        <v>2.2461538461538462</v>
      </c>
      <c r="D94" s="669">
        <v>3</v>
      </c>
      <c r="E94" s="181"/>
    </row>
    <row r="95" spans="2:12" x14ac:dyDescent="0.25">
      <c r="B95" s="1430">
        <v>43374</v>
      </c>
      <c r="C95" s="2010">
        <v>2.25</v>
      </c>
      <c r="D95" s="669">
        <v>3</v>
      </c>
      <c r="E95" s="181"/>
    </row>
    <row r="96" spans="2:12" x14ac:dyDescent="0.25">
      <c r="B96" s="1430">
        <v>43405</v>
      </c>
      <c r="C96" s="2009">
        <f>+S59</f>
        <v>0</v>
      </c>
      <c r="D96" s="669">
        <v>3</v>
      </c>
      <c r="E96" s="181"/>
    </row>
    <row r="97" spans="2:5" x14ac:dyDescent="0.25">
      <c r="B97" s="1430">
        <v>43435</v>
      </c>
      <c r="C97" s="2009">
        <f>+S60</f>
        <v>0</v>
      </c>
      <c r="D97" s="669">
        <v>3</v>
      </c>
      <c r="E97" s="181"/>
    </row>
    <row r="98" spans="2:5" x14ac:dyDescent="0.25">
      <c r="C98" s="181"/>
      <c r="D98" s="181"/>
      <c r="E98" s="181"/>
    </row>
    <row r="99" spans="2:5" x14ac:dyDescent="0.25">
      <c r="B99" s="1900"/>
      <c r="C99" s="1900"/>
      <c r="D99" s="1900"/>
      <c r="E99" s="1900"/>
    </row>
    <row r="111" spans="2:5" ht="23.25" x14ac:dyDescent="0.35">
      <c r="B111" s="1506" t="s">
        <v>1092</v>
      </c>
    </row>
    <row r="112" spans="2:5" ht="15.75" thickBot="1" x14ac:dyDescent="0.3"/>
    <row r="113" spans="1:18" ht="27" customHeight="1" x14ac:dyDescent="0.25">
      <c r="A113" s="802" t="s">
        <v>1093</v>
      </c>
      <c r="B113" s="2365" t="s">
        <v>1094</v>
      </c>
      <c r="C113" s="2366"/>
      <c r="D113" s="2366"/>
      <c r="E113" s="2366"/>
      <c r="F113" s="2366"/>
      <c r="G113" s="2366"/>
      <c r="H113" s="2366"/>
      <c r="I113" s="2367"/>
      <c r="J113" s="3861" t="s">
        <v>1095</v>
      </c>
      <c r="K113" s="3862"/>
      <c r="L113" s="3862"/>
      <c r="M113" s="3862"/>
      <c r="N113" s="3862"/>
      <c r="O113" s="3862"/>
      <c r="P113" s="3862"/>
      <c r="Q113" s="3862"/>
      <c r="R113" s="1507"/>
    </row>
    <row r="114" spans="1:18" ht="33.75" customHeight="1" x14ac:dyDescent="0.25">
      <c r="A114" s="1"/>
      <c r="B114" s="9" t="s">
        <v>1096</v>
      </c>
      <c r="C114" s="9" t="s">
        <v>1097</v>
      </c>
      <c r="D114" s="9" t="s">
        <v>1098</v>
      </c>
      <c r="E114" s="9" t="s">
        <v>1099</v>
      </c>
      <c r="F114" s="9" t="s">
        <v>1100</v>
      </c>
      <c r="G114" s="9" t="s">
        <v>1101</v>
      </c>
      <c r="H114" s="9" t="s">
        <v>1102</v>
      </c>
      <c r="I114" s="1508" t="s">
        <v>1103</v>
      </c>
      <c r="J114" s="1509" t="s">
        <v>1096</v>
      </c>
      <c r="K114" s="9" t="s">
        <v>1097</v>
      </c>
      <c r="L114" s="9" t="s">
        <v>1098</v>
      </c>
      <c r="M114" s="9" t="s">
        <v>1099</v>
      </c>
      <c r="N114" s="1510" t="s">
        <v>1100</v>
      </c>
      <c r="O114" s="9" t="s">
        <v>1101</v>
      </c>
      <c r="P114" s="9" t="s">
        <v>1102</v>
      </c>
      <c r="Q114" s="1508" t="s">
        <v>565</v>
      </c>
      <c r="R114" s="1511" t="s">
        <v>1104</v>
      </c>
    </row>
    <row r="115" spans="1:18" ht="19.5" customHeight="1" x14ac:dyDescent="0.25">
      <c r="A115" s="1" t="s">
        <v>1105</v>
      </c>
      <c r="B115" s="9">
        <v>6</v>
      </c>
      <c r="C115" s="9">
        <v>0</v>
      </c>
      <c r="D115" s="9">
        <v>0</v>
      </c>
      <c r="E115" s="9">
        <v>0</v>
      </c>
      <c r="F115" s="9">
        <v>5</v>
      </c>
      <c r="G115" s="9">
        <v>0</v>
      </c>
      <c r="H115" s="9">
        <v>0</v>
      </c>
      <c r="I115" s="1512">
        <f>SUM(B115:H115)</f>
        <v>11</v>
      </c>
      <c r="J115" s="1509">
        <v>0</v>
      </c>
      <c r="K115" s="9">
        <v>0</v>
      </c>
      <c r="L115" s="9">
        <v>0</v>
      </c>
      <c r="M115" s="9">
        <v>0</v>
      </c>
      <c r="N115" s="9">
        <v>0</v>
      </c>
      <c r="O115" s="9">
        <v>0</v>
      </c>
      <c r="P115" s="9">
        <v>0</v>
      </c>
      <c r="Q115" s="1512">
        <f>SUM(J115:P115)</f>
        <v>0</v>
      </c>
      <c r="R115" s="1513">
        <f>+I115+Q115</f>
        <v>11</v>
      </c>
    </row>
    <row r="116" spans="1:18" ht="15.75" x14ac:dyDescent="0.25">
      <c r="A116" s="1" t="s">
        <v>1106</v>
      </c>
      <c r="B116" s="9">
        <v>7</v>
      </c>
      <c r="C116" s="9">
        <v>0</v>
      </c>
      <c r="D116" s="9">
        <v>2</v>
      </c>
      <c r="E116" s="9">
        <v>4</v>
      </c>
      <c r="F116" s="9">
        <v>3</v>
      </c>
      <c r="G116" s="9">
        <v>49</v>
      </c>
      <c r="H116" s="9">
        <v>0</v>
      </c>
      <c r="I116" s="1512">
        <f t="shared" ref="I116:I126" si="20">SUM(B116:H116)</f>
        <v>65</v>
      </c>
      <c r="J116" s="1509">
        <v>0</v>
      </c>
      <c r="K116" s="9">
        <v>0</v>
      </c>
      <c r="L116" s="9">
        <v>0</v>
      </c>
      <c r="M116" s="9">
        <v>0</v>
      </c>
      <c r="N116" s="9">
        <v>0</v>
      </c>
      <c r="O116" s="9">
        <v>1</v>
      </c>
      <c r="P116" s="9">
        <v>0</v>
      </c>
      <c r="Q116" s="1512">
        <f t="shared" ref="Q116:Q126" si="21">SUM(J116:P116)</f>
        <v>1</v>
      </c>
      <c r="R116" s="1513">
        <f t="shared" ref="R116:R126" si="22">+I116+Q116</f>
        <v>66</v>
      </c>
    </row>
    <row r="117" spans="1:18" ht="15.75" x14ac:dyDescent="0.25">
      <c r="A117" s="752" t="s">
        <v>1107</v>
      </c>
      <c r="B117" s="9">
        <v>8</v>
      </c>
      <c r="C117" s="18">
        <v>0</v>
      </c>
      <c r="D117" s="18">
        <v>19</v>
      </c>
      <c r="E117" s="18">
        <v>1</v>
      </c>
      <c r="F117" s="9">
        <v>13</v>
      </c>
      <c r="G117" s="9">
        <v>24</v>
      </c>
      <c r="H117" s="9">
        <v>0</v>
      </c>
      <c r="I117" s="1512">
        <f t="shared" si="20"/>
        <v>65</v>
      </c>
      <c r="J117" s="1509">
        <v>0</v>
      </c>
      <c r="K117" s="18">
        <v>0</v>
      </c>
      <c r="L117" s="18">
        <v>0</v>
      </c>
      <c r="M117" s="18">
        <v>0</v>
      </c>
      <c r="N117" s="9">
        <v>2</v>
      </c>
      <c r="O117" s="9">
        <v>63</v>
      </c>
      <c r="P117" s="9">
        <v>0</v>
      </c>
      <c r="Q117" s="1512">
        <f t="shared" si="21"/>
        <v>65</v>
      </c>
      <c r="R117" s="1513">
        <f t="shared" si="22"/>
        <v>130</v>
      </c>
    </row>
    <row r="118" spans="1:18" ht="15.75" x14ac:dyDescent="0.25">
      <c r="A118" s="752" t="s">
        <v>1108</v>
      </c>
      <c r="B118" s="9">
        <v>2</v>
      </c>
      <c r="C118" s="18">
        <v>0</v>
      </c>
      <c r="D118" s="18">
        <v>57</v>
      </c>
      <c r="E118" s="18">
        <v>5</v>
      </c>
      <c r="F118" s="9">
        <v>0</v>
      </c>
      <c r="G118" s="9">
        <v>1</v>
      </c>
      <c r="H118" s="9">
        <v>0</v>
      </c>
      <c r="I118" s="1512">
        <f t="shared" si="20"/>
        <v>65</v>
      </c>
      <c r="J118" s="1509">
        <v>1</v>
      </c>
      <c r="K118" s="18">
        <v>2</v>
      </c>
      <c r="L118" s="18">
        <v>0</v>
      </c>
      <c r="M118" s="18">
        <v>16</v>
      </c>
      <c r="N118" s="9">
        <v>2</v>
      </c>
      <c r="O118" s="9">
        <v>44</v>
      </c>
      <c r="P118" s="9">
        <v>0</v>
      </c>
      <c r="Q118" s="1512">
        <f t="shared" si="21"/>
        <v>65</v>
      </c>
      <c r="R118" s="1513">
        <f t="shared" si="22"/>
        <v>130</v>
      </c>
    </row>
    <row r="119" spans="1:18" ht="15.75" x14ac:dyDescent="0.25">
      <c r="A119" s="752" t="s">
        <v>1109</v>
      </c>
      <c r="B119" s="9">
        <v>1</v>
      </c>
      <c r="C119" s="18">
        <v>10</v>
      </c>
      <c r="D119" s="18">
        <v>3</v>
      </c>
      <c r="E119" s="18">
        <v>10</v>
      </c>
      <c r="F119" s="9">
        <v>0</v>
      </c>
      <c r="G119" s="9">
        <v>41</v>
      </c>
      <c r="H119" s="9">
        <v>0</v>
      </c>
      <c r="I119" s="1512">
        <f t="shared" si="20"/>
        <v>65</v>
      </c>
      <c r="J119" s="1509">
        <v>0</v>
      </c>
      <c r="K119" s="18">
        <v>1</v>
      </c>
      <c r="L119" s="18">
        <v>4</v>
      </c>
      <c r="M119" s="18">
        <v>0</v>
      </c>
      <c r="N119" s="9">
        <v>0</v>
      </c>
      <c r="O119" s="9">
        <v>60</v>
      </c>
      <c r="P119" s="9">
        <v>0</v>
      </c>
      <c r="Q119" s="1512">
        <f t="shared" si="21"/>
        <v>65</v>
      </c>
      <c r="R119" s="1513">
        <f t="shared" si="22"/>
        <v>130</v>
      </c>
    </row>
    <row r="120" spans="1:18" ht="15.75" x14ac:dyDescent="0.25">
      <c r="A120" s="752" t="s">
        <v>1110</v>
      </c>
      <c r="B120" s="18">
        <v>2</v>
      </c>
      <c r="C120" s="18">
        <v>0</v>
      </c>
      <c r="D120" s="18">
        <v>16</v>
      </c>
      <c r="E120" s="1514">
        <v>15</v>
      </c>
      <c r="F120" s="18">
        <v>7</v>
      </c>
      <c r="G120" s="18">
        <v>24</v>
      </c>
      <c r="H120" s="18">
        <v>0</v>
      </c>
      <c r="I120" s="1512">
        <f t="shared" si="20"/>
        <v>64</v>
      </c>
      <c r="J120" s="1509">
        <v>0</v>
      </c>
      <c r="K120" s="9">
        <v>0</v>
      </c>
      <c r="L120" s="9">
        <v>4</v>
      </c>
      <c r="M120" s="9">
        <v>21</v>
      </c>
      <c r="N120" s="9">
        <v>11</v>
      </c>
      <c r="O120" s="9">
        <v>29</v>
      </c>
      <c r="P120" s="9">
        <v>0</v>
      </c>
      <c r="Q120" s="1512">
        <f t="shared" si="21"/>
        <v>65</v>
      </c>
      <c r="R120" s="1513">
        <f t="shared" si="22"/>
        <v>129</v>
      </c>
    </row>
    <row r="121" spans="1:18" ht="15.75" x14ac:dyDescent="0.25">
      <c r="A121" s="1" t="s">
        <v>1111</v>
      </c>
      <c r="B121" s="9">
        <v>0</v>
      </c>
      <c r="C121" s="9">
        <v>9</v>
      </c>
      <c r="D121" s="9">
        <v>1</v>
      </c>
      <c r="E121" s="9">
        <v>0</v>
      </c>
      <c r="F121" s="9">
        <v>1</v>
      </c>
      <c r="G121" s="9">
        <v>24</v>
      </c>
      <c r="H121" s="9">
        <v>0</v>
      </c>
      <c r="I121" s="1512">
        <f t="shared" si="20"/>
        <v>35</v>
      </c>
      <c r="J121" s="1509">
        <v>0</v>
      </c>
      <c r="K121" s="9">
        <v>0</v>
      </c>
      <c r="L121" s="9">
        <v>0</v>
      </c>
      <c r="M121" s="9">
        <v>0</v>
      </c>
      <c r="N121" s="9">
        <v>0</v>
      </c>
      <c r="O121" s="9">
        <v>20</v>
      </c>
      <c r="P121" s="9">
        <v>0</v>
      </c>
      <c r="Q121" s="1512">
        <f t="shared" si="21"/>
        <v>20</v>
      </c>
      <c r="R121" s="1513">
        <f t="shared" si="22"/>
        <v>55</v>
      </c>
    </row>
    <row r="122" spans="1:18" ht="15.75" x14ac:dyDescent="0.25">
      <c r="A122" s="1" t="s">
        <v>1112</v>
      </c>
      <c r="B122" s="9">
        <v>1</v>
      </c>
      <c r="C122" s="9">
        <v>5</v>
      </c>
      <c r="D122" s="9">
        <v>32</v>
      </c>
      <c r="E122" s="9">
        <v>27</v>
      </c>
      <c r="F122" s="9">
        <v>0</v>
      </c>
      <c r="G122" s="9">
        <v>0</v>
      </c>
      <c r="H122" s="9">
        <v>0</v>
      </c>
      <c r="I122" s="1512">
        <f t="shared" si="20"/>
        <v>65</v>
      </c>
      <c r="J122" s="1509">
        <v>0</v>
      </c>
      <c r="K122" s="9">
        <v>0</v>
      </c>
      <c r="L122" s="9">
        <v>53</v>
      </c>
      <c r="M122" s="9">
        <v>12</v>
      </c>
      <c r="N122" s="9">
        <v>0</v>
      </c>
      <c r="O122" s="9">
        <v>0</v>
      </c>
      <c r="P122" s="9">
        <v>0</v>
      </c>
      <c r="Q122" s="1512">
        <f t="shared" si="21"/>
        <v>65</v>
      </c>
      <c r="R122" s="1513">
        <f t="shared" si="22"/>
        <v>130</v>
      </c>
    </row>
    <row r="123" spans="1:18" ht="15.75" x14ac:dyDescent="0.25">
      <c r="A123" s="1" t="s">
        <v>1113</v>
      </c>
      <c r="B123" s="9">
        <v>0</v>
      </c>
      <c r="C123" s="9">
        <v>3</v>
      </c>
      <c r="D123" s="9">
        <v>35</v>
      </c>
      <c r="E123" s="9">
        <v>27</v>
      </c>
      <c r="F123" s="9">
        <v>0</v>
      </c>
      <c r="G123" s="9">
        <v>0</v>
      </c>
      <c r="H123" s="9">
        <v>0</v>
      </c>
      <c r="I123" s="1512">
        <f t="shared" si="20"/>
        <v>65</v>
      </c>
      <c r="J123" s="1509">
        <v>0</v>
      </c>
      <c r="K123" s="9">
        <v>0</v>
      </c>
      <c r="L123" s="9">
        <v>24</v>
      </c>
      <c r="M123" s="9">
        <v>41</v>
      </c>
      <c r="N123" s="9">
        <v>0</v>
      </c>
      <c r="O123" s="9">
        <v>0</v>
      </c>
      <c r="P123" s="9">
        <v>0</v>
      </c>
      <c r="Q123" s="1512">
        <f t="shared" si="21"/>
        <v>65</v>
      </c>
      <c r="R123" s="1513">
        <f t="shared" si="22"/>
        <v>130</v>
      </c>
    </row>
    <row r="124" spans="1:18" ht="15.75" x14ac:dyDescent="0.25">
      <c r="A124" s="1" t="s">
        <v>1114</v>
      </c>
      <c r="B124" s="9"/>
      <c r="C124" s="9"/>
      <c r="D124" s="9"/>
      <c r="E124" s="9"/>
      <c r="F124" s="9"/>
      <c r="G124" s="9"/>
      <c r="H124" s="9"/>
      <c r="I124" s="1512">
        <f t="shared" si="20"/>
        <v>0</v>
      </c>
      <c r="J124" s="1509"/>
      <c r="K124" s="9"/>
      <c r="L124" s="9"/>
      <c r="M124" s="9"/>
      <c r="N124" s="9"/>
      <c r="O124" s="9"/>
      <c r="P124" s="9"/>
      <c r="Q124" s="1512">
        <f t="shared" si="21"/>
        <v>0</v>
      </c>
      <c r="R124" s="1513">
        <f t="shared" si="22"/>
        <v>0</v>
      </c>
    </row>
    <row r="125" spans="1:18" ht="15.75" x14ac:dyDescent="0.25">
      <c r="A125" s="1" t="s">
        <v>1115</v>
      </c>
      <c r="B125" s="9"/>
      <c r="C125" s="9"/>
      <c r="D125" s="9"/>
      <c r="E125" s="9"/>
      <c r="F125" s="9"/>
      <c r="G125" s="9"/>
      <c r="H125" s="9"/>
      <c r="I125" s="1512">
        <f t="shared" si="20"/>
        <v>0</v>
      </c>
      <c r="J125" s="1509"/>
      <c r="K125" s="9"/>
      <c r="L125" s="9"/>
      <c r="M125" s="9"/>
      <c r="N125" s="9"/>
      <c r="O125" s="9"/>
      <c r="P125" s="9"/>
      <c r="Q125" s="1512">
        <f t="shared" si="21"/>
        <v>0</v>
      </c>
      <c r="R125" s="1513">
        <f t="shared" si="22"/>
        <v>0</v>
      </c>
    </row>
    <row r="126" spans="1:18" ht="15.75" x14ac:dyDescent="0.25">
      <c r="A126" s="1" t="s">
        <v>1116</v>
      </c>
      <c r="B126" s="9"/>
      <c r="C126" s="9"/>
      <c r="D126" s="9"/>
      <c r="E126" s="9"/>
      <c r="F126" s="9"/>
      <c r="G126" s="9"/>
      <c r="H126" s="9"/>
      <c r="I126" s="1512">
        <f t="shared" si="20"/>
        <v>0</v>
      </c>
      <c r="J126" s="1509"/>
      <c r="K126" s="9"/>
      <c r="L126" s="9"/>
      <c r="M126" s="9"/>
      <c r="N126" s="9"/>
      <c r="O126" s="9"/>
      <c r="P126" s="9"/>
      <c r="Q126" s="1512">
        <f t="shared" si="21"/>
        <v>0</v>
      </c>
      <c r="R126" s="1513">
        <f t="shared" si="22"/>
        <v>0</v>
      </c>
    </row>
    <row r="127" spans="1:18" ht="16.5" thickBot="1" x14ac:dyDescent="0.3">
      <c r="A127" s="1"/>
      <c r="B127" s="9"/>
      <c r="C127" s="9"/>
      <c r="D127" s="9"/>
      <c r="E127" s="9"/>
      <c r="F127" s="9"/>
      <c r="G127" s="9"/>
      <c r="H127" s="9"/>
      <c r="I127" s="21"/>
      <c r="J127" s="1509"/>
      <c r="K127" s="9"/>
      <c r="L127" s="9"/>
      <c r="M127" s="9"/>
      <c r="N127" s="9"/>
      <c r="O127" s="9"/>
      <c r="P127" s="9"/>
      <c r="Q127" s="1512"/>
      <c r="R127" s="1515"/>
    </row>
    <row r="128" spans="1:18" ht="15.75" x14ac:dyDescent="0.25">
      <c r="Q128" s="56"/>
      <c r="R128" s="123"/>
    </row>
    <row r="130" spans="1:21" x14ac:dyDescent="0.25">
      <c r="A130" s="56"/>
      <c r="C130" s="49"/>
      <c r="D130" s="49"/>
      <c r="E130" s="49"/>
      <c r="F130" s="49"/>
      <c r="G130" s="49"/>
      <c r="H130" s="49"/>
      <c r="I130" s="49"/>
      <c r="P130" s="56" t="s">
        <v>175</v>
      </c>
    </row>
    <row r="131" spans="1:21" ht="26.45" customHeight="1" thickBot="1" x14ac:dyDescent="0.4">
      <c r="B131" s="2949" t="s">
        <v>1417</v>
      </c>
      <c r="C131" s="2950"/>
      <c r="D131" s="49"/>
      <c r="E131" s="49"/>
      <c r="F131" s="49"/>
      <c r="G131" s="49"/>
      <c r="H131" s="49"/>
      <c r="I131" s="49"/>
      <c r="J131" s="49"/>
      <c r="K131" s="49"/>
      <c r="L131" s="49"/>
      <c r="M131" s="49"/>
      <c r="N131" s="49"/>
      <c r="O131" s="49"/>
      <c r="P131" s="49"/>
      <c r="Q131" s="49"/>
    </row>
    <row r="132" spans="1:21" ht="24" thickBot="1" x14ac:dyDescent="0.3">
      <c r="B132" s="9" t="s">
        <v>166</v>
      </c>
      <c r="C132" s="2934" t="s">
        <v>905</v>
      </c>
      <c r="D132" s="756" t="s">
        <v>159</v>
      </c>
      <c r="E132" s="2936"/>
      <c r="F132" s="2937" t="s">
        <v>275</v>
      </c>
      <c r="G132" s="2937"/>
      <c r="H132" s="2938"/>
      <c r="I132" s="2928"/>
      <c r="J132" s="2928"/>
      <c r="K132" s="2928"/>
      <c r="L132" s="2928"/>
      <c r="M132" s="2928"/>
      <c r="Q132" s="56" t="s">
        <v>175</v>
      </c>
    </row>
    <row r="133" spans="1:21" x14ac:dyDescent="0.25">
      <c r="B133" s="234" t="s">
        <v>167</v>
      </c>
      <c r="C133" s="60" t="s">
        <v>167</v>
      </c>
      <c r="F133" s="770"/>
      <c r="Q133" t="s">
        <v>176</v>
      </c>
    </row>
    <row r="134" spans="1:21" x14ac:dyDescent="0.25">
      <c r="B134" s="234">
        <v>43466</v>
      </c>
      <c r="C134" s="2939">
        <f>A159</f>
        <v>1</v>
      </c>
      <c r="D134" s="60">
        <v>0.9</v>
      </c>
      <c r="Q134" t="s">
        <v>177</v>
      </c>
    </row>
    <row r="135" spans="1:21" ht="24.6" customHeight="1" x14ac:dyDescent="0.25">
      <c r="B135" s="234">
        <v>43497</v>
      </c>
      <c r="C135" s="2939">
        <f>A160</f>
        <v>0.94351732991014114</v>
      </c>
      <c r="D135" s="60">
        <v>0.9</v>
      </c>
      <c r="Q135" s="489" t="s">
        <v>178</v>
      </c>
      <c r="R135" s="490"/>
      <c r="S135" s="490"/>
      <c r="T135" s="490"/>
      <c r="U135" s="491"/>
    </row>
    <row r="136" spans="1:21" x14ac:dyDescent="0.25">
      <c r="B136" s="234">
        <v>43525</v>
      </c>
      <c r="C136" s="2939">
        <f>+A162</f>
        <v>0.98225806451612896</v>
      </c>
      <c r="D136" s="60">
        <v>0.9</v>
      </c>
      <c r="E136" s="107" t="s">
        <v>1519</v>
      </c>
      <c r="Q136" s="156" t="s">
        <v>179</v>
      </c>
      <c r="R136" s="157"/>
      <c r="S136" s="158" t="s">
        <v>180</v>
      </c>
      <c r="T136" s="157"/>
      <c r="U136" s="159"/>
    </row>
    <row r="137" spans="1:21" ht="18" customHeight="1" x14ac:dyDescent="0.25">
      <c r="B137" s="234">
        <v>43556</v>
      </c>
      <c r="C137" s="2902"/>
      <c r="D137" s="60">
        <v>0.9</v>
      </c>
      <c r="Q137" s="598"/>
      <c r="R137" s="600"/>
      <c r="S137" s="676"/>
      <c r="T137" s="600"/>
      <c r="U137" s="599"/>
    </row>
    <row r="138" spans="1:21" ht="18" customHeight="1" x14ac:dyDescent="0.25">
      <c r="B138" s="234">
        <v>43586</v>
      </c>
      <c r="C138" s="2902"/>
      <c r="D138" s="60">
        <v>0.9</v>
      </c>
      <c r="Q138" s="492"/>
      <c r="R138" s="463"/>
      <c r="S138" s="493"/>
      <c r="T138" s="463"/>
      <c r="U138" s="494"/>
    </row>
    <row r="139" spans="1:21" ht="18" customHeight="1" x14ac:dyDescent="0.25">
      <c r="B139" s="234">
        <v>43617</v>
      </c>
      <c r="C139" s="2902"/>
      <c r="D139" s="60">
        <v>0.9</v>
      </c>
      <c r="Q139" s="492"/>
      <c r="R139" s="463"/>
      <c r="S139" s="493"/>
      <c r="T139" s="463"/>
      <c r="U139" s="494"/>
    </row>
    <row r="140" spans="1:21" ht="18" customHeight="1" x14ac:dyDescent="0.25">
      <c r="B140" s="234">
        <v>43647</v>
      </c>
      <c r="C140" s="2902"/>
      <c r="D140" s="60">
        <v>0.9</v>
      </c>
      <c r="Q140" s="700"/>
      <c r="R140" s="463"/>
      <c r="S140" s="493"/>
      <c r="T140" s="463"/>
      <c r="U140" s="494"/>
    </row>
    <row r="141" spans="1:21" ht="18" customHeight="1" x14ac:dyDescent="0.25">
      <c r="B141" s="234">
        <v>43678</v>
      </c>
      <c r="C141" s="2902"/>
      <c r="D141" s="60">
        <v>0.9</v>
      </c>
      <c r="Q141" s="492"/>
      <c r="R141" s="463"/>
      <c r="S141" s="493"/>
      <c r="T141" s="463"/>
      <c r="U141" s="494"/>
    </row>
    <row r="142" spans="1:21" ht="18" customHeight="1" x14ac:dyDescent="0.25">
      <c r="B142" s="234">
        <v>43709</v>
      </c>
      <c r="C142" s="2902"/>
      <c r="D142" s="60">
        <v>0.9</v>
      </c>
      <c r="Q142" s="492"/>
      <c r="R142" s="463"/>
      <c r="S142" s="493"/>
      <c r="T142" s="463"/>
      <c r="U142" s="494"/>
    </row>
    <row r="143" spans="1:21" ht="18" customHeight="1" x14ac:dyDescent="0.25">
      <c r="B143" s="234">
        <v>43739</v>
      </c>
      <c r="C143" s="2902"/>
      <c r="D143" s="60">
        <v>0.9</v>
      </c>
      <c r="Q143" s="492"/>
      <c r="R143" s="463"/>
      <c r="S143" s="493"/>
      <c r="T143" s="463"/>
      <c r="U143" s="494"/>
    </row>
    <row r="144" spans="1:21" ht="18" customHeight="1" x14ac:dyDescent="0.25">
      <c r="B144" s="234">
        <v>43770</v>
      </c>
      <c r="C144" s="2902"/>
      <c r="D144" s="60">
        <v>0.9</v>
      </c>
      <c r="Q144" s="492"/>
      <c r="R144" s="463"/>
      <c r="S144" s="493"/>
      <c r="T144" s="463"/>
      <c r="U144" s="494"/>
    </row>
    <row r="145" spans="1:25" ht="18" customHeight="1" x14ac:dyDescent="0.25">
      <c r="B145" s="234">
        <v>43800</v>
      </c>
      <c r="C145" s="2902"/>
      <c r="D145" s="60">
        <v>0.9</v>
      </c>
      <c r="Q145" s="492"/>
      <c r="R145" s="463"/>
      <c r="S145" s="493"/>
      <c r="T145" s="463"/>
      <c r="U145" s="494"/>
    </row>
    <row r="146" spans="1:25" ht="18" customHeight="1" x14ac:dyDescent="0.25">
      <c r="Q146" s="492"/>
      <c r="R146" s="463"/>
      <c r="S146" s="493"/>
      <c r="T146" s="463"/>
      <c r="U146" s="494"/>
    </row>
    <row r="147" spans="1:25" ht="18" customHeight="1" x14ac:dyDescent="0.25">
      <c r="Q147" s="492"/>
      <c r="R147" s="463"/>
      <c r="S147" s="493"/>
      <c r="T147" s="463"/>
      <c r="U147" s="494"/>
    </row>
    <row r="148" spans="1:25" ht="18" customHeight="1" thickBot="1" x14ac:dyDescent="0.3">
      <c r="Q148" s="495"/>
      <c r="R148" s="496"/>
      <c r="S148" s="497"/>
      <c r="T148" s="496"/>
      <c r="U148" s="498"/>
    </row>
    <row r="149" spans="1:25" x14ac:dyDescent="0.25">
      <c r="B149" s="234"/>
      <c r="C149" s="2902"/>
      <c r="D149" s="60"/>
      <c r="Q149" s="463"/>
      <c r="R149" s="463"/>
      <c r="S149" s="463"/>
      <c r="T149" s="463"/>
      <c r="U149" s="463"/>
    </row>
    <row r="153" spans="1:25" ht="18" x14ac:dyDescent="0.25">
      <c r="B153" s="499" t="s">
        <v>231</v>
      </c>
      <c r="C153" s="500"/>
      <c r="D153" s="500"/>
      <c r="E153" s="500"/>
      <c r="F153" s="500"/>
      <c r="G153" s="500"/>
      <c r="H153" s="500"/>
      <c r="I153" s="500"/>
      <c r="J153" s="500"/>
      <c r="K153" s="500"/>
      <c r="L153" s="500"/>
      <c r="M153" s="500"/>
      <c r="N153" s="500"/>
      <c r="O153" s="500"/>
      <c r="P153" s="500"/>
      <c r="Q153" s="500"/>
      <c r="R153" s="500"/>
      <c r="S153" s="500"/>
      <c r="T153" s="500"/>
      <c r="U153" s="500"/>
      <c r="V153" s="500"/>
      <c r="W153" s="500"/>
      <c r="X153" s="500"/>
    </row>
    <row r="156" spans="1:25" x14ac:dyDescent="0.25">
      <c r="C156" s="56" t="s">
        <v>1090</v>
      </c>
    </row>
    <row r="157" spans="1:25" x14ac:dyDescent="0.25">
      <c r="B157" s="506"/>
      <c r="C157" s="611" t="s">
        <v>907</v>
      </c>
      <c r="D157" s="612"/>
      <c r="E157" s="612"/>
      <c r="F157" s="612"/>
      <c r="G157" s="613"/>
      <c r="H157" s="612"/>
      <c r="I157" s="612"/>
      <c r="J157" s="612"/>
      <c r="K157" s="1400" t="s">
        <v>1091</v>
      </c>
      <c r="L157" s="1400"/>
      <c r="M157" s="1400"/>
      <c r="N157" s="1400"/>
      <c r="O157" s="1400"/>
      <c r="P157" s="1400"/>
      <c r="Q157" s="1400"/>
      <c r="R157" s="1"/>
      <c r="S157" s="1"/>
      <c r="T157" s="1"/>
    </row>
    <row r="158" spans="1:25" ht="15.75" x14ac:dyDescent="0.25">
      <c r="B158" s="614" t="s">
        <v>166</v>
      </c>
      <c r="C158" s="1501" t="s">
        <v>909</v>
      </c>
      <c r="D158" s="1501" t="s">
        <v>503</v>
      </c>
      <c r="E158" s="1501" t="s">
        <v>504</v>
      </c>
      <c r="F158" s="1501" t="s">
        <v>505</v>
      </c>
      <c r="G158" s="1501" t="s">
        <v>506</v>
      </c>
      <c r="H158" s="2929" t="s">
        <v>507</v>
      </c>
      <c r="I158" s="2929" t="s">
        <v>910</v>
      </c>
      <c r="K158" s="2903" t="s">
        <v>909</v>
      </c>
      <c r="L158" s="2903" t="s">
        <v>503</v>
      </c>
      <c r="M158" s="2903" t="s">
        <v>504</v>
      </c>
      <c r="N158" s="2903" t="s">
        <v>505</v>
      </c>
      <c r="O158" s="2903" t="s">
        <v>506</v>
      </c>
      <c r="P158" s="2903" t="s">
        <v>507</v>
      </c>
      <c r="Q158" s="2903" t="s">
        <v>911</v>
      </c>
      <c r="R158" s="240" t="s">
        <v>427</v>
      </c>
      <c r="S158" s="2904" t="s">
        <v>471</v>
      </c>
      <c r="T158" s="708"/>
      <c r="U158" s="802" t="s">
        <v>1</v>
      </c>
      <c r="W158" s="1889"/>
      <c r="X158" s="72"/>
      <c r="Y158" s="72"/>
    </row>
    <row r="159" spans="1:25" x14ac:dyDescent="0.25">
      <c r="A159" s="46">
        <f>SUM(C159:F159)</f>
        <v>1</v>
      </c>
      <c r="B159" s="234" t="s">
        <v>1031</v>
      </c>
      <c r="C159" s="1401">
        <f t="shared" ref="C159:C168" si="23">+K159/R159</f>
        <v>0</v>
      </c>
      <c r="D159" s="1401">
        <f t="shared" ref="D159:D168" si="24">+L159/R159</f>
        <v>0.92</v>
      </c>
      <c r="E159" s="1402">
        <f t="shared" ref="E159:E168" si="25">+M159/R159</f>
        <v>0</v>
      </c>
      <c r="F159" s="1402">
        <f t="shared" ref="F159:F168" si="26">+N159/R159</f>
        <v>0.08</v>
      </c>
      <c r="G159" s="1402">
        <f t="shared" ref="G159:G168" si="27">+O159/R159</f>
        <v>0</v>
      </c>
      <c r="H159" s="1402">
        <f t="shared" ref="H159:H168" si="28">P159/R159</f>
        <v>0</v>
      </c>
      <c r="I159" s="1402">
        <f t="shared" ref="I159:I168" si="29">+Q159/R159</f>
        <v>0</v>
      </c>
      <c r="J159" s="677">
        <f>SUM(C159:F159)</f>
        <v>1</v>
      </c>
      <c r="K159" s="626">
        <v>0</v>
      </c>
      <c r="L159" s="626">
        <v>23</v>
      </c>
      <c r="M159" s="626">
        <v>0</v>
      </c>
      <c r="N159" s="626">
        <v>2</v>
      </c>
      <c r="O159" s="626">
        <v>0</v>
      </c>
      <c r="P159" s="626">
        <v>0</v>
      </c>
      <c r="Q159" s="626">
        <v>0</v>
      </c>
      <c r="R159" s="2930">
        <f t="shared" ref="R159:R168" si="30">SUM(K159:Q159)</f>
        <v>25</v>
      </c>
      <c r="S159" s="1502">
        <f>+((K159*0)+(L159*1)+(M159*2)+(N159*3)+(O159*4))/R159+(P159*5)/R159+(Q159*6)/R159</f>
        <v>1.1599999999999999</v>
      </c>
      <c r="T159" s="252" t="str">
        <f>+B159</f>
        <v>ENE</v>
      </c>
      <c r="U159" s="2931">
        <f>+D219</f>
        <v>3</v>
      </c>
      <c r="W159" s="72"/>
      <c r="X159" s="72"/>
      <c r="Y159" s="72"/>
    </row>
    <row r="160" spans="1:25" x14ac:dyDescent="0.25">
      <c r="A160" s="46">
        <f t="shared" ref="A160" si="31">SUM(C160:F160)</f>
        <v>0.94351732991014114</v>
      </c>
      <c r="B160" s="234" t="s">
        <v>1032</v>
      </c>
      <c r="C160" s="1401">
        <f t="shared" si="23"/>
        <v>0</v>
      </c>
      <c r="D160" s="1401">
        <f t="shared" si="24"/>
        <v>0.73170731707317072</v>
      </c>
      <c r="E160" s="1402">
        <f t="shared" si="25"/>
        <v>9.7560975609756101E-2</v>
      </c>
      <c r="F160" s="1402">
        <f t="shared" si="26"/>
        <v>0.11424903722721438</v>
      </c>
      <c r="G160" s="1402">
        <f t="shared" si="27"/>
        <v>2.6957637997432605E-2</v>
      </c>
      <c r="H160" s="1402">
        <f t="shared" si="28"/>
        <v>2.9525032092426188E-2</v>
      </c>
      <c r="I160" s="1402">
        <f t="shared" si="29"/>
        <v>0</v>
      </c>
      <c r="J160" s="677">
        <f>SUM(C160:I160)</f>
        <v>0.99999999999999989</v>
      </c>
      <c r="K160" s="626">
        <v>0</v>
      </c>
      <c r="L160" s="626">
        <v>570</v>
      </c>
      <c r="M160" s="626">
        <v>76</v>
      </c>
      <c r="N160" s="626">
        <v>89</v>
      </c>
      <c r="O160" s="626">
        <v>21</v>
      </c>
      <c r="P160" s="626">
        <v>23</v>
      </c>
      <c r="Q160" s="626">
        <v>0</v>
      </c>
      <c r="R160" s="2930">
        <f t="shared" si="30"/>
        <v>779</v>
      </c>
      <c r="S160" s="1503">
        <f>+((K160*0)+(L160*1)+(M160*2)+(N160*3)+(O160*4))/R160+(P160*5)/R160+(Q160*6)/R160</f>
        <v>1.5250320924261875</v>
      </c>
      <c r="T160" s="252" t="str">
        <f t="shared" ref="T160:T171" si="32">+B160</f>
        <v>FEB</v>
      </c>
      <c r="U160" s="2931">
        <f>+D220</f>
        <v>3</v>
      </c>
      <c r="W160" s="72"/>
      <c r="X160" s="72"/>
      <c r="Y160" s="72"/>
    </row>
    <row r="161" spans="1:21" x14ac:dyDescent="0.25">
      <c r="A161" s="46">
        <f>SUM(C161:F161)</f>
        <v>0.88453159041394325</v>
      </c>
      <c r="B161" s="234" t="s">
        <v>1329</v>
      </c>
      <c r="C161" s="1401">
        <f t="shared" si="23"/>
        <v>0</v>
      </c>
      <c r="D161" s="1401">
        <f t="shared" si="24"/>
        <v>0.67465504720406677</v>
      </c>
      <c r="E161" s="1402">
        <f t="shared" si="25"/>
        <v>9.586056644880174E-2</v>
      </c>
      <c r="F161" s="1402">
        <f t="shared" si="26"/>
        <v>0.11401597676107481</v>
      </c>
      <c r="G161" s="1402">
        <f t="shared" si="27"/>
        <v>0.11038489469862019</v>
      </c>
      <c r="H161" s="1402">
        <f t="shared" si="28"/>
        <v>5.0835148874364558E-3</v>
      </c>
      <c r="I161" s="1402">
        <f t="shared" si="29"/>
        <v>0</v>
      </c>
      <c r="J161" s="677">
        <f>SUM(C161:I161)</f>
        <v>0.99999999999999989</v>
      </c>
      <c r="K161" s="626">
        <v>0</v>
      </c>
      <c r="L161" s="626">
        <v>929</v>
      </c>
      <c r="M161" s="626">
        <v>132</v>
      </c>
      <c r="N161" s="626">
        <v>157</v>
      </c>
      <c r="O161" s="626">
        <v>152</v>
      </c>
      <c r="P161" s="626">
        <v>7</v>
      </c>
      <c r="Q161" s="626">
        <v>0</v>
      </c>
      <c r="R161" s="2930">
        <f>SUM(K161:Q161)</f>
        <v>1377</v>
      </c>
      <c r="S161" s="1502">
        <f t="shared" ref="S161:S164" si="33">+((K161*0)+(L161*1)+(M161*2)+(N161*3)+(O161*4))/R161+(P161*5)/R161+(Q161*6)/R161</f>
        <v>1.6753812636165577</v>
      </c>
      <c r="T161" s="252" t="str">
        <f t="shared" si="32"/>
        <v>MZO</v>
      </c>
      <c r="U161" s="2931">
        <f>+D221</f>
        <v>3</v>
      </c>
    </row>
    <row r="162" spans="1:21" x14ac:dyDescent="0.25">
      <c r="A162" s="2940">
        <f>SUM(C162:F162)</f>
        <v>0.98225806451612896</v>
      </c>
      <c r="B162" s="2941" t="s">
        <v>1520</v>
      </c>
      <c r="C162" s="2942">
        <f t="shared" si="23"/>
        <v>0</v>
      </c>
      <c r="D162" s="2942">
        <f t="shared" si="24"/>
        <v>0.74919354838709673</v>
      </c>
      <c r="E162" s="2943">
        <f t="shared" si="25"/>
        <v>0.1064516129032258</v>
      </c>
      <c r="F162" s="2943">
        <f t="shared" si="26"/>
        <v>0.12661290322580646</v>
      </c>
      <c r="G162" s="2943">
        <f t="shared" si="27"/>
        <v>1.2096774193548387E-2</v>
      </c>
      <c r="H162" s="2943">
        <f t="shared" si="28"/>
        <v>5.6451612903225803E-3</v>
      </c>
      <c r="I162" s="2943">
        <f t="shared" si="29"/>
        <v>0</v>
      </c>
      <c r="J162" s="2944">
        <f>SUM(C162:I162)</f>
        <v>0.99999999999999989</v>
      </c>
      <c r="K162" s="2945">
        <f>+K161</f>
        <v>0</v>
      </c>
      <c r="L162" s="2945">
        <f>+L161</f>
        <v>929</v>
      </c>
      <c r="M162" s="2945">
        <f>+M161</f>
        <v>132</v>
      </c>
      <c r="N162" s="2945">
        <f>+N161</f>
        <v>157</v>
      </c>
      <c r="O162" s="2945">
        <f>+O161-137</f>
        <v>15</v>
      </c>
      <c r="P162" s="2945">
        <v>7</v>
      </c>
      <c r="Q162" s="2945"/>
      <c r="R162" s="2930">
        <f>SUM(K162:Q162)</f>
        <v>1240</v>
      </c>
      <c r="S162" s="1502">
        <f t="shared" si="33"/>
        <v>1.4185483870967743</v>
      </c>
      <c r="T162" s="2946" t="s">
        <v>1521</v>
      </c>
      <c r="U162" s="2947"/>
    </row>
    <row r="163" spans="1:21" x14ac:dyDescent="0.25">
      <c r="A163" s="46" t="e">
        <f t="shared" ref="A163:A166" si="34">SUM(C163:I163)</f>
        <v>#DIV/0!</v>
      </c>
      <c r="B163" s="234" t="s">
        <v>1034</v>
      </c>
      <c r="C163" s="1401" t="e">
        <f t="shared" si="23"/>
        <v>#DIV/0!</v>
      </c>
      <c r="D163" s="1401" t="e">
        <f t="shared" si="24"/>
        <v>#DIV/0!</v>
      </c>
      <c r="E163" s="1402" t="e">
        <f t="shared" si="25"/>
        <v>#DIV/0!</v>
      </c>
      <c r="F163" s="1402" t="e">
        <f t="shared" si="26"/>
        <v>#DIV/0!</v>
      </c>
      <c r="G163" s="1402" t="e">
        <f t="shared" si="27"/>
        <v>#DIV/0!</v>
      </c>
      <c r="H163" s="1402" t="e">
        <f t="shared" si="28"/>
        <v>#DIV/0!</v>
      </c>
      <c r="I163" s="1402" t="e">
        <f t="shared" si="29"/>
        <v>#DIV/0!</v>
      </c>
      <c r="J163" s="677" t="e">
        <f t="shared" ref="J163:J168" si="35">SUM(C163:I163)</f>
        <v>#DIV/0!</v>
      </c>
      <c r="K163" s="626"/>
      <c r="L163" s="626"/>
      <c r="M163" s="626"/>
      <c r="N163" s="626"/>
      <c r="O163" s="626"/>
      <c r="P163" s="626"/>
      <c r="Q163" s="626"/>
      <c r="R163" s="2930">
        <f t="shared" si="30"/>
        <v>0</v>
      </c>
      <c r="S163" s="1503" t="e">
        <f t="shared" si="33"/>
        <v>#DIV/0!</v>
      </c>
      <c r="T163" s="252" t="str">
        <f t="shared" si="32"/>
        <v>ABR</v>
      </c>
      <c r="U163" s="2931">
        <f t="shared" ref="U163:U171" si="36">+D222</f>
        <v>3</v>
      </c>
    </row>
    <row r="164" spans="1:21" x14ac:dyDescent="0.25">
      <c r="A164" s="46" t="e">
        <f t="shared" si="34"/>
        <v>#DIV/0!</v>
      </c>
      <c r="B164" s="234" t="s">
        <v>210</v>
      </c>
      <c r="C164" s="1401" t="e">
        <f t="shared" si="23"/>
        <v>#DIV/0!</v>
      </c>
      <c r="D164" s="1401" t="e">
        <f t="shared" si="24"/>
        <v>#DIV/0!</v>
      </c>
      <c r="E164" s="1402" t="e">
        <f t="shared" si="25"/>
        <v>#DIV/0!</v>
      </c>
      <c r="F164" s="1402" t="e">
        <f t="shared" si="26"/>
        <v>#DIV/0!</v>
      </c>
      <c r="G164" s="1402" t="e">
        <f t="shared" si="27"/>
        <v>#DIV/0!</v>
      </c>
      <c r="H164" s="1402" t="e">
        <f t="shared" si="28"/>
        <v>#DIV/0!</v>
      </c>
      <c r="I164" s="1402" t="e">
        <f t="shared" si="29"/>
        <v>#DIV/0!</v>
      </c>
      <c r="J164" s="677" t="e">
        <f t="shared" si="35"/>
        <v>#DIV/0!</v>
      </c>
      <c r="K164" s="626"/>
      <c r="L164" s="626"/>
      <c r="M164" s="626"/>
      <c r="N164" s="626"/>
      <c r="O164" s="626"/>
      <c r="P164" s="626"/>
      <c r="Q164" s="626"/>
      <c r="R164" s="2930">
        <f t="shared" si="30"/>
        <v>0</v>
      </c>
      <c r="S164" s="1502" t="e">
        <f t="shared" si="33"/>
        <v>#DIV/0!</v>
      </c>
      <c r="T164" s="252" t="str">
        <f t="shared" si="32"/>
        <v>MAYO</v>
      </c>
      <c r="U164" s="2931">
        <f t="shared" si="36"/>
        <v>3</v>
      </c>
    </row>
    <row r="165" spans="1:21" x14ac:dyDescent="0.25">
      <c r="A165" s="46" t="e">
        <f t="shared" si="34"/>
        <v>#DIV/0!</v>
      </c>
      <c r="B165" s="1504" t="s">
        <v>1035</v>
      </c>
      <c r="C165" s="1401" t="e">
        <f t="shared" si="23"/>
        <v>#DIV/0!</v>
      </c>
      <c r="D165" s="1401" t="e">
        <f t="shared" si="24"/>
        <v>#DIV/0!</v>
      </c>
      <c r="E165" s="1401" t="e">
        <f t="shared" si="25"/>
        <v>#DIV/0!</v>
      </c>
      <c r="F165" s="1402" t="e">
        <f t="shared" si="26"/>
        <v>#DIV/0!</v>
      </c>
      <c r="G165" s="1402" t="e">
        <f t="shared" si="27"/>
        <v>#DIV/0!</v>
      </c>
      <c r="H165" s="1402" t="e">
        <f t="shared" si="28"/>
        <v>#DIV/0!</v>
      </c>
      <c r="I165" s="1402" t="e">
        <f t="shared" si="29"/>
        <v>#DIV/0!</v>
      </c>
      <c r="J165" s="677" t="e">
        <f t="shared" si="35"/>
        <v>#DIV/0!</v>
      </c>
      <c r="K165" s="626"/>
      <c r="L165" s="626"/>
      <c r="M165" s="626"/>
      <c r="N165" s="626"/>
      <c r="O165" s="626"/>
      <c r="P165" s="626"/>
      <c r="Q165" s="626"/>
      <c r="R165" s="2930">
        <f t="shared" si="30"/>
        <v>0</v>
      </c>
      <c r="S165" s="1502" t="e">
        <f>+((K165*0)+(L165*1)+(M165*2)+(N165*3)+(O165*4))/R165+(P165*5)/R165+(Q165*6)/R165</f>
        <v>#DIV/0!</v>
      </c>
      <c r="T165" s="252" t="str">
        <f t="shared" si="32"/>
        <v>JUN</v>
      </c>
      <c r="U165" s="2931">
        <f t="shared" si="36"/>
        <v>3</v>
      </c>
    </row>
    <row r="166" spans="1:21" x14ac:dyDescent="0.25">
      <c r="A166" s="46" t="e">
        <f t="shared" si="34"/>
        <v>#DIV/0!</v>
      </c>
      <c r="B166" s="1504" t="s">
        <v>1036</v>
      </c>
      <c r="C166" s="1401" t="e">
        <f t="shared" si="23"/>
        <v>#DIV/0!</v>
      </c>
      <c r="D166" s="1401" t="e">
        <f t="shared" si="24"/>
        <v>#DIV/0!</v>
      </c>
      <c r="E166" s="1401" t="e">
        <f t="shared" si="25"/>
        <v>#DIV/0!</v>
      </c>
      <c r="F166" s="1402" t="e">
        <f t="shared" si="26"/>
        <v>#DIV/0!</v>
      </c>
      <c r="G166" s="1402" t="e">
        <f t="shared" si="27"/>
        <v>#DIV/0!</v>
      </c>
      <c r="H166" s="1402" t="e">
        <f t="shared" si="28"/>
        <v>#DIV/0!</v>
      </c>
      <c r="I166" s="1402" t="e">
        <f t="shared" si="29"/>
        <v>#DIV/0!</v>
      </c>
      <c r="J166" s="677" t="e">
        <f t="shared" si="35"/>
        <v>#DIV/0!</v>
      </c>
      <c r="K166" s="626"/>
      <c r="L166" s="626"/>
      <c r="M166" s="626"/>
      <c r="N166" s="626"/>
      <c r="O166" s="626"/>
      <c r="P166" s="626"/>
      <c r="Q166" s="626"/>
      <c r="R166" s="2930">
        <f t="shared" si="30"/>
        <v>0</v>
      </c>
      <c r="S166" s="1890" t="e">
        <f>+((K166*0)+(L166*1)+(M166*2)+(N166*3)+(O166*4))/R166+(P166*5)/R166+(Q166*6)/R166</f>
        <v>#DIV/0!</v>
      </c>
      <c r="T166" s="252" t="str">
        <f t="shared" si="32"/>
        <v>JUL</v>
      </c>
      <c r="U166" s="2931">
        <f t="shared" si="36"/>
        <v>3</v>
      </c>
    </row>
    <row r="167" spans="1:21" x14ac:dyDescent="0.25">
      <c r="A167" s="2074">
        <v>1</v>
      </c>
      <c r="B167" s="1504" t="s">
        <v>1037</v>
      </c>
      <c r="C167" s="1401" t="e">
        <f t="shared" si="23"/>
        <v>#DIV/0!</v>
      </c>
      <c r="D167" s="1401" t="e">
        <f t="shared" si="24"/>
        <v>#DIV/0!</v>
      </c>
      <c r="E167" s="1401" t="e">
        <f t="shared" si="25"/>
        <v>#DIV/0!</v>
      </c>
      <c r="F167" s="1402" t="e">
        <f t="shared" si="26"/>
        <v>#DIV/0!</v>
      </c>
      <c r="G167" s="1402" t="e">
        <f t="shared" si="27"/>
        <v>#DIV/0!</v>
      </c>
      <c r="H167" s="1402" t="e">
        <f t="shared" si="28"/>
        <v>#DIV/0!</v>
      </c>
      <c r="I167" s="1402" t="e">
        <f t="shared" si="29"/>
        <v>#DIV/0!</v>
      </c>
      <c r="J167" s="677" t="e">
        <f t="shared" si="35"/>
        <v>#DIV/0!</v>
      </c>
      <c r="K167" s="626"/>
      <c r="L167" s="626"/>
      <c r="M167" s="626"/>
      <c r="N167" s="626"/>
      <c r="O167" s="626"/>
      <c r="P167" s="626"/>
      <c r="Q167" s="626"/>
      <c r="R167" s="2930">
        <f t="shared" si="30"/>
        <v>0</v>
      </c>
      <c r="S167" s="1890" t="e">
        <f>+((K167*0)+(L167*1)+(M167*2)+(N167*3)+(O167*4))/R167+(P167*5)/R167+(Q167*6)/R167</f>
        <v>#DIV/0!</v>
      </c>
      <c r="T167" s="252" t="str">
        <f t="shared" si="32"/>
        <v>AGO</v>
      </c>
      <c r="U167" s="2931">
        <f t="shared" si="36"/>
        <v>3</v>
      </c>
    </row>
    <row r="168" spans="1:21" x14ac:dyDescent="0.25">
      <c r="A168" s="2074">
        <v>1</v>
      </c>
      <c r="B168" s="1504" t="s">
        <v>1038</v>
      </c>
      <c r="C168" s="1401" t="e">
        <f t="shared" si="23"/>
        <v>#DIV/0!</v>
      </c>
      <c r="D168" s="1401" t="e">
        <f t="shared" si="24"/>
        <v>#DIV/0!</v>
      </c>
      <c r="E168" s="1401" t="e">
        <f t="shared" si="25"/>
        <v>#DIV/0!</v>
      </c>
      <c r="F168" s="1402" t="e">
        <f t="shared" si="26"/>
        <v>#DIV/0!</v>
      </c>
      <c r="G168" s="1402" t="e">
        <f t="shared" si="27"/>
        <v>#DIV/0!</v>
      </c>
      <c r="H168" s="1402" t="e">
        <f t="shared" si="28"/>
        <v>#DIV/0!</v>
      </c>
      <c r="I168" s="1402" t="e">
        <f t="shared" si="29"/>
        <v>#DIV/0!</v>
      </c>
      <c r="J168" s="677" t="e">
        <f t="shared" si="35"/>
        <v>#DIV/0!</v>
      </c>
      <c r="K168" s="626"/>
      <c r="L168" s="626"/>
      <c r="M168" s="626"/>
      <c r="N168" s="626"/>
      <c r="O168" s="626"/>
      <c r="P168" s="626"/>
      <c r="Q168" s="626"/>
      <c r="R168" s="2930">
        <f t="shared" si="30"/>
        <v>0</v>
      </c>
      <c r="S168" s="1890" t="e">
        <f>+((K168*0)+(L168*1)+(M168*2)+(N168*3)+(O168*4))/R168+(P168*5)/R168+(Q168*6)/R168</f>
        <v>#DIV/0!</v>
      </c>
      <c r="T168" s="252" t="str">
        <f t="shared" si="32"/>
        <v>SEPT</v>
      </c>
      <c r="U168" s="2931">
        <f t="shared" si="36"/>
        <v>3</v>
      </c>
    </row>
    <row r="169" spans="1:21" x14ac:dyDescent="0.25">
      <c r="A169" s="1505"/>
      <c r="B169" s="1504" t="s">
        <v>1039</v>
      </c>
      <c r="C169" s="1401"/>
      <c r="D169" s="1401"/>
      <c r="E169" s="1401"/>
      <c r="F169" s="1402"/>
      <c r="G169" s="1402"/>
      <c r="H169" s="1402"/>
      <c r="I169" s="1402"/>
      <c r="J169" s="251"/>
      <c r="K169" s="626"/>
      <c r="L169" s="626"/>
      <c r="M169" s="626"/>
      <c r="N169" s="626"/>
      <c r="O169" s="626"/>
      <c r="P169" s="626"/>
      <c r="Q169" s="626"/>
      <c r="R169" s="2930"/>
      <c r="S169" s="1890"/>
      <c r="T169" s="252" t="str">
        <f t="shared" si="32"/>
        <v>OCT</v>
      </c>
      <c r="U169" s="2931">
        <f t="shared" si="36"/>
        <v>3</v>
      </c>
    </row>
    <row r="170" spans="1:21" x14ac:dyDescent="0.25">
      <c r="A170" s="1505"/>
      <c r="B170" s="1504" t="s">
        <v>1040</v>
      </c>
      <c r="C170" s="1401"/>
      <c r="D170" s="1401"/>
      <c r="E170" s="1401"/>
      <c r="F170" s="1402"/>
      <c r="G170" s="1402"/>
      <c r="H170" s="1402"/>
      <c r="I170" s="1402"/>
      <c r="J170" s="251"/>
      <c r="K170" s="626"/>
      <c r="L170" s="626"/>
      <c r="M170" s="626"/>
      <c r="N170" s="626"/>
      <c r="O170" s="626"/>
      <c r="P170" s="626"/>
      <c r="Q170" s="626"/>
      <c r="R170" s="2930"/>
      <c r="S170" s="1890"/>
      <c r="T170" s="252" t="str">
        <f t="shared" si="32"/>
        <v>NOV</v>
      </c>
      <c r="U170" s="2931">
        <f t="shared" si="36"/>
        <v>3</v>
      </c>
    </row>
    <row r="171" spans="1:21" x14ac:dyDescent="0.25">
      <c r="A171" s="1505"/>
      <c r="B171" s="1504" t="s">
        <v>1041</v>
      </c>
      <c r="C171" s="1401"/>
      <c r="D171" s="1401"/>
      <c r="E171" s="1401"/>
      <c r="F171" s="1402"/>
      <c r="G171" s="1402"/>
      <c r="H171" s="1402"/>
      <c r="I171" s="1402"/>
      <c r="J171" s="251"/>
      <c r="K171" s="626"/>
      <c r="L171" s="626"/>
      <c r="M171" s="626"/>
      <c r="N171" s="626"/>
      <c r="O171" s="626"/>
      <c r="P171" s="626"/>
      <c r="Q171" s="626"/>
      <c r="R171" s="2930"/>
      <c r="S171" s="1890"/>
      <c r="T171" s="252" t="str">
        <f t="shared" si="32"/>
        <v>DIC</v>
      </c>
      <c r="U171" s="2931">
        <f t="shared" si="36"/>
        <v>3</v>
      </c>
    </row>
    <row r="172" spans="1:21" x14ac:dyDescent="0.25">
      <c r="A172" s="72"/>
      <c r="B172" s="72"/>
      <c r="S172" s="2933"/>
    </row>
    <row r="173" spans="1:21" x14ac:dyDescent="0.25">
      <c r="B173" s="2948" t="s">
        <v>1522</v>
      </c>
    </row>
    <row r="174" spans="1:21" x14ac:dyDescent="0.25">
      <c r="B174" s="2948" t="s">
        <v>1523</v>
      </c>
    </row>
    <row r="217" spans="2:12" x14ac:dyDescent="0.25">
      <c r="G217" s="2932"/>
      <c r="H217" s="2932"/>
      <c r="I217" s="2932"/>
      <c r="J217" s="2932"/>
      <c r="L217" s="623"/>
    </row>
    <row r="218" spans="2:12" x14ac:dyDescent="0.25">
      <c r="B218" s="2930" t="s">
        <v>166</v>
      </c>
      <c r="C218" s="409" t="s">
        <v>912</v>
      </c>
      <c r="D218" s="2930" t="s">
        <v>159</v>
      </c>
    </row>
    <row r="219" spans="2:12" x14ac:dyDescent="0.25">
      <c r="B219" s="234">
        <v>43101</v>
      </c>
      <c r="C219" s="2905">
        <f>+S159</f>
        <v>1.1599999999999999</v>
      </c>
      <c r="D219" s="181">
        <v>3</v>
      </c>
      <c r="E219" s="181"/>
      <c r="F219" s="60"/>
    </row>
    <row r="220" spans="2:12" x14ac:dyDescent="0.25">
      <c r="B220" s="234">
        <v>43132</v>
      </c>
      <c r="C220" s="2905">
        <f>+S160</f>
        <v>1.5250320924261875</v>
      </c>
      <c r="D220" s="181">
        <v>3</v>
      </c>
      <c r="E220" s="181"/>
    </row>
    <row r="221" spans="2:12" x14ac:dyDescent="0.25">
      <c r="B221" s="234">
        <v>43160</v>
      </c>
      <c r="C221" s="2905">
        <f>+S161</f>
        <v>1.6753812636165577</v>
      </c>
      <c r="D221" s="181">
        <v>3</v>
      </c>
      <c r="E221" s="181"/>
    </row>
    <row r="222" spans="2:12" x14ac:dyDescent="0.25">
      <c r="B222" s="234">
        <v>43191</v>
      </c>
      <c r="C222" s="2905" t="e">
        <f t="shared" ref="C222:C230" si="37">+S163</f>
        <v>#DIV/0!</v>
      </c>
      <c r="D222" s="181">
        <v>3</v>
      </c>
      <c r="E222" s="181"/>
    </row>
    <row r="223" spans="2:12" x14ac:dyDescent="0.25">
      <c r="B223" s="234">
        <v>43221</v>
      </c>
      <c r="C223" s="2905" t="e">
        <f t="shared" si="37"/>
        <v>#DIV/0!</v>
      </c>
      <c r="D223" s="181">
        <v>3</v>
      </c>
      <c r="E223" s="181"/>
    </row>
    <row r="224" spans="2:12" x14ac:dyDescent="0.25">
      <c r="B224" s="234">
        <v>43252</v>
      </c>
      <c r="C224" s="2905" t="e">
        <f t="shared" si="37"/>
        <v>#DIV/0!</v>
      </c>
      <c r="D224" s="181">
        <v>3</v>
      </c>
      <c r="E224" s="181"/>
    </row>
    <row r="225" spans="2:5" x14ac:dyDescent="0.25">
      <c r="B225" s="638">
        <v>43282</v>
      </c>
      <c r="C225" s="2905" t="e">
        <f t="shared" si="37"/>
        <v>#DIV/0!</v>
      </c>
      <c r="D225" s="181">
        <v>3</v>
      </c>
      <c r="E225" s="181"/>
    </row>
    <row r="226" spans="2:5" x14ac:dyDescent="0.25">
      <c r="B226" s="234">
        <v>43313</v>
      </c>
      <c r="C226" s="2906" t="e">
        <f t="shared" si="37"/>
        <v>#DIV/0!</v>
      </c>
      <c r="D226" s="181">
        <v>3</v>
      </c>
      <c r="E226" s="181"/>
    </row>
    <row r="227" spans="2:5" x14ac:dyDescent="0.25">
      <c r="B227" s="638">
        <v>43344</v>
      </c>
      <c r="C227" s="2906" t="e">
        <f t="shared" si="37"/>
        <v>#DIV/0!</v>
      </c>
      <c r="D227" s="181">
        <v>3</v>
      </c>
      <c r="E227" s="181"/>
    </row>
    <row r="228" spans="2:5" x14ac:dyDescent="0.25">
      <c r="B228" s="234">
        <v>43374</v>
      </c>
      <c r="C228" s="2906">
        <f t="shared" si="37"/>
        <v>0</v>
      </c>
      <c r="D228" s="181">
        <v>3</v>
      </c>
      <c r="E228" s="181"/>
    </row>
    <row r="229" spans="2:5" x14ac:dyDescent="0.25">
      <c r="B229" s="234">
        <v>43405</v>
      </c>
      <c r="C229" s="2907">
        <f t="shared" si="37"/>
        <v>0</v>
      </c>
      <c r="D229" s="181">
        <v>3</v>
      </c>
      <c r="E229" s="181"/>
    </row>
    <row r="230" spans="2:5" x14ac:dyDescent="0.25">
      <c r="B230" s="234">
        <v>43435</v>
      </c>
      <c r="C230" s="2907">
        <f t="shared" si="37"/>
        <v>0</v>
      </c>
      <c r="D230" s="181">
        <v>3</v>
      </c>
      <c r="E230" s="181"/>
    </row>
    <row r="231" spans="2:5" x14ac:dyDescent="0.25">
      <c r="C231" s="181"/>
      <c r="D231" s="181"/>
      <c r="E231" s="181"/>
    </row>
    <row r="232" spans="2:5" x14ac:dyDescent="0.25">
      <c r="B232" s="2930"/>
      <c r="C232" s="2930"/>
      <c r="D232" s="2930"/>
      <c r="E232" s="2930"/>
    </row>
  </sheetData>
  <mergeCells count="3">
    <mergeCell ref="X28:Z36"/>
    <mergeCell ref="J113:Q113"/>
    <mergeCell ref="E28:M40"/>
  </mergeCells>
  <conditionalFormatting sqref="C27:C35">
    <cfRule type="cellIs" dxfId="52" priority="10" stopIfTrue="1" operator="lessThan">
      <formula>0.9</formula>
    </cfRule>
  </conditionalFormatting>
  <conditionalFormatting sqref="C36">
    <cfRule type="cellIs" dxfId="51" priority="9" stopIfTrue="1" operator="lessThan">
      <formula>0.9</formula>
    </cfRule>
  </conditionalFormatting>
  <conditionalFormatting sqref="C37">
    <cfRule type="cellIs" dxfId="50" priority="8" stopIfTrue="1" operator="lessThan">
      <formula>0.9</formula>
    </cfRule>
  </conditionalFormatting>
  <conditionalFormatting sqref="C38">
    <cfRule type="cellIs" dxfId="49" priority="7" stopIfTrue="1" operator="lessThan">
      <formula>0.9</formula>
    </cfRule>
  </conditionalFormatting>
  <conditionalFormatting sqref="C133">
    <cfRule type="cellIs" dxfId="48" priority="1" stopIfTrue="1" operator="lessThan">
      <formula>0.9</formula>
    </cfRule>
  </conditionalFormatting>
  <pageMargins left="0.7" right="0.7" top="0.75" bottom="0.75" header="0.3" footer="0.3"/>
  <pageSetup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75"/>
  <sheetViews>
    <sheetView workbookViewId="0"/>
  </sheetViews>
  <sheetFormatPr defaultColWidth="9.140625" defaultRowHeight="15" x14ac:dyDescent="0.25"/>
  <cols>
    <col min="1" max="1" width="5" customWidth="1"/>
    <col min="2" max="2" width="11.85546875" customWidth="1"/>
    <col min="3" max="3" width="6" customWidth="1"/>
    <col min="4" max="4" width="4.140625" customWidth="1"/>
    <col min="5" max="5" width="6.5703125" customWidth="1"/>
    <col min="6" max="6" width="3" customWidth="1"/>
    <col min="7" max="7" width="12.7109375" customWidth="1"/>
    <col min="8" max="8" width="5.7109375" customWidth="1"/>
    <col min="9" max="9" width="4.140625" customWidth="1"/>
    <col min="10" max="10" width="3.7109375" customWidth="1"/>
    <col min="11" max="11" width="6" customWidth="1"/>
    <col min="12" max="12" width="5.7109375" customWidth="1"/>
    <col min="13" max="13" width="4.42578125" customWidth="1"/>
    <col min="14" max="14" width="5.42578125" customWidth="1"/>
    <col min="15" max="15" width="4.7109375" customWidth="1"/>
    <col min="16" max="16" width="4.85546875" customWidth="1"/>
    <col min="17" max="17" width="5.85546875" customWidth="1"/>
    <col min="18" max="18" width="4.7109375" customWidth="1"/>
    <col min="19" max="19" width="5.5703125" customWidth="1"/>
    <col min="20" max="20" width="6.5703125" customWidth="1"/>
    <col min="21" max="21" width="4.42578125" customWidth="1"/>
    <col min="22" max="22" width="3.7109375" customWidth="1"/>
    <col min="23" max="23" width="6" customWidth="1"/>
    <col min="24" max="24" width="3.140625" customWidth="1"/>
    <col min="25" max="25" width="4.7109375" customWidth="1"/>
    <col min="26" max="26" width="7.42578125" customWidth="1"/>
    <col min="27" max="27" width="4" customWidth="1"/>
    <col min="28" max="28" width="3.5703125" customWidth="1"/>
    <col min="29" max="29" width="5.5703125" customWidth="1"/>
    <col min="30" max="30" width="3.7109375" customWidth="1"/>
    <col min="31" max="31" width="5.42578125" bestFit="1" customWidth="1"/>
    <col min="35" max="35" width="8.5703125" customWidth="1"/>
  </cols>
  <sheetData>
    <row r="1" spans="2:35" ht="18" x14ac:dyDescent="0.25">
      <c r="B1" s="3873" t="s">
        <v>953</v>
      </c>
      <c r="C1" s="3873"/>
      <c r="D1" s="3873"/>
      <c r="E1" s="3873"/>
      <c r="F1" s="3873"/>
      <c r="G1" s="3873"/>
      <c r="H1" s="3873"/>
      <c r="I1" s="3873"/>
      <c r="J1" s="3873"/>
      <c r="K1" s="3873"/>
      <c r="L1" s="3873"/>
      <c r="M1" s="3873"/>
      <c r="N1" s="3873"/>
      <c r="O1" s="3873"/>
      <c r="P1" s="3873"/>
      <c r="Q1" s="3873"/>
      <c r="R1" s="3873"/>
      <c r="S1" s="3873"/>
      <c r="T1" s="3873"/>
      <c r="U1" s="3873"/>
      <c r="V1" s="3873"/>
      <c r="W1" s="3873"/>
      <c r="X1" s="3873"/>
      <c r="Y1" s="3873"/>
      <c r="Z1" s="3873"/>
      <c r="AA1" s="3873"/>
      <c r="AB1" s="3873"/>
      <c r="AC1" s="3873"/>
      <c r="AD1" s="3873"/>
      <c r="AE1" s="3873"/>
    </row>
    <row r="2" spans="2:35" ht="15.75" x14ac:dyDescent="0.25">
      <c r="B2" s="3874" t="s">
        <v>41</v>
      </c>
      <c r="C2" s="3874"/>
      <c r="D2" s="3874"/>
      <c r="E2" s="3874"/>
      <c r="F2" s="3874"/>
      <c r="G2" s="3874"/>
      <c r="H2" s="3874"/>
      <c r="I2" s="3874"/>
      <c r="J2" s="3874"/>
      <c r="K2" s="3874"/>
      <c r="L2" s="3874"/>
      <c r="M2" s="3874"/>
      <c r="N2" s="3874"/>
      <c r="O2" s="3874"/>
      <c r="P2" s="3874"/>
      <c r="Q2" s="3874"/>
      <c r="R2" s="3874"/>
      <c r="S2" s="3874"/>
      <c r="T2" s="3874"/>
      <c r="U2" s="3874"/>
      <c r="V2" s="3874"/>
      <c r="W2" s="3874"/>
      <c r="X2" s="3874"/>
      <c r="Y2" s="3874"/>
      <c r="Z2" s="3874"/>
      <c r="AA2" s="3874"/>
      <c r="AB2" s="3874"/>
      <c r="AC2" s="3874"/>
      <c r="AD2" s="3874"/>
      <c r="AE2" s="3874"/>
    </row>
    <row r="3" spans="2:35" x14ac:dyDescent="0.25">
      <c r="B3" s="1551"/>
      <c r="C3" s="1551"/>
      <c r="D3" s="1551"/>
      <c r="E3" s="1551"/>
      <c r="F3" s="1551"/>
      <c r="G3" s="1551"/>
      <c r="H3" s="1551"/>
      <c r="I3" s="1551"/>
      <c r="J3" s="1551"/>
      <c r="K3" s="1551"/>
      <c r="L3" s="1551"/>
      <c r="M3" s="1551"/>
      <c r="N3" s="1551"/>
      <c r="O3" s="1551"/>
      <c r="P3" s="1551"/>
      <c r="Q3" s="1551"/>
      <c r="R3" s="1551"/>
      <c r="S3" s="1551"/>
      <c r="T3" s="1551"/>
      <c r="U3" s="1551"/>
      <c r="V3" s="1551"/>
      <c r="W3" s="1551"/>
      <c r="X3" s="1551"/>
      <c r="Y3" s="1551"/>
      <c r="Z3" s="1551"/>
      <c r="AA3" s="1551"/>
      <c r="AB3" s="1551"/>
      <c r="AC3" s="1551"/>
      <c r="AD3" s="1551"/>
      <c r="AE3" s="1551"/>
    </row>
    <row r="4" spans="2:35" x14ac:dyDescent="0.25">
      <c r="B4" s="1551"/>
      <c r="C4" s="1551"/>
      <c r="D4" s="1551"/>
      <c r="E4" s="1551"/>
      <c r="F4" s="1551"/>
      <c r="G4" s="1551"/>
      <c r="H4" s="1551"/>
      <c r="I4" s="1551"/>
      <c r="J4" s="1551"/>
      <c r="K4" s="1551"/>
      <c r="L4" s="1551"/>
      <c r="M4" s="1551"/>
      <c r="N4" s="1551"/>
      <c r="O4" s="1551"/>
      <c r="P4" s="1551"/>
      <c r="Q4" s="1551"/>
      <c r="R4" s="1551"/>
      <c r="S4" s="1551"/>
      <c r="T4" s="1551"/>
      <c r="U4" s="1551"/>
      <c r="V4" s="1551"/>
      <c r="W4" s="1551"/>
      <c r="X4" s="1551"/>
      <c r="Y4" s="1551"/>
      <c r="Z4" s="1551"/>
      <c r="AA4" s="1551"/>
      <c r="AB4" s="1551"/>
      <c r="AC4" s="1551"/>
      <c r="AD4" s="1551"/>
      <c r="AE4" s="1551"/>
    </row>
    <row r="5" spans="2:35" ht="15.75" x14ac:dyDescent="0.25">
      <c r="B5" s="3875" t="s">
        <v>954</v>
      </c>
      <c r="C5" s="3875"/>
      <c r="D5" s="3875"/>
      <c r="E5" s="3875"/>
      <c r="F5" s="3875"/>
      <c r="G5" s="3875"/>
      <c r="H5" s="3875"/>
      <c r="I5" s="3875"/>
      <c r="J5" s="3875"/>
      <c r="K5" s="3875"/>
      <c r="L5" s="3875"/>
      <c r="M5" s="3875"/>
      <c r="N5" s="3875"/>
      <c r="O5" s="3875"/>
      <c r="P5" s="3875"/>
      <c r="Q5" s="3875"/>
      <c r="R5" s="3875"/>
      <c r="S5" s="3875"/>
      <c r="T5" s="3875"/>
      <c r="U5" s="3875"/>
      <c r="V5" s="3875"/>
      <c r="W5" s="3875"/>
      <c r="X5" s="3875"/>
      <c r="Y5" s="3875"/>
      <c r="Z5" s="3875"/>
      <c r="AA5" s="3875"/>
      <c r="AB5" s="3875"/>
      <c r="AC5" s="3875"/>
      <c r="AD5" s="3875"/>
      <c r="AE5" s="3875"/>
    </row>
    <row r="6" spans="2:35" x14ac:dyDescent="0.25">
      <c r="B6" s="1551"/>
      <c r="C6" s="1551"/>
      <c r="D6" s="1551"/>
      <c r="E6" s="1551"/>
      <c r="F6" s="1551"/>
      <c r="G6" s="1551"/>
      <c r="H6" s="1551"/>
      <c r="I6" s="1551"/>
      <c r="J6" s="1551"/>
      <c r="K6" s="1551"/>
      <c r="L6" s="1551"/>
      <c r="M6" s="1551"/>
      <c r="N6" s="1551"/>
      <c r="O6" s="1551"/>
      <c r="P6" s="1551"/>
      <c r="Q6" s="1551"/>
      <c r="R6" s="1551"/>
      <c r="S6" s="1551"/>
      <c r="T6" s="1551"/>
      <c r="U6" s="1551"/>
      <c r="V6" s="1551"/>
      <c r="W6" s="1551"/>
      <c r="X6" s="1551"/>
      <c r="Y6" s="1551"/>
      <c r="Z6" s="1551"/>
      <c r="AA6" s="1551"/>
      <c r="AB6" s="1551"/>
      <c r="AC6" s="1551"/>
      <c r="AD6" s="1551"/>
      <c r="AE6" s="1551"/>
    </row>
    <row r="7" spans="2:35" x14ac:dyDescent="0.25">
      <c r="B7" s="1516"/>
      <c r="C7" s="1516"/>
      <c r="D7" s="1516"/>
      <c r="E7" s="1516"/>
      <c r="F7" s="1516"/>
      <c r="G7" s="1516"/>
      <c r="H7" s="1516"/>
      <c r="I7" s="1516"/>
      <c r="J7" s="1516"/>
      <c r="K7" s="1516"/>
      <c r="L7" s="1516"/>
      <c r="M7" s="1516"/>
      <c r="N7" s="1516"/>
      <c r="O7" s="1516"/>
      <c r="P7" s="1516"/>
      <c r="Q7" s="1516"/>
      <c r="R7" s="1516"/>
      <c r="S7" s="1516"/>
      <c r="T7" s="1516"/>
      <c r="U7" s="1516"/>
      <c r="V7" s="1516"/>
      <c r="W7" s="107" t="s">
        <v>1486</v>
      </c>
      <c r="X7" s="1517"/>
      <c r="Y7" s="1517"/>
      <c r="Z7" s="1517"/>
      <c r="AA7" s="1516"/>
      <c r="AB7" s="1516"/>
      <c r="AC7" s="1516"/>
      <c r="AD7" s="1516"/>
      <c r="AE7" s="1516"/>
    </row>
    <row r="8" spans="2:35" ht="30" x14ac:dyDescent="0.4">
      <c r="B8" s="1518">
        <v>2017</v>
      </c>
      <c r="C8" s="1516"/>
      <c r="D8" s="1516"/>
      <c r="E8" s="1516"/>
      <c r="F8" s="1516"/>
      <c r="G8" s="1516"/>
      <c r="H8" s="1516"/>
      <c r="I8" s="1516"/>
      <c r="J8" s="1516"/>
      <c r="K8" s="1516"/>
      <c r="L8" s="1516"/>
      <c r="M8" s="1516"/>
      <c r="N8" s="1516"/>
      <c r="O8" s="1516"/>
      <c r="P8" s="1516"/>
      <c r="Q8" s="1516"/>
      <c r="R8" s="1516"/>
      <c r="S8" s="1516"/>
      <c r="T8" s="1516"/>
      <c r="U8" s="1516"/>
      <c r="V8" s="1516"/>
      <c r="W8" s="107" t="s">
        <v>965</v>
      </c>
      <c r="X8" s="1517"/>
      <c r="Y8" s="1517"/>
      <c r="Z8" s="1517"/>
      <c r="AA8" s="1516"/>
      <c r="AB8" s="1516"/>
      <c r="AC8" s="1516"/>
      <c r="AD8" s="1516"/>
      <c r="AE8" s="1516"/>
    </row>
    <row r="9" spans="2:35" x14ac:dyDescent="0.25">
      <c r="C9" s="1516"/>
      <c r="D9" s="1516"/>
      <c r="E9" s="1516"/>
      <c r="F9" s="1516"/>
      <c r="G9" s="1516"/>
      <c r="H9" s="1516"/>
      <c r="I9" s="1516"/>
      <c r="J9" s="1516"/>
      <c r="K9" s="1516"/>
      <c r="L9" s="1516"/>
      <c r="M9" s="1516"/>
      <c r="N9" s="1516"/>
      <c r="O9" s="1516"/>
      <c r="P9" s="1516"/>
      <c r="Q9" s="1516"/>
      <c r="R9" s="1516"/>
      <c r="S9" s="1516"/>
      <c r="T9" s="1516"/>
      <c r="U9" s="1516"/>
      <c r="V9" s="1516"/>
      <c r="W9" s="107"/>
      <c r="X9" s="1517"/>
      <c r="Y9" s="1517"/>
      <c r="Z9" s="1517"/>
      <c r="AA9" s="1516"/>
      <c r="AB9" s="1516"/>
      <c r="AC9" s="1516"/>
      <c r="AD9" s="1516"/>
      <c r="AE9" s="1516"/>
    </row>
    <row r="10" spans="2:35" x14ac:dyDescent="0.25">
      <c r="B10" s="610" t="s">
        <v>1117</v>
      </c>
      <c r="C10" s="1516"/>
      <c r="D10" s="1516"/>
      <c r="E10" s="1516"/>
      <c r="F10" s="1516"/>
      <c r="G10" s="1516"/>
      <c r="H10" s="1516"/>
      <c r="I10" s="1516"/>
      <c r="J10" s="1516"/>
      <c r="K10" s="1516"/>
      <c r="L10" s="1516"/>
      <c r="M10" s="1516"/>
      <c r="N10" s="1516"/>
      <c r="O10" s="1516"/>
      <c r="P10" s="1516"/>
      <c r="Q10" s="1516"/>
      <c r="R10" s="1516"/>
      <c r="S10" s="1516"/>
      <c r="T10" s="1516"/>
      <c r="U10" s="1516"/>
      <c r="V10" s="1516"/>
      <c r="W10" s="1516"/>
      <c r="X10" s="1516"/>
      <c r="Y10" s="1516"/>
      <c r="Z10" s="1516"/>
      <c r="AA10" s="1516"/>
      <c r="AB10" s="1516"/>
      <c r="AC10" s="1516"/>
      <c r="AD10" s="1516"/>
      <c r="AE10" s="1516"/>
    </row>
    <row r="11" spans="2:35" ht="1.5" customHeight="1" thickBot="1" x14ac:dyDescent="0.3">
      <c r="B11" s="1519"/>
      <c r="C11" s="3876" t="s">
        <v>1118</v>
      </c>
      <c r="D11" s="3876"/>
      <c r="E11" s="3876"/>
      <c r="F11" s="3876"/>
      <c r="G11" s="3876"/>
      <c r="H11" s="3876"/>
      <c r="I11" s="3876"/>
      <c r="J11" s="3876"/>
      <c r="K11" s="3876"/>
      <c r="L11" s="3876"/>
      <c r="M11" s="3876"/>
      <c r="N11" s="3876"/>
      <c r="O11" s="3876"/>
      <c r="P11" s="3876"/>
      <c r="Q11" s="3876"/>
      <c r="R11" s="3876"/>
      <c r="S11" s="3876"/>
      <c r="T11" s="3876"/>
      <c r="U11" s="3876"/>
      <c r="V11" s="3876"/>
      <c r="W11" s="3876"/>
      <c r="X11" s="3876"/>
      <c r="Y11" s="3876"/>
      <c r="Z11" s="3876"/>
      <c r="AA11" s="3876"/>
      <c r="AB11" s="1520"/>
      <c r="AC11" s="1520"/>
      <c r="AD11" s="1521" t="s">
        <v>1119</v>
      </c>
      <c r="AE11" s="1522"/>
    </row>
    <row r="12" spans="2:35" ht="42" customHeight="1" thickTop="1" x14ac:dyDescent="0.25">
      <c r="B12" s="1523" t="s">
        <v>166</v>
      </c>
      <c r="C12" s="3877" t="s">
        <v>1120</v>
      </c>
      <c r="D12" s="3878"/>
      <c r="E12" s="3740"/>
      <c r="F12" s="3742" t="s">
        <v>1121</v>
      </c>
      <c r="G12" s="3879"/>
      <c r="H12" s="3880"/>
      <c r="I12" s="3877" t="s">
        <v>1122</v>
      </c>
      <c r="J12" s="3878"/>
      <c r="K12" s="3740"/>
      <c r="L12" s="1524" t="s">
        <v>1123</v>
      </c>
      <c r="M12" s="1525"/>
      <c r="N12" s="1526"/>
      <c r="O12" s="1524" t="s">
        <v>1124</v>
      </c>
      <c r="P12" s="1525"/>
      <c r="Q12" s="1526"/>
      <c r="R12" s="1524" t="s">
        <v>1125</v>
      </c>
      <c r="S12" s="1525"/>
      <c r="T12" s="1526"/>
      <c r="U12" s="1524" t="s">
        <v>1126</v>
      </c>
      <c r="V12" s="1525"/>
      <c r="W12" s="1526"/>
      <c r="X12" s="3742" t="s">
        <v>1127</v>
      </c>
      <c r="Y12" s="3879"/>
      <c r="Z12" s="3880"/>
      <c r="AA12" s="1524" t="s">
        <v>1128</v>
      </c>
      <c r="AB12" s="1525"/>
      <c r="AC12" s="1525"/>
      <c r="AD12" s="1524" t="s">
        <v>1129</v>
      </c>
      <c r="AE12" s="1525"/>
      <c r="AF12" s="1527"/>
      <c r="AG12" s="1528" t="s">
        <v>167</v>
      </c>
      <c r="AH12" s="1529"/>
    </row>
    <row r="13" spans="2:35" x14ac:dyDescent="0.25">
      <c r="B13" s="1530" t="s">
        <v>167</v>
      </c>
      <c r="C13" s="1395" t="s">
        <v>1130</v>
      </c>
      <c r="D13" s="1395" t="s">
        <v>1131</v>
      </c>
      <c r="E13" s="1531" t="s">
        <v>1071</v>
      </c>
      <c r="F13" s="1395" t="s">
        <v>1130</v>
      </c>
      <c r="G13" s="1395" t="s">
        <v>1131</v>
      </c>
      <c r="H13" s="1531" t="s">
        <v>1071</v>
      </c>
      <c r="I13" s="1395" t="s">
        <v>1130</v>
      </c>
      <c r="J13" s="1395" t="s">
        <v>1131</v>
      </c>
      <c r="K13" s="1531" t="s">
        <v>1071</v>
      </c>
      <c r="L13" s="1395" t="s">
        <v>1130</v>
      </c>
      <c r="M13" s="1395" t="s">
        <v>1131</v>
      </c>
      <c r="N13" s="1531" t="s">
        <v>1071</v>
      </c>
      <c r="O13" s="1395" t="s">
        <v>1130</v>
      </c>
      <c r="P13" s="1395" t="s">
        <v>1131</v>
      </c>
      <c r="Q13" s="1531" t="s">
        <v>1071</v>
      </c>
      <c r="R13" s="1395" t="s">
        <v>1130</v>
      </c>
      <c r="S13" s="1395" t="s">
        <v>1131</v>
      </c>
      <c r="T13" s="1531" t="s">
        <v>1071</v>
      </c>
      <c r="U13" s="1395" t="s">
        <v>1130</v>
      </c>
      <c r="V13" s="1395" t="s">
        <v>1131</v>
      </c>
      <c r="W13" s="1531" t="s">
        <v>1071</v>
      </c>
      <c r="X13" s="1395" t="s">
        <v>1130</v>
      </c>
      <c r="Y13" s="1395" t="s">
        <v>1131</v>
      </c>
      <c r="Z13" s="1531" t="s">
        <v>335</v>
      </c>
      <c r="AA13" s="1395" t="s">
        <v>1130</v>
      </c>
      <c r="AB13" s="1395" t="s">
        <v>1131</v>
      </c>
      <c r="AC13" s="1532" t="s">
        <v>1071</v>
      </c>
      <c r="AD13" s="1395" t="s">
        <v>1130</v>
      </c>
      <c r="AE13" s="1395" t="s">
        <v>1131</v>
      </c>
      <c r="AF13" s="1532" t="s">
        <v>1071</v>
      </c>
      <c r="AG13" s="1533" t="s">
        <v>167</v>
      </c>
      <c r="AH13" s="1534" t="s">
        <v>1071</v>
      </c>
      <c r="AI13" t="s">
        <v>167</v>
      </c>
    </row>
    <row r="14" spans="2:35" x14ac:dyDescent="0.25">
      <c r="B14" s="1535" t="s">
        <v>1105</v>
      </c>
      <c r="C14" s="1536">
        <v>17</v>
      </c>
      <c r="D14" s="1536">
        <v>17</v>
      </c>
      <c r="E14" s="1537">
        <f>+C14/D14</f>
        <v>1</v>
      </c>
      <c r="F14" s="3871" t="s">
        <v>1132</v>
      </c>
      <c r="G14" s="3872"/>
      <c r="H14" s="1537">
        <v>1</v>
      </c>
      <c r="I14" s="1536">
        <v>17</v>
      </c>
      <c r="J14" s="1536">
        <v>17</v>
      </c>
      <c r="K14" s="1537">
        <f>+I14/J14</f>
        <v>1</v>
      </c>
      <c r="L14" s="1536">
        <v>17</v>
      </c>
      <c r="M14" s="1536">
        <v>15</v>
      </c>
      <c r="N14" s="1537">
        <f>+M14/L14</f>
        <v>0.88235294117647056</v>
      </c>
      <c r="O14" s="1536">
        <v>17</v>
      </c>
      <c r="P14" s="1536">
        <v>16</v>
      </c>
      <c r="Q14" s="1537">
        <f>+P14/O14</f>
        <v>0.94117647058823528</v>
      </c>
      <c r="R14" s="1536">
        <v>17</v>
      </c>
      <c r="S14" s="1536">
        <v>15</v>
      </c>
      <c r="T14" s="1537">
        <f>+S14/R14</f>
        <v>0.88235294117647056</v>
      </c>
      <c r="U14" s="1536">
        <v>17</v>
      </c>
      <c r="V14" s="1536">
        <v>15</v>
      </c>
      <c r="W14" s="1537">
        <f>+V14/U14</f>
        <v>0.88235294117647056</v>
      </c>
      <c r="X14" s="1536">
        <v>0</v>
      </c>
      <c r="Y14" s="1536">
        <v>0</v>
      </c>
      <c r="Z14" s="1537">
        <v>0</v>
      </c>
      <c r="AA14" s="1536">
        <v>17</v>
      </c>
      <c r="AB14" s="1536">
        <v>16</v>
      </c>
      <c r="AC14" s="1537">
        <f>+AB14/AA14</f>
        <v>0.94117647058823528</v>
      </c>
      <c r="AD14" s="1536">
        <v>17</v>
      </c>
      <c r="AE14" s="1536">
        <v>15</v>
      </c>
      <c r="AF14" s="1537">
        <f>+AE14/AD14</f>
        <v>0.88235294117647056</v>
      </c>
      <c r="AG14" s="1535"/>
      <c r="AH14" s="1538">
        <f>+AI14/9</f>
        <v>0.934640522875817</v>
      </c>
      <c r="AI14" s="60">
        <f>+AF14+Z14+W14+T14+Q14+N14+K14+H14+E14+AC14</f>
        <v>8.4117647058823533</v>
      </c>
    </row>
    <row r="15" spans="2:35" x14ac:dyDescent="0.25">
      <c r="B15" s="1536" t="s">
        <v>1106</v>
      </c>
      <c r="C15" s="1536">
        <v>19</v>
      </c>
      <c r="D15" s="1536">
        <v>19</v>
      </c>
      <c r="E15" s="1537">
        <f>+C15/D15</f>
        <v>1</v>
      </c>
      <c r="F15" s="3871" t="s">
        <v>1132</v>
      </c>
      <c r="G15" s="3872"/>
      <c r="H15" s="1537">
        <v>1</v>
      </c>
      <c r="I15" s="1536">
        <v>19</v>
      </c>
      <c r="J15" s="1536">
        <v>19</v>
      </c>
      <c r="K15" s="1537">
        <f>+I15/J15</f>
        <v>1</v>
      </c>
      <c r="L15" s="1536">
        <v>19</v>
      </c>
      <c r="M15" s="1536">
        <v>16</v>
      </c>
      <c r="N15" s="1537">
        <f>+M15/L15</f>
        <v>0.84210526315789469</v>
      </c>
      <c r="O15" s="1536">
        <v>19</v>
      </c>
      <c r="P15" s="1536">
        <v>18</v>
      </c>
      <c r="Q15" s="1537">
        <f>+P15/O15</f>
        <v>0.94736842105263153</v>
      </c>
      <c r="R15" s="1536">
        <v>19</v>
      </c>
      <c r="S15" s="1536">
        <v>19</v>
      </c>
      <c r="T15" s="1537">
        <f>+S15/R15</f>
        <v>1</v>
      </c>
      <c r="U15" s="1536">
        <v>19</v>
      </c>
      <c r="V15" s="1536">
        <v>17</v>
      </c>
      <c r="W15" s="1537">
        <f>+V15/U15</f>
        <v>0.89473684210526316</v>
      </c>
      <c r="X15" s="1536">
        <v>0</v>
      </c>
      <c r="Y15" s="1536">
        <v>0</v>
      </c>
      <c r="Z15" s="1537">
        <v>0</v>
      </c>
      <c r="AA15" s="1536">
        <v>19</v>
      </c>
      <c r="AB15" s="1536">
        <v>18</v>
      </c>
      <c r="AC15" s="1537">
        <f>+AB15/AA15</f>
        <v>0.94736842105263153</v>
      </c>
      <c r="AD15" s="1536">
        <v>19</v>
      </c>
      <c r="AE15" s="1536">
        <v>17</v>
      </c>
      <c r="AF15" s="1537">
        <f>+AE15/AD15</f>
        <v>0.89473684210526316</v>
      </c>
      <c r="AG15" s="1535"/>
      <c r="AH15" s="1538">
        <f>+AI15/9</f>
        <v>0.94736842105263164</v>
      </c>
      <c r="AI15" s="60">
        <f>+AF15+Z15+W15+T15+Q15+N15+K15+H15+E15+AC15</f>
        <v>8.526315789473685</v>
      </c>
    </row>
    <row r="16" spans="2:35" x14ac:dyDescent="0.25">
      <c r="B16" s="1536" t="s">
        <v>1107</v>
      </c>
      <c r="C16" s="1536">
        <v>21</v>
      </c>
      <c r="D16" s="1536">
        <v>21</v>
      </c>
      <c r="E16" s="1537">
        <f>+C16/D16</f>
        <v>1</v>
      </c>
      <c r="F16" s="3871" t="s">
        <v>1132</v>
      </c>
      <c r="G16" s="3872"/>
      <c r="H16" s="1537">
        <v>1</v>
      </c>
      <c r="I16" s="1536">
        <v>21</v>
      </c>
      <c r="J16" s="1536">
        <v>21</v>
      </c>
      <c r="K16" s="1537">
        <f>+I16/J16</f>
        <v>1</v>
      </c>
      <c r="L16" s="1536">
        <v>21</v>
      </c>
      <c r="M16" s="1536">
        <v>19</v>
      </c>
      <c r="N16" s="1537">
        <f>+M16/L16</f>
        <v>0.90476190476190477</v>
      </c>
      <c r="O16" s="1536">
        <v>21</v>
      </c>
      <c r="P16" s="1536">
        <v>18</v>
      </c>
      <c r="Q16" s="1537">
        <f>+P16/O16</f>
        <v>0.8571428571428571</v>
      </c>
      <c r="R16" s="1536">
        <v>21</v>
      </c>
      <c r="S16" s="1536">
        <v>20</v>
      </c>
      <c r="T16" s="1537">
        <f>+S16/R16</f>
        <v>0.95238095238095233</v>
      </c>
      <c r="U16" s="1536">
        <v>21</v>
      </c>
      <c r="V16" s="1536">
        <v>20</v>
      </c>
      <c r="W16" s="1537">
        <f>+V16/U16</f>
        <v>0.95238095238095233</v>
      </c>
      <c r="X16" s="1536">
        <v>0</v>
      </c>
      <c r="Y16" s="1536">
        <v>0</v>
      </c>
      <c r="Z16" s="1537">
        <v>0</v>
      </c>
      <c r="AA16" s="1536">
        <v>21</v>
      </c>
      <c r="AB16" s="1536">
        <v>20</v>
      </c>
      <c r="AC16" s="1537">
        <f>+AB16/AA16</f>
        <v>0.95238095238095233</v>
      </c>
      <c r="AD16" s="1536">
        <v>21</v>
      </c>
      <c r="AE16" s="1536">
        <v>20</v>
      </c>
      <c r="AF16" s="1537">
        <f>+AE16/AD16</f>
        <v>0.95238095238095233</v>
      </c>
      <c r="AG16" s="1535"/>
      <c r="AH16" s="1538">
        <f>+AI16/9</f>
        <v>0.95238095238095233</v>
      </c>
      <c r="AI16" s="60">
        <f>+AF16+Z16+W16+T16+Q16+N16+K16+H16+E16+AC16</f>
        <v>8.5714285714285712</v>
      </c>
    </row>
    <row r="17" spans="2:39" x14ac:dyDescent="0.25">
      <c r="B17" s="1539" t="s">
        <v>167</v>
      </c>
      <c r="C17" s="1299"/>
      <c r="D17" s="1540"/>
      <c r="E17" s="1396"/>
      <c r="F17" s="3871"/>
      <c r="G17" s="3872"/>
      <c r="H17" s="1396"/>
      <c r="I17" s="1540"/>
      <c r="J17" s="1540"/>
      <c r="K17" s="1396"/>
      <c r="L17" s="1540"/>
      <c r="M17" s="1540"/>
      <c r="N17" s="1396"/>
      <c r="O17" s="1540"/>
      <c r="P17" s="1540"/>
      <c r="Q17" s="1396"/>
      <c r="R17" s="1540"/>
      <c r="S17" s="1540"/>
      <c r="T17" s="1396"/>
      <c r="U17" s="1540"/>
      <c r="V17" s="1540"/>
      <c r="W17" s="1396"/>
      <c r="X17" s="1540"/>
      <c r="Y17" s="1540"/>
      <c r="Z17" s="1396"/>
      <c r="AA17" s="1540"/>
      <c r="AB17" s="1540"/>
      <c r="AC17" s="1396"/>
      <c r="AD17" s="1540"/>
      <c r="AE17" s="1540"/>
      <c r="AF17" s="1396"/>
      <c r="AG17" s="1536" t="s">
        <v>167</v>
      </c>
      <c r="AH17" s="898"/>
      <c r="AI17" s="60" t="s">
        <v>167</v>
      </c>
    </row>
    <row r="18" spans="2:39" x14ac:dyDescent="0.25">
      <c r="B18" s="1536" t="s">
        <v>318</v>
      </c>
      <c r="C18" s="1536">
        <v>15</v>
      </c>
      <c r="D18" s="1536">
        <v>15</v>
      </c>
      <c r="E18" s="1537">
        <f>+C18/D18</f>
        <v>1</v>
      </c>
      <c r="F18" s="3871" t="s">
        <v>1132</v>
      </c>
      <c r="G18" s="3872"/>
      <c r="H18" s="1537">
        <v>1</v>
      </c>
      <c r="I18" s="1536">
        <v>15</v>
      </c>
      <c r="J18" s="1536">
        <v>15</v>
      </c>
      <c r="K18" s="1537">
        <f>+I18/J18</f>
        <v>1</v>
      </c>
      <c r="L18" s="1536">
        <v>15</v>
      </c>
      <c r="M18" s="1536">
        <v>14</v>
      </c>
      <c r="N18" s="1537">
        <f>+M18/L18</f>
        <v>0.93333333333333335</v>
      </c>
      <c r="O18" s="1536">
        <v>15</v>
      </c>
      <c r="P18" s="1536">
        <v>11</v>
      </c>
      <c r="Q18" s="1537">
        <f>+P18/O18</f>
        <v>0.73333333333333328</v>
      </c>
      <c r="R18" s="1536">
        <v>15</v>
      </c>
      <c r="S18" s="1536">
        <v>14</v>
      </c>
      <c r="T18" s="1537">
        <f>+S18/R18</f>
        <v>0.93333333333333335</v>
      </c>
      <c r="U18" s="1536">
        <v>13</v>
      </c>
      <c r="V18" s="1536">
        <v>15</v>
      </c>
      <c r="W18" s="1537">
        <f>+V18/U18</f>
        <v>1.1538461538461537</v>
      </c>
      <c r="X18" s="1536">
        <v>0</v>
      </c>
      <c r="Y18" s="1536">
        <v>0</v>
      </c>
      <c r="Z18" s="1537">
        <v>0</v>
      </c>
      <c r="AA18" s="1536">
        <v>15</v>
      </c>
      <c r="AB18" s="1536">
        <v>14</v>
      </c>
      <c r="AC18" s="1537">
        <f>+AB18/AA18</f>
        <v>0.93333333333333335</v>
      </c>
      <c r="AD18" s="1536">
        <v>15</v>
      </c>
      <c r="AE18" s="1536">
        <v>14</v>
      </c>
      <c r="AF18" s="1537">
        <f>+AE18/AD18</f>
        <v>0.93333333333333335</v>
      </c>
      <c r="AG18" s="1535"/>
      <c r="AH18" s="1538">
        <f>+AI18/9</f>
        <v>0.9578347578347578</v>
      </c>
      <c r="AI18" s="60">
        <f>+AF18+Z18+W18+T18+Q18+N18+K18+H18+E18+AC18</f>
        <v>8.6205128205128201</v>
      </c>
    </row>
    <row r="19" spans="2:39" x14ac:dyDescent="0.25">
      <c r="B19" s="1536" t="s">
        <v>210</v>
      </c>
      <c r="C19" s="1536">
        <v>19</v>
      </c>
      <c r="D19" s="1536">
        <v>19</v>
      </c>
      <c r="E19" s="1537">
        <f>+C19/D19</f>
        <v>1</v>
      </c>
      <c r="F19" s="3871" t="s">
        <v>1132</v>
      </c>
      <c r="G19" s="3872"/>
      <c r="H19" s="1537">
        <v>1</v>
      </c>
      <c r="I19" s="1536">
        <v>19</v>
      </c>
      <c r="J19" s="1536">
        <v>19</v>
      </c>
      <c r="K19" s="1537">
        <f>+I19/J19</f>
        <v>1</v>
      </c>
      <c r="L19" s="1536">
        <v>19</v>
      </c>
      <c r="M19" s="1536">
        <v>18</v>
      </c>
      <c r="N19" s="1537">
        <f>+M19/L19</f>
        <v>0.94736842105263153</v>
      </c>
      <c r="O19" s="1536">
        <v>19</v>
      </c>
      <c r="P19" s="1536">
        <v>15</v>
      </c>
      <c r="Q19" s="1537">
        <f>+P19/O19</f>
        <v>0.78947368421052633</v>
      </c>
      <c r="R19" s="1536">
        <v>19</v>
      </c>
      <c r="S19" s="1536">
        <v>18</v>
      </c>
      <c r="T19" s="1537">
        <f>+S19/R19</f>
        <v>0.94736842105263153</v>
      </c>
      <c r="U19" s="1536">
        <v>19</v>
      </c>
      <c r="V19" s="1536">
        <v>15</v>
      </c>
      <c r="W19" s="1537">
        <f>+V19/U19</f>
        <v>0.78947368421052633</v>
      </c>
      <c r="X19" s="1536">
        <v>0</v>
      </c>
      <c r="Y19" s="1536">
        <v>0</v>
      </c>
      <c r="Z19" s="1537">
        <v>0</v>
      </c>
      <c r="AA19" s="1536">
        <v>19</v>
      </c>
      <c r="AB19" s="1536">
        <v>18</v>
      </c>
      <c r="AC19" s="1537">
        <f>+AB19/AA19</f>
        <v>0.94736842105263153</v>
      </c>
      <c r="AD19" s="1536">
        <v>15</v>
      </c>
      <c r="AE19" s="1536">
        <v>19</v>
      </c>
      <c r="AF19" s="1537">
        <f>+AE19/AD19</f>
        <v>1.2666666666666666</v>
      </c>
      <c r="AG19" s="1535"/>
      <c r="AH19" s="1538">
        <f>+AI19/9</f>
        <v>0.96530214424951266</v>
      </c>
      <c r="AI19" s="60">
        <f>+AF19+Z19+W19+T19+Q19+N19+K19+H19+E19+AC19</f>
        <v>8.6877192982456144</v>
      </c>
    </row>
    <row r="20" spans="2:39" x14ac:dyDescent="0.25">
      <c r="B20" s="1536" t="s">
        <v>211</v>
      </c>
      <c r="C20" s="1536">
        <v>11</v>
      </c>
      <c r="D20" s="1536">
        <v>10</v>
      </c>
      <c r="E20" s="1537">
        <f>+D20/C20</f>
        <v>0.90909090909090906</v>
      </c>
      <c r="F20" s="3871" t="s">
        <v>1132</v>
      </c>
      <c r="G20" s="3872"/>
      <c r="H20" s="1537">
        <v>0.97</v>
      </c>
      <c r="I20" s="1536">
        <v>11</v>
      </c>
      <c r="J20" s="1536">
        <v>11</v>
      </c>
      <c r="K20" s="1537">
        <f>+I20/J20</f>
        <v>1</v>
      </c>
      <c r="L20" s="1536">
        <v>11</v>
      </c>
      <c r="M20" s="1536">
        <v>11</v>
      </c>
      <c r="N20" s="1537">
        <f>+M20/L20</f>
        <v>1</v>
      </c>
      <c r="O20" s="1536">
        <v>11</v>
      </c>
      <c r="P20" s="1536">
        <v>1</v>
      </c>
      <c r="Q20" s="1537">
        <f>+P20/O20</f>
        <v>9.0909090909090912E-2</v>
      </c>
      <c r="R20" s="1536">
        <v>11</v>
      </c>
      <c r="S20" s="1536">
        <v>11</v>
      </c>
      <c r="T20" s="1537">
        <f>+S20/R20</f>
        <v>1</v>
      </c>
      <c r="U20" s="1536">
        <v>10</v>
      </c>
      <c r="V20" s="1536">
        <v>11</v>
      </c>
      <c r="W20" s="1537">
        <f>+V20/U20</f>
        <v>1.1000000000000001</v>
      </c>
      <c r="X20" s="1536">
        <v>0</v>
      </c>
      <c r="Y20" s="1536">
        <v>0</v>
      </c>
      <c r="Z20" s="1537">
        <v>0</v>
      </c>
      <c r="AA20" s="1536">
        <v>11</v>
      </c>
      <c r="AB20" s="1536">
        <v>11</v>
      </c>
      <c r="AC20" s="1537">
        <f>+AB20/AA20</f>
        <v>1</v>
      </c>
      <c r="AD20" s="1536">
        <v>11</v>
      </c>
      <c r="AE20" s="1536">
        <v>11</v>
      </c>
      <c r="AF20" s="1537">
        <f>+AE20/AD20</f>
        <v>1</v>
      </c>
      <c r="AG20" s="1536" t="s">
        <v>167</v>
      </c>
      <c r="AH20" s="1538">
        <f>+AI20/9</f>
        <v>0.89666666666666672</v>
      </c>
      <c r="AI20" s="60">
        <f t="shared" ref="AI20" si="0">+AF20+Z20+W20+T20+Q20+N20+K20+H20+E20+AC20</f>
        <v>8.07</v>
      </c>
    </row>
    <row r="21" spans="2:39" x14ac:dyDescent="0.25">
      <c r="B21" s="1539"/>
      <c r="C21" s="1299"/>
      <c r="D21" s="1540"/>
      <c r="E21" s="1396"/>
      <c r="F21" s="1541"/>
      <c r="G21" s="1542"/>
      <c r="H21" s="1396"/>
      <c r="I21" s="1540"/>
      <c r="J21" s="1540"/>
      <c r="K21" s="1396"/>
      <c r="L21" s="1540"/>
      <c r="M21" s="1540"/>
      <c r="N21" s="1396"/>
      <c r="O21" s="1540"/>
      <c r="P21" s="1540"/>
      <c r="Q21" s="1396"/>
      <c r="R21" s="1540"/>
      <c r="S21" s="1540"/>
      <c r="T21" s="1396"/>
      <c r="U21" s="1540"/>
      <c r="V21" s="1540"/>
      <c r="W21" s="1396"/>
      <c r="X21" s="1540"/>
      <c r="Y21" s="1540"/>
      <c r="Z21" s="1396"/>
      <c r="AA21" s="1540"/>
      <c r="AB21" s="1540"/>
      <c r="AC21" s="1396"/>
      <c r="AD21" s="1540"/>
      <c r="AE21" s="1540"/>
      <c r="AF21" s="1396"/>
      <c r="AG21" s="1536"/>
      <c r="AH21" s="898"/>
      <c r="AI21" s="60"/>
    </row>
    <row r="22" spans="2:39" x14ac:dyDescent="0.25">
      <c r="B22" s="1536" t="s">
        <v>212</v>
      </c>
      <c r="C22" s="1536">
        <v>11</v>
      </c>
      <c r="D22" s="1536">
        <v>10</v>
      </c>
      <c r="E22" s="1537">
        <f>+D22/C22</f>
        <v>0.90909090909090906</v>
      </c>
      <c r="F22" s="3871" t="s">
        <v>1132</v>
      </c>
      <c r="G22" s="3872"/>
      <c r="H22" s="1537">
        <v>1</v>
      </c>
      <c r="I22" s="1536">
        <v>11</v>
      </c>
      <c r="J22" s="1536">
        <v>11</v>
      </c>
      <c r="K22" s="1537">
        <f>+I22/J22</f>
        <v>1</v>
      </c>
      <c r="L22" s="1536">
        <v>11</v>
      </c>
      <c r="M22" s="1536">
        <v>6</v>
      </c>
      <c r="N22" s="1537">
        <f>+M22/L22</f>
        <v>0.54545454545454541</v>
      </c>
      <c r="O22" s="1536">
        <v>11</v>
      </c>
      <c r="P22" s="1536">
        <v>3</v>
      </c>
      <c r="Q22" s="1537">
        <f>+P22/O22</f>
        <v>0.27272727272727271</v>
      </c>
      <c r="R22" s="1536">
        <v>11</v>
      </c>
      <c r="S22" s="1536">
        <v>11</v>
      </c>
      <c r="T22" s="1537">
        <f>+S22/R22</f>
        <v>1</v>
      </c>
      <c r="U22" s="1536">
        <v>11</v>
      </c>
      <c r="V22" s="1536">
        <v>11</v>
      </c>
      <c r="W22" s="1537">
        <f>+V22/U22</f>
        <v>1</v>
      </c>
      <c r="X22" s="1536">
        <v>0</v>
      </c>
      <c r="Y22" s="1536">
        <v>0</v>
      </c>
      <c r="Z22" s="1537">
        <v>0</v>
      </c>
      <c r="AA22" s="1536">
        <v>11</v>
      </c>
      <c r="AB22" s="1536">
        <v>11</v>
      </c>
      <c r="AC22" s="1537">
        <f>+AB22/AA22</f>
        <v>1</v>
      </c>
      <c r="AD22" s="1536">
        <v>11</v>
      </c>
      <c r="AE22" s="1536">
        <v>11</v>
      </c>
      <c r="AF22" s="1537">
        <f>+AE22/AD22</f>
        <v>1</v>
      </c>
      <c r="AG22" s="1536" t="s">
        <v>167</v>
      </c>
      <c r="AH22" s="1538">
        <f>+AI22/9</f>
        <v>0.85858585858585856</v>
      </c>
      <c r="AI22" s="60">
        <f>+AF22+Z22+W22+T22+Q22+N22+K22+H22+E22+AC22</f>
        <v>7.7272727272727275</v>
      </c>
    </row>
    <row r="23" spans="2:39" x14ac:dyDescent="0.25">
      <c r="B23" s="1536" t="s">
        <v>213</v>
      </c>
      <c r="C23" s="1536">
        <v>24</v>
      </c>
      <c r="D23" s="1536">
        <v>24</v>
      </c>
      <c r="E23" s="1537">
        <f>+D23/C23</f>
        <v>1</v>
      </c>
      <c r="F23" s="3871" t="s">
        <v>1132</v>
      </c>
      <c r="G23" s="3872"/>
      <c r="H23" s="1537">
        <v>1</v>
      </c>
      <c r="I23" s="1536">
        <v>24</v>
      </c>
      <c r="J23" s="1536">
        <v>24</v>
      </c>
      <c r="K23" s="1537">
        <f>+I23/J23</f>
        <v>1</v>
      </c>
      <c r="L23" s="1536">
        <v>24</v>
      </c>
      <c r="M23" s="1536">
        <v>19</v>
      </c>
      <c r="N23" s="1537">
        <f>+M23/L23</f>
        <v>0.79166666666666663</v>
      </c>
      <c r="O23" s="1536">
        <v>24</v>
      </c>
      <c r="P23" s="1536">
        <v>7</v>
      </c>
      <c r="Q23" s="1537">
        <f>+P23/O23</f>
        <v>0.29166666666666669</v>
      </c>
      <c r="R23" s="1536">
        <v>24</v>
      </c>
      <c r="S23" s="1536">
        <v>24</v>
      </c>
      <c r="T23" s="1537">
        <f>+S23/R23</f>
        <v>1</v>
      </c>
      <c r="U23" s="1536">
        <v>24</v>
      </c>
      <c r="V23" s="1536">
        <v>24</v>
      </c>
      <c r="W23" s="1537">
        <f>+V23/U23</f>
        <v>1</v>
      </c>
      <c r="X23" s="1536">
        <v>24</v>
      </c>
      <c r="Y23" s="1536">
        <v>24</v>
      </c>
      <c r="Z23" s="1537">
        <v>0</v>
      </c>
      <c r="AA23" s="1536">
        <v>24</v>
      </c>
      <c r="AB23" s="1536">
        <v>24</v>
      </c>
      <c r="AC23" s="1537">
        <f>+AB23/AA23</f>
        <v>1</v>
      </c>
      <c r="AD23" s="1536">
        <v>24</v>
      </c>
      <c r="AE23" s="1536">
        <v>20</v>
      </c>
      <c r="AF23" s="1537">
        <f>+AE23/AD23</f>
        <v>0.83333333333333337</v>
      </c>
      <c r="AG23" s="1536" t="s">
        <v>167</v>
      </c>
      <c r="AH23" s="1538">
        <f>+AI23/9</f>
        <v>0.87962962962962954</v>
      </c>
      <c r="AI23" s="60">
        <f>+AF23+Z23+W23+T23+Q23+N23+K23+H23+E23+AC23</f>
        <v>7.9166666666666661</v>
      </c>
    </row>
    <row r="24" spans="2:39" x14ac:dyDescent="0.25">
      <c r="B24" s="1543" t="s">
        <v>214</v>
      </c>
      <c r="C24" s="1544">
        <v>21</v>
      </c>
      <c r="D24" s="1544">
        <v>21</v>
      </c>
      <c r="E24" s="1545">
        <f>+D24/C24</f>
        <v>1</v>
      </c>
      <c r="F24" s="3871" t="s">
        <v>1132</v>
      </c>
      <c r="G24" s="3872"/>
      <c r="H24" s="1545">
        <v>1</v>
      </c>
      <c r="I24" s="1546">
        <v>24</v>
      </c>
      <c r="J24" s="1546">
        <v>23</v>
      </c>
      <c r="K24" s="1545">
        <f>+J24/I24</f>
        <v>0.95833333333333337</v>
      </c>
      <c r="L24" s="1546">
        <v>66</v>
      </c>
      <c r="M24" s="1546">
        <v>62</v>
      </c>
      <c r="N24" s="1545">
        <f>+M24/L24</f>
        <v>0.93939393939393945</v>
      </c>
      <c r="O24" s="1546">
        <v>20</v>
      </c>
      <c r="P24" s="1546">
        <v>20</v>
      </c>
      <c r="Q24" s="1545">
        <f>+P24/O24</f>
        <v>1</v>
      </c>
      <c r="R24" s="1546">
        <v>16</v>
      </c>
      <c r="S24" s="1546">
        <v>11</v>
      </c>
      <c r="T24" s="1545">
        <f>+S24/R24</f>
        <v>0.6875</v>
      </c>
      <c r="U24" s="1546">
        <v>14</v>
      </c>
      <c r="V24" s="1546">
        <v>11</v>
      </c>
      <c r="W24" s="1545">
        <f>+V24/U24</f>
        <v>0.7857142857142857</v>
      </c>
      <c r="X24" s="1546">
        <v>19</v>
      </c>
      <c r="Y24" s="1546">
        <v>19</v>
      </c>
      <c r="Z24" s="1545">
        <f t="shared" ref="Z24" si="1">+Y24/X24</f>
        <v>1</v>
      </c>
      <c r="AA24" s="1546">
        <v>10</v>
      </c>
      <c r="AB24" s="1546">
        <v>10</v>
      </c>
      <c r="AC24" s="1547">
        <f>+AB24/AA24</f>
        <v>1</v>
      </c>
      <c r="AD24" s="1546">
        <v>19</v>
      </c>
      <c r="AE24" s="1546">
        <v>18</v>
      </c>
      <c r="AF24" s="1545">
        <f t="shared" ref="AF24:AF28" si="2">+AE24/AD24</f>
        <v>0.94736842105263153</v>
      </c>
      <c r="AG24" s="1546" t="s">
        <v>167</v>
      </c>
      <c r="AH24" s="1548">
        <f>+AI24/10</f>
        <v>0.93183099794941882</v>
      </c>
      <c r="AI24" s="675">
        <f>+AF24+Z24+W24+T24+Q24+N24+K24+H24+E24+AC24</f>
        <v>9.3183099794941882</v>
      </c>
    </row>
    <row r="25" spans="2:39" x14ac:dyDescent="0.25">
      <c r="B25" s="1543"/>
      <c r="C25" s="1544"/>
      <c r="D25" s="1544"/>
      <c r="E25" s="1545"/>
      <c r="F25" s="3871"/>
      <c r="G25" s="3872"/>
      <c r="H25" s="1545"/>
      <c r="I25" s="1546"/>
      <c r="J25" s="1546"/>
      <c r="K25" s="1545"/>
      <c r="L25" s="1546"/>
      <c r="M25" s="1546"/>
      <c r="N25" s="1545"/>
      <c r="O25" s="1546"/>
      <c r="P25" s="1546"/>
      <c r="Q25" s="1545"/>
      <c r="R25" s="1546"/>
      <c r="S25" s="1546"/>
      <c r="T25" s="1545"/>
      <c r="U25" s="1546"/>
      <c r="V25" s="1546"/>
      <c r="W25" s="1545"/>
      <c r="X25" s="1546"/>
      <c r="Y25" s="1546"/>
      <c r="Z25" s="1545"/>
      <c r="AA25" s="1546"/>
      <c r="AB25" s="1546"/>
      <c r="AC25" s="1547"/>
      <c r="AD25" s="1546"/>
      <c r="AE25" s="1546"/>
      <c r="AF25" s="1545"/>
      <c r="AG25" s="1546"/>
      <c r="AH25" s="1548"/>
      <c r="AI25" s="675"/>
    </row>
    <row r="26" spans="2:39" x14ac:dyDescent="0.25">
      <c r="B26" s="1543" t="s">
        <v>215</v>
      </c>
      <c r="C26" s="1544">
        <v>22</v>
      </c>
      <c r="D26" s="1544">
        <v>22</v>
      </c>
      <c r="E26" s="1545">
        <f>+D26/C26</f>
        <v>1</v>
      </c>
      <c r="F26" s="3871" t="s">
        <v>1132</v>
      </c>
      <c r="G26" s="3872"/>
      <c r="H26" s="1545">
        <v>1</v>
      </c>
      <c r="I26" s="1546">
        <v>27</v>
      </c>
      <c r="J26" s="1546">
        <v>27</v>
      </c>
      <c r="K26" s="1545">
        <f t="shared" ref="K26:K28" si="3">+J26/I26</f>
        <v>1</v>
      </c>
      <c r="L26" s="1546">
        <v>77</v>
      </c>
      <c r="M26" s="1546">
        <v>75</v>
      </c>
      <c r="N26" s="1545">
        <f>+M26/L26</f>
        <v>0.97402597402597402</v>
      </c>
      <c r="O26" s="1546">
        <v>8</v>
      </c>
      <c r="P26" s="1546">
        <v>8</v>
      </c>
      <c r="Q26" s="1545">
        <f>+P26/O26</f>
        <v>1</v>
      </c>
      <c r="R26" s="1546">
        <v>19</v>
      </c>
      <c r="S26" s="1546">
        <v>15</v>
      </c>
      <c r="T26" s="1545">
        <f>+S26/R26</f>
        <v>0.78947368421052633</v>
      </c>
      <c r="U26" s="1546">
        <v>18</v>
      </c>
      <c r="V26" s="1546">
        <v>18</v>
      </c>
      <c r="W26" s="1545">
        <f>+V26/U26</f>
        <v>1</v>
      </c>
      <c r="X26" s="1546">
        <v>0</v>
      </c>
      <c r="Y26" s="1546">
        <v>0</v>
      </c>
      <c r="Z26" s="1545"/>
      <c r="AA26" s="1546">
        <v>15</v>
      </c>
      <c r="AB26" s="1546">
        <v>15</v>
      </c>
      <c r="AC26" s="1547">
        <f>+AB26/AA26</f>
        <v>1</v>
      </c>
      <c r="AD26" s="1546">
        <v>17</v>
      </c>
      <c r="AE26" s="1546">
        <v>17</v>
      </c>
      <c r="AF26" s="1545">
        <f>+AE26/AD26</f>
        <v>1</v>
      </c>
      <c r="AG26" s="1546" t="s">
        <v>167</v>
      </c>
      <c r="AH26" s="1548">
        <f>+AI26/9</f>
        <v>0.9737221842485001</v>
      </c>
      <c r="AI26" s="675">
        <f>+AF26+Z26+W26+T26+Q26+N26+K26+H26+E26+AC26</f>
        <v>8.7634996582365012</v>
      </c>
    </row>
    <row r="27" spans="2:39" x14ac:dyDescent="0.25">
      <c r="B27" s="1543" t="s">
        <v>216</v>
      </c>
      <c r="C27" s="1544">
        <v>20</v>
      </c>
      <c r="D27" s="1544">
        <v>20</v>
      </c>
      <c r="E27" s="1545">
        <f>+D27/C27</f>
        <v>1</v>
      </c>
      <c r="F27" s="3871" t="s">
        <v>1132</v>
      </c>
      <c r="G27" s="3872"/>
      <c r="H27" s="1545">
        <v>1</v>
      </c>
      <c r="I27" s="1546">
        <v>42</v>
      </c>
      <c r="J27" s="1546">
        <v>41</v>
      </c>
      <c r="K27" s="1545">
        <f t="shared" si="3"/>
        <v>0.97619047619047616</v>
      </c>
      <c r="L27" s="1546">
        <v>61</v>
      </c>
      <c r="M27" s="1546">
        <v>59</v>
      </c>
      <c r="N27" s="1545">
        <f>+M27/L27</f>
        <v>0.96721311475409832</v>
      </c>
      <c r="O27" s="1546">
        <v>3</v>
      </c>
      <c r="P27" s="1546">
        <v>3</v>
      </c>
      <c r="Q27" s="1545">
        <f>+P27/O27</f>
        <v>1</v>
      </c>
      <c r="R27" s="1546">
        <v>16</v>
      </c>
      <c r="S27" s="1546">
        <v>6</v>
      </c>
      <c r="T27" s="1545">
        <f>+S27/R27</f>
        <v>0.375</v>
      </c>
      <c r="U27" s="1546">
        <v>20</v>
      </c>
      <c r="V27" s="1546">
        <v>20</v>
      </c>
      <c r="W27" s="1545">
        <f>+V27/U27</f>
        <v>1</v>
      </c>
      <c r="X27" s="1546">
        <v>0</v>
      </c>
      <c r="Y27" s="1546">
        <v>0</v>
      </c>
      <c r="Z27" s="1545"/>
      <c r="AA27" s="1546">
        <v>19</v>
      </c>
      <c r="AB27" s="1546">
        <v>19</v>
      </c>
      <c r="AC27" s="1547">
        <f>+AB27/AA27</f>
        <v>1</v>
      </c>
      <c r="AD27" s="1546">
        <v>18</v>
      </c>
      <c r="AE27" s="1546">
        <v>18</v>
      </c>
      <c r="AF27" s="1545">
        <f>+AE27/AD27</f>
        <v>1</v>
      </c>
      <c r="AG27" s="1546" t="s">
        <v>167</v>
      </c>
      <c r="AH27" s="1548">
        <f>+AI27/9</f>
        <v>0.92426706566050831</v>
      </c>
      <c r="AI27" s="675">
        <f t="shared" ref="AI27" si="4">+AF27+Z27+W27+T27+Q27+N27+K27+H27+E27+AC27</f>
        <v>8.318403590944575</v>
      </c>
    </row>
    <row r="28" spans="2:39" x14ac:dyDescent="0.25">
      <c r="B28" s="1543" t="s">
        <v>217</v>
      </c>
      <c r="C28" s="1544">
        <v>13</v>
      </c>
      <c r="D28" s="1544">
        <v>13</v>
      </c>
      <c r="E28" s="1545">
        <f>+D28/C28</f>
        <v>1</v>
      </c>
      <c r="F28" s="3871" t="s">
        <v>1132</v>
      </c>
      <c r="G28" s="3872"/>
      <c r="H28" s="1545">
        <v>1</v>
      </c>
      <c r="I28" s="1546">
        <v>31</v>
      </c>
      <c r="J28" s="1546">
        <v>31</v>
      </c>
      <c r="K28" s="1545">
        <f t="shared" si="3"/>
        <v>1</v>
      </c>
      <c r="L28" s="1546">
        <v>47</v>
      </c>
      <c r="M28" s="1546">
        <v>46</v>
      </c>
      <c r="N28" s="1545">
        <f>+M28/L28</f>
        <v>0.97872340425531912</v>
      </c>
      <c r="O28" s="1546">
        <v>12</v>
      </c>
      <c r="P28" s="1546">
        <v>12</v>
      </c>
      <c r="Q28" s="1545">
        <f>+P28/O28</f>
        <v>1</v>
      </c>
      <c r="R28" s="1546">
        <v>10</v>
      </c>
      <c r="S28" s="1546">
        <v>6</v>
      </c>
      <c r="T28" s="1545">
        <f>+S28/R28</f>
        <v>0.6</v>
      </c>
      <c r="U28" s="1546">
        <v>13</v>
      </c>
      <c r="V28" s="1546">
        <v>13</v>
      </c>
      <c r="W28" s="1545">
        <f>+V28/U28</f>
        <v>1</v>
      </c>
      <c r="X28" s="1546">
        <v>0</v>
      </c>
      <c r="Y28" s="1546">
        <v>0</v>
      </c>
      <c r="Z28" s="1545"/>
      <c r="AA28" s="1546">
        <v>7</v>
      </c>
      <c r="AB28" s="1546">
        <v>7</v>
      </c>
      <c r="AC28" s="1547">
        <f>+AB28/AA28</f>
        <v>1</v>
      </c>
      <c r="AD28" s="1546">
        <v>12</v>
      </c>
      <c r="AE28" s="1546">
        <v>12</v>
      </c>
      <c r="AF28" s="1545">
        <f t="shared" si="2"/>
        <v>1</v>
      </c>
      <c r="AG28" s="1546" t="s">
        <v>167</v>
      </c>
      <c r="AH28" s="1548">
        <f>+AI28/9</f>
        <v>0.95319148936170217</v>
      </c>
      <c r="AI28" s="675">
        <f>+AF28+Z28+W28+T28+Q28+N28+K28+H28+E28+AC28</f>
        <v>8.5787234042553191</v>
      </c>
    </row>
    <row r="29" spans="2:39" x14ac:dyDescent="0.25">
      <c r="AC29" s="49"/>
      <c r="AD29" s="3894"/>
      <c r="AE29" s="3894"/>
      <c r="AF29" s="3894"/>
      <c r="AG29" s="3894"/>
      <c r="AH29" s="3894"/>
      <c r="AI29" s="3894"/>
      <c r="AJ29" s="3894"/>
      <c r="AK29" s="3894"/>
      <c r="AL29" s="49"/>
      <c r="AM29" s="49"/>
    </row>
    <row r="30" spans="2:39" x14ac:dyDescent="0.25">
      <c r="AC30" s="49"/>
      <c r="AD30" s="3894"/>
      <c r="AE30" s="3894"/>
      <c r="AF30" s="3894"/>
      <c r="AG30" s="3894"/>
      <c r="AH30" s="3894"/>
      <c r="AI30" s="3894"/>
      <c r="AJ30" s="3894"/>
      <c r="AK30" s="3894"/>
      <c r="AL30" s="49"/>
      <c r="AM30" s="49"/>
    </row>
    <row r="31" spans="2:39" ht="15.75" x14ac:dyDescent="0.25">
      <c r="B31" s="1523" t="s">
        <v>166</v>
      </c>
      <c r="C31" t="s">
        <v>1333</v>
      </c>
      <c r="E31" t="s">
        <v>159</v>
      </c>
      <c r="AC31" s="49"/>
      <c r="AD31" s="3894"/>
      <c r="AE31" s="3894"/>
      <c r="AF31" s="3894"/>
      <c r="AG31" s="3894"/>
      <c r="AH31" s="3894"/>
      <c r="AI31" s="3894"/>
      <c r="AJ31" s="3894"/>
      <c r="AK31" s="3894"/>
      <c r="AL31" s="49"/>
      <c r="AM31" s="49"/>
    </row>
    <row r="32" spans="2:39" x14ac:dyDescent="0.25">
      <c r="B32" s="234">
        <v>42736</v>
      </c>
      <c r="C32" s="1627">
        <f>+AH14</f>
        <v>0.934640522875817</v>
      </c>
      <c r="E32" s="770">
        <v>0.9</v>
      </c>
      <c r="AC32" s="49"/>
      <c r="AD32" s="3894"/>
      <c r="AE32" s="3894"/>
      <c r="AF32" s="3894"/>
      <c r="AG32" s="3894"/>
      <c r="AH32" s="3894"/>
      <c r="AI32" s="3894"/>
      <c r="AJ32" s="3894"/>
      <c r="AK32" s="3894"/>
      <c r="AL32" s="49"/>
      <c r="AM32" s="49"/>
    </row>
    <row r="33" spans="2:39" x14ac:dyDescent="0.25">
      <c r="B33" s="234">
        <v>42767</v>
      </c>
      <c r="C33" s="1627">
        <f>+AH16</f>
        <v>0.95238095238095233</v>
      </c>
      <c r="E33" s="770">
        <v>0.9</v>
      </c>
      <c r="AC33" s="49"/>
      <c r="AD33" s="3894"/>
      <c r="AE33" s="3894"/>
      <c r="AF33" s="3894"/>
      <c r="AG33" s="3894"/>
      <c r="AH33" s="3894"/>
      <c r="AI33" s="3894"/>
      <c r="AJ33" s="3894"/>
      <c r="AK33" s="3894"/>
      <c r="AL33" s="49"/>
      <c r="AM33" s="49"/>
    </row>
    <row r="34" spans="2:39" x14ac:dyDescent="0.25">
      <c r="B34" s="234">
        <v>42795</v>
      </c>
      <c r="C34" s="1627">
        <f>+AH16</f>
        <v>0.95238095238095233</v>
      </c>
      <c r="E34" s="770">
        <v>0.9</v>
      </c>
      <c r="AC34" s="49"/>
      <c r="AD34" s="3894"/>
      <c r="AE34" s="3894"/>
      <c r="AF34" s="3894"/>
      <c r="AG34" s="3894"/>
      <c r="AH34" s="3894"/>
      <c r="AI34" s="3894"/>
      <c r="AJ34" s="3894"/>
      <c r="AK34" s="3894"/>
      <c r="AL34" s="49"/>
      <c r="AM34" s="49"/>
    </row>
    <row r="35" spans="2:39" x14ac:dyDescent="0.25">
      <c r="B35" s="234">
        <v>42826</v>
      </c>
      <c r="C35" s="1627">
        <f>+AH18</f>
        <v>0.9578347578347578</v>
      </c>
      <c r="E35" s="770">
        <v>0.9</v>
      </c>
      <c r="AC35" s="49"/>
      <c r="AD35" s="3894"/>
      <c r="AE35" s="3894"/>
      <c r="AF35" s="3894"/>
      <c r="AG35" s="3894"/>
      <c r="AH35" s="3894"/>
      <c r="AI35" s="3894"/>
      <c r="AJ35" s="3894"/>
      <c r="AK35" s="3894"/>
      <c r="AL35" s="49"/>
      <c r="AM35" s="49"/>
    </row>
    <row r="36" spans="2:39" x14ac:dyDescent="0.25">
      <c r="B36" s="234">
        <v>42856</v>
      </c>
      <c r="C36" s="1627">
        <f>+AH19</f>
        <v>0.96530214424951266</v>
      </c>
      <c r="E36" s="770">
        <v>0.9</v>
      </c>
      <c r="AC36" s="49"/>
      <c r="AD36" s="49"/>
      <c r="AE36" s="49"/>
      <c r="AF36" s="49"/>
      <c r="AG36" s="49"/>
      <c r="AH36" s="49"/>
      <c r="AI36" s="49"/>
      <c r="AJ36" s="49"/>
      <c r="AK36" s="49"/>
      <c r="AL36" s="49"/>
      <c r="AM36" s="49"/>
    </row>
    <row r="37" spans="2:39" x14ac:dyDescent="0.25">
      <c r="B37" s="234">
        <v>42887</v>
      </c>
      <c r="C37" s="1549">
        <f>+AH20</f>
        <v>0.89666666666666672</v>
      </c>
      <c r="E37" s="770">
        <v>0.9</v>
      </c>
      <c r="AC37" s="49"/>
      <c r="AD37" s="49"/>
      <c r="AE37" s="49"/>
      <c r="AF37" s="49"/>
      <c r="AG37" s="49"/>
      <c r="AH37" s="49"/>
      <c r="AI37" s="49"/>
      <c r="AJ37" s="49"/>
      <c r="AK37" s="49"/>
      <c r="AL37" s="49"/>
      <c r="AM37" s="49"/>
    </row>
    <row r="38" spans="2:39" x14ac:dyDescent="0.25">
      <c r="B38" s="234">
        <v>42917</v>
      </c>
      <c r="C38" s="1550">
        <f>+AH22</f>
        <v>0.85858585858585856</v>
      </c>
      <c r="E38" s="770">
        <v>0.9</v>
      </c>
      <c r="AC38" s="49"/>
      <c r="AD38" s="49"/>
      <c r="AE38" s="49"/>
      <c r="AF38" s="49"/>
      <c r="AG38" s="49"/>
      <c r="AH38" s="49"/>
      <c r="AI38" s="49"/>
      <c r="AJ38" s="49"/>
      <c r="AK38" s="49"/>
      <c r="AL38" s="49"/>
      <c r="AM38" s="49"/>
    </row>
    <row r="39" spans="2:39" x14ac:dyDescent="0.25">
      <c r="B39" s="234">
        <v>42948</v>
      </c>
      <c r="C39" s="1550">
        <f>+AH23</f>
        <v>0.87962962962962954</v>
      </c>
      <c r="E39" s="770">
        <v>0.9</v>
      </c>
      <c r="AC39" s="49"/>
      <c r="AD39" s="49"/>
      <c r="AE39" s="49"/>
      <c r="AF39" s="49"/>
      <c r="AG39" s="49"/>
      <c r="AH39" s="49"/>
      <c r="AI39" s="49"/>
      <c r="AJ39" s="49"/>
      <c r="AK39" s="49"/>
      <c r="AL39" s="49"/>
      <c r="AM39" s="49"/>
    </row>
    <row r="40" spans="2:39" x14ac:dyDescent="0.25">
      <c r="B40" s="234">
        <v>42979</v>
      </c>
      <c r="C40" s="1627">
        <f>+AH24</f>
        <v>0.93183099794941882</v>
      </c>
      <c r="E40" s="770">
        <v>0.9</v>
      </c>
      <c r="AC40" s="49"/>
      <c r="AD40" s="49"/>
      <c r="AE40" s="49"/>
      <c r="AF40" s="49"/>
      <c r="AG40" s="49"/>
      <c r="AH40" s="49"/>
      <c r="AI40" s="49"/>
      <c r="AJ40" s="49"/>
      <c r="AK40" s="49"/>
      <c r="AL40" s="49"/>
      <c r="AM40" s="49"/>
    </row>
    <row r="41" spans="2:39" x14ac:dyDescent="0.25">
      <c r="B41" s="234">
        <v>43009</v>
      </c>
      <c r="C41" s="1627">
        <f t="shared" ref="C41:C43" si="5">+AH26</f>
        <v>0.9737221842485001</v>
      </c>
      <c r="E41" s="770">
        <v>0.9</v>
      </c>
      <c r="AC41" s="49"/>
      <c r="AD41" s="49"/>
      <c r="AE41" s="49"/>
      <c r="AF41" s="49"/>
      <c r="AG41" s="49"/>
      <c r="AH41" s="49"/>
      <c r="AI41" s="49"/>
      <c r="AJ41" s="49"/>
      <c r="AK41" s="49"/>
      <c r="AL41" s="49"/>
      <c r="AM41" s="49"/>
    </row>
    <row r="42" spans="2:39" x14ac:dyDescent="0.25">
      <c r="B42" s="234">
        <v>43040</v>
      </c>
      <c r="C42" s="1627">
        <f t="shared" si="5"/>
        <v>0.92426706566050831</v>
      </c>
      <c r="E42" s="770">
        <v>0.9</v>
      </c>
    </row>
    <row r="43" spans="2:39" x14ac:dyDescent="0.25">
      <c r="B43" s="234">
        <v>43070</v>
      </c>
      <c r="C43" s="1627">
        <f t="shared" si="5"/>
        <v>0.95319148936170217</v>
      </c>
      <c r="E43" s="770">
        <v>0.9</v>
      </c>
    </row>
    <row r="45" spans="2:39" x14ac:dyDescent="0.25">
      <c r="B45" s="234" t="s">
        <v>167</v>
      </c>
      <c r="C45" s="60"/>
      <c r="E45" s="770" t="s">
        <v>167</v>
      </c>
    </row>
    <row r="47" spans="2:39" x14ac:dyDescent="0.25">
      <c r="B47" s="234" t="s">
        <v>167</v>
      </c>
      <c r="C47" s="60"/>
      <c r="E47" s="770" t="s">
        <v>167</v>
      </c>
    </row>
    <row r="49" spans="2:35" x14ac:dyDescent="0.25">
      <c r="B49" s="234" t="s">
        <v>167</v>
      </c>
      <c r="C49" s="60"/>
      <c r="E49" s="770" t="s">
        <v>167</v>
      </c>
    </row>
    <row r="51" spans="2:35" x14ac:dyDescent="0.25">
      <c r="B51" s="234" t="s">
        <v>167</v>
      </c>
      <c r="E51" s="770" t="s">
        <v>167</v>
      </c>
    </row>
    <row r="53" spans="2:35" x14ac:dyDescent="0.25">
      <c r="B53" s="234" t="s">
        <v>167</v>
      </c>
      <c r="E53" s="770" t="s">
        <v>167</v>
      </c>
    </row>
    <row r="54" spans="2:35" x14ac:dyDescent="0.25">
      <c r="C54" s="1516"/>
      <c r="D54" s="1516"/>
      <c r="E54" s="1516"/>
      <c r="F54" s="1516"/>
      <c r="G54" s="1516"/>
      <c r="H54" s="1516"/>
      <c r="I54" s="1516"/>
      <c r="J54" s="1516"/>
      <c r="K54" s="1516"/>
      <c r="L54" s="1516"/>
      <c r="M54" s="1516"/>
      <c r="N54" s="1516"/>
      <c r="O54" s="1516"/>
      <c r="P54" s="1516"/>
      <c r="Q54" s="1516"/>
      <c r="R54" s="1516"/>
      <c r="S54" s="1516"/>
      <c r="T54" s="1516"/>
      <c r="U54" s="1516"/>
      <c r="V54" s="1516"/>
      <c r="W54" s="107"/>
      <c r="X54" s="1517"/>
      <c r="Y54" s="1517"/>
      <c r="Z54" s="1517"/>
      <c r="AA54" s="1516"/>
      <c r="AB54" s="1516"/>
      <c r="AC54" s="1516"/>
      <c r="AD54" s="1516"/>
      <c r="AE54" s="1516"/>
    </row>
    <row r="55" spans="2:35" ht="23.25" x14ac:dyDescent="0.35">
      <c r="B55" s="870">
        <v>2018</v>
      </c>
      <c r="C55" s="1516"/>
      <c r="D55" s="1516"/>
      <c r="E55" s="1516"/>
      <c r="F55" s="1516"/>
      <c r="G55" s="1516"/>
      <c r="H55" s="1516"/>
      <c r="I55" s="1516"/>
      <c r="J55" s="1516"/>
      <c r="K55" s="1516"/>
      <c r="L55" s="1516"/>
      <c r="M55" s="1516"/>
      <c r="N55" s="1516"/>
      <c r="O55" s="1516"/>
      <c r="P55" s="1516"/>
      <c r="Q55" s="1516"/>
      <c r="R55" s="1516"/>
      <c r="S55" s="1516"/>
      <c r="T55" s="1516"/>
      <c r="U55" s="1516"/>
      <c r="V55" s="1516"/>
      <c r="W55" s="107" t="s">
        <v>1330</v>
      </c>
      <c r="X55" s="1517"/>
      <c r="Y55" s="1517"/>
      <c r="Z55" s="1517"/>
      <c r="AA55" s="1516"/>
      <c r="AB55" s="1516"/>
      <c r="AC55" s="1516"/>
      <c r="AD55" s="1516"/>
      <c r="AE55" s="1516"/>
    </row>
    <row r="56" spans="2:35" x14ac:dyDescent="0.25">
      <c r="B56" s="56" t="s">
        <v>1134</v>
      </c>
      <c r="C56" s="1516"/>
      <c r="D56" s="1516"/>
      <c r="E56" s="1516"/>
      <c r="F56" s="1516"/>
      <c r="G56" s="1516"/>
      <c r="H56" s="1516"/>
      <c r="I56" s="1516"/>
      <c r="J56" s="1516"/>
      <c r="K56" s="1516"/>
      <c r="L56" s="1516"/>
      <c r="M56" s="1516"/>
      <c r="N56" s="1516"/>
      <c r="O56" s="1516"/>
      <c r="P56" s="1516"/>
      <c r="Q56" s="1516"/>
      <c r="R56" s="1516"/>
      <c r="S56" s="1516"/>
      <c r="T56" s="1516"/>
      <c r="U56" s="1516"/>
      <c r="V56" s="1516"/>
      <c r="W56" s="107" t="s">
        <v>965</v>
      </c>
      <c r="X56" s="1517"/>
      <c r="Y56" s="1517"/>
      <c r="Z56" s="1517"/>
      <c r="AA56" s="1516"/>
      <c r="AB56" s="1516"/>
      <c r="AC56" s="1516"/>
      <c r="AD56" s="1516"/>
      <c r="AE56" s="1516"/>
    </row>
    <row r="57" spans="2:35" x14ac:dyDescent="0.25">
      <c r="B57" s="1516"/>
      <c r="C57" s="1516"/>
      <c r="D57" s="1516"/>
      <c r="E57" s="1516"/>
      <c r="F57" s="1516"/>
      <c r="G57" s="1516"/>
      <c r="H57" s="1516"/>
      <c r="I57" s="1516"/>
      <c r="J57" s="1516"/>
      <c r="K57" s="1516"/>
      <c r="L57" s="1516"/>
      <c r="M57" s="1516"/>
      <c r="N57" s="1516"/>
      <c r="O57" s="1516"/>
      <c r="P57" s="1516"/>
      <c r="Q57" s="1516"/>
      <c r="R57" s="1516"/>
      <c r="S57" s="1516"/>
      <c r="T57" s="1516"/>
      <c r="U57" s="1516"/>
      <c r="V57" s="1516"/>
      <c r="W57" s="1516"/>
      <c r="X57" s="1516"/>
      <c r="Y57" s="1516"/>
      <c r="Z57" s="1516"/>
      <c r="AA57" s="1516"/>
      <c r="AB57" s="1516"/>
      <c r="AC57" s="1516"/>
      <c r="AD57" s="1516"/>
      <c r="AE57" s="1516"/>
    </row>
    <row r="58" spans="2:35" ht="1.5" customHeight="1" thickBot="1" x14ac:dyDescent="0.3">
      <c r="B58" s="1519"/>
      <c r="C58" s="3876" t="s">
        <v>1118</v>
      </c>
      <c r="D58" s="3876"/>
      <c r="E58" s="3876"/>
      <c r="F58" s="3876"/>
      <c r="G58" s="3876"/>
      <c r="H58" s="3876"/>
      <c r="I58" s="3876"/>
      <c r="J58" s="3876"/>
      <c r="K58" s="3876"/>
      <c r="L58" s="3876"/>
      <c r="M58" s="3876"/>
      <c r="N58" s="3876"/>
      <c r="O58" s="3876"/>
      <c r="P58" s="3876"/>
      <c r="Q58" s="3876"/>
      <c r="R58" s="3876"/>
      <c r="S58" s="3876"/>
      <c r="T58" s="3876"/>
      <c r="U58" s="3876"/>
      <c r="V58" s="3876"/>
      <c r="W58" s="3876"/>
      <c r="X58" s="3876"/>
      <c r="Y58" s="3876"/>
      <c r="Z58" s="3876"/>
      <c r="AA58" s="3876"/>
      <c r="AB58" s="1843"/>
      <c r="AC58" s="1843"/>
      <c r="AD58" s="1521" t="s">
        <v>1119</v>
      </c>
      <c r="AE58" s="1522"/>
    </row>
    <row r="59" spans="2:35" ht="42" customHeight="1" thickTop="1" x14ac:dyDescent="0.25">
      <c r="B59" s="1523" t="s">
        <v>166</v>
      </c>
      <c r="C59" s="3877" t="s">
        <v>1120</v>
      </c>
      <c r="D59" s="3878"/>
      <c r="E59" s="3740"/>
      <c r="F59" s="3742" t="s">
        <v>1121</v>
      </c>
      <c r="G59" s="3879"/>
      <c r="H59" s="3880"/>
      <c r="I59" s="3877" t="s">
        <v>1122</v>
      </c>
      <c r="J59" s="3878"/>
      <c r="K59" s="3740"/>
      <c r="L59" s="1524" t="s">
        <v>1123</v>
      </c>
      <c r="M59" s="1525"/>
      <c r="N59" s="1526"/>
      <c r="O59" s="1524" t="s">
        <v>1124</v>
      </c>
      <c r="P59" s="1525"/>
      <c r="Q59" s="1526"/>
      <c r="R59" s="1524" t="s">
        <v>1125</v>
      </c>
      <c r="S59" s="1525"/>
      <c r="T59" s="1526"/>
      <c r="U59" s="1524" t="s">
        <v>1126</v>
      </c>
      <c r="V59" s="1525"/>
      <c r="W59" s="1526"/>
      <c r="X59" s="3742" t="s">
        <v>1127</v>
      </c>
      <c r="Y59" s="3879"/>
      <c r="Z59" s="3880"/>
      <c r="AA59" s="1524" t="s">
        <v>1128</v>
      </c>
      <c r="AB59" s="1525"/>
      <c r="AC59" s="1525"/>
      <c r="AD59" s="1524" t="s">
        <v>1129</v>
      </c>
      <c r="AE59" s="1525"/>
      <c r="AF59" s="1527"/>
      <c r="AG59" s="1528" t="s">
        <v>167</v>
      </c>
      <c r="AH59" s="1529"/>
    </row>
    <row r="60" spans="2:35" x14ac:dyDescent="0.25">
      <c r="B60" s="1530" t="s">
        <v>167</v>
      </c>
      <c r="C60" s="1395" t="s">
        <v>1130</v>
      </c>
      <c r="D60" s="1395" t="s">
        <v>1131</v>
      </c>
      <c r="E60" s="1531" t="s">
        <v>1071</v>
      </c>
      <c r="F60" s="1395" t="s">
        <v>1130</v>
      </c>
      <c r="G60" s="1395" t="s">
        <v>1131</v>
      </c>
      <c r="H60" s="1531" t="s">
        <v>1071</v>
      </c>
      <c r="I60" s="1395" t="s">
        <v>1130</v>
      </c>
      <c r="J60" s="1395" t="s">
        <v>1131</v>
      </c>
      <c r="K60" s="1531" t="s">
        <v>1071</v>
      </c>
      <c r="L60" s="1395" t="s">
        <v>1130</v>
      </c>
      <c r="M60" s="1395" t="s">
        <v>1131</v>
      </c>
      <c r="N60" s="1531" t="s">
        <v>1071</v>
      </c>
      <c r="O60" s="1395" t="s">
        <v>1130</v>
      </c>
      <c r="P60" s="1395" t="s">
        <v>1131</v>
      </c>
      <c r="Q60" s="1531" t="s">
        <v>1071</v>
      </c>
      <c r="R60" s="1395" t="s">
        <v>1130</v>
      </c>
      <c r="S60" s="1395" t="s">
        <v>1131</v>
      </c>
      <c r="T60" s="1531" t="s">
        <v>1071</v>
      </c>
      <c r="U60" s="1395" t="s">
        <v>1130</v>
      </c>
      <c r="V60" s="1395" t="s">
        <v>1131</v>
      </c>
      <c r="W60" s="1531" t="s">
        <v>1071</v>
      </c>
      <c r="X60" s="1395" t="s">
        <v>1130</v>
      </c>
      <c r="Y60" s="1395" t="s">
        <v>1131</v>
      </c>
      <c r="Z60" s="1531" t="s">
        <v>335</v>
      </c>
      <c r="AA60" s="1395" t="s">
        <v>1130</v>
      </c>
      <c r="AB60" s="1395" t="s">
        <v>1131</v>
      </c>
      <c r="AC60" s="1532" t="s">
        <v>1071</v>
      </c>
      <c r="AD60" s="1395" t="s">
        <v>1130</v>
      </c>
      <c r="AE60" s="1395" t="s">
        <v>1131</v>
      </c>
      <c r="AF60" s="1532" t="s">
        <v>1071</v>
      </c>
      <c r="AG60" s="1533" t="s">
        <v>167</v>
      </c>
      <c r="AH60" s="1534" t="s">
        <v>1071</v>
      </c>
      <c r="AI60" t="s">
        <v>167</v>
      </c>
    </row>
    <row r="61" spans="2:35" x14ac:dyDescent="0.25">
      <c r="B61" s="1891" t="s">
        <v>1105</v>
      </c>
      <c r="C61" s="1536">
        <v>17</v>
      </c>
      <c r="D61" s="1536">
        <v>17</v>
      </c>
      <c r="E61" s="1537">
        <f>+C61/D61</f>
        <v>1</v>
      </c>
      <c r="F61" s="3871" t="s">
        <v>1132</v>
      </c>
      <c r="G61" s="3872"/>
      <c r="H61" s="1537">
        <v>0.56999999999999995</v>
      </c>
      <c r="I61" s="1536">
        <v>118</v>
      </c>
      <c r="J61" s="1536">
        <v>67</v>
      </c>
      <c r="K61" s="1537">
        <v>0.56999999999999995</v>
      </c>
      <c r="L61" s="1536">
        <v>18</v>
      </c>
      <c r="M61" s="1536">
        <v>18</v>
      </c>
      <c r="N61" s="1537">
        <f>+M61/L61</f>
        <v>1</v>
      </c>
      <c r="O61" s="1536">
        <v>0</v>
      </c>
      <c r="P61" s="1536">
        <v>0</v>
      </c>
      <c r="Q61" s="1537">
        <v>0</v>
      </c>
      <c r="R61" s="1536">
        <v>11</v>
      </c>
      <c r="S61" s="1536">
        <v>11</v>
      </c>
      <c r="T61" s="1537">
        <f>+S61/R61</f>
        <v>1</v>
      </c>
      <c r="U61" s="1536">
        <v>16</v>
      </c>
      <c r="V61" s="1536">
        <v>16</v>
      </c>
      <c r="W61" s="1537">
        <f>+V61/U61</f>
        <v>1</v>
      </c>
      <c r="X61" s="1536">
        <v>0</v>
      </c>
      <c r="Y61" s="1536">
        <v>0</v>
      </c>
      <c r="Z61" s="1537">
        <v>0</v>
      </c>
      <c r="AA61" s="1536">
        <v>15</v>
      </c>
      <c r="AB61" s="1536">
        <v>15</v>
      </c>
      <c r="AC61" s="1537">
        <f>+AB61/AA61</f>
        <v>1</v>
      </c>
      <c r="AD61" s="1536">
        <v>15</v>
      </c>
      <c r="AE61" s="1536">
        <v>15</v>
      </c>
      <c r="AF61" s="1537">
        <f>+AE61/AD61</f>
        <v>1</v>
      </c>
      <c r="AG61" s="1535"/>
      <c r="AH61" s="1548">
        <f>+AI61/8</f>
        <v>0.89250000000000007</v>
      </c>
      <c r="AI61" s="60">
        <f>+AF61+Z61+W61+T61+Q61+N61+K61+H61+E61+AC61</f>
        <v>7.1400000000000006</v>
      </c>
    </row>
    <row r="62" spans="2:35" x14ac:dyDescent="0.25">
      <c r="B62" s="1543" t="s">
        <v>1106</v>
      </c>
      <c r="C62" s="1536">
        <v>18</v>
      </c>
      <c r="D62" s="1536">
        <v>18</v>
      </c>
      <c r="E62" s="1537">
        <f>+C62/D62</f>
        <v>1</v>
      </c>
      <c r="F62" s="3871" t="s">
        <v>1132</v>
      </c>
      <c r="G62" s="3872"/>
      <c r="H62" s="1537">
        <v>0.7</v>
      </c>
      <c r="I62" s="1536">
        <v>61</v>
      </c>
      <c r="J62" s="1536">
        <v>43</v>
      </c>
      <c r="K62" s="1537">
        <v>0.7</v>
      </c>
      <c r="L62" s="1536">
        <v>57</v>
      </c>
      <c r="M62" s="1536">
        <v>57</v>
      </c>
      <c r="N62" s="1537">
        <f>+M62/L62</f>
        <v>1</v>
      </c>
      <c r="O62" s="1536">
        <v>0</v>
      </c>
      <c r="P62" s="1536">
        <v>0</v>
      </c>
      <c r="Q62" s="1537">
        <v>0</v>
      </c>
      <c r="R62" s="1536">
        <v>16</v>
      </c>
      <c r="S62" s="1536">
        <v>16</v>
      </c>
      <c r="T62" s="1537">
        <f>+S62/R62</f>
        <v>1</v>
      </c>
      <c r="U62" s="1536">
        <v>16</v>
      </c>
      <c r="V62" s="1536">
        <v>16</v>
      </c>
      <c r="W62" s="1537">
        <f>+V62/U62</f>
        <v>1</v>
      </c>
      <c r="X62" s="1536">
        <v>0</v>
      </c>
      <c r="Y62" s="1536">
        <v>0</v>
      </c>
      <c r="Z62" s="1537">
        <v>0</v>
      </c>
      <c r="AA62" s="1536">
        <v>16</v>
      </c>
      <c r="AB62" s="1536">
        <v>16</v>
      </c>
      <c r="AC62" s="1537">
        <f>+AB62/AA62</f>
        <v>1</v>
      </c>
      <c r="AD62" s="1536">
        <v>16</v>
      </c>
      <c r="AE62" s="1536">
        <v>16</v>
      </c>
      <c r="AF62" s="1537">
        <f>+AE62/AD62</f>
        <v>1</v>
      </c>
      <c r="AG62" s="1535"/>
      <c r="AH62" s="1548">
        <f>+AI62/8</f>
        <v>0.92500000000000004</v>
      </c>
      <c r="AI62" s="60">
        <f>+AF62+Z62+W62+T62+Q62+N62+K62+H62+E62+AC62</f>
        <v>7.4</v>
      </c>
    </row>
    <row r="63" spans="2:35" x14ac:dyDescent="0.25">
      <c r="B63" s="1543" t="s">
        <v>1107</v>
      </c>
      <c r="C63" s="1536">
        <v>21</v>
      </c>
      <c r="D63" s="1536">
        <v>21</v>
      </c>
      <c r="E63" s="1537">
        <f>+C63/D63</f>
        <v>1</v>
      </c>
      <c r="F63" s="3871" t="s">
        <v>1132</v>
      </c>
      <c r="G63" s="3872"/>
      <c r="H63" s="1537">
        <v>0.8</v>
      </c>
      <c r="I63" s="1536">
        <v>64</v>
      </c>
      <c r="J63" s="1536">
        <v>51</v>
      </c>
      <c r="K63" s="1537">
        <v>0.8</v>
      </c>
      <c r="L63" s="1536">
        <v>56</v>
      </c>
      <c r="M63" s="1536">
        <v>56</v>
      </c>
      <c r="N63" s="1537">
        <f>+M63/L63</f>
        <v>1</v>
      </c>
      <c r="O63" s="1536">
        <v>0</v>
      </c>
      <c r="P63" s="1536">
        <v>0</v>
      </c>
      <c r="Q63" s="1537">
        <v>0</v>
      </c>
      <c r="R63" s="1536">
        <v>10</v>
      </c>
      <c r="S63" s="1536">
        <v>10</v>
      </c>
      <c r="T63" s="1537">
        <f>+S63/R63</f>
        <v>1</v>
      </c>
      <c r="U63" s="1536">
        <v>13</v>
      </c>
      <c r="V63" s="1536">
        <v>13</v>
      </c>
      <c r="W63" s="1537">
        <f>+V63/U63</f>
        <v>1</v>
      </c>
      <c r="X63" s="1536">
        <v>0</v>
      </c>
      <c r="Y63" s="1536">
        <v>0</v>
      </c>
      <c r="Z63" s="1537">
        <v>0</v>
      </c>
      <c r="AA63" s="1536">
        <v>12</v>
      </c>
      <c r="AB63" s="1536">
        <v>12</v>
      </c>
      <c r="AC63" s="1537">
        <f>+AB63/AA63</f>
        <v>1</v>
      </c>
      <c r="AD63" s="1536">
        <v>14</v>
      </c>
      <c r="AE63" s="1536">
        <v>14</v>
      </c>
      <c r="AF63" s="1537">
        <f>+AE63/AD63</f>
        <v>1</v>
      </c>
      <c r="AG63" s="1535"/>
      <c r="AH63" s="1548">
        <f>+AI63/8</f>
        <v>0.95</v>
      </c>
      <c r="AI63" s="60">
        <f>+AF63+Z63+W63+T63+Q63+N63+K63+H63+E63+AC63</f>
        <v>7.6</v>
      </c>
    </row>
    <row r="64" spans="2:35" x14ac:dyDescent="0.25">
      <c r="B64" s="1543" t="s">
        <v>167</v>
      </c>
      <c r="C64" s="1299"/>
      <c r="D64" s="1540"/>
      <c r="E64" s="1396"/>
      <c r="F64" s="3871"/>
      <c r="G64" s="3872"/>
      <c r="H64" s="1396"/>
      <c r="I64" s="1540"/>
      <c r="J64" s="1540"/>
      <c r="K64" s="1396"/>
      <c r="L64" s="1540"/>
      <c r="M64" s="1540"/>
      <c r="N64" s="1396"/>
      <c r="O64" s="1540"/>
      <c r="P64" s="1540"/>
      <c r="Q64" s="1396"/>
      <c r="R64" s="1540"/>
      <c r="S64" s="1540"/>
      <c r="T64" s="1396"/>
      <c r="U64" s="1540"/>
      <c r="V64" s="1540"/>
      <c r="W64" s="1396"/>
      <c r="X64" s="1540"/>
      <c r="Y64" s="1540"/>
      <c r="Z64" s="1396"/>
      <c r="AA64" s="1540"/>
      <c r="AB64" s="1540"/>
      <c r="AC64" s="1396"/>
      <c r="AD64" s="1540"/>
      <c r="AE64" s="1540"/>
      <c r="AF64" s="1396"/>
      <c r="AG64" s="1536" t="s">
        <v>167</v>
      </c>
      <c r="AH64" s="1548"/>
      <c r="AI64" s="60" t="s">
        <v>167</v>
      </c>
    </row>
    <row r="65" spans="2:41" x14ac:dyDescent="0.25">
      <c r="B65" s="1543" t="s">
        <v>318</v>
      </c>
      <c r="C65" s="1536">
        <v>21</v>
      </c>
      <c r="D65" s="1536">
        <v>21</v>
      </c>
      <c r="E65" s="1537">
        <f>+C65/D65</f>
        <v>1</v>
      </c>
      <c r="F65" s="3871" t="s">
        <v>1132</v>
      </c>
      <c r="G65" s="3872"/>
      <c r="H65" s="1537">
        <v>0.77</v>
      </c>
      <c r="I65" s="1536">
        <v>43</v>
      </c>
      <c r="J65" s="1536">
        <v>33</v>
      </c>
      <c r="K65" s="1537">
        <v>0.77</v>
      </c>
      <c r="L65" s="1536">
        <v>67</v>
      </c>
      <c r="M65" s="1536">
        <v>67</v>
      </c>
      <c r="N65" s="1537">
        <f>+M65/L65</f>
        <v>1</v>
      </c>
      <c r="O65" s="1536">
        <v>0</v>
      </c>
      <c r="P65" s="1536">
        <v>0</v>
      </c>
      <c r="Q65" s="1537">
        <v>0</v>
      </c>
      <c r="R65" s="1536">
        <v>18</v>
      </c>
      <c r="S65" s="1536">
        <v>16</v>
      </c>
      <c r="T65" s="1537">
        <f>+S65/R65</f>
        <v>0.88888888888888884</v>
      </c>
      <c r="U65" s="1536">
        <v>20</v>
      </c>
      <c r="V65" s="1536">
        <v>20</v>
      </c>
      <c r="W65" s="1537">
        <f>+V65/U65</f>
        <v>1</v>
      </c>
      <c r="X65" s="1536">
        <v>0</v>
      </c>
      <c r="Y65" s="1536">
        <v>0</v>
      </c>
      <c r="Z65" s="1537">
        <v>0</v>
      </c>
      <c r="AA65" s="1536">
        <v>19</v>
      </c>
      <c r="AB65" s="1536">
        <v>19</v>
      </c>
      <c r="AC65" s="1537">
        <f>+AB65/AA65</f>
        <v>1</v>
      </c>
      <c r="AD65" s="1536">
        <v>20</v>
      </c>
      <c r="AE65" s="1536">
        <v>20</v>
      </c>
      <c r="AF65" s="1537">
        <f>+AE65/AD65</f>
        <v>1</v>
      </c>
      <c r="AG65" s="1535"/>
      <c r="AH65" s="1548">
        <f>+AI65/8</f>
        <v>0.92861111111111105</v>
      </c>
      <c r="AI65" s="60">
        <f>+AF65+Z65+W65+T65+Q65+N65+K65+H65+E65+AC65</f>
        <v>7.4288888888888884</v>
      </c>
    </row>
    <row r="66" spans="2:41" x14ac:dyDescent="0.25">
      <c r="B66" s="1543" t="s">
        <v>210</v>
      </c>
      <c r="C66" s="1536">
        <v>19</v>
      </c>
      <c r="D66" s="1536">
        <v>19</v>
      </c>
      <c r="E66" s="1537">
        <f>+C66/D66</f>
        <v>1</v>
      </c>
      <c r="F66" s="3871" t="s">
        <v>1132</v>
      </c>
      <c r="G66" s="3872"/>
      <c r="H66" s="1537">
        <v>0.79</v>
      </c>
      <c r="I66" s="1536">
        <v>42</v>
      </c>
      <c r="J66" s="1536">
        <v>33</v>
      </c>
      <c r="K66" s="1537">
        <v>0.79</v>
      </c>
      <c r="L66" s="1536">
        <v>87</v>
      </c>
      <c r="M66" s="1536">
        <v>86</v>
      </c>
      <c r="N66" s="1537">
        <f>+M66/L66</f>
        <v>0.9885057471264368</v>
      </c>
      <c r="O66" s="1536">
        <v>0</v>
      </c>
      <c r="P66" s="1536">
        <v>0</v>
      </c>
      <c r="Q66" s="1537">
        <v>0</v>
      </c>
      <c r="R66" s="1536">
        <v>18</v>
      </c>
      <c r="S66" s="1536">
        <v>18</v>
      </c>
      <c r="T66" s="1537">
        <f>+S66/R66</f>
        <v>1</v>
      </c>
      <c r="U66" s="1536">
        <v>19</v>
      </c>
      <c r="V66" s="1536">
        <v>19</v>
      </c>
      <c r="W66" s="1537">
        <f>+V66/U66</f>
        <v>1</v>
      </c>
      <c r="X66" s="1536">
        <v>0</v>
      </c>
      <c r="Y66" s="1536">
        <v>0</v>
      </c>
      <c r="Z66" s="1537">
        <v>0</v>
      </c>
      <c r="AA66" s="1536">
        <v>21</v>
      </c>
      <c r="AB66" s="1536">
        <v>21</v>
      </c>
      <c r="AC66" s="1537">
        <f>+AB66/AA66</f>
        <v>1</v>
      </c>
      <c r="AD66" s="1536">
        <v>17</v>
      </c>
      <c r="AE66" s="1536">
        <v>17</v>
      </c>
      <c r="AF66" s="1537">
        <f>+AE66/AD66</f>
        <v>1</v>
      </c>
      <c r="AG66" s="1535"/>
      <c r="AH66" s="1548">
        <f>+AI66/8</f>
        <v>0.94606321839080454</v>
      </c>
      <c r="AI66" s="60">
        <f>+AF66+Z66+W66+T66+Q66+N66+K66+H66+E66+AC66</f>
        <v>7.5685057471264363</v>
      </c>
    </row>
    <row r="67" spans="2:41" x14ac:dyDescent="0.25">
      <c r="B67" s="1543" t="s">
        <v>211</v>
      </c>
      <c r="C67" s="1536">
        <v>22</v>
      </c>
      <c r="D67" s="1536">
        <v>22</v>
      </c>
      <c r="E67" s="1537">
        <f>+D67/C67</f>
        <v>1</v>
      </c>
      <c r="F67" s="3871" t="s">
        <v>1132</v>
      </c>
      <c r="G67" s="3872"/>
      <c r="H67" s="1537">
        <v>0.42</v>
      </c>
      <c r="I67" s="1536">
        <v>91</v>
      </c>
      <c r="J67" s="1536">
        <v>38</v>
      </c>
      <c r="K67" s="1537">
        <v>0.42</v>
      </c>
      <c r="L67" s="1536">
        <v>59</v>
      </c>
      <c r="M67" s="1536">
        <v>59</v>
      </c>
      <c r="N67" s="1537">
        <f>+M67/L67</f>
        <v>1</v>
      </c>
      <c r="O67" s="1536">
        <v>0</v>
      </c>
      <c r="P67" s="1536">
        <v>0</v>
      </c>
      <c r="Q67" s="1537">
        <v>0</v>
      </c>
      <c r="R67" s="1536">
        <v>15</v>
      </c>
      <c r="S67" s="1536">
        <v>13</v>
      </c>
      <c r="T67" s="1537">
        <f>+S67/R67</f>
        <v>0.8666666666666667</v>
      </c>
      <c r="U67" s="1536">
        <v>15</v>
      </c>
      <c r="V67" s="1536">
        <v>13</v>
      </c>
      <c r="W67" s="1537">
        <f>+V67/U67</f>
        <v>0.8666666666666667</v>
      </c>
      <c r="X67" s="1536">
        <v>0</v>
      </c>
      <c r="Y67" s="1536">
        <v>0</v>
      </c>
      <c r="Z67" s="1537">
        <v>0</v>
      </c>
      <c r="AA67" s="1536">
        <v>19</v>
      </c>
      <c r="AB67" s="1536">
        <v>19</v>
      </c>
      <c r="AC67" s="1537">
        <f>+AB67/AA67</f>
        <v>1</v>
      </c>
      <c r="AD67" s="1536">
        <v>16</v>
      </c>
      <c r="AE67" s="1536">
        <v>16</v>
      </c>
      <c r="AF67" s="1537">
        <f>+AE67/AD67</f>
        <v>1</v>
      </c>
      <c r="AG67" s="1536" t="s">
        <v>167</v>
      </c>
      <c r="AH67" s="1548">
        <f>+AI67/8</f>
        <v>0.82166666666666666</v>
      </c>
      <c r="AI67" s="60">
        <f t="shared" ref="AI67" si="6">+AF67+Z67+W67+T67+Q67+N67+K67+H67+E67+AC67</f>
        <v>6.5733333333333333</v>
      </c>
    </row>
    <row r="68" spans="2:41" x14ac:dyDescent="0.25">
      <c r="B68" s="1543"/>
      <c r="C68" s="1299"/>
      <c r="D68" s="1540"/>
      <c r="E68" s="1396"/>
      <c r="F68" s="1841"/>
      <c r="G68" s="1842"/>
      <c r="H68" s="1396"/>
      <c r="I68" s="1540"/>
      <c r="J68" s="1540"/>
      <c r="K68" s="1396"/>
      <c r="L68" s="1540"/>
      <c r="M68" s="1540"/>
      <c r="N68" s="1396"/>
      <c r="O68" s="1540"/>
      <c r="P68" s="1540"/>
      <c r="Q68" s="1396"/>
      <c r="R68" s="1540"/>
      <c r="S68" s="1540"/>
      <c r="T68" s="1396"/>
      <c r="U68" s="1540"/>
      <c r="V68" s="1540"/>
      <c r="W68" s="1396"/>
      <c r="X68" s="1540"/>
      <c r="Y68" s="1540"/>
      <c r="Z68" s="1396"/>
      <c r="AA68" s="1540"/>
      <c r="AB68" s="1540"/>
      <c r="AC68" s="1396"/>
      <c r="AD68" s="1540"/>
      <c r="AE68" s="1540"/>
      <c r="AF68" s="1396"/>
      <c r="AG68" s="1536"/>
      <c r="AH68" s="1548"/>
      <c r="AI68" s="60"/>
    </row>
    <row r="69" spans="2:41" x14ac:dyDescent="0.25">
      <c r="B69" s="1543" t="s">
        <v>212</v>
      </c>
      <c r="C69" s="1536">
        <v>0</v>
      </c>
      <c r="D69" s="1536">
        <v>0</v>
      </c>
      <c r="E69" s="1537">
        <v>0</v>
      </c>
      <c r="F69" s="3871" t="s">
        <v>1132</v>
      </c>
      <c r="G69" s="3872"/>
      <c r="H69" s="1537">
        <v>0.99</v>
      </c>
      <c r="I69" s="1536">
        <v>126</v>
      </c>
      <c r="J69" s="1536">
        <v>125</v>
      </c>
      <c r="K69" s="1537">
        <v>0.99</v>
      </c>
      <c r="L69" s="1536">
        <v>0</v>
      </c>
      <c r="M69" s="1536">
        <v>0</v>
      </c>
      <c r="N69" s="1537">
        <v>0</v>
      </c>
      <c r="O69" s="1536">
        <v>0</v>
      </c>
      <c r="P69" s="1536">
        <v>0</v>
      </c>
      <c r="Q69" s="1537">
        <v>0</v>
      </c>
      <c r="R69" s="1536">
        <v>0</v>
      </c>
      <c r="S69" s="1536">
        <v>0</v>
      </c>
      <c r="T69" s="1537">
        <v>0</v>
      </c>
      <c r="U69" s="1536">
        <v>0</v>
      </c>
      <c r="V69" s="1536">
        <v>0</v>
      </c>
      <c r="W69" s="1537">
        <v>0</v>
      </c>
      <c r="X69" s="1536">
        <v>0</v>
      </c>
      <c r="Y69" s="1536">
        <v>0</v>
      </c>
      <c r="Z69" s="1537">
        <v>0</v>
      </c>
      <c r="AA69" s="1536">
        <v>0</v>
      </c>
      <c r="AB69" s="1536">
        <v>0</v>
      </c>
      <c r="AC69" s="1537">
        <v>0</v>
      </c>
      <c r="AD69" s="1536">
        <v>0</v>
      </c>
      <c r="AE69" s="1536">
        <v>0</v>
      </c>
      <c r="AF69" s="1537">
        <v>0</v>
      </c>
      <c r="AG69" s="1536" t="s">
        <v>167</v>
      </c>
      <c r="AH69" s="1548">
        <f>+AI69/2</f>
        <v>0.99</v>
      </c>
      <c r="AI69" s="60">
        <f>+AF69+Z69+W69+T69+Q69+N69+K69+H69+E69+AC69</f>
        <v>1.98</v>
      </c>
      <c r="AJ69" s="107" t="s">
        <v>1331</v>
      </c>
    </row>
    <row r="70" spans="2:41" x14ac:dyDescent="0.25">
      <c r="B70" s="1543" t="s">
        <v>213</v>
      </c>
      <c r="C70" s="1536">
        <v>27</v>
      </c>
      <c r="D70" s="1536">
        <v>27</v>
      </c>
      <c r="E70" s="1537">
        <f>+D70/C70</f>
        <v>1</v>
      </c>
      <c r="F70" s="3890" t="s">
        <v>1132</v>
      </c>
      <c r="G70" s="3891"/>
      <c r="H70" s="2078">
        <v>0.85</v>
      </c>
      <c r="I70" s="2079">
        <v>124</v>
      </c>
      <c r="J70" s="2079">
        <v>105</v>
      </c>
      <c r="K70" s="2078">
        <v>0.85</v>
      </c>
      <c r="L70" s="1536">
        <v>63</v>
      </c>
      <c r="M70" s="1536">
        <v>63</v>
      </c>
      <c r="N70" s="1537">
        <f>+M70/L70</f>
        <v>1</v>
      </c>
      <c r="O70" s="1536">
        <v>10</v>
      </c>
      <c r="P70" s="1536">
        <v>9</v>
      </c>
      <c r="Q70" s="1537">
        <f>+P70/O70</f>
        <v>0.9</v>
      </c>
      <c r="R70" s="1536">
        <v>19</v>
      </c>
      <c r="S70" s="1536">
        <v>18</v>
      </c>
      <c r="T70" s="1537">
        <f>+S70/R70</f>
        <v>0.94736842105263153</v>
      </c>
      <c r="U70" s="1536">
        <v>19</v>
      </c>
      <c r="V70" s="1536">
        <v>19</v>
      </c>
      <c r="W70" s="1537">
        <f>+V70/U70</f>
        <v>1</v>
      </c>
      <c r="X70" s="1536">
        <v>0</v>
      </c>
      <c r="Y70" s="1536">
        <v>0</v>
      </c>
      <c r="Z70" s="1537">
        <v>0</v>
      </c>
      <c r="AA70" s="1536">
        <v>20</v>
      </c>
      <c r="AB70" s="1536">
        <v>20</v>
      </c>
      <c r="AC70" s="1537">
        <f>+AB70/AA70</f>
        <v>1</v>
      </c>
      <c r="AD70" s="1536">
        <v>19</v>
      </c>
      <c r="AE70" s="1536">
        <v>17</v>
      </c>
      <c r="AF70" s="1537">
        <f>+AE70/AD70</f>
        <v>0.89473684210526316</v>
      </c>
      <c r="AG70" s="1536" t="s">
        <v>167</v>
      </c>
      <c r="AH70" s="2080">
        <f>+AI70/9</f>
        <v>0.93801169590643263</v>
      </c>
      <c r="AI70" s="60">
        <f>+AF70+Z70+W70+T70+Q70+N70+K70+H70+E70+AC70</f>
        <v>8.4421052631578934</v>
      </c>
      <c r="AJ70" s="107"/>
      <c r="AK70" s="107"/>
      <c r="AL70" s="107"/>
      <c r="AM70" s="107"/>
      <c r="AN70" s="107"/>
      <c r="AO70" s="107"/>
    </row>
    <row r="71" spans="2:41" s="107" customFormat="1" x14ac:dyDescent="0.25">
      <c r="B71" s="1543" t="s">
        <v>214</v>
      </c>
      <c r="C71" s="2362">
        <v>24</v>
      </c>
      <c r="D71" s="2362">
        <v>24</v>
      </c>
      <c r="E71" s="1545">
        <f>+D71/C71</f>
        <v>1</v>
      </c>
      <c r="F71" s="3890" t="s">
        <v>1132</v>
      </c>
      <c r="G71" s="3891"/>
      <c r="H71" s="2363">
        <v>0.84</v>
      </c>
      <c r="I71" s="2364">
        <v>55</v>
      </c>
      <c r="J71" s="2364">
        <v>46</v>
      </c>
      <c r="K71" s="2363">
        <f>+J71/I71</f>
        <v>0.83636363636363631</v>
      </c>
      <c r="L71" s="1546">
        <v>65</v>
      </c>
      <c r="M71" s="1546">
        <v>65</v>
      </c>
      <c r="N71" s="1545">
        <f>+M71/L71</f>
        <v>1</v>
      </c>
      <c r="O71" s="1546">
        <v>0</v>
      </c>
      <c r="P71" s="1546">
        <v>0</v>
      </c>
      <c r="Q71" s="1545">
        <v>0</v>
      </c>
      <c r="R71" s="1546">
        <v>11</v>
      </c>
      <c r="S71" s="1546">
        <v>10</v>
      </c>
      <c r="T71" s="1545">
        <f>+S71/R71</f>
        <v>0.90909090909090906</v>
      </c>
      <c r="U71" s="1546">
        <v>15</v>
      </c>
      <c r="V71" s="1546">
        <v>14</v>
      </c>
      <c r="W71" s="1545">
        <f>+V71/U71</f>
        <v>0.93333333333333335</v>
      </c>
      <c r="X71" s="1546">
        <v>0</v>
      </c>
      <c r="Y71" s="1546">
        <v>0</v>
      </c>
      <c r="Z71" s="1545">
        <v>0</v>
      </c>
      <c r="AA71" s="1546">
        <v>17</v>
      </c>
      <c r="AB71" s="1546">
        <v>17</v>
      </c>
      <c r="AC71" s="1547">
        <f>+AB71/AA71</f>
        <v>1</v>
      </c>
      <c r="AD71" s="1546">
        <v>15</v>
      </c>
      <c r="AE71" s="1546">
        <v>14</v>
      </c>
      <c r="AF71" s="1545">
        <f t="shared" ref="AF71" si="7">+AE71/AD71</f>
        <v>0.93333333333333335</v>
      </c>
      <c r="AG71" s="1546" t="s">
        <v>167</v>
      </c>
      <c r="AH71" s="2080">
        <f>+AI71/8</f>
        <v>0.93151515151515152</v>
      </c>
      <c r="AI71" s="60">
        <f>+AF71+W71+T71+N71+K71+H71+E71+AC71</f>
        <v>7.4521212121212121</v>
      </c>
    </row>
    <row r="72" spans="2:41" s="107" customFormat="1" ht="12.75" x14ac:dyDescent="0.2">
      <c r="B72" s="137"/>
      <c r="C72" s="707"/>
      <c r="D72" s="707"/>
      <c r="E72" s="1894"/>
      <c r="F72" s="3892"/>
      <c r="G72" s="3893"/>
      <c r="H72" s="1894"/>
      <c r="I72" s="802"/>
      <c r="J72" s="802"/>
      <c r="K72" s="1894"/>
      <c r="L72" s="802"/>
      <c r="M72" s="802"/>
      <c r="N72" s="1894"/>
      <c r="O72" s="802"/>
      <c r="P72" s="802"/>
      <c r="Q72" s="1894"/>
      <c r="R72" s="802"/>
      <c r="S72" s="802"/>
      <c r="T72" s="1894"/>
      <c r="U72" s="802"/>
      <c r="V72" s="802"/>
      <c r="W72" s="1894"/>
      <c r="X72" s="802"/>
      <c r="Y72" s="802"/>
      <c r="Z72" s="1894"/>
      <c r="AA72" s="802"/>
      <c r="AB72" s="802"/>
      <c r="AC72" s="1892"/>
      <c r="AD72" s="802"/>
      <c r="AE72" s="802"/>
      <c r="AF72" s="1894"/>
      <c r="AG72" s="802"/>
      <c r="AH72" s="898"/>
      <c r="AI72" s="1893"/>
    </row>
    <row r="73" spans="2:41" s="107" customFormat="1" ht="12.75" x14ac:dyDescent="0.2">
      <c r="B73" s="1543" t="s">
        <v>215</v>
      </c>
      <c r="C73" s="2639">
        <v>21</v>
      </c>
      <c r="D73" s="2639">
        <v>21</v>
      </c>
      <c r="E73" s="2640">
        <f>+D73/C73</f>
        <v>1</v>
      </c>
      <c r="F73" s="3890" t="s">
        <v>1132</v>
      </c>
      <c r="G73" s="3891"/>
      <c r="H73" s="2641">
        <v>0.85</v>
      </c>
      <c r="I73" s="2079">
        <v>40</v>
      </c>
      <c r="J73" s="2079">
        <v>34</v>
      </c>
      <c r="K73" s="2641">
        <f t="shared" ref="K73:K75" si="8">+J73/I73</f>
        <v>0.85</v>
      </c>
      <c r="L73" s="1536">
        <v>91</v>
      </c>
      <c r="M73" s="1536">
        <v>83</v>
      </c>
      <c r="N73" s="2640">
        <f>+M73/L73</f>
        <v>0.91208791208791207</v>
      </c>
      <c r="O73" s="1536">
        <v>0</v>
      </c>
      <c r="P73" s="1536">
        <v>0</v>
      </c>
      <c r="Q73" s="2640">
        <v>0</v>
      </c>
      <c r="R73" s="1536">
        <v>39</v>
      </c>
      <c r="S73" s="1536">
        <v>39</v>
      </c>
      <c r="T73" s="2640">
        <f>+S73/R73</f>
        <v>1</v>
      </c>
      <c r="U73" s="1536">
        <v>21</v>
      </c>
      <c r="V73" s="1536">
        <v>21</v>
      </c>
      <c r="W73" s="2640">
        <f>+V73/U73</f>
        <v>1</v>
      </c>
      <c r="X73" s="1536">
        <v>0</v>
      </c>
      <c r="Y73" s="1536">
        <v>0</v>
      </c>
      <c r="Z73" s="2640">
        <v>0</v>
      </c>
      <c r="AA73" s="1546">
        <v>21</v>
      </c>
      <c r="AB73" s="1546">
        <v>21</v>
      </c>
      <c r="AC73" s="2640">
        <f>+AB73/AA73</f>
        <v>1</v>
      </c>
      <c r="AD73" s="1546">
        <v>21</v>
      </c>
      <c r="AE73" s="1546">
        <v>19</v>
      </c>
      <c r="AF73" s="2640">
        <f>+AE73/AD73</f>
        <v>0.90476190476190477</v>
      </c>
      <c r="AG73" s="1546" t="s">
        <v>167</v>
      </c>
      <c r="AH73" s="2080">
        <f>+AI73/8</f>
        <v>0.93960622710622699</v>
      </c>
      <c r="AI73" s="675">
        <f>AF73+Z73+W73+T73+Q73+N73+K73+H73+E73+AC73</f>
        <v>7.5168498168498159</v>
      </c>
    </row>
    <row r="74" spans="2:41" s="107" customFormat="1" ht="12.75" x14ac:dyDescent="0.2">
      <c r="B74" s="1543" t="s">
        <v>216</v>
      </c>
      <c r="C74" s="2639">
        <v>25</v>
      </c>
      <c r="D74" s="2639">
        <v>25</v>
      </c>
      <c r="E74" s="2640">
        <f>+D74/C74</f>
        <v>1</v>
      </c>
      <c r="F74" s="3890" t="s">
        <v>1132</v>
      </c>
      <c r="G74" s="3891"/>
      <c r="H74" s="2641">
        <v>1</v>
      </c>
      <c r="I74" s="2079">
        <v>63</v>
      </c>
      <c r="J74" s="2079">
        <v>63</v>
      </c>
      <c r="K74" s="2641">
        <f t="shared" si="8"/>
        <v>1</v>
      </c>
      <c r="L74" s="1536">
        <v>81</v>
      </c>
      <c r="M74" s="1536">
        <v>78</v>
      </c>
      <c r="N74" s="2640">
        <f>+M74/L74</f>
        <v>0.96296296296296291</v>
      </c>
      <c r="O74" s="1536">
        <v>0</v>
      </c>
      <c r="P74" s="1536">
        <v>0</v>
      </c>
      <c r="Q74" s="2640">
        <v>0</v>
      </c>
      <c r="R74" s="1536">
        <v>22</v>
      </c>
      <c r="S74" s="1536">
        <v>22</v>
      </c>
      <c r="T74" s="2640">
        <f>+S74/R74</f>
        <v>1</v>
      </c>
      <c r="U74" s="1536">
        <v>20</v>
      </c>
      <c r="V74" s="1536">
        <v>20</v>
      </c>
      <c r="W74" s="2640">
        <f>+V74/U74</f>
        <v>1</v>
      </c>
      <c r="X74" s="1536">
        <v>0</v>
      </c>
      <c r="Y74" s="1536">
        <v>0</v>
      </c>
      <c r="Z74" s="2640">
        <v>0</v>
      </c>
      <c r="AA74" s="1546">
        <v>20</v>
      </c>
      <c r="AB74" s="1546">
        <v>18</v>
      </c>
      <c r="AC74" s="2640">
        <f>+AB74/AA74</f>
        <v>0.9</v>
      </c>
      <c r="AD74" s="1546">
        <v>21</v>
      </c>
      <c r="AE74" s="1546">
        <v>21</v>
      </c>
      <c r="AF74" s="2640">
        <f>+AE74/AD74</f>
        <v>1</v>
      </c>
      <c r="AG74" s="1546" t="s">
        <v>167</v>
      </c>
      <c r="AH74" s="2080">
        <f>+AI74/8</f>
        <v>0.98287037037037039</v>
      </c>
      <c r="AI74" s="675">
        <f t="shared" ref="AI74" si="9">+AF74+Z74+W74+T74+Q74+N74+K74+H74+E74+AC74</f>
        <v>7.8629629629629632</v>
      </c>
    </row>
    <row r="75" spans="2:41" s="107" customFormat="1" ht="12.75" x14ac:dyDescent="0.2">
      <c r="B75" s="1543" t="s">
        <v>217</v>
      </c>
      <c r="C75" s="2639">
        <v>12</v>
      </c>
      <c r="D75" s="2639">
        <v>12</v>
      </c>
      <c r="E75" s="2640">
        <f>+D75/C75</f>
        <v>1</v>
      </c>
      <c r="F75" s="3890" t="s">
        <v>1132</v>
      </c>
      <c r="G75" s="3891"/>
      <c r="H75" s="2641">
        <v>1</v>
      </c>
      <c r="I75" s="2079">
        <v>29</v>
      </c>
      <c r="J75" s="2079">
        <v>29</v>
      </c>
      <c r="K75" s="2641">
        <f t="shared" si="8"/>
        <v>1</v>
      </c>
      <c r="L75" s="1536">
        <v>40</v>
      </c>
      <c r="M75" s="1536">
        <v>39</v>
      </c>
      <c r="N75" s="2640">
        <f>+M75/L75</f>
        <v>0.97499999999999998</v>
      </c>
      <c r="O75" s="1536">
        <v>12</v>
      </c>
      <c r="P75" s="1536">
        <v>12</v>
      </c>
      <c r="Q75" s="2640">
        <f>+P75/O75</f>
        <v>1</v>
      </c>
      <c r="R75" s="1536">
        <v>11</v>
      </c>
      <c r="S75" s="1536">
        <v>9</v>
      </c>
      <c r="T75" s="2640">
        <f>+S75/R75</f>
        <v>0.81818181818181823</v>
      </c>
      <c r="U75" s="1536">
        <v>11</v>
      </c>
      <c r="V75" s="1536">
        <v>10</v>
      </c>
      <c r="W75" s="2640">
        <f>+V75/U75</f>
        <v>0.90909090909090906</v>
      </c>
      <c r="X75" s="1536">
        <v>0</v>
      </c>
      <c r="Y75" s="1536">
        <v>0</v>
      </c>
      <c r="Z75" s="2640">
        <v>0</v>
      </c>
      <c r="AA75" s="1546">
        <v>8</v>
      </c>
      <c r="AB75" s="1546">
        <v>8</v>
      </c>
      <c r="AC75" s="2640">
        <f>+AB75/AA75</f>
        <v>1</v>
      </c>
      <c r="AD75" s="1546">
        <v>9</v>
      </c>
      <c r="AE75" s="1546">
        <v>9</v>
      </c>
      <c r="AF75" s="2640">
        <f t="shared" ref="AF75" si="10">+AE75/AD75</f>
        <v>1</v>
      </c>
      <c r="AG75" s="1546" t="s">
        <v>167</v>
      </c>
      <c r="AH75" s="2080">
        <f>+AI75/9</f>
        <v>0.96691919191919196</v>
      </c>
      <c r="AI75" s="675">
        <f>+AF75+Z75+W75+T75+Q75+N75+K75+H75+E75+AC75</f>
        <v>8.702272727272728</v>
      </c>
    </row>
    <row r="76" spans="2:41" x14ac:dyDescent="0.25">
      <c r="AC76" s="49"/>
      <c r="AD76" s="3894"/>
      <c r="AE76" s="3894"/>
      <c r="AF76" s="3894"/>
      <c r="AG76" s="3894"/>
      <c r="AH76" s="3894"/>
      <c r="AI76" s="3894"/>
      <c r="AJ76" s="3894"/>
      <c r="AK76" s="3894"/>
      <c r="AL76" s="49"/>
      <c r="AM76" s="49"/>
    </row>
    <row r="77" spans="2:41" x14ac:dyDescent="0.25">
      <c r="AC77" s="49"/>
      <c r="AD77" s="3894"/>
      <c r="AE77" s="3894"/>
      <c r="AF77" s="3894"/>
      <c r="AG77" s="3894"/>
      <c r="AH77" s="3894"/>
      <c r="AI77" s="3894"/>
      <c r="AJ77" s="3894"/>
      <c r="AK77" s="3894"/>
      <c r="AL77" s="49"/>
      <c r="AM77" s="49"/>
    </row>
    <row r="78" spans="2:41" ht="15.75" x14ac:dyDescent="0.25">
      <c r="B78" s="2016" t="s">
        <v>166</v>
      </c>
      <c r="C78" s="1" t="s">
        <v>1133</v>
      </c>
      <c r="D78" s="1"/>
      <c r="E78" s="1" t="s">
        <v>159</v>
      </c>
      <c r="AC78" s="49"/>
      <c r="AD78" s="3894"/>
      <c r="AE78" s="3894"/>
      <c r="AF78" s="3894"/>
      <c r="AG78" s="3894"/>
      <c r="AH78" s="3894"/>
      <c r="AI78" s="3894"/>
      <c r="AJ78" s="3894"/>
      <c r="AK78" s="3894"/>
      <c r="AL78" s="49"/>
      <c r="AM78" s="49"/>
    </row>
    <row r="79" spans="2:41" x14ac:dyDescent="0.25">
      <c r="B79" s="1430">
        <v>43101</v>
      </c>
      <c r="C79" s="2075">
        <f>+AH61</f>
        <v>0.89250000000000007</v>
      </c>
      <c r="D79" s="1"/>
      <c r="E79" s="1537">
        <v>0.9</v>
      </c>
      <c r="AC79" s="49"/>
      <c r="AD79" s="3894"/>
      <c r="AE79" s="3894"/>
      <c r="AF79" s="3894"/>
      <c r="AG79" s="3894"/>
      <c r="AH79" s="3894"/>
      <c r="AI79" s="3894"/>
      <c r="AJ79" s="3894"/>
      <c r="AK79" s="3894"/>
      <c r="AL79" s="49"/>
      <c r="AM79" s="49"/>
    </row>
    <row r="80" spans="2:41" x14ac:dyDescent="0.25">
      <c r="B80" s="1430">
        <v>43132</v>
      </c>
      <c r="C80" s="2076">
        <f>+AH62</f>
        <v>0.92500000000000004</v>
      </c>
      <c r="D80" s="1"/>
      <c r="E80" s="1537">
        <v>0.9</v>
      </c>
      <c r="AC80" s="49"/>
      <c r="AD80" s="3894"/>
      <c r="AE80" s="3894"/>
      <c r="AF80" s="3894"/>
      <c r="AG80" s="3894"/>
      <c r="AH80" s="3894"/>
      <c r="AI80" s="3894"/>
      <c r="AJ80" s="3894"/>
      <c r="AK80" s="3894"/>
      <c r="AL80" s="49"/>
      <c r="AM80" s="49"/>
    </row>
    <row r="81" spans="2:40" x14ac:dyDescent="0.25">
      <c r="B81" s="1430">
        <v>43160</v>
      </c>
      <c r="C81" s="2076">
        <f>+AH63</f>
        <v>0.95</v>
      </c>
      <c r="D81" s="1"/>
      <c r="E81" s="1537">
        <v>0.9</v>
      </c>
      <c r="AC81" s="49"/>
      <c r="AD81" s="3894"/>
      <c r="AE81" s="3894"/>
      <c r="AF81" s="3894"/>
      <c r="AG81" s="3894"/>
      <c r="AH81" s="3894"/>
      <c r="AI81" s="3894"/>
      <c r="AJ81" s="3894"/>
      <c r="AK81" s="3894"/>
      <c r="AL81" s="49"/>
      <c r="AM81" s="49"/>
    </row>
    <row r="82" spans="2:40" x14ac:dyDescent="0.25">
      <c r="B82" s="1430">
        <v>43191</v>
      </c>
      <c r="C82" s="2076">
        <f>+AH65</f>
        <v>0.92861111111111105</v>
      </c>
      <c r="D82" s="1"/>
      <c r="E82" s="1537">
        <v>0.9</v>
      </c>
      <c r="AC82" s="49"/>
      <c r="AD82" s="3894"/>
      <c r="AE82" s="3894"/>
      <c r="AF82" s="3894"/>
      <c r="AG82" s="3894"/>
      <c r="AH82" s="3894"/>
      <c r="AI82" s="3894"/>
      <c r="AJ82" s="3894"/>
      <c r="AK82" s="3894"/>
      <c r="AL82" s="49"/>
      <c r="AM82" s="49"/>
    </row>
    <row r="83" spans="2:40" x14ac:dyDescent="0.25">
      <c r="B83" s="1430">
        <v>43221</v>
      </c>
      <c r="C83" s="2076">
        <f>+AH66</f>
        <v>0.94606321839080454</v>
      </c>
      <c r="D83" s="1"/>
      <c r="E83" s="1537">
        <v>0.9</v>
      </c>
      <c r="AC83" s="49"/>
      <c r="AD83" s="49"/>
      <c r="AE83" s="49"/>
      <c r="AF83" s="3881" t="s">
        <v>1332</v>
      </c>
      <c r="AG83" s="3882"/>
      <c r="AH83" s="3882"/>
      <c r="AI83" s="3882"/>
      <c r="AJ83" s="3882"/>
      <c r="AK83" s="3882"/>
      <c r="AL83" s="3882"/>
      <c r="AM83" s="3882"/>
      <c r="AN83" s="3883"/>
    </row>
    <row r="84" spans="2:40" x14ac:dyDescent="0.25">
      <c r="B84" s="1430">
        <v>43252</v>
      </c>
      <c r="C84" s="2077">
        <f>+AH67</f>
        <v>0.82166666666666666</v>
      </c>
      <c r="D84" s="1"/>
      <c r="E84" s="1537">
        <v>0.9</v>
      </c>
      <c r="AC84" s="49"/>
      <c r="AD84" s="49"/>
      <c r="AE84" s="49"/>
      <c r="AF84" s="3884"/>
      <c r="AG84" s="3885"/>
      <c r="AH84" s="3885"/>
      <c r="AI84" s="3885"/>
      <c r="AJ84" s="3885"/>
      <c r="AK84" s="3885"/>
      <c r="AL84" s="3885"/>
      <c r="AM84" s="3885"/>
      <c r="AN84" s="3886"/>
    </row>
    <row r="85" spans="2:40" x14ac:dyDescent="0.25">
      <c r="B85" s="1430">
        <v>43282</v>
      </c>
      <c r="C85" s="2076">
        <f>+AH69</f>
        <v>0.99</v>
      </c>
      <c r="D85" s="1"/>
      <c r="E85" s="1537">
        <v>0.9</v>
      </c>
      <c r="AC85" s="49"/>
      <c r="AD85" s="49"/>
      <c r="AE85" s="49"/>
      <c r="AF85" s="3884"/>
      <c r="AG85" s="3885"/>
      <c r="AH85" s="3885"/>
      <c r="AI85" s="3885"/>
      <c r="AJ85" s="3885"/>
      <c r="AK85" s="3885"/>
      <c r="AL85" s="3885"/>
      <c r="AM85" s="3885"/>
      <c r="AN85" s="3886"/>
    </row>
    <row r="86" spans="2:40" x14ac:dyDescent="0.25">
      <c r="B86" s="1430">
        <v>43313</v>
      </c>
      <c r="C86" s="2076">
        <v>0.94</v>
      </c>
      <c r="D86" s="1"/>
      <c r="E86" s="1537">
        <v>0.9</v>
      </c>
      <c r="AC86" s="49"/>
      <c r="AD86" s="49"/>
      <c r="AE86" s="49"/>
      <c r="AF86" s="3884"/>
      <c r="AG86" s="3885"/>
      <c r="AH86" s="3885"/>
      <c r="AI86" s="3885"/>
      <c r="AJ86" s="3885"/>
      <c r="AK86" s="3885"/>
      <c r="AL86" s="3885"/>
      <c r="AM86" s="3885"/>
      <c r="AN86" s="3886"/>
    </row>
    <row r="87" spans="2:40" x14ac:dyDescent="0.25">
      <c r="B87" s="1430">
        <v>43344</v>
      </c>
      <c r="C87" s="2076">
        <v>0.93</v>
      </c>
      <c r="D87" s="1"/>
      <c r="E87" s="1537">
        <v>0.9</v>
      </c>
      <c r="AC87" s="49"/>
      <c r="AD87" s="49"/>
      <c r="AE87" s="49"/>
      <c r="AF87" s="3884"/>
      <c r="AG87" s="3885"/>
      <c r="AH87" s="3885"/>
      <c r="AI87" s="3885"/>
      <c r="AJ87" s="3885"/>
      <c r="AK87" s="3885"/>
      <c r="AL87" s="3885"/>
      <c r="AM87" s="3885"/>
      <c r="AN87" s="3886"/>
    </row>
    <row r="88" spans="2:40" x14ac:dyDescent="0.25">
      <c r="B88" s="1430">
        <v>43374</v>
      </c>
      <c r="C88" s="1627">
        <v>0.94</v>
      </c>
      <c r="D88" s="1"/>
      <c r="E88" s="1537">
        <v>0.9</v>
      </c>
      <c r="AC88" s="49"/>
      <c r="AD88" s="49"/>
      <c r="AE88" s="49"/>
      <c r="AF88" s="3884"/>
      <c r="AG88" s="3885"/>
      <c r="AH88" s="3885"/>
      <c r="AI88" s="3885"/>
      <c r="AJ88" s="3885"/>
      <c r="AK88" s="3885"/>
      <c r="AL88" s="3885"/>
      <c r="AM88" s="3885"/>
      <c r="AN88" s="3886"/>
    </row>
    <row r="89" spans="2:40" x14ac:dyDescent="0.25">
      <c r="B89" s="1430">
        <v>43405</v>
      </c>
      <c r="C89" s="1627">
        <v>0.98</v>
      </c>
      <c r="D89" s="1"/>
      <c r="E89" s="1537">
        <v>0.9</v>
      </c>
      <c r="AF89" s="3884"/>
      <c r="AG89" s="3885"/>
      <c r="AH89" s="3885"/>
      <c r="AI89" s="3885"/>
      <c r="AJ89" s="3885"/>
      <c r="AK89" s="3885"/>
      <c r="AL89" s="3885"/>
      <c r="AM89" s="3885"/>
      <c r="AN89" s="3886"/>
    </row>
    <row r="90" spans="2:40" x14ac:dyDescent="0.25">
      <c r="B90" s="1430">
        <v>43435</v>
      </c>
      <c r="C90" s="1627">
        <v>0.97</v>
      </c>
      <c r="D90" s="1"/>
      <c r="E90" s="1537">
        <v>0.9</v>
      </c>
      <c r="AF90" s="3884"/>
      <c r="AG90" s="3885"/>
      <c r="AH90" s="3885"/>
      <c r="AI90" s="3885"/>
      <c r="AJ90" s="3885"/>
      <c r="AK90" s="3885"/>
      <c r="AL90" s="3885"/>
      <c r="AM90" s="3885"/>
      <c r="AN90" s="3886"/>
    </row>
    <row r="91" spans="2:40" x14ac:dyDescent="0.25">
      <c r="B91" s="1"/>
      <c r="C91" s="1"/>
      <c r="D91" s="1"/>
      <c r="E91" s="1"/>
      <c r="AF91" s="3887"/>
      <c r="AG91" s="3888"/>
      <c r="AH91" s="3888"/>
      <c r="AI91" s="3888"/>
      <c r="AJ91" s="3888"/>
      <c r="AK91" s="3888"/>
      <c r="AL91" s="3888"/>
      <c r="AM91" s="3888"/>
      <c r="AN91" s="3889"/>
    </row>
    <row r="92" spans="2:40" x14ac:dyDescent="0.25">
      <c r="B92" s="234" t="s">
        <v>167</v>
      </c>
      <c r="C92" s="60"/>
      <c r="E92" s="770" t="s">
        <v>167</v>
      </c>
    </row>
    <row r="94" spans="2:40" x14ac:dyDescent="0.25">
      <c r="B94" s="234" t="s">
        <v>167</v>
      </c>
      <c r="C94" s="60"/>
      <c r="E94" s="770" t="s">
        <v>167</v>
      </c>
    </row>
    <row r="96" spans="2:40" x14ac:dyDescent="0.25">
      <c r="B96" s="234" t="s">
        <v>167</v>
      </c>
      <c r="C96" s="60"/>
      <c r="E96" s="770" t="s">
        <v>167</v>
      </c>
    </row>
    <row r="98" spans="2:5" x14ac:dyDescent="0.25">
      <c r="B98" s="234" t="s">
        <v>167</v>
      </c>
      <c r="E98" s="770" t="s">
        <v>167</v>
      </c>
    </row>
    <row r="100" spans="2:5" x14ac:dyDescent="0.25">
      <c r="B100" s="234" t="s">
        <v>167</v>
      </c>
      <c r="E100" s="770" t="s">
        <v>167</v>
      </c>
    </row>
    <row r="119" spans="2:35" x14ac:dyDescent="0.25">
      <c r="C119" s="1516"/>
      <c r="D119" s="1516"/>
      <c r="E119" s="1516"/>
      <c r="F119" s="1516"/>
      <c r="G119" s="1516"/>
      <c r="H119" s="1516"/>
      <c r="I119" s="1516"/>
      <c r="J119" s="1516"/>
      <c r="K119" s="1516"/>
      <c r="L119" s="1516"/>
      <c r="M119" s="1516"/>
      <c r="N119" s="1516"/>
      <c r="O119" s="1516"/>
      <c r="P119" s="1516"/>
      <c r="Q119" s="1516"/>
      <c r="R119" s="1516"/>
      <c r="S119" s="1516"/>
      <c r="T119" s="1516"/>
      <c r="U119" s="1516"/>
      <c r="V119" s="1516"/>
      <c r="W119" s="107" t="s">
        <v>1489</v>
      </c>
      <c r="X119" s="1517"/>
      <c r="Y119" s="1517"/>
      <c r="Z119" s="1517"/>
      <c r="AA119" s="1516"/>
      <c r="AB119" s="1516"/>
      <c r="AC119" s="1516"/>
      <c r="AD119" s="1516"/>
      <c r="AE119" s="1516"/>
    </row>
    <row r="120" spans="2:35" x14ac:dyDescent="0.25">
      <c r="B120" s="56" t="s">
        <v>1490</v>
      </c>
      <c r="C120" s="1516"/>
      <c r="D120" s="1516"/>
      <c r="E120" s="1516"/>
      <c r="F120" s="1516"/>
      <c r="G120" s="1516"/>
      <c r="H120" s="1516"/>
      <c r="I120" s="1516"/>
      <c r="J120" s="1516"/>
      <c r="K120" s="1516"/>
      <c r="L120" s="1516"/>
      <c r="M120" s="1516"/>
      <c r="N120" s="1516"/>
      <c r="O120" s="1516"/>
      <c r="P120" s="1516"/>
      <c r="Q120" s="1516"/>
      <c r="R120" s="1516"/>
      <c r="S120" s="1516"/>
      <c r="T120" s="1516"/>
      <c r="U120" s="1516"/>
      <c r="V120" s="1516"/>
      <c r="W120" s="107"/>
      <c r="X120" s="1517"/>
      <c r="Y120" s="1517"/>
      <c r="Z120" s="1517"/>
      <c r="AA120" s="1516"/>
      <c r="AB120" s="1516"/>
      <c r="AC120" s="1516"/>
      <c r="AD120" s="1516"/>
      <c r="AE120" s="1516"/>
    </row>
    <row r="121" spans="2:35" x14ac:dyDescent="0.25">
      <c r="B121" s="1516"/>
      <c r="C121" s="1516"/>
      <c r="D121" s="1516"/>
      <c r="E121" s="1516"/>
      <c r="F121" s="1516"/>
      <c r="G121" s="1516"/>
      <c r="H121" s="1516"/>
      <c r="I121" s="1516"/>
      <c r="J121" s="1516"/>
      <c r="K121" s="1516"/>
      <c r="L121" s="1516"/>
      <c r="M121" s="1516"/>
      <c r="N121" s="1516"/>
      <c r="O121" s="1516"/>
      <c r="P121" s="1516"/>
      <c r="Q121" s="1516"/>
      <c r="R121" s="1516"/>
      <c r="S121" s="1516"/>
      <c r="T121" s="1516"/>
      <c r="U121" s="1516"/>
      <c r="V121" s="1516"/>
      <c r="W121" s="1516"/>
      <c r="X121" s="1516"/>
      <c r="Y121" s="1516"/>
      <c r="Z121" s="1516"/>
      <c r="AA121" s="1516"/>
      <c r="AB121" s="1516"/>
      <c r="AC121" s="1516"/>
      <c r="AD121" s="1516"/>
      <c r="AE121" s="1516"/>
    </row>
    <row r="122" spans="2:35" ht="1.5" customHeight="1" thickBot="1" x14ac:dyDescent="0.3">
      <c r="B122" s="1519"/>
      <c r="C122" s="3876" t="s">
        <v>1118</v>
      </c>
      <c r="D122" s="3876"/>
      <c r="E122" s="3876"/>
      <c r="F122" s="3876"/>
      <c r="G122" s="3876"/>
      <c r="H122" s="3876"/>
      <c r="I122" s="3876"/>
      <c r="J122" s="3876"/>
      <c r="K122" s="3876"/>
      <c r="L122" s="3876"/>
      <c r="M122" s="3876"/>
      <c r="N122" s="3876"/>
      <c r="O122" s="3876"/>
      <c r="P122" s="3876"/>
      <c r="Q122" s="3876"/>
      <c r="R122" s="3876"/>
      <c r="S122" s="3876"/>
      <c r="T122" s="3876"/>
      <c r="U122" s="3876"/>
      <c r="V122" s="3876"/>
      <c r="W122" s="3876"/>
      <c r="X122" s="3876"/>
      <c r="Y122" s="3876"/>
      <c r="Z122" s="3876"/>
      <c r="AA122" s="3876"/>
      <c r="AB122" s="2886"/>
      <c r="AC122" s="2886"/>
      <c r="AD122" s="1521" t="s">
        <v>1119</v>
      </c>
      <c r="AE122" s="1522"/>
    </row>
    <row r="123" spans="2:35" ht="42" customHeight="1" thickTop="1" x14ac:dyDescent="0.25">
      <c r="B123" s="1523" t="s">
        <v>166</v>
      </c>
      <c r="C123" s="3742" t="s">
        <v>1491</v>
      </c>
      <c r="D123" s="3879"/>
      <c r="E123" s="3880"/>
      <c r="F123" s="3895" t="s">
        <v>1121</v>
      </c>
      <c r="G123" s="3896"/>
      <c r="H123" s="3897"/>
      <c r="I123" s="3898" t="s">
        <v>1122</v>
      </c>
      <c r="J123" s="3899"/>
      <c r="K123" s="3900"/>
      <c r="L123" s="3742" t="s">
        <v>1492</v>
      </c>
      <c r="M123" s="3879"/>
      <c r="N123" s="3880"/>
      <c r="O123" s="3742" t="s">
        <v>1493</v>
      </c>
      <c r="P123" s="3879"/>
      <c r="Q123" s="3880"/>
      <c r="R123" s="3742" t="s">
        <v>1494</v>
      </c>
      <c r="S123" s="3879"/>
      <c r="T123" s="3880"/>
      <c r="U123" s="3742" t="s">
        <v>1495</v>
      </c>
      <c r="V123" s="3879"/>
      <c r="W123" s="3880"/>
      <c r="X123" s="3742" t="s">
        <v>1496</v>
      </c>
      <c r="Y123" s="3879"/>
      <c r="Z123" s="3880"/>
      <c r="AA123" s="3742" t="s">
        <v>1497</v>
      </c>
      <c r="AB123" s="3879"/>
      <c r="AC123" s="3880"/>
      <c r="AD123" s="3744" t="s">
        <v>1498</v>
      </c>
      <c r="AE123" s="3901"/>
      <c r="AF123" s="3902"/>
      <c r="AG123" s="1528" t="s">
        <v>167</v>
      </c>
      <c r="AH123" s="1529"/>
    </row>
    <row r="124" spans="2:35" x14ac:dyDescent="0.25">
      <c r="B124" s="1530" t="s">
        <v>167</v>
      </c>
      <c r="C124" s="1395" t="s">
        <v>1130</v>
      </c>
      <c r="D124" s="1395" t="s">
        <v>1131</v>
      </c>
      <c r="E124" s="1531" t="s">
        <v>1071</v>
      </c>
      <c r="F124" s="2908" t="s">
        <v>1130</v>
      </c>
      <c r="G124" s="2908" t="s">
        <v>1131</v>
      </c>
      <c r="H124" s="2909" t="s">
        <v>1071</v>
      </c>
      <c r="I124" s="2908" t="s">
        <v>1130</v>
      </c>
      <c r="J124" s="2908" t="s">
        <v>1131</v>
      </c>
      <c r="K124" s="2909" t="s">
        <v>1071</v>
      </c>
      <c r="L124" s="1395" t="s">
        <v>1130</v>
      </c>
      <c r="M124" s="1395" t="s">
        <v>1131</v>
      </c>
      <c r="N124" s="1531" t="s">
        <v>1071</v>
      </c>
      <c r="O124" s="1395" t="s">
        <v>1130</v>
      </c>
      <c r="P124" s="1395" t="s">
        <v>1131</v>
      </c>
      <c r="Q124" s="1531" t="s">
        <v>1071</v>
      </c>
      <c r="R124" s="1395" t="s">
        <v>1130</v>
      </c>
      <c r="S124" s="1395" t="s">
        <v>1131</v>
      </c>
      <c r="T124" s="1531" t="s">
        <v>1071</v>
      </c>
      <c r="U124" s="1395" t="s">
        <v>1130</v>
      </c>
      <c r="V124" s="1395" t="s">
        <v>1131</v>
      </c>
      <c r="W124" s="1531" t="s">
        <v>1071</v>
      </c>
      <c r="X124" s="1395" t="s">
        <v>1130</v>
      </c>
      <c r="Y124" s="1395" t="s">
        <v>1131</v>
      </c>
      <c r="Z124" s="1531" t="s">
        <v>335</v>
      </c>
      <c r="AA124" s="1395" t="s">
        <v>1130</v>
      </c>
      <c r="AB124" s="1395" t="s">
        <v>1131</v>
      </c>
      <c r="AC124" s="1532" t="s">
        <v>1071</v>
      </c>
      <c r="AD124" s="1395" t="s">
        <v>1130</v>
      </c>
      <c r="AE124" s="1395" t="s">
        <v>1131</v>
      </c>
      <c r="AF124" s="1532" t="s">
        <v>1071</v>
      </c>
      <c r="AG124" s="1533" t="s">
        <v>167</v>
      </c>
      <c r="AH124" s="1534" t="s">
        <v>1071</v>
      </c>
      <c r="AI124" t="s">
        <v>167</v>
      </c>
    </row>
    <row r="125" spans="2:35" x14ac:dyDescent="0.25">
      <c r="B125" s="1891" t="s">
        <v>1105</v>
      </c>
      <c r="C125" s="1536">
        <v>19</v>
      </c>
      <c r="D125" s="1536">
        <v>19</v>
      </c>
      <c r="E125" s="2910">
        <f>+C125/D125</f>
        <v>1</v>
      </c>
      <c r="F125" s="3890" t="s">
        <v>1132</v>
      </c>
      <c r="G125" s="3891"/>
      <c r="H125" s="2911">
        <v>0.9</v>
      </c>
      <c r="I125" s="2079">
        <v>131</v>
      </c>
      <c r="J125" s="2079">
        <v>118</v>
      </c>
      <c r="K125" s="2911">
        <f>J125/I125</f>
        <v>0.9007633587786259</v>
      </c>
      <c r="L125" s="1536">
        <v>35</v>
      </c>
      <c r="M125" s="1536">
        <v>22</v>
      </c>
      <c r="N125" s="2912">
        <f>+M125/L125</f>
        <v>0.62857142857142856</v>
      </c>
      <c r="O125" s="1536">
        <v>11</v>
      </c>
      <c r="P125" s="1536">
        <v>11</v>
      </c>
      <c r="Q125" s="2912">
        <f>P125/O125</f>
        <v>1</v>
      </c>
      <c r="R125" s="1536">
        <v>12</v>
      </c>
      <c r="S125" s="1536">
        <v>12</v>
      </c>
      <c r="T125" s="2912">
        <f>+S125/R125</f>
        <v>1</v>
      </c>
      <c r="U125" s="1536">
        <v>19</v>
      </c>
      <c r="V125" s="1536">
        <v>19</v>
      </c>
      <c r="W125" s="2912">
        <f>+V125/U125</f>
        <v>1</v>
      </c>
      <c r="X125" s="1536">
        <v>1</v>
      </c>
      <c r="Y125" s="1536">
        <v>1</v>
      </c>
      <c r="Z125" s="2912">
        <v>1</v>
      </c>
      <c r="AA125" s="1536">
        <v>19</v>
      </c>
      <c r="AB125" s="1536">
        <v>19</v>
      </c>
      <c r="AC125" s="2912">
        <f>+AB125/AA125</f>
        <v>1</v>
      </c>
      <c r="AD125" s="1536">
        <v>17</v>
      </c>
      <c r="AE125" s="1536">
        <v>17</v>
      </c>
      <c r="AF125" s="2912">
        <f>+AE125/AD125</f>
        <v>1</v>
      </c>
      <c r="AG125" s="1535"/>
      <c r="AH125" s="2080">
        <f>+AI125/10</f>
        <v>0.94293347873500544</v>
      </c>
      <c r="AI125" s="60">
        <f>+AF125+Z125+W125+T125+Q125+N125+K125+H125+E125+AC125</f>
        <v>9.4293347873500544</v>
      </c>
    </row>
    <row r="126" spans="2:35" x14ac:dyDescent="0.25">
      <c r="B126" s="1543" t="s">
        <v>1106</v>
      </c>
      <c r="C126" s="1536">
        <v>18</v>
      </c>
      <c r="D126" s="1536">
        <v>18</v>
      </c>
      <c r="E126" s="2910">
        <f>+C126/D126</f>
        <v>1</v>
      </c>
      <c r="F126" s="3890" t="s">
        <v>1132</v>
      </c>
      <c r="G126" s="3891"/>
      <c r="H126" s="2911">
        <v>0.7</v>
      </c>
      <c r="I126" s="2079">
        <v>55</v>
      </c>
      <c r="J126" s="2079">
        <v>55</v>
      </c>
      <c r="K126" s="2911">
        <f>J126/I126</f>
        <v>1</v>
      </c>
      <c r="L126" s="1536">
        <v>70</v>
      </c>
      <c r="M126" s="1536">
        <v>56</v>
      </c>
      <c r="N126" s="2912">
        <f>+M126/L126</f>
        <v>0.8</v>
      </c>
      <c r="O126" s="1536">
        <v>18</v>
      </c>
      <c r="P126" s="1536">
        <v>18</v>
      </c>
      <c r="Q126" s="2912">
        <f t="shared" ref="Q126:Q127" si="11">P126/O126</f>
        <v>1</v>
      </c>
      <c r="R126" s="1536">
        <v>17</v>
      </c>
      <c r="S126" s="1536">
        <v>17</v>
      </c>
      <c r="T126" s="2912">
        <f>+S126/R126</f>
        <v>1</v>
      </c>
      <c r="U126" s="1536">
        <v>18</v>
      </c>
      <c r="V126" s="1536">
        <v>18</v>
      </c>
      <c r="W126" s="2912">
        <f>+V126/U126</f>
        <v>1</v>
      </c>
      <c r="X126" s="1536">
        <v>6</v>
      </c>
      <c r="Y126" s="1536">
        <v>6</v>
      </c>
      <c r="Z126" s="2912">
        <v>1</v>
      </c>
      <c r="AA126" s="1536">
        <v>18</v>
      </c>
      <c r="AB126" s="1536">
        <v>18</v>
      </c>
      <c r="AC126" s="2912">
        <f>+AB126/AA126</f>
        <v>1</v>
      </c>
      <c r="AD126" s="1536">
        <v>18</v>
      </c>
      <c r="AE126" s="1536">
        <v>18</v>
      </c>
      <c r="AF126" s="2912">
        <f>+AE126/AD126</f>
        <v>1</v>
      </c>
      <c r="AG126" s="1535"/>
      <c r="AH126" s="2080">
        <f t="shared" ref="AH126:AH127" si="12">+AI126/10</f>
        <v>0.95</v>
      </c>
      <c r="AI126" s="60">
        <f>+AF126+Z126+W126+T126+Q126+N126+K126+H126+E126+AC126</f>
        <v>9.5</v>
      </c>
    </row>
    <row r="127" spans="2:35" x14ac:dyDescent="0.25">
      <c r="B127" s="1543" t="s">
        <v>1107</v>
      </c>
      <c r="C127" s="1536">
        <v>19</v>
      </c>
      <c r="D127" s="1536">
        <v>19</v>
      </c>
      <c r="E127" s="2910">
        <f>+C127/D127</f>
        <v>1</v>
      </c>
      <c r="F127" s="3890" t="s">
        <v>1132</v>
      </c>
      <c r="G127" s="3891"/>
      <c r="H127" s="2911">
        <v>0.8</v>
      </c>
      <c r="I127" s="2079">
        <v>62</v>
      </c>
      <c r="J127" s="2079">
        <v>62</v>
      </c>
      <c r="K127" s="2911">
        <f>J127/I127</f>
        <v>1</v>
      </c>
      <c r="L127" s="1536">
        <v>58</v>
      </c>
      <c r="M127" s="1536">
        <v>35</v>
      </c>
      <c r="N127" s="2912">
        <f>+M127/L127</f>
        <v>0.60344827586206895</v>
      </c>
      <c r="O127" s="1536">
        <v>18</v>
      </c>
      <c r="P127" s="1536">
        <v>18</v>
      </c>
      <c r="Q127" s="2912">
        <f t="shared" si="11"/>
        <v>1</v>
      </c>
      <c r="R127" s="1536">
        <v>18</v>
      </c>
      <c r="S127" s="1536">
        <v>18</v>
      </c>
      <c r="T127" s="2912">
        <f>+S127/R127</f>
        <v>1</v>
      </c>
      <c r="U127" s="1536">
        <v>19</v>
      </c>
      <c r="V127" s="1536">
        <v>19</v>
      </c>
      <c r="W127" s="2912">
        <f>+V127/U127</f>
        <v>1</v>
      </c>
      <c r="X127" s="1536">
        <v>3</v>
      </c>
      <c r="Y127" s="1536">
        <v>3</v>
      </c>
      <c r="Z127" s="2912">
        <v>1</v>
      </c>
      <c r="AA127" s="1536">
        <v>19</v>
      </c>
      <c r="AB127" s="1536">
        <v>19</v>
      </c>
      <c r="AC127" s="2912">
        <f>+AB127/AA127</f>
        <v>1</v>
      </c>
      <c r="AD127" s="1536">
        <v>20</v>
      </c>
      <c r="AE127" s="1536">
        <v>20</v>
      </c>
      <c r="AF127" s="2912">
        <f>+AE127/AD127</f>
        <v>1</v>
      </c>
      <c r="AG127" s="1535"/>
      <c r="AH127" s="2080">
        <f t="shared" si="12"/>
        <v>0.94034482758620686</v>
      </c>
      <c r="AI127" s="60">
        <f>+AF127+Z127+W127+T127+Q127+N127+K127+H127+E127+AC127</f>
        <v>9.4034482758620683</v>
      </c>
    </row>
    <row r="128" spans="2:35" x14ac:dyDescent="0.25">
      <c r="B128" s="1543" t="s">
        <v>167</v>
      </c>
      <c r="C128" s="1299"/>
      <c r="D128" s="1540"/>
      <c r="E128" s="2910"/>
      <c r="F128" s="3890"/>
      <c r="G128" s="3891"/>
      <c r="H128" s="2913"/>
      <c r="I128" s="2741"/>
      <c r="J128" s="2741"/>
      <c r="K128" s="2913"/>
      <c r="L128" s="1540"/>
      <c r="M128" s="1540"/>
      <c r="N128" s="2914"/>
      <c r="O128" s="1540"/>
      <c r="P128" s="1540"/>
      <c r="Q128" s="2914"/>
      <c r="R128" s="1540"/>
      <c r="S128" s="1540"/>
      <c r="T128" s="2914"/>
      <c r="U128" s="1540"/>
      <c r="V128" s="1540"/>
      <c r="W128" s="2914"/>
      <c r="X128" s="1540"/>
      <c r="Y128" s="1540"/>
      <c r="Z128" s="2914"/>
      <c r="AA128" s="1540"/>
      <c r="AB128" s="1540"/>
      <c r="AC128" s="2914"/>
      <c r="AD128" s="1540"/>
      <c r="AE128" s="1540"/>
      <c r="AF128" s="2914"/>
      <c r="AG128" s="1536" t="s">
        <v>167</v>
      </c>
      <c r="AH128" s="2080"/>
      <c r="AI128" s="60" t="s">
        <v>167</v>
      </c>
    </row>
    <row r="129" spans="2:41" x14ac:dyDescent="0.25">
      <c r="B129" s="1543" t="s">
        <v>318</v>
      </c>
      <c r="C129" s="1536"/>
      <c r="D129" s="1536"/>
      <c r="E129" s="2910" t="e">
        <f>+C129/D129</f>
        <v>#DIV/0!</v>
      </c>
      <c r="F129" s="3890" t="s">
        <v>1132</v>
      </c>
      <c r="G129" s="3891"/>
      <c r="H129" s="2911">
        <v>0.77</v>
      </c>
      <c r="I129" s="2079">
        <v>43</v>
      </c>
      <c r="J129" s="2079">
        <v>33</v>
      </c>
      <c r="K129" s="2911">
        <v>0.77</v>
      </c>
      <c r="L129" s="1536"/>
      <c r="M129" s="1536"/>
      <c r="N129" s="2912" t="e">
        <f>+M129/L129</f>
        <v>#DIV/0!</v>
      </c>
      <c r="O129" s="1536">
        <v>0</v>
      </c>
      <c r="P129" s="1536">
        <v>0</v>
      </c>
      <c r="Q129" s="2912">
        <v>0</v>
      </c>
      <c r="R129" s="1536"/>
      <c r="S129" s="1536"/>
      <c r="T129" s="2912" t="e">
        <f>+S129/R129</f>
        <v>#DIV/0!</v>
      </c>
      <c r="U129" s="1536"/>
      <c r="V129" s="1536"/>
      <c r="W129" s="2912" t="e">
        <f>+V129/U129</f>
        <v>#DIV/0!</v>
      </c>
      <c r="X129" s="1536">
        <v>0</v>
      </c>
      <c r="Y129" s="1536">
        <v>0</v>
      </c>
      <c r="Z129" s="2912">
        <v>0</v>
      </c>
      <c r="AA129" s="1536"/>
      <c r="AB129" s="1536"/>
      <c r="AC129" s="2912" t="e">
        <f>+AB129/AA129</f>
        <v>#DIV/0!</v>
      </c>
      <c r="AD129" s="1536"/>
      <c r="AE129" s="1536"/>
      <c r="AF129" s="2912" t="e">
        <f>+AE129/AD129</f>
        <v>#DIV/0!</v>
      </c>
      <c r="AG129" s="1535"/>
      <c r="AH129" s="2080" t="e">
        <f>+AI129/8</f>
        <v>#DIV/0!</v>
      </c>
      <c r="AI129" s="60" t="e">
        <f>+AF129+Z129+W129+T129+Q129+N129+K129+H129+E129+AC129</f>
        <v>#DIV/0!</v>
      </c>
    </row>
    <row r="130" spans="2:41" x14ac:dyDescent="0.25">
      <c r="B130" s="1543" t="s">
        <v>210</v>
      </c>
      <c r="C130" s="1536"/>
      <c r="D130" s="1536"/>
      <c r="E130" s="2910" t="e">
        <f>+C130/D130</f>
        <v>#DIV/0!</v>
      </c>
      <c r="F130" s="3890" t="s">
        <v>1132</v>
      </c>
      <c r="G130" s="3891"/>
      <c r="H130" s="2911">
        <v>0.79</v>
      </c>
      <c r="I130" s="2079">
        <v>42</v>
      </c>
      <c r="J130" s="2079">
        <v>33</v>
      </c>
      <c r="K130" s="2911">
        <v>0.79</v>
      </c>
      <c r="L130" s="1536"/>
      <c r="M130" s="1536"/>
      <c r="N130" s="2912" t="e">
        <f>+M130/L130</f>
        <v>#DIV/0!</v>
      </c>
      <c r="O130" s="1536">
        <v>0</v>
      </c>
      <c r="P130" s="1536">
        <v>0</v>
      </c>
      <c r="Q130" s="2912">
        <v>0</v>
      </c>
      <c r="R130" s="1536"/>
      <c r="S130" s="1536"/>
      <c r="T130" s="2912" t="e">
        <f>+S130/R130</f>
        <v>#DIV/0!</v>
      </c>
      <c r="U130" s="1536"/>
      <c r="V130" s="1536"/>
      <c r="W130" s="2912" t="e">
        <f>+V130/U130</f>
        <v>#DIV/0!</v>
      </c>
      <c r="X130" s="1536">
        <v>0</v>
      </c>
      <c r="Y130" s="1536">
        <v>0</v>
      </c>
      <c r="Z130" s="2912">
        <v>0</v>
      </c>
      <c r="AA130" s="1536"/>
      <c r="AB130" s="1536"/>
      <c r="AC130" s="2912" t="e">
        <f>+AB130/AA130</f>
        <v>#DIV/0!</v>
      </c>
      <c r="AD130" s="1536"/>
      <c r="AE130" s="1536"/>
      <c r="AF130" s="2912" t="e">
        <f>+AE130/AD130</f>
        <v>#DIV/0!</v>
      </c>
      <c r="AG130" s="1535"/>
      <c r="AH130" s="2080" t="e">
        <f>+AI130/8</f>
        <v>#DIV/0!</v>
      </c>
      <c r="AI130" s="60" t="e">
        <f>+AF130+Z130+W130+T130+Q130+N130+K130+H130+E130+AC130</f>
        <v>#DIV/0!</v>
      </c>
    </row>
    <row r="131" spans="2:41" x14ac:dyDescent="0.25">
      <c r="B131" s="1543" t="s">
        <v>211</v>
      </c>
      <c r="C131" s="1536"/>
      <c r="D131" s="1536"/>
      <c r="E131" s="2910" t="e">
        <f>+D131/C131</f>
        <v>#DIV/0!</v>
      </c>
      <c r="F131" s="3890" t="s">
        <v>1132</v>
      </c>
      <c r="G131" s="3891"/>
      <c r="H131" s="2911">
        <v>0.42</v>
      </c>
      <c r="I131" s="2079">
        <v>91</v>
      </c>
      <c r="J131" s="2079">
        <v>38</v>
      </c>
      <c r="K131" s="2911">
        <v>0.42</v>
      </c>
      <c r="L131" s="1536"/>
      <c r="M131" s="1536"/>
      <c r="N131" s="2912" t="e">
        <f>+M131/L131</f>
        <v>#DIV/0!</v>
      </c>
      <c r="O131" s="1536">
        <v>0</v>
      </c>
      <c r="P131" s="1536">
        <v>0</v>
      </c>
      <c r="Q131" s="2912">
        <v>0</v>
      </c>
      <c r="R131" s="1536"/>
      <c r="S131" s="1536"/>
      <c r="T131" s="2912" t="e">
        <f>+S131/R131</f>
        <v>#DIV/0!</v>
      </c>
      <c r="U131" s="1536"/>
      <c r="V131" s="1536"/>
      <c r="W131" s="2912" t="e">
        <f>+V131/U131</f>
        <v>#DIV/0!</v>
      </c>
      <c r="X131" s="1536">
        <v>0</v>
      </c>
      <c r="Y131" s="1536">
        <v>0</v>
      </c>
      <c r="Z131" s="2912">
        <v>0</v>
      </c>
      <c r="AA131" s="1536"/>
      <c r="AB131" s="1536"/>
      <c r="AC131" s="2912" t="e">
        <f>+AB131/AA131</f>
        <v>#DIV/0!</v>
      </c>
      <c r="AD131" s="1536"/>
      <c r="AE131" s="1536"/>
      <c r="AF131" s="2912" t="e">
        <f>+AE131/AD131</f>
        <v>#DIV/0!</v>
      </c>
      <c r="AG131" s="1536" t="s">
        <v>167</v>
      </c>
      <c r="AH131" s="2915" t="e">
        <f>+AI131/8</f>
        <v>#DIV/0!</v>
      </c>
      <c r="AI131" s="60" t="e">
        <f t="shared" ref="AI131" si="13">+AF131+Z131+W131+T131+Q131+N131+K131+H131+E131+AC131</f>
        <v>#DIV/0!</v>
      </c>
    </row>
    <row r="132" spans="2:41" x14ac:dyDescent="0.25">
      <c r="B132" s="1543"/>
      <c r="C132" s="1299"/>
      <c r="D132" s="1540"/>
      <c r="E132" s="2910"/>
      <c r="F132" s="2887"/>
      <c r="G132" s="2888"/>
      <c r="H132" s="2913"/>
      <c r="I132" s="2741"/>
      <c r="J132" s="2741"/>
      <c r="K132" s="2913"/>
      <c r="L132" s="1540"/>
      <c r="M132" s="1540"/>
      <c r="N132" s="2914"/>
      <c r="O132" s="1540"/>
      <c r="P132" s="1540"/>
      <c r="Q132" s="2914"/>
      <c r="R132" s="1540"/>
      <c r="S132" s="1540"/>
      <c r="T132" s="2914"/>
      <c r="U132" s="1540"/>
      <c r="V132" s="1540"/>
      <c r="W132" s="2914"/>
      <c r="X132" s="1540"/>
      <c r="Y132" s="1540"/>
      <c r="Z132" s="2914"/>
      <c r="AA132" s="1540"/>
      <c r="AB132" s="1540"/>
      <c r="AC132" s="2914"/>
      <c r="AD132" s="1540"/>
      <c r="AE132" s="1540"/>
      <c r="AF132" s="2914"/>
      <c r="AG132" s="1536"/>
      <c r="AH132" s="1548"/>
      <c r="AI132" s="60"/>
    </row>
    <row r="133" spans="2:41" ht="12.75" customHeight="1" x14ac:dyDescent="0.25">
      <c r="B133" s="1543" t="s">
        <v>212</v>
      </c>
      <c r="C133" s="1536"/>
      <c r="D133" s="1536"/>
      <c r="E133" s="2910" t="e">
        <f>D133/C133</f>
        <v>#DIV/0!</v>
      </c>
      <c r="F133" s="3890" t="s">
        <v>1132</v>
      </c>
      <c r="G133" s="3891"/>
      <c r="H133" s="2911">
        <v>0.99</v>
      </c>
      <c r="I133" s="2079">
        <v>126</v>
      </c>
      <c r="J133" s="2079">
        <v>125</v>
      </c>
      <c r="K133" s="2911">
        <v>0.99</v>
      </c>
      <c r="L133" s="1536"/>
      <c r="M133" s="1536"/>
      <c r="N133" s="2912">
        <v>0</v>
      </c>
      <c r="O133" s="1536">
        <v>0</v>
      </c>
      <c r="P133" s="1536">
        <v>0</v>
      </c>
      <c r="Q133" s="2912">
        <v>0</v>
      </c>
      <c r="R133" s="1536"/>
      <c r="S133" s="1536"/>
      <c r="T133" s="2912">
        <v>0</v>
      </c>
      <c r="U133" s="1536"/>
      <c r="V133" s="1536"/>
      <c r="W133" s="2912">
        <v>0</v>
      </c>
      <c r="X133" s="1536">
        <v>0</v>
      </c>
      <c r="Y133" s="1536">
        <v>0</v>
      </c>
      <c r="Z133" s="2912">
        <v>0</v>
      </c>
      <c r="AA133" s="1536"/>
      <c r="AB133" s="1536"/>
      <c r="AC133" s="2912">
        <v>0</v>
      </c>
      <c r="AD133" s="1536"/>
      <c r="AE133" s="1536"/>
      <c r="AF133" s="2912">
        <v>0</v>
      </c>
      <c r="AG133" s="1536" t="s">
        <v>167</v>
      </c>
      <c r="AH133" s="2080" t="e">
        <f>+AI133/2</f>
        <v>#DIV/0!</v>
      </c>
      <c r="AI133" s="60" t="e">
        <f>+AF133+Z133+W133+T133+Q133+N133+K133+H133+E133+AC133</f>
        <v>#DIV/0!</v>
      </c>
      <c r="AJ133" s="3903"/>
      <c r="AK133" s="3903"/>
      <c r="AL133" s="3903"/>
      <c r="AM133" s="3903"/>
      <c r="AN133" s="3903"/>
      <c r="AO133" s="3903"/>
    </row>
    <row r="134" spans="2:41" x14ac:dyDescent="0.25">
      <c r="B134" s="1543" t="s">
        <v>213</v>
      </c>
      <c r="C134" s="1536"/>
      <c r="D134" s="1536"/>
      <c r="E134" s="2910" t="e">
        <f>+D134/C134</f>
        <v>#DIV/0!</v>
      </c>
      <c r="F134" s="3890" t="s">
        <v>1132</v>
      </c>
      <c r="G134" s="3891"/>
      <c r="H134" s="2911">
        <v>0.85</v>
      </c>
      <c r="I134" s="2079">
        <v>124</v>
      </c>
      <c r="J134" s="2079">
        <v>105</v>
      </c>
      <c r="K134" s="2911">
        <v>0.85</v>
      </c>
      <c r="L134" s="1536"/>
      <c r="M134" s="1536"/>
      <c r="N134" s="2912" t="e">
        <f>+M134/L134</f>
        <v>#DIV/0!</v>
      </c>
      <c r="O134" s="1536">
        <v>10</v>
      </c>
      <c r="P134" s="1536">
        <v>9</v>
      </c>
      <c r="Q134" s="2912">
        <f>+P134/O134</f>
        <v>0.9</v>
      </c>
      <c r="R134" s="1536"/>
      <c r="S134" s="1536"/>
      <c r="T134" s="2912" t="e">
        <f>+S134/R134</f>
        <v>#DIV/0!</v>
      </c>
      <c r="U134" s="1536"/>
      <c r="V134" s="1536"/>
      <c r="W134" s="2912" t="e">
        <f>+V134/U134</f>
        <v>#DIV/0!</v>
      </c>
      <c r="X134" s="1536">
        <v>0</v>
      </c>
      <c r="Y134" s="1536">
        <v>0</v>
      </c>
      <c r="Z134" s="2912">
        <v>0</v>
      </c>
      <c r="AA134" s="1536"/>
      <c r="AB134" s="1536"/>
      <c r="AC134" s="2912" t="e">
        <f>+AB134/AA134</f>
        <v>#DIV/0!</v>
      </c>
      <c r="AD134" s="1536"/>
      <c r="AE134" s="1536"/>
      <c r="AF134" s="2912" t="e">
        <f>+AE134/AD134</f>
        <v>#DIV/0!</v>
      </c>
      <c r="AG134" s="1536" t="s">
        <v>167</v>
      </c>
      <c r="AH134" s="2080" t="e">
        <f>+AI134/9</f>
        <v>#DIV/0!</v>
      </c>
      <c r="AI134" s="60" t="e">
        <f>+AF134+Z134+W134+T134+Q134+N134+K134+H134+E134+AC134</f>
        <v>#DIV/0!</v>
      </c>
      <c r="AJ134" s="3903"/>
      <c r="AK134" s="3903"/>
      <c r="AL134" s="3903"/>
      <c r="AM134" s="3903"/>
      <c r="AN134" s="3903"/>
      <c r="AO134" s="3903"/>
    </row>
    <row r="135" spans="2:41" x14ac:dyDescent="0.25">
      <c r="B135" s="1543" t="s">
        <v>214</v>
      </c>
      <c r="C135" s="2362"/>
      <c r="D135" s="2362"/>
      <c r="E135" s="2916" t="e">
        <f>+D135/C135</f>
        <v>#DIV/0!</v>
      </c>
      <c r="F135" s="3890" t="s">
        <v>1132</v>
      </c>
      <c r="G135" s="3891"/>
      <c r="H135" s="2641">
        <v>0.84</v>
      </c>
      <c r="I135" s="2364">
        <v>55</v>
      </c>
      <c r="J135" s="2364">
        <v>46</v>
      </c>
      <c r="K135" s="2641">
        <f>+J135/I135</f>
        <v>0.83636363636363631</v>
      </c>
      <c r="L135" s="1546"/>
      <c r="M135" s="1546"/>
      <c r="N135" s="2640" t="e">
        <f>+M135/L135</f>
        <v>#DIV/0!</v>
      </c>
      <c r="O135" s="1546">
        <v>0</v>
      </c>
      <c r="P135" s="1546">
        <v>0</v>
      </c>
      <c r="Q135" s="2640">
        <v>0</v>
      </c>
      <c r="R135" s="1546"/>
      <c r="S135" s="1546"/>
      <c r="T135" s="2640" t="e">
        <f>+S135/R135</f>
        <v>#DIV/0!</v>
      </c>
      <c r="U135" s="1546"/>
      <c r="V135" s="1546"/>
      <c r="W135" s="2640" t="e">
        <f>+V135/U135</f>
        <v>#DIV/0!</v>
      </c>
      <c r="X135" s="1546">
        <v>0</v>
      </c>
      <c r="Y135" s="1546">
        <v>0</v>
      </c>
      <c r="Z135" s="2640">
        <v>0</v>
      </c>
      <c r="AA135" s="1546"/>
      <c r="AB135" s="1546"/>
      <c r="AC135" s="2917" t="e">
        <f>+AB135/AA135</f>
        <v>#DIV/0!</v>
      </c>
      <c r="AD135" s="1546"/>
      <c r="AE135" s="1546"/>
      <c r="AF135" s="2640" t="e">
        <f t="shared" ref="AF135:AF139" si="14">+AE135/AD135</f>
        <v>#DIV/0!</v>
      </c>
      <c r="AG135" s="1546" t="s">
        <v>167</v>
      </c>
      <c r="AH135" s="2080" t="e">
        <f>+AI135/8</f>
        <v>#DIV/0!</v>
      </c>
      <c r="AI135" s="60" t="e">
        <f>+AF135+W135+T135+N135+K135+H135+E135+AC135</f>
        <v>#DIV/0!</v>
      </c>
    </row>
    <row r="136" spans="2:41" x14ac:dyDescent="0.25">
      <c r="B136" s="1543"/>
      <c r="C136" s="1544"/>
      <c r="D136" s="1544"/>
      <c r="E136" s="2916"/>
      <c r="F136" s="3890"/>
      <c r="G136" s="3891"/>
      <c r="H136" s="2641"/>
      <c r="I136" s="2364"/>
      <c r="J136" s="2364"/>
      <c r="K136" s="2641"/>
      <c r="L136" s="1546"/>
      <c r="M136" s="1546"/>
      <c r="N136" s="2640"/>
      <c r="O136" s="1546"/>
      <c r="P136" s="1546"/>
      <c r="Q136" s="2640"/>
      <c r="R136" s="1546"/>
      <c r="S136" s="1546"/>
      <c r="T136" s="2640"/>
      <c r="U136" s="1546"/>
      <c r="V136" s="1546"/>
      <c r="W136" s="2640"/>
      <c r="X136" s="1546"/>
      <c r="Y136" s="1546"/>
      <c r="Z136" s="2640"/>
      <c r="AA136" s="1546"/>
      <c r="AB136" s="1546"/>
      <c r="AC136" s="2917"/>
      <c r="AD136" s="1546"/>
      <c r="AE136" s="1546"/>
      <c r="AF136" s="2640"/>
      <c r="AG136" s="1546"/>
      <c r="AH136" s="1548"/>
      <c r="AI136" s="675"/>
    </row>
    <row r="137" spans="2:41" x14ac:dyDescent="0.25">
      <c r="B137" s="1543" t="s">
        <v>215</v>
      </c>
      <c r="C137" s="1544"/>
      <c r="D137" s="1544"/>
      <c r="E137" s="2916" t="e">
        <f>+D137/C137</f>
        <v>#DIV/0!</v>
      </c>
      <c r="F137" s="3890" t="s">
        <v>1132</v>
      </c>
      <c r="G137" s="3891"/>
      <c r="H137" s="2641">
        <v>0.85</v>
      </c>
      <c r="I137" s="2364">
        <v>40</v>
      </c>
      <c r="J137" s="2364">
        <v>34</v>
      </c>
      <c r="K137" s="2641">
        <f t="shared" ref="K137:K139" si="15">+J137/I137</f>
        <v>0.85</v>
      </c>
      <c r="L137" s="1546"/>
      <c r="M137" s="1546"/>
      <c r="N137" s="2640" t="e">
        <f>+M137/L137</f>
        <v>#DIV/0!</v>
      </c>
      <c r="O137" s="1546"/>
      <c r="P137" s="1546"/>
      <c r="Q137" s="2640" t="e">
        <f>+P137/O137</f>
        <v>#DIV/0!</v>
      </c>
      <c r="R137" s="1546"/>
      <c r="S137" s="1546"/>
      <c r="T137" s="2640" t="e">
        <f>+S137/R137</f>
        <v>#DIV/0!</v>
      </c>
      <c r="U137" s="1546"/>
      <c r="V137" s="1546"/>
      <c r="W137" s="2640" t="e">
        <f>+V137/U137</f>
        <v>#DIV/0!</v>
      </c>
      <c r="X137" s="1546"/>
      <c r="Y137" s="1546"/>
      <c r="Z137" s="2640"/>
      <c r="AA137" s="1546"/>
      <c r="AB137" s="1546"/>
      <c r="AC137" s="2917" t="e">
        <f>+AB137/AA137</f>
        <v>#DIV/0!</v>
      </c>
      <c r="AD137" s="1546"/>
      <c r="AE137" s="1546"/>
      <c r="AF137" s="2640" t="e">
        <f>+AE137/AD137</f>
        <v>#DIV/0!</v>
      </c>
      <c r="AG137" s="1546" t="s">
        <v>167</v>
      </c>
      <c r="AH137" s="1548" t="e">
        <f>+AI137/9</f>
        <v>#DIV/0!</v>
      </c>
      <c r="AI137" s="675" t="e">
        <f>+AF137+Z137+W137+T137+Q137+N137+K137+H137+E137+AC137</f>
        <v>#DIV/0!</v>
      </c>
    </row>
    <row r="138" spans="2:41" x14ac:dyDescent="0.25">
      <c r="B138" s="1543" t="s">
        <v>216</v>
      </c>
      <c r="C138" s="1544"/>
      <c r="D138" s="1544"/>
      <c r="E138" s="2916" t="e">
        <f>+D138/C138</f>
        <v>#DIV/0!</v>
      </c>
      <c r="F138" s="3890" t="s">
        <v>1132</v>
      </c>
      <c r="G138" s="3891"/>
      <c r="H138" s="2641">
        <v>1</v>
      </c>
      <c r="I138" s="2364">
        <v>63</v>
      </c>
      <c r="J138" s="2364">
        <v>63</v>
      </c>
      <c r="K138" s="2641">
        <f t="shared" si="15"/>
        <v>1</v>
      </c>
      <c r="L138" s="1546"/>
      <c r="M138" s="1546"/>
      <c r="N138" s="2640" t="e">
        <f>+M138/L138</f>
        <v>#DIV/0!</v>
      </c>
      <c r="O138" s="1546"/>
      <c r="P138" s="1546"/>
      <c r="Q138" s="2640" t="e">
        <f>+P138/O138</f>
        <v>#DIV/0!</v>
      </c>
      <c r="R138" s="1546"/>
      <c r="S138" s="1546"/>
      <c r="T138" s="2640" t="e">
        <f>+S138/R138</f>
        <v>#DIV/0!</v>
      </c>
      <c r="U138" s="1546"/>
      <c r="V138" s="1546"/>
      <c r="W138" s="2640" t="e">
        <f>+V138/U138</f>
        <v>#DIV/0!</v>
      </c>
      <c r="X138" s="1546"/>
      <c r="Y138" s="1546"/>
      <c r="Z138" s="2640"/>
      <c r="AA138" s="1546"/>
      <c r="AB138" s="1546"/>
      <c r="AC138" s="2917" t="e">
        <f>+AB138/AA138</f>
        <v>#DIV/0!</v>
      </c>
      <c r="AD138" s="1546"/>
      <c r="AE138" s="1546"/>
      <c r="AF138" s="2640" t="e">
        <f>+AE138/AD138</f>
        <v>#DIV/0!</v>
      </c>
      <c r="AG138" s="1546" t="s">
        <v>167</v>
      </c>
      <c r="AH138" s="1548" t="e">
        <f>+AI138/9</f>
        <v>#DIV/0!</v>
      </c>
      <c r="AI138" s="675" t="e">
        <f t="shared" ref="AI138" si="16">+AF138+Z138+W138+T138+Q138+N138+K138+H138+E138+AC138</f>
        <v>#DIV/0!</v>
      </c>
    </row>
    <row r="139" spans="2:41" x14ac:dyDescent="0.25">
      <c r="B139" s="1543" t="s">
        <v>217</v>
      </c>
      <c r="C139" s="1544"/>
      <c r="D139" s="1544"/>
      <c r="E139" s="2916" t="e">
        <f>+D139/C139</f>
        <v>#DIV/0!</v>
      </c>
      <c r="F139" s="3890" t="s">
        <v>1132</v>
      </c>
      <c r="G139" s="3891"/>
      <c r="H139" s="2641">
        <v>1</v>
      </c>
      <c r="I139" s="2364">
        <v>29</v>
      </c>
      <c r="J139" s="2364">
        <v>29</v>
      </c>
      <c r="K139" s="2641">
        <f t="shared" si="15"/>
        <v>1</v>
      </c>
      <c r="L139" s="1546"/>
      <c r="M139" s="1546"/>
      <c r="N139" s="2640" t="e">
        <f>+M139/L139</f>
        <v>#DIV/0!</v>
      </c>
      <c r="O139" s="1546"/>
      <c r="P139" s="1546"/>
      <c r="Q139" s="2640" t="e">
        <f>+P139/O139</f>
        <v>#DIV/0!</v>
      </c>
      <c r="R139" s="1546"/>
      <c r="S139" s="1546"/>
      <c r="T139" s="2640" t="e">
        <f>+S139/R139</f>
        <v>#DIV/0!</v>
      </c>
      <c r="U139" s="1546"/>
      <c r="V139" s="1546"/>
      <c r="W139" s="2640" t="e">
        <f>+V139/U139</f>
        <v>#DIV/0!</v>
      </c>
      <c r="X139" s="1546"/>
      <c r="Y139" s="1546"/>
      <c r="Z139" s="2640"/>
      <c r="AA139" s="1546"/>
      <c r="AB139" s="1546"/>
      <c r="AC139" s="2917" t="e">
        <f>+AB139/AA139</f>
        <v>#DIV/0!</v>
      </c>
      <c r="AD139" s="1546"/>
      <c r="AE139" s="1546"/>
      <c r="AF139" s="2640" t="e">
        <f t="shared" si="14"/>
        <v>#DIV/0!</v>
      </c>
      <c r="AG139" s="1546" t="s">
        <v>167</v>
      </c>
      <c r="AH139" s="1548" t="e">
        <f>+AI139/9</f>
        <v>#DIV/0!</v>
      </c>
      <c r="AI139" s="675" t="e">
        <f>+AF139+Z139+W139+T139+Q139+N139+K139+H139+E139+AC139</f>
        <v>#DIV/0!</v>
      </c>
    </row>
    <row r="140" spans="2:41" x14ac:dyDescent="0.25">
      <c r="AC140" s="49"/>
      <c r="AD140" s="2885"/>
      <c r="AE140" s="2885"/>
      <c r="AF140" s="2885"/>
      <c r="AG140" s="2885"/>
      <c r="AH140" s="2885"/>
      <c r="AI140" s="2885"/>
      <c r="AJ140" s="2885"/>
      <c r="AK140" s="2885"/>
      <c r="AL140" s="49"/>
      <c r="AM140" s="49"/>
    </row>
    <row r="141" spans="2:41" x14ac:dyDescent="0.25">
      <c r="AC141" s="49"/>
      <c r="AD141" s="2885"/>
      <c r="AE141" s="2885"/>
      <c r="AF141" s="2885"/>
      <c r="AG141" s="2885"/>
      <c r="AH141" s="2885"/>
      <c r="AI141" s="2885"/>
      <c r="AJ141" s="2885"/>
      <c r="AK141" s="2885"/>
      <c r="AL141" s="49"/>
      <c r="AM141" s="49"/>
    </row>
    <row r="142" spans="2:41" ht="15.75" x14ac:dyDescent="0.25">
      <c r="B142" s="1523" t="s">
        <v>166</v>
      </c>
      <c r="C142" t="s">
        <v>1133</v>
      </c>
      <c r="E142" t="s">
        <v>159</v>
      </c>
      <c r="AC142" s="49"/>
      <c r="AD142" s="2885"/>
      <c r="AE142" s="2885"/>
      <c r="AF142" s="2885"/>
      <c r="AG142" s="2885"/>
      <c r="AH142" s="2885"/>
      <c r="AI142" s="2885"/>
      <c r="AJ142" s="2885"/>
      <c r="AK142" s="2885"/>
      <c r="AL142" s="49"/>
      <c r="AM142" s="49"/>
    </row>
    <row r="143" spans="2:41" ht="12.75" customHeight="1" x14ac:dyDescent="0.25">
      <c r="B143" s="234">
        <v>43466</v>
      </c>
      <c r="C143" s="2918">
        <f>+AH125</f>
        <v>0.94293347873500544</v>
      </c>
      <c r="E143" s="2901">
        <v>0.9</v>
      </c>
      <c r="AC143" s="49"/>
      <c r="AD143" s="2885"/>
      <c r="AE143" s="2885"/>
      <c r="AF143" s="2885"/>
      <c r="AG143" s="2885"/>
      <c r="AH143" s="2885"/>
      <c r="AI143" s="2885"/>
      <c r="AJ143" s="2885"/>
      <c r="AK143" s="2885"/>
      <c r="AL143" s="49"/>
      <c r="AM143" s="49"/>
    </row>
    <row r="144" spans="2:41" x14ac:dyDescent="0.25">
      <c r="B144" s="234">
        <v>43497</v>
      </c>
      <c r="C144" s="1627">
        <f>+AH126</f>
        <v>0.95</v>
      </c>
      <c r="E144" s="2901">
        <v>0.9</v>
      </c>
      <c r="AC144" s="49"/>
      <c r="AD144" s="2885"/>
      <c r="AE144" s="2885"/>
      <c r="AF144" s="2885"/>
      <c r="AG144" s="2885"/>
      <c r="AH144" s="2885"/>
      <c r="AI144" s="2885"/>
      <c r="AJ144" s="2885"/>
      <c r="AK144" s="2885"/>
      <c r="AL144" s="49"/>
      <c r="AM144" s="49"/>
    </row>
    <row r="145" spans="2:39" x14ac:dyDescent="0.25">
      <c r="B145" s="234">
        <v>43525</v>
      </c>
      <c r="C145" s="1627">
        <f>+AH127</f>
        <v>0.94034482758620686</v>
      </c>
      <c r="E145" s="2901">
        <v>0.9</v>
      </c>
      <c r="AC145" s="49"/>
      <c r="AD145" s="2885"/>
      <c r="AE145" s="2885"/>
      <c r="AF145" s="2885"/>
      <c r="AG145" s="2885"/>
      <c r="AH145" s="2885"/>
      <c r="AI145" s="2885"/>
      <c r="AJ145" s="2885"/>
      <c r="AK145" s="2885"/>
      <c r="AL145" s="49"/>
      <c r="AM145" s="49"/>
    </row>
    <row r="146" spans="2:39" x14ac:dyDescent="0.25">
      <c r="B146" s="234">
        <v>43556</v>
      </c>
      <c r="C146" s="1627" t="e">
        <f>+AH129</f>
        <v>#DIV/0!</v>
      </c>
      <c r="E146" s="2901">
        <v>0.9</v>
      </c>
      <c r="AC146" s="49"/>
      <c r="AD146" s="2885"/>
      <c r="AE146" s="2885"/>
      <c r="AF146" s="2885"/>
      <c r="AG146" s="2885"/>
      <c r="AH146" s="2885"/>
      <c r="AI146" s="2885"/>
      <c r="AJ146" s="2885"/>
      <c r="AK146" s="2885"/>
      <c r="AL146" s="49"/>
      <c r="AM146" s="49"/>
    </row>
    <row r="147" spans="2:39" x14ac:dyDescent="0.25">
      <c r="B147" s="234">
        <v>43586</v>
      </c>
      <c r="C147" s="1627" t="e">
        <f>+AH130</f>
        <v>#DIV/0!</v>
      </c>
      <c r="E147" s="2901">
        <v>0.9</v>
      </c>
      <c r="AC147" s="49"/>
      <c r="AD147" s="49"/>
      <c r="AE147" s="49"/>
    </row>
    <row r="148" spans="2:39" x14ac:dyDescent="0.25">
      <c r="B148" s="234">
        <v>43617</v>
      </c>
      <c r="C148" s="2918" t="e">
        <f>+AH131</f>
        <v>#DIV/0!</v>
      </c>
      <c r="E148" s="2901">
        <v>0.9</v>
      </c>
      <c r="V148" s="56" t="s">
        <v>175</v>
      </c>
    </row>
    <row r="149" spans="2:39" x14ac:dyDescent="0.25">
      <c r="B149" s="234">
        <v>43647</v>
      </c>
      <c r="C149" s="1627" t="e">
        <f>+AH133</f>
        <v>#DIV/0!</v>
      </c>
      <c r="E149" s="2901">
        <v>0.9</v>
      </c>
      <c r="V149" t="s">
        <v>176</v>
      </c>
    </row>
    <row r="150" spans="2:39" x14ac:dyDescent="0.25">
      <c r="B150" s="234">
        <v>43678</v>
      </c>
      <c r="C150" s="1627" t="e">
        <f>+AH134</f>
        <v>#DIV/0!</v>
      </c>
      <c r="E150" s="2901">
        <v>0.9</v>
      </c>
      <c r="V150" t="s">
        <v>177</v>
      </c>
    </row>
    <row r="151" spans="2:39" x14ac:dyDescent="0.25">
      <c r="B151" s="234">
        <v>43709</v>
      </c>
      <c r="C151" s="1627" t="e">
        <f>+AH135</f>
        <v>#DIV/0!</v>
      </c>
      <c r="E151" s="2901">
        <v>0.9</v>
      </c>
      <c r="V151" s="3904" t="s">
        <v>178</v>
      </c>
      <c r="W151" s="3905"/>
      <c r="X151" s="3905"/>
      <c r="Y151" s="3905"/>
      <c r="Z151" s="3905"/>
      <c r="AA151" s="3905"/>
      <c r="AB151" s="3905"/>
      <c r="AC151" s="3905"/>
      <c r="AD151" s="3905"/>
      <c r="AE151" s="3905"/>
    </row>
    <row r="152" spans="2:39" x14ac:dyDescent="0.25">
      <c r="B152" s="234">
        <v>43739</v>
      </c>
      <c r="C152" s="60" t="e">
        <f t="shared" ref="C152:C154" si="17">+AH137</f>
        <v>#DIV/0!</v>
      </c>
      <c r="E152" s="2901">
        <v>0.9</v>
      </c>
      <c r="V152" s="156" t="s">
        <v>179</v>
      </c>
      <c r="W152" s="157"/>
      <c r="X152" s="3906" t="s">
        <v>180</v>
      </c>
      <c r="Y152" s="3907"/>
      <c r="Z152" s="3907"/>
      <c r="AA152" s="3907"/>
      <c r="AB152" s="3907"/>
      <c r="AC152" s="3907"/>
      <c r="AD152" s="3907"/>
      <c r="AE152" s="3908"/>
    </row>
    <row r="153" spans="2:39" x14ac:dyDescent="0.25">
      <c r="B153" s="234">
        <v>43770</v>
      </c>
      <c r="C153" s="60" t="e">
        <f t="shared" si="17"/>
        <v>#DIV/0!</v>
      </c>
      <c r="E153" s="2901">
        <v>0.9</v>
      </c>
      <c r="V153" s="598"/>
      <c r="W153" s="600"/>
      <c r="X153" s="3909"/>
      <c r="Y153" s="3910"/>
      <c r="Z153" s="3910"/>
      <c r="AA153" s="3910"/>
      <c r="AB153" s="3910"/>
      <c r="AC153" s="3910"/>
      <c r="AD153" s="3910"/>
      <c r="AE153" s="3911"/>
    </row>
    <row r="154" spans="2:39" x14ac:dyDescent="0.25">
      <c r="B154" s="234">
        <v>43800</v>
      </c>
      <c r="C154" s="60" t="e">
        <f t="shared" si="17"/>
        <v>#DIV/0!</v>
      </c>
      <c r="E154" s="2901">
        <v>0.9</v>
      </c>
      <c r="V154" s="492"/>
      <c r="W154" s="463"/>
      <c r="X154" s="3598"/>
      <c r="Y154" s="3599"/>
      <c r="Z154" s="3599"/>
      <c r="AA154" s="3599"/>
      <c r="AB154" s="3599"/>
      <c r="AC154" s="3599"/>
      <c r="AD154" s="3599"/>
      <c r="AE154" s="3600"/>
    </row>
    <row r="155" spans="2:39" x14ac:dyDescent="0.25">
      <c r="V155" s="492"/>
      <c r="W155" s="463"/>
      <c r="X155" s="3618"/>
      <c r="Y155" s="3619"/>
      <c r="Z155" s="3619"/>
      <c r="AA155" s="3619"/>
      <c r="AB155" s="3619"/>
      <c r="AC155" s="3619"/>
      <c r="AD155" s="3619"/>
      <c r="AE155" s="3620"/>
    </row>
    <row r="156" spans="2:39" x14ac:dyDescent="0.25">
      <c r="B156" s="234" t="s">
        <v>167</v>
      </c>
      <c r="C156" s="60"/>
      <c r="E156" s="2901" t="s">
        <v>167</v>
      </c>
      <c r="V156" s="700"/>
      <c r="W156" s="463"/>
      <c r="X156" s="3618"/>
      <c r="Y156" s="3619"/>
      <c r="Z156" s="3619"/>
      <c r="AA156" s="3619"/>
      <c r="AB156" s="3619"/>
      <c r="AC156" s="3619"/>
      <c r="AD156" s="3619"/>
      <c r="AE156" s="3620"/>
    </row>
    <row r="157" spans="2:39" x14ac:dyDescent="0.25">
      <c r="V157" s="492"/>
      <c r="W157" s="463"/>
      <c r="X157" s="3618"/>
      <c r="Y157" s="3619"/>
      <c r="Z157" s="3619"/>
      <c r="AA157" s="3619"/>
      <c r="AB157" s="3619"/>
      <c r="AC157" s="3619"/>
      <c r="AD157" s="3619"/>
      <c r="AE157" s="3620"/>
    </row>
    <row r="158" spans="2:39" x14ac:dyDescent="0.25">
      <c r="B158" s="234" t="s">
        <v>167</v>
      </c>
      <c r="C158" s="60"/>
      <c r="E158" s="2901" t="s">
        <v>167</v>
      </c>
      <c r="V158" s="492"/>
      <c r="W158" s="463"/>
      <c r="X158" s="3618"/>
      <c r="Y158" s="3619"/>
      <c r="Z158" s="3619"/>
      <c r="AA158" s="3619"/>
      <c r="AB158" s="3619"/>
      <c r="AC158" s="3619"/>
      <c r="AD158" s="3619"/>
      <c r="AE158" s="3620"/>
    </row>
    <row r="159" spans="2:39" x14ac:dyDescent="0.25">
      <c r="V159" s="492"/>
      <c r="W159" s="463"/>
      <c r="X159" s="3618"/>
      <c r="Y159" s="3619"/>
      <c r="Z159" s="3619"/>
      <c r="AA159" s="3619"/>
      <c r="AB159" s="3619"/>
      <c r="AC159" s="3619"/>
      <c r="AD159" s="3619"/>
      <c r="AE159" s="3620"/>
    </row>
    <row r="160" spans="2:39" x14ac:dyDescent="0.25">
      <c r="B160" s="234" t="s">
        <v>167</v>
      </c>
      <c r="C160" s="60"/>
      <c r="E160" s="2901" t="s">
        <v>167</v>
      </c>
      <c r="V160" s="492"/>
      <c r="W160" s="463"/>
      <c r="X160" s="3618"/>
      <c r="Y160" s="3619"/>
      <c r="Z160" s="3619"/>
      <c r="AA160" s="3619"/>
      <c r="AB160" s="3619"/>
      <c r="AC160" s="3619"/>
      <c r="AD160" s="3619"/>
      <c r="AE160" s="3620"/>
    </row>
    <row r="161" spans="2:31" x14ac:dyDescent="0.25">
      <c r="V161" s="492"/>
      <c r="W161" s="463"/>
      <c r="X161" s="3618"/>
      <c r="Y161" s="3619"/>
      <c r="Z161" s="3619"/>
      <c r="AA161" s="3619"/>
      <c r="AB161" s="3619"/>
      <c r="AC161" s="3619"/>
      <c r="AD161" s="3619"/>
      <c r="AE161" s="3620"/>
    </row>
    <row r="162" spans="2:31" x14ac:dyDescent="0.25">
      <c r="B162" s="234" t="s">
        <v>167</v>
      </c>
      <c r="E162" s="2901" t="s">
        <v>167</v>
      </c>
      <c r="V162" s="492"/>
      <c r="W162" s="463"/>
      <c r="X162" s="3618"/>
      <c r="Y162" s="3619"/>
      <c r="Z162" s="3619"/>
      <c r="AA162" s="3619"/>
      <c r="AB162" s="3619"/>
      <c r="AC162" s="3619"/>
      <c r="AD162" s="3619"/>
      <c r="AE162" s="3620"/>
    </row>
    <row r="163" spans="2:31" x14ac:dyDescent="0.25">
      <c r="V163" s="492"/>
      <c r="W163" s="463"/>
      <c r="X163" s="3618"/>
      <c r="Y163" s="3619"/>
      <c r="Z163" s="3619"/>
      <c r="AA163" s="3619"/>
      <c r="AB163" s="3619"/>
      <c r="AC163" s="3619"/>
      <c r="AD163" s="3619"/>
      <c r="AE163" s="3620"/>
    </row>
    <row r="164" spans="2:31" x14ac:dyDescent="0.25">
      <c r="B164" s="234" t="s">
        <v>167</v>
      </c>
      <c r="E164" s="2901" t="s">
        <v>167</v>
      </c>
      <c r="V164" s="492"/>
      <c r="W164" s="463"/>
      <c r="X164" s="3618"/>
      <c r="Y164" s="3619"/>
      <c r="Z164" s="3619"/>
      <c r="AA164" s="3619"/>
      <c r="AB164" s="3619"/>
      <c r="AC164" s="3619"/>
      <c r="AD164" s="3619"/>
      <c r="AE164" s="3620"/>
    </row>
    <row r="165" spans="2:31" ht="15.75" thickBot="1" x14ac:dyDescent="0.3">
      <c r="V165" s="495"/>
      <c r="W165" s="496"/>
      <c r="X165" s="3601"/>
      <c r="Y165" s="3602"/>
      <c r="Z165" s="3602"/>
      <c r="AA165" s="3602"/>
      <c r="AB165" s="3602"/>
      <c r="AC165" s="3602"/>
      <c r="AD165" s="3602"/>
      <c r="AE165" s="3603"/>
    </row>
    <row r="175" spans="2:31" x14ac:dyDescent="0.25">
      <c r="P175" s="49"/>
      <c r="Q175" s="714"/>
      <c r="R175" s="714"/>
      <c r="S175" s="714"/>
      <c r="T175" s="714"/>
    </row>
  </sheetData>
  <mergeCells count="73">
    <mergeCell ref="V151:AE151"/>
    <mergeCell ref="X152:AE153"/>
    <mergeCell ref="X154:AE165"/>
    <mergeCell ref="F135:G135"/>
    <mergeCell ref="F136:G136"/>
    <mergeCell ref="F137:G137"/>
    <mergeCell ref="F138:G138"/>
    <mergeCell ref="F139:G139"/>
    <mergeCell ref="F129:G129"/>
    <mergeCell ref="F130:G130"/>
    <mergeCell ref="F131:G131"/>
    <mergeCell ref="F133:G133"/>
    <mergeCell ref="AJ133:AO134"/>
    <mergeCell ref="F134:G134"/>
    <mergeCell ref="AD123:AF123"/>
    <mergeCell ref="F125:G125"/>
    <mergeCell ref="F126:G126"/>
    <mergeCell ref="F127:G127"/>
    <mergeCell ref="F128:G128"/>
    <mergeCell ref="C122:AA122"/>
    <mergeCell ref="C123:E123"/>
    <mergeCell ref="F123:H123"/>
    <mergeCell ref="I123:K123"/>
    <mergeCell ref="L123:N123"/>
    <mergeCell ref="O123:Q123"/>
    <mergeCell ref="R123:T123"/>
    <mergeCell ref="U123:W123"/>
    <mergeCell ref="X123:Z123"/>
    <mergeCell ref="AA123:AC123"/>
    <mergeCell ref="F63:G63"/>
    <mergeCell ref="F28:G28"/>
    <mergeCell ref="AD29:AK35"/>
    <mergeCell ref="F61:G61"/>
    <mergeCell ref="F62:G62"/>
    <mergeCell ref="C58:AA58"/>
    <mergeCell ref="C59:E59"/>
    <mergeCell ref="AF83:AN91"/>
    <mergeCell ref="F59:H59"/>
    <mergeCell ref="I59:K59"/>
    <mergeCell ref="X59:Z59"/>
    <mergeCell ref="F67:G67"/>
    <mergeCell ref="F75:G75"/>
    <mergeCell ref="F73:G73"/>
    <mergeCell ref="F74:G74"/>
    <mergeCell ref="F66:G66"/>
    <mergeCell ref="F69:G69"/>
    <mergeCell ref="F70:G70"/>
    <mergeCell ref="F71:G71"/>
    <mergeCell ref="F64:G64"/>
    <mergeCell ref="F72:G72"/>
    <mergeCell ref="AD76:AK82"/>
    <mergeCell ref="F65:G65"/>
    <mergeCell ref="F20:G20"/>
    <mergeCell ref="F22:G22"/>
    <mergeCell ref="F23:G23"/>
    <mergeCell ref="F24:G24"/>
    <mergeCell ref="F25:G25"/>
    <mergeCell ref="F27:G27"/>
    <mergeCell ref="B1:AE1"/>
    <mergeCell ref="B2:AE2"/>
    <mergeCell ref="B5:AE5"/>
    <mergeCell ref="C11:AA11"/>
    <mergeCell ref="C12:E12"/>
    <mergeCell ref="F12:H12"/>
    <mergeCell ref="I12:K12"/>
    <mergeCell ref="X12:Z12"/>
    <mergeCell ref="F26:G26"/>
    <mergeCell ref="F14:G14"/>
    <mergeCell ref="F15:G15"/>
    <mergeCell ref="F16:G16"/>
    <mergeCell ref="F17:G17"/>
    <mergeCell ref="F18:G18"/>
    <mergeCell ref="F19:G19"/>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5"/>
  <sheetViews>
    <sheetView zoomScale="60" zoomScaleNormal="60" workbookViewId="0">
      <selection activeCell="H49" sqref="H49"/>
    </sheetView>
  </sheetViews>
  <sheetFormatPr defaultColWidth="11.42578125" defaultRowHeight="15" x14ac:dyDescent="0.25"/>
  <cols>
    <col min="1" max="1" width="9.140625" customWidth="1"/>
    <col min="2" max="2" width="18.85546875" customWidth="1"/>
    <col min="3" max="7" width="12.7109375" customWidth="1"/>
    <col min="8" max="8" width="10.140625" bestFit="1" customWidth="1"/>
    <col min="9" max="9" width="9.140625" customWidth="1"/>
    <col min="10" max="10" width="10" customWidth="1"/>
    <col min="11" max="11" width="17.5703125" customWidth="1"/>
    <col min="12" max="12" width="13.42578125" customWidth="1"/>
    <col min="257" max="257" width="9.140625" customWidth="1"/>
    <col min="258" max="258" width="14.42578125" customWidth="1"/>
    <col min="259" max="263" width="12.7109375" customWidth="1"/>
    <col min="264" max="264" width="10.140625" bestFit="1" customWidth="1"/>
    <col min="265" max="265" width="9.140625" customWidth="1"/>
    <col min="266" max="266" width="10" customWidth="1"/>
    <col min="267" max="267" width="17.5703125" customWidth="1"/>
    <col min="268" max="268" width="13.42578125" customWidth="1"/>
    <col min="513" max="513" width="9.140625" customWidth="1"/>
    <col min="514" max="514" width="14.42578125" customWidth="1"/>
    <col min="515" max="519" width="12.7109375" customWidth="1"/>
    <col min="520" max="520" width="10.140625" bestFit="1" customWidth="1"/>
    <col min="521" max="521" width="9.140625" customWidth="1"/>
    <col min="522" max="522" width="10" customWidth="1"/>
    <col min="523" max="523" width="17.5703125" customWidth="1"/>
    <col min="524" max="524" width="13.42578125" customWidth="1"/>
    <col min="769" max="769" width="9.140625" customWidth="1"/>
    <col min="770" max="770" width="14.42578125" customWidth="1"/>
    <col min="771" max="775" width="12.7109375" customWidth="1"/>
    <col min="776" max="776" width="10.140625" bestFit="1" customWidth="1"/>
    <col min="777" max="777" width="9.140625" customWidth="1"/>
    <col min="778" max="778" width="10" customWidth="1"/>
    <col min="779" max="779" width="17.5703125" customWidth="1"/>
    <col min="780" max="780" width="13.42578125" customWidth="1"/>
    <col min="1025" max="1025" width="9.140625" customWidth="1"/>
    <col min="1026" max="1026" width="14.42578125" customWidth="1"/>
    <col min="1027" max="1031" width="12.7109375" customWidth="1"/>
    <col min="1032" max="1032" width="10.140625" bestFit="1" customWidth="1"/>
    <col min="1033" max="1033" width="9.140625" customWidth="1"/>
    <col min="1034" max="1034" width="10" customWidth="1"/>
    <col min="1035" max="1035" width="17.5703125" customWidth="1"/>
    <col min="1036" max="1036" width="13.42578125" customWidth="1"/>
    <col min="1281" max="1281" width="9.140625" customWidth="1"/>
    <col min="1282" max="1282" width="14.42578125" customWidth="1"/>
    <col min="1283" max="1287" width="12.7109375" customWidth="1"/>
    <col min="1288" max="1288" width="10.140625" bestFit="1" customWidth="1"/>
    <col min="1289" max="1289" width="9.140625" customWidth="1"/>
    <col min="1290" max="1290" width="10" customWidth="1"/>
    <col min="1291" max="1291" width="17.5703125" customWidth="1"/>
    <col min="1292" max="1292" width="13.42578125" customWidth="1"/>
    <col min="1537" max="1537" width="9.140625" customWidth="1"/>
    <col min="1538" max="1538" width="14.42578125" customWidth="1"/>
    <col min="1539" max="1543" width="12.7109375" customWidth="1"/>
    <col min="1544" max="1544" width="10.140625" bestFit="1" customWidth="1"/>
    <col min="1545" max="1545" width="9.140625" customWidth="1"/>
    <col min="1546" max="1546" width="10" customWidth="1"/>
    <col min="1547" max="1547" width="17.5703125" customWidth="1"/>
    <col min="1548" max="1548" width="13.42578125" customWidth="1"/>
    <col min="1793" max="1793" width="9.140625" customWidth="1"/>
    <col min="1794" max="1794" width="14.42578125" customWidth="1"/>
    <col min="1795" max="1799" width="12.7109375" customWidth="1"/>
    <col min="1800" max="1800" width="10.140625" bestFit="1" customWidth="1"/>
    <col min="1801" max="1801" width="9.140625" customWidth="1"/>
    <col min="1802" max="1802" width="10" customWidth="1"/>
    <col min="1803" max="1803" width="17.5703125" customWidth="1"/>
    <col min="1804" max="1804" width="13.42578125" customWidth="1"/>
    <col min="2049" max="2049" width="9.140625" customWidth="1"/>
    <col min="2050" max="2050" width="14.42578125" customWidth="1"/>
    <col min="2051" max="2055" width="12.7109375" customWidth="1"/>
    <col min="2056" max="2056" width="10.140625" bestFit="1" customWidth="1"/>
    <col min="2057" max="2057" width="9.140625" customWidth="1"/>
    <col min="2058" max="2058" width="10" customWidth="1"/>
    <col min="2059" max="2059" width="17.5703125" customWidth="1"/>
    <col min="2060" max="2060" width="13.42578125" customWidth="1"/>
    <col min="2305" max="2305" width="9.140625" customWidth="1"/>
    <col min="2306" max="2306" width="14.42578125" customWidth="1"/>
    <col min="2307" max="2311" width="12.7109375" customWidth="1"/>
    <col min="2312" max="2312" width="10.140625" bestFit="1" customWidth="1"/>
    <col min="2313" max="2313" width="9.140625" customWidth="1"/>
    <col min="2314" max="2314" width="10" customWidth="1"/>
    <col min="2315" max="2315" width="17.5703125" customWidth="1"/>
    <col min="2316" max="2316" width="13.42578125" customWidth="1"/>
    <col min="2561" max="2561" width="9.140625" customWidth="1"/>
    <col min="2562" max="2562" width="14.42578125" customWidth="1"/>
    <col min="2563" max="2567" width="12.7109375" customWidth="1"/>
    <col min="2568" max="2568" width="10.140625" bestFit="1" customWidth="1"/>
    <col min="2569" max="2569" width="9.140625" customWidth="1"/>
    <col min="2570" max="2570" width="10" customWidth="1"/>
    <col min="2571" max="2571" width="17.5703125" customWidth="1"/>
    <col min="2572" max="2572" width="13.42578125" customWidth="1"/>
    <col min="2817" max="2817" width="9.140625" customWidth="1"/>
    <col min="2818" max="2818" width="14.42578125" customWidth="1"/>
    <col min="2819" max="2823" width="12.7109375" customWidth="1"/>
    <col min="2824" max="2824" width="10.140625" bestFit="1" customWidth="1"/>
    <col min="2825" max="2825" width="9.140625" customWidth="1"/>
    <col min="2826" max="2826" width="10" customWidth="1"/>
    <col min="2827" max="2827" width="17.5703125" customWidth="1"/>
    <col min="2828" max="2828" width="13.42578125" customWidth="1"/>
    <col min="3073" max="3073" width="9.140625" customWidth="1"/>
    <col min="3074" max="3074" width="14.42578125" customWidth="1"/>
    <col min="3075" max="3079" width="12.7109375" customWidth="1"/>
    <col min="3080" max="3080" width="10.140625" bestFit="1" customWidth="1"/>
    <col min="3081" max="3081" width="9.140625" customWidth="1"/>
    <col min="3082" max="3082" width="10" customWidth="1"/>
    <col min="3083" max="3083" width="17.5703125" customWidth="1"/>
    <col min="3084" max="3084" width="13.42578125" customWidth="1"/>
    <col min="3329" max="3329" width="9.140625" customWidth="1"/>
    <col min="3330" max="3330" width="14.42578125" customWidth="1"/>
    <col min="3331" max="3335" width="12.7109375" customWidth="1"/>
    <col min="3336" max="3336" width="10.140625" bestFit="1" customWidth="1"/>
    <col min="3337" max="3337" width="9.140625" customWidth="1"/>
    <col min="3338" max="3338" width="10" customWidth="1"/>
    <col min="3339" max="3339" width="17.5703125" customWidth="1"/>
    <col min="3340" max="3340" width="13.42578125" customWidth="1"/>
    <col min="3585" max="3585" width="9.140625" customWidth="1"/>
    <col min="3586" max="3586" width="14.42578125" customWidth="1"/>
    <col min="3587" max="3591" width="12.7109375" customWidth="1"/>
    <col min="3592" max="3592" width="10.140625" bestFit="1" customWidth="1"/>
    <col min="3593" max="3593" width="9.140625" customWidth="1"/>
    <col min="3594" max="3594" width="10" customWidth="1"/>
    <col min="3595" max="3595" width="17.5703125" customWidth="1"/>
    <col min="3596" max="3596" width="13.42578125" customWidth="1"/>
    <col min="3841" max="3841" width="9.140625" customWidth="1"/>
    <col min="3842" max="3842" width="14.42578125" customWidth="1"/>
    <col min="3843" max="3847" width="12.7109375" customWidth="1"/>
    <col min="3848" max="3848" width="10.140625" bestFit="1" customWidth="1"/>
    <col min="3849" max="3849" width="9.140625" customWidth="1"/>
    <col min="3850" max="3850" width="10" customWidth="1"/>
    <col min="3851" max="3851" width="17.5703125" customWidth="1"/>
    <col min="3852" max="3852" width="13.42578125" customWidth="1"/>
    <col min="4097" max="4097" width="9.140625" customWidth="1"/>
    <col min="4098" max="4098" width="14.42578125" customWidth="1"/>
    <col min="4099" max="4103" width="12.7109375" customWidth="1"/>
    <col min="4104" max="4104" width="10.140625" bestFit="1" customWidth="1"/>
    <col min="4105" max="4105" width="9.140625" customWidth="1"/>
    <col min="4106" max="4106" width="10" customWidth="1"/>
    <col min="4107" max="4107" width="17.5703125" customWidth="1"/>
    <col min="4108" max="4108" width="13.42578125" customWidth="1"/>
    <col min="4353" max="4353" width="9.140625" customWidth="1"/>
    <col min="4354" max="4354" width="14.42578125" customWidth="1"/>
    <col min="4355" max="4359" width="12.7109375" customWidth="1"/>
    <col min="4360" max="4360" width="10.140625" bestFit="1" customWidth="1"/>
    <col min="4361" max="4361" width="9.140625" customWidth="1"/>
    <col min="4362" max="4362" width="10" customWidth="1"/>
    <col min="4363" max="4363" width="17.5703125" customWidth="1"/>
    <col min="4364" max="4364" width="13.42578125" customWidth="1"/>
    <col min="4609" max="4609" width="9.140625" customWidth="1"/>
    <col min="4610" max="4610" width="14.42578125" customWidth="1"/>
    <col min="4611" max="4615" width="12.7109375" customWidth="1"/>
    <col min="4616" max="4616" width="10.140625" bestFit="1" customWidth="1"/>
    <col min="4617" max="4617" width="9.140625" customWidth="1"/>
    <col min="4618" max="4618" width="10" customWidth="1"/>
    <col min="4619" max="4619" width="17.5703125" customWidth="1"/>
    <col min="4620" max="4620" width="13.42578125" customWidth="1"/>
    <col min="4865" max="4865" width="9.140625" customWidth="1"/>
    <col min="4866" max="4866" width="14.42578125" customWidth="1"/>
    <col min="4867" max="4871" width="12.7109375" customWidth="1"/>
    <col min="4872" max="4872" width="10.140625" bestFit="1" customWidth="1"/>
    <col min="4873" max="4873" width="9.140625" customWidth="1"/>
    <col min="4874" max="4874" width="10" customWidth="1"/>
    <col min="4875" max="4875" width="17.5703125" customWidth="1"/>
    <col min="4876" max="4876" width="13.42578125" customWidth="1"/>
    <col min="5121" max="5121" width="9.140625" customWidth="1"/>
    <col min="5122" max="5122" width="14.42578125" customWidth="1"/>
    <col min="5123" max="5127" width="12.7109375" customWidth="1"/>
    <col min="5128" max="5128" width="10.140625" bestFit="1" customWidth="1"/>
    <col min="5129" max="5129" width="9.140625" customWidth="1"/>
    <col min="5130" max="5130" width="10" customWidth="1"/>
    <col min="5131" max="5131" width="17.5703125" customWidth="1"/>
    <col min="5132" max="5132" width="13.42578125" customWidth="1"/>
    <col min="5377" max="5377" width="9.140625" customWidth="1"/>
    <col min="5378" max="5378" width="14.42578125" customWidth="1"/>
    <col min="5379" max="5383" width="12.7109375" customWidth="1"/>
    <col min="5384" max="5384" width="10.140625" bestFit="1" customWidth="1"/>
    <col min="5385" max="5385" width="9.140625" customWidth="1"/>
    <col min="5386" max="5386" width="10" customWidth="1"/>
    <col min="5387" max="5387" width="17.5703125" customWidth="1"/>
    <col min="5388" max="5388" width="13.42578125" customWidth="1"/>
    <col min="5633" max="5633" width="9.140625" customWidth="1"/>
    <col min="5634" max="5634" width="14.42578125" customWidth="1"/>
    <col min="5635" max="5639" width="12.7109375" customWidth="1"/>
    <col min="5640" max="5640" width="10.140625" bestFit="1" customWidth="1"/>
    <col min="5641" max="5641" width="9.140625" customWidth="1"/>
    <col min="5642" max="5642" width="10" customWidth="1"/>
    <col min="5643" max="5643" width="17.5703125" customWidth="1"/>
    <col min="5644" max="5644" width="13.42578125" customWidth="1"/>
    <col min="5889" max="5889" width="9.140625" customWidth="1"/>
    <col min="5890" max="5890" width="14.42578125" customWidth="1"/>
    <col min="5891" max="5895" width="12.7109375" customWidth="1"/>
    <col min="5896" max="5896" width="10.140625" bestFit="1" customWidth="1"/>
    <col min="5897" max="5897" width="9.140625" customWidth="1"/>
    <col min="5898" max="5898" width="10" customWidth="1"/>
    <col min="5899" max="5899" width="17.5703125" customWidth="1"/>
    <col min="5900" max="5900" width="13.42578125" customWidth="1"/>
    <col min="6145" max="6145" width="9.140625" customWidth="1"/>
    <col min="6146" max="6146" width="14.42578125" customWidth="1"/>
    <col min="6147" max="6151" width="12.7109375" customWidth="1"/>
    <col min="6152" max="6152" width="10.140625" bestFit="1" customWidth="1"/>
    <col min="6153" max="6153" width="9.140625" customWidth="1"/>
    <col min="6154" max="6154" width="10" customWidth="1"/>
    <col min="6155" max="6155" width="17.5703125" customWidth="1"/>
    <col min="6156" max="6156" width="13.42578125" customWidth="1"/>
    <col min="6401" max="6401" width="9.140625" customWidth="1"/>
    <col min="6402" max="6402" width="14.42578125" customWidth="1"/>
    <col min="6403" max="6407" width="12.7109375" customWidth="1"/>
    <col min="6408" max="6408" width="10.140625" bestFit="1" customWidth="1"/>
    <col min="6409" max="6409" width="9.140625" customWidth="1"/>
    <col min="6410" max="6410" width="10" customWidth="1"/>
    <col min="6411" max="6411" width="17.5703125" customWidth="1"/>
    <col min="6412" max="6412" width="13.42578125" customWidth="1"/>
    <col min="6657" max="6657" width="9.140625" customWidth="1"/>
    <col min="6658" max="6658" width="14.42578125" customWidth="1"/>
    <col min="6659" max="6663" width="12.7109375" customWidth="1"/>
    <col min="6664" max="6664" width="10.140625" bestFit="1" customWidth="1"/>
    <col min="6665" max="6665" width="9.140625" customWidth="1"/>
    <col min="6666" max="6666" width="10" customWidth="1"/>
    <col min="6667" max="6667" width="17.5703125" customWidth="1"/>
    <col min="6668" max="6668" width="13.42578125" customWidth="1"/>
    <col min="6913" max="6913" width="9.140625" customWidth="1"/>
    <col min="6914" max="6914" width="14.42578125" customWidth="1"/>
    <col min="6915" max="6919" width="12.7109375" customWidth="1"/>
    <col min="6920" max="6920" width="10.140625" bestFit="1" customWidth="1"/>
    <col min="6921" max="6921" width="9.140625" customWidth="1"/>
    <col min="6922" max="6922" width="10" customWidth="1"/>
    <col min="6923" max="6923" width="17.5703125" customWidth="1"/>
    <col min="6924" max="6924" width="13.42578125" customWidth="1"/>
    <col min="7169" max="7169" width="9.140625" customWidth="1"/>
    <col min="7170" max="7170" width="14.42578125" customWidth="1"/>
    <col min="7171" max="7175" width="12.7109375" customWidth="1"/>
    <col min="7176" max="7176" width="10.140625" bestFit="1" customWidth="1"/>
    <col min="7177" max="7177" width="9.140625" customWidth="1"/>
    <col min="7178" max="7178" width="10" customWidth="1"/>
    <col min="7179" max="7179" width="17.5703125" customWidth="1"/>
    <col min="7180" max="7180" width="13.42578125" customWidth="1"/>
    <col min="7425" max="7425" width="9.140625" customWidth="1"/>
    <col min="7426" max="7426" width="14.42578125" customWidth="1"/>
    <col min="7427" max="7431" width="12.7109375" customWidth="1"/>
    <col min="7432" max="7432" width="10.140625" bestFit="1" customWidth="1"/>
    <col min="7433" max="7433" width="9.140625" customWidth="1"/>
    <col min="7434" max="7434" width="10" customWidth="1"/>
    <col min="7435" max="7435" width="17.5703125" customWidth="1"/>
    <col min="7436" max="7436" width="13.42578125" customWidth="1"/>
    <col min="7681" max="7681" width="9.140625" customWidth="1"/>
    <col min="7682" max="7682" width="14.42578125" customWidth="1"/>
    <col min="7683" max="7687" width="12.7109375" customWidth="1"/>
    <col min="7688" max="7688" width="10.140625" bestFit="1" customWidth="1"/>
    <col min="7689" max="7689" width="9.140625" customWidth="1"/>
    <col min="7690" max="7690" width="10" customWidth="1"/>
    <col min="7691" max="7691" width="17.5703125" customWidth="1"/>
    <col min="7692" max="7692" width="13.42578125" customWidth="1"/>
    <col min="7937" max="7937" width="9.140625" customWidth="1"/>
    <col min="7938" max="7938" width="14.42578125" customWidth="1"/>
    <col min="7939" max="7943" width="12.7109375" customWidth="1"/>
    <col min="7944" max="7944" width="10.140625" bestFit="1" customWidth="1"/>
    <col min="7945" max="7945" width="9.140625" customWidth="1"/>
    <col min="7946" max="7946" width="10" customWidth="1"/>
    <col min="7947" max="7947" width="17.5703125" customWidth="1"/>
    <col min="7948" max="7948" width="13.42578125" customWidth="1"/>
    <col min="8193" max="8193" width="9.140625" customWidth="1"/>
    <col min="8194" max="8194" width="14.42578125" customWidth="1"/>
    <col min="8195" max="8199" width="12.7109375" customWidth="1"/>
    <col min="8200" max="8200" width="10.140625" bestFit="1" customWidth="1"/>
    <col min="8201" max="8201" width="9.140625" customWidth="1"/>
    <col min="8202" max="8202" width="10" customWidth="1"/>
    <col min="8203" max="8203" width="17.5703125" customWidth="1"/>
    <col min="8204" max="8204" width="13.42578125" customWidth="1"/>
    <col min="8449" max="8449" width="9.140625" customWidth="1"/>
    <col min="8450" max="8450" width="14.42578125" customWidth="1"/>
    <col min="8451" max="8455" width="12.7109375" customWidth="1"/>
    <col min="8456" max="8456" width="10.140625" bestFit="1" customWidth="1"/>
    <col min="8457" max="8457" width="9.140625" customWidth="1"/>
    <col min="8458" max="8458" width="10" customWidth="1"/>
    <col min="8459" max="8459" width="17.5703125" customWidth="1"/>
    <col min="8460" max="8460" width="13.42578125" customWidth="1"/>
    <col min="8705" max="8705" width="9.140625" customWidth="1"/>
    <col min="8706" max="8706" width="14.42578125" customWidth="1"/>
    <col min="8707" max="8711" width="12.7109375" customWidth="1"/>
    <col min="8712" max="8712" width="10.140625" bestFit="1" customWidth="1"/>
    <col min="8713" max="8713" width="9.140625" customWidth="1"/>
    <col min="8714" max="8714" width="10" customWidth="1"/>
    <col min="8715" max="8715" width="17.5703125" customWidth="1"/>
    <col min="8716" max="8716" width="13.42578125" customWidth="1"/>
    <col min="8961" max="8961" width="9.140625" customWidth="1"/>
    <col min="8962" max="8962" width="14.42578125" customWidth="1"/>
    <col min="8963" max="8967" width="12.7109375" customWidth="1"/>
    <col min="8968" max="8968" width="10.140625" bestFit="1" customWidth="1"/>
    <col min="8969" max="8969" width="9.140625" customWidth="1"/>
    <col min="8970" max="8970" width="10" customWidth="1"/>
    <col min="8971" max="8971" width="17.5703125" customWidth="1"/>
    <col min="8972" max="8972" width="13.42578125" customWidth="1"/>
    <col min="9217" max="9217" width="9.140625" customWidth="1"/>
    <col min="9218" max="9218" width="14.42578125" customWidth="1"/>
    <col min="9219" max="9223" width="12.7109375" customWidth="1"/>
    <col min="9224" max="9224" width="10.140625" bestFit="1" customWidth="1"/>
    <col min="9225" max="9225" width="9.140625" customWidth="1"/>
    <col min="9226" max="9226" width="10" customWidth="1"/>
    <col min="9227" max="9227" width="17.5703125" customWidth="1"/>
    <col min="9228" max="9228" width="13.42578125" customWidth="1"/>
    <col min="9473" max="9473" width="9.140625" customWidth="1"/>
    <col min="9474" max="9474" width="14.42578125" customWidth="1"/>
    <col min="9475" max="9479" width="12.7109375" customWidth="1"/>
    <col min="9480" max="9480" width="10.140625" bestFit="1" customWidth="1"/>
    <col min="9481" max="9481" width="9.140625" customWidth="1"/>
    <col min="9482" max="9482" width="10" customWidth="1"/>
    <col min="9483" max="9483" width="17.5703125" customWidth="1"/>
    <col min="9484" max="9484" width="13.42578125" customWidth="1"/>
    <col min="9729" max="9729" width="9.140625" customWidth="1"/>
    <col min="9730" max="9730" width="14.42578125" customWidth="1"/>
    <col min="9731" max="9735" width="12.7109375" customWidth="1"/>
    <col min="9736" max="9736" width="10.140625" bestFit="1" customWidth="1"/>
    <col min="9737" max="9737" width="9.140625" customWidth="1"/>
    <col min="9738" max="9738" width="10" customWidth="1"/>
    <col min="9739" max="9739" width="17.5703125" customWidth="1"/>
    <col min="9740" max="9740" width="13.42578125" customWidth="1"/>
    <col min="9985" max="9985" width="9.140625" customWidth="1"/>
    <col min="9986" max="9986" width="14.42578125" customWidth="1"/>
    <col min="9987" max="9991" width="12.7109375" customWidth="1"/>
    <col min="9992" max="9992" width="10.140625" bestFit="1" customWidth="1"/>
    <col min="9993" max="9993" width="9.140625" customWidth="1"/>
    <col min="9994" max="9994" width="10" customWidth="1"/>
    <col min="9995" max="9995" width="17.5703125" customWidth="1"/>
    <col min="9996" max="9996" width="13.42578125" customWidth="1"/>
    <col min="10241" max="10241" width="9.140625" customWidth="1"/>
    <col min="10242" max="10242" width="14.42578125" customWidth="1"/>
    <col min="10243" max="10247" width="12.7109375" customWidth="1"/>
    <col min="10248" max="10248" width="10.140625" bestFit="1" customWidth="1"/>
    <col min="10249" max="10249" width="9.140625" customWidth="1"/>
    <col min="10250" max="10250" width="10" customWidth="1"/>
    <col min="10251" max="10251" width="17.5703125" customWidth="1"/>
    <col min="10252" max="10252" width="13.42578125" customWidth="1"/>
    <col min="10497" max="10497" width="9.140625" customWidth="1"/>
    <col min="10498" max="10498" width="14.42578125" customWidth="1"/>
    <col min="10499" max="10503" width="12.7109375" customWidth="1"/>
    <col min="10504" max="10504" width="10.140625" bestFit="1" customWidth="1"/>
    <col min="10505" max="10505" width="9.140625" customWidth="1"/>
    <col min="10506" max="10506" width="10" customWidth="1"/>
    <col min="10507" max="10507" width="17.5703125" customWidth="1"/>
    <col min="10508" max="10508" width="13.42578125" customWidth="1"/>
    <col min="10753" max="10753" width="9.140625" customWidth="1"/>
    <col min="10754" max="10754" width="14.42578125" customWidth="1"/>
    <col min="10755" max="10759" width="12.7109375" customWidth="1"/>
    <col min="10760" max="10760" width="10.140625" bestFit="1" customWidth="1"/>
    <col min="10761" max="10761" width="9.140625" customWidth="1"/>
    <col min="10762" max="10762" width="10" customWidth="1"/>
    <col min="10763" max="10763" width="17.5703125" customWidth="1"/>
    <col min="10764" max="10764" width="13.42578125" customWidth="1"/>
    <col min="11009" max="11009" width="9.140625" customWidth="1"/>
    <col min="11010" max="11010" width="14.42578125" customWidth="1"/>
    <col min="11011" max="11015" width="12.7109375" customWidth="1"/>
    <col min="11016" max="11016" width="10.140625" bestFit="1" customWidth="1"/>
    <col min="11017" max="11017" width="9.140625" customWidth="1"/>
    <col min="11018" max="11018" width="10" customWidth="1"/>
    <col min="11019" max="11019" width="17.5703125" customWidth="1"/>
    <col min="11020" max="11020" width="13.42578125" customWidth="1"/>
    <col min="11265" max="11265" width="9.140625" customWidth="1"/>
    <col min="11266" max="11266" width="14.42578125" customWidth="1"/>
    <col min="11267" max="11271" width="12.7109375" customWidth="1"/>
    <col min="11272" max="11272" width="10.140625" bestFit="1" customWidth="1"/>
    <col min="11273" max="11273" width="9.140625" customWidth="1"/>
    <col min="11274" max="11274" width="10" customWidth="1"/>
    <col min="11275" max="11275" width="17.5703125" customWidth="1"/>
    <col min="11276" max="11276" width="13.42578125" customWidth="1"/>
    <col min="11521" max="11521" width="9.140625" customWidth="1"/>
    <col min="11522" max="11522" width="14.42578125" customWidth="1"/>
    <col min="11523" max="11527" width="12.7109375" customWidth="1"/>
    <col min="11528" max="11528" width="10.140625" bestFit="1" customWidth="1"/>
    <col min="11529" max="11529" width="9.140625" customWidth="1"/>
    <col min="11530" max="11530" width="10" customWidth="1"/>
    <col min="11531" max="11531" width="17.5703125" customWidth="1"/>
    <col min="11532" max="11532" width="13.42578125" customWidth="1"/>
    <col min="11777" max="11777" width="9.140625" customWidth="1"/>
    <col min="11778" max="11778" width="14.42578125" customWidth="1"/>
    <col min="11779" max="11783" width="12.7109375" customWidth="1"/>
    <col min="11784" max="11784" width="10.140625" bestFit="1" customWidth="1"/>
    <col min="11785" max="11785" width="9.140625" customWidth="1"/>
    <col min="11786" max="11786" width="10" customWidth="1"/>
    <col min="11787" max="11787" width="17.5703125" customWidth="1"/>
    <col min="11788" max="11788" width="13.42578125" customWidth="1"/>
    <col min="12033" max="12033" width="9.140625" customWidth="1"/>
    <col min="12034" max="12034" width="14.42578125" customWidth="1"/>
    <col min="12035" max="12039" width="12.7109375" customWidth="1"/>
    <col min="12040" max="12040" width="10.140625" bestFit="1" customWidth="1"/>
    <col min="12041" max="12041" width="9.140625" customWidth="1"/>
    <col min="12042" max="12042" width="10" customWidth="1"/>
    <col min="12043" max="12043" width="17.5703125" customWidth="1"/>
    <col min="12044" max="12044" width="13.42578125" customWidth="1"/>
    <col min="12289" max="12289" width="9.140625" customWidth="1"/>
    <col min="12290" max="12290" width="14.42578125" customWidth="1"/>
    <col min="12291" max="12295" width="12.7109375" customWidth="1"/>
    <col min="12296" max="12296" width="10.140625" bestFit="1" customWidth="1"/>
    <col min="12297" max="12297" width="9.140625" customWidth="1"/>
    <col min="12298" max="12298" width="10" customWidth="1"/>
    <col min="12299" max="12299" width="17.5703125" customWidth="1"/>
    <col min="12300" max="12300" width="13.42578125" customWidth="1"/>
    <col min="12545" max="12545" width="9.140625" customWidth="1"/>
    <col min="12546" max="12546" width="14.42578125" customWidth="1"/>
    <col min="12547" max="12551" width="12.7109375" customWidth="1"/>
    <col min="12552" max="12552" width="10.140625" bestFit="1" customWidth="1"/>
    <col min="12553" max="12553" width="9.140625" customWidth="1"/>
    <col min="12554" max="12554" width="10" customWidth="1"/>
    <col min="12555" max="12555" width="17.5703125" customWidth="1"/>
    <col min="12556" max="12556" width="13.42578125" customWidth="1"/>
    <col min="12801" max="12801" width="9.140625" customWidth="1"/>
    <col min="12802" max="12802" width="14.42578125" customWidth="1"/>
    <col min="12803" max="12807" width="12.7109375" customWidth="1"/>
    <col min="12808" max="12808" width="10.140625" bestFit="1" customWidth="1"/>
    <col min="12809" max="12809" width="9.140625" customWidth="1"/>
    <col min="12810" max="12810" width="10" customWidth="1"/>
    <col min="12811" max="12811" width="17.5703125" customWidth="1"/>
    <col min="12812" max="12812" width="13.42578125" customWidth="1"/>
    <col min="13057" max="13057" width="9.140625" customWidth="1"/>
    <col min="13058" max="13058" width="14.42578125" customWidth="1"/>
    <col min="13059" max="13063" width="12.7109375" customWidth="1"/>
    <col min="13064" max="13064" width="10.140625" bestFit="1" customWidth="1"/>
    <col min="13065" max="13065" width="9.140625" customWidth="1"/>
    <col min="13066" max="13066" width="10" customWidth="1"/>
    <col min="13067" max="13067" width="17.5703125" customWidth="1"/>
    <col min="13068" max="13068" width="13.42578125" customWidth="1"/>
    <col min="13313" max="13313" width="9.140625" customWidth="1"/>
    <col min="13314" max="13314" width="14.42578125" customWidth="1"/>
    <col min="13315" max="13319" width="12.7109375" customWidth="1"/>
    <col min="13320" max="13320" width="10.140625" bestFit="1" customWidth="1"/>
    <col min="13321" max="13321" width="9.140625" customWidth="1"/>
    <col min="13322" max="13322" width="10" customWidth="1"/>
    <col min="13323" max="13323" width="17.5703125" customWidth="1"/>
    <col min="13324" max="13324" width="13.42578125" customWidth="1"/>
    <col min="13569" max="13569" width="9.140625" customWidth="1"/>
    <col min="13570" max="13570" width="14.42578125" customWidth="1"/>
    <col min="13571" max="13575" width="12.7109375" customWidth="1"/>
    <col min="13576" max="13576" width="10.140625" bestFit="1" customWidth="1"/>
    <col min="13577" max="13577" width="9.140625" customWidth="1"/>
    <col min="13578" max="13578" width="10" customWidth="1"/>
    <col min="13579" max="13579" width="17.5703125" customWidth="1"/>
    <col min="13580" max="13580" width="13.42578125" customWidth="1"/>
    <col min="13825" max="13825" width="9.140625" customWidth="1"/>
    <col min="13826" max="13826" width="14.42578125" customWidth="1"/>
    <col min="13827" max="13831" width="12.7109375" customWidth="1"/>
    <col min="13832" max="13832" width="10.140625" bestFit="1" customWidth="1"/>
    <col min="13833" max="13833" width="9.140625" customWidth="1"/>
    <col min="13834" max="13834" width="10" customWidth="1"/>
    <col min="13835" max="13835" width="17.5703125" customWidth="1"/>
    <col min="13836" max="13836" width="13.42578125" customWidth="1"/>
    <col min="14081" max="14081" width="9.140625" customWidth="1"/>
    <col min="14082" max="14082" width="14.42578125" customWidth="1"/>
    <col min="14083" max="14087" width="12.7109375" customWidth="1"/>
    <col min="14088" max="14088" width="10.140625" bestFit="1" customWidth="1"/>
    <col min="14089" max="14089" width="9.140625" customWidth="1"/>
    <col min="14090" max="14090" width="10" customWidth="1"/>
    <col min="14091" max="14091" width="17.5703125" customWidth="1"/>
    <col min="14092" max="14092" width="13.42578125" customWidth="1"/>
    <col min="14337" max="14337" width="9.140625" customWidth="1"/>
    <col min="14338" max="14338" width="14.42578125" customWidth="1"/>
    <col min="14339" max="14343" width="12.7109375" customWidth="1"/>
    <col min="14344" max="14344" width="10.140625" bestFit="1" customWidth="1"/>
    <col min="14345" max="14345" width="9.140625" customWidth="1"/>
    <col min="14346" max="14346" width="10" customWidth="1"/>
    <col min="14347" max="14347" width="17.5703125" customWidth="1"/>
    <col min="14348" max="14348" width="13.42578125" customWidth="1"/>
    <col min="14593" max="14593" width="9.140625" customWidth="1"/>
    <col min="14594" max="14594" width="14.42578125" customWidth="1"/>
    <col min="14595" max="14599" width="12.7109375" customWidth="1"/>
    <col min="14600" max="14600" width="10.140625" bestFit="1" customWidth="1"/>
    <col min="14601" max="14601" width="9.140625" customWidth="1"/>
    <col min="14602" max="14602" width="10" customWidth="1"/>
    <col min="14603" max="14603" width="17.5703125" customWidth="1"/>
    <col min="14604" max="14604" width="13.42578125" customWidth="1"/>
    <col min="14849" max="14849" width="9.140625" customWidth="1"/>
    <col min="14850" max="14850" width="14.42578125" customWidth="1"/>
    <col min="14851" max="14855" width="12.7109375" customWidth="1"/>
    <col min="14856" max="14856" width="10.140625" bestFit="1" customWidth="1"/>
    <col min="14857" max="14857" width="9.140625" customWidth="1"/>
    <col min="14858" max="14858" width="10" customWidth="1"/>
    <col min="14859" max="14859" width="17.5703125" customWidth="1"/>
    <col min="14860" max="14860" width="13.42578125" customWidth="1"/>
    <col min="15105" max="15105" width="9.140625" customWidth="1"/>
    <col min="15106" max="15106" width="14.42578125" customWidth="1"/>
    <col min="15107" max="15111" width="12.7109375" customWidth="1"/>
    <col min="15112" max="15112" width="10.140625" bestFit="1" customWidth="1"/>
    <col min="15113" max="15113" width="9.140625" customWidth="1"/>
    <col min="15114" max="15114" width="10" customWidth="1"/>
    <col min="15115" max="15115" width="17.5703125" customWidth="1"/>
    <col min="15116" max="15116" width="13.42578125" customWidth="1"/>
    <col min="15361" max="15361" width="9.140625" customWidth="1"/>
    <col min="15362" max="15362" width="14.42578125" customWidth="1"/>
    <col min="15363" max="15367" width="12.7109375" customWidth="1"/>
    <col min="15368" max="15368" width="10.140625" bestFit="1" customWidth="1"/>
    <col min="15369" max="15369" width="9.140625" customWidth="1"/>
    <col min="15370" max="15370" width="10" customWidth="1"/>
    <col min="15371" max="15371" width="17.5703125" customWidth="1"/>
    <col min="15372" max="15372" width="13.42578125" customWidth="1"/>
    <col min="15617" max="15617" width="9.140625" customWidth="1"/>
    <col min="15618" max="15618" width="14.42578125" customWidth="1"/>
    <col min="15619" max="15623" width="12.7109375" customWidth="1"/>
    <col min="15624" max="15624" width="10.140625" bestFit="1" customWidth="1"/>
    <col min="15625" max="15625" width="9.140625" customWidth="1"/>
    <col min="15626" max="15626" width="10" customWidth="1"/>
    <col min="15627" max="15627" width="17.5703125" customWidth="1"/>
    <col min="15628" max="15628" width="13.42578125" customWidth="1"/>
    <col min="15873" max="15873" width="9.140625" customWidth="1"/>
    <col min="15874" max="15874" width="14.42578125" customWidth="1"/>
    <col min="15875" max="15879" width="12.7109375" customWidth="1"/>
    <col min="15880" max="15880" width="10.140625" bestFit="1" customWidth="1"/>
    <col min="15881" max="15881" width="9.140625" customWidth="1"/>
    <col min="15882" max="15882" width="10" customWidth="1"/>
    <col min="15883" max="15883" width="17.5703125" customWidth="1"/>
    <col min="15884" max="15884" width="13.42578125" customWidth="1"/>
    <col min="16129" max="16129" width="9.140625" customWidth="1"/>
    <col min="16130" max="16130" width="14.42578125" customWidth="1"/>
    <col min="16131" max="16135" width="12.7109375" customWidth="1"/>
    <col min="16136" max="16136" width="10.140625" bestFit="1" customWidth="1"/>
    <col min="16137" max="16137" width="9.140625" customWidth="1"/>
    <col min="16138" max="16138" width="10" customWidth="1"/>
    <col min="16139" max="16139" width="17.5703125" customWidth="1"/>
    <col min="16140" max="16140" width="13.42578125" customWidth="1"/>
  </cols>
  <sheetData>
    <row r="1" spans="2:11" x14ac:dyDescent="0.25">
      <c r="E1" s="1949" t="s">
        <v>148</v>
      </c>
    </row>
    <row r="2" spans="2:11" x14ac:dyDescent="0.25">
      <c r="E2" s="1953" t="s">
        <v>41</v>
      </c>
    </row>
    <row r="3" spans="2:11" ht="15.75" x14ac:dyDescent="0.25">
      <c r="D3" s="123"/>
      <c r="E3" s="1954" t="s">
        <v>1135</v>
      </c>
    </row>
    <row r="5" spans="2:11" x14ac:dyDescent="0.25">
      <c r="K5" s="49"/>
    </row>
    <row r="6" spans="2:11" x14ac:dyDescent="0.25">
      <c r="F6" t="s">
        <v>404</v>
      </c>
      <c r="H6" s="521">
        <v>43342</v>
      </c>
      <c r="I6" s="463"/>
      <c r="K6" s="49"/>
    </row>
    <row r="7" spans="2:11" x14ac:dyDescent="0.25">
      <c r="F7" s="1955" t="s">
        <v>152</v>
      </c>
      <c r="G7" s="464" t="s">
        <v>1136</v>
      </c>
      <c r="H7" s="465"/>
      <c r="K7" s="49"/>
    </row>
    <row r="8" spans="2:11" x14ac:dyDescent="0.25">
      <c r="H8" s="1955"/>
      <c r="I8" s="49"/>
      <c r="J8" s="49"/>
      <c r="K8" s="49"/>
    </row>
    <row r="9" spans="2:11" x14ac:dyDescent="0.25">
      <c r="B9" s="2040" t="s">
        <v>39</v>
      </c>
      <c r="C9" s="522" t="s">
        <v>819</v>
      </c>
      <c r="D9" s="523"/>
      <c r="E9" s="523"/>
      <c r="F9" s="523"/>
      <c r="G9" s="523"/>
      <c r="H9" s="523"/>
      <c r="I9" s="524"/>
      <c r="J9" s="49"/>
    </row>
    <row r="10" spans="2:11" x14ac:dyDescent="0.25">
      <c r="B10" s="2041" t="s">
        <v>157</v>
      </c>
      <c r="C10" s="469" t="s">
        <v>1137</v>
      </c>
      <c r="D10" s="470"/>
      <c r="E10" s="470"/>
      <c r="F10" s="470"/>
      <c r="G10" s="470"/>
      <c r="H10" s="470"/>
      <c r="I10" s="526"/>
    </row>
    <row r="11" spans="2:11" x14ac:dyDescent="0.25">
      <c r="B11" s="527"/>
      <c r="C11" s="473" t="s">
        <v>821</v>
      </c>
      <c r="D11" s="474"/>
      <c r="E11" s="474"/>
      <c r="F11" s="474"/>
      <c r="G11" s="474"/>
      <c r="H11" s="474"/>
      <c r="I11" s="528"/>
    </row>
    <row r="12" spans="2:11" x14ac:dyDescent="0.25">
      <c r="B12" s="2043"/>
      <c r="C12" s="473" t="s">
        <v>822</v>
      </c>
      <c r="D12" s="474"/>
      <c r="E12" s="474"/>
      <c r="F12" s="474"/>
      <c r="G12" s="474"/>
      <c r="H12" s="474"/>
      <c r="I12" s="528"/>
    </row>
    <row r="13" spans="2:11" x14ac:dyDescent="0.25">
      <c r="B13" s="2042"/>
      <c r="C13" s="481"/>
      <c r="D13" s="482"/>
      <c r="E13" s="482"/>
      <c r="F13" s="482"/>
      <c r="G13" s="482"/>
      <c r="H13" s="482"/>
      <c r="I13" s="530"/>
    </row>
    <row r="14" spans="2:11" x14ac:dyDescent="0.25">
      <c r="B14" s="2043" t="s">
        <v>1138</v>
      </c>
      <c r="C14" s="473" t="s">
        <v>1372</v>
      </c>
      <c r="D14" s="474"/>
      <c r="E14" s="474"/>
      <c r="F14" s="474"/>
      <c r="G14" s="474"/>
      <c r="H14" s="474"/>
      <c r="I14" s="528"/>
    </row>
    <row r="15" spans="2:11" x14ac:dyDescent="0.25">
      <c r="B15" s="2041" t="s">
        <v>159</v>
      </c>
      <c r="C15" s="469" t="s">
        <v>823</v>
      </c>
      <c r="D15" s="470"/>
      <c r="E15" s="470"/>
      <c r="F15" s="470"/>
      <c r="G15" s="470"/>
      <c r="H15" s="470"/>
      <c r="I15" s="526"/>
      <c r="J15" s="49"/>
    </row>
    <row r="16" spans="2:11" x14ac:dyDescent="0.25">
      <c r="B16" s="2043"/>
      <c r="C16" s="473"/>
      <c r="D16" s="474"/>
      <c r="E16" s="474"/>
      <c r="F16" s="474"/>
      <c r="G16" s="474"/>
      <c r="H16" s="474"/>
      <c r="I16" s="528"/>
      <c r="J16" s="49"/>
    </row>
    <row r="17" spans="2:17" x14ac:dyDescent="0.25">
      <c r="B17" s="2042"/>
      <c r="C17" s="481"/>
      <c r="D17" s="482"/>
      <c r="E17" s="482"/>
      <c r="F17" s="482"/>
      <c r="G17" s="482"/>
      <c r="H17" s="482"/>
      <c r="I17" s="530"/>
      <c r="J17" s="49"/>
    </row>
    <row r="18" spans="2:17" x14ac:dyDescent="0.25">
      <c r="B18" s="2040" t="s">
        <v>161</v>
      </c>
      <c r="C18" s="477" t="s">
        <v>434</v>
      </c>
      <c r="D18" s="478"/>
      <c r="E18" s="478"/>
      <c r="F18" s="478"/>
      <c r="G18" s="478"/>
      <c r="H18" s="478"/>
      <c r="I18" s="479"/>
      <c r="J18" s="49"/>
    </row>
    <row r="19" spans="2:17" x14ac:dyDescent="0.25">
      <c r="B19" s="2041" t="s">
        <v>162</v>
      </c>
      <c r="C19" s="469" t="s">
        <v>824</v>
      </c>
      <c r="D19" s="470"/>
      <c r="E19" s="470"/>
      <c r="F19" s="470"/>
      <c r="G19" s="470"/>
      <c r="H19" s="470"/>
      <c r="I19" s="526"/>
      <c r="J19" s="49"/>
    </row>
    <row r="20" spans="2:17" x14ac:dyDescent="0.25">
      <c r="B20" s="2042"/>
      <c r="C20" s="481" t="s">
        <v>1139</v>
      </c>
      <c r="D20" s="482"/>
      <c r="E20" s="482"/>
      <c r="F20" s="482"/>
      <c r="G20" s="482"/>
      <c r="H20" s="482"/>
      <c r="I20" s="530"/>
      <c r="J20" s="49"/>
    </row>
    <row r="21" spans="2:17" ht="30" x14ac:dyDescent="0.25">
      <c r="B21" s="2306" t="s">
        <v>231</v>
      </c>
      <c r="C21" s="532"/>
      <c r="D21" s="533"/>
      <c r="E21" s="533"/>
      <c r="F21" s="533"/>
      <c r="G21" s="533"/>
      <c r="H21" s="533"/>
      <c r="I21" s="534"/>
      <c r="J21" s="49"/>
    </row>
    <row r="23" spans="2:17" x14ac:dyDescent="0.25">
      <c r="B23" s="171"/>
      <c r="C23" s="49"/>
      <c r="D23" s="49"/>
      <c r="E23" s="49"/>
      <c r="F23" s="49"/>
      <c r="G23" s="49"/>
      <c r="H23" s="49"/>
      <c r="I23" s="49"/>
      <c r="J23" s="49"/>
      <c r="M23" s="56" t="s">
        <v>285</v>
      </c>
    </row>
    <row r="24" spans="2:17" x14ac:dyDescent="0.25">
      <c r="B24" s="56"/>
      <c r="D24" s="49"/>
      <c r="E24" s="49"/>
      <c r="F24" s="49"/>
      <c r="M24" t="s">
        <v>176</v>
      </c>
    </row>
    <row r="25" spans="2:17" x14ac:dyDescent="0.25">
      <c r="B25" s="1957"/>
      <c r="M25" t="s">
        <v>177</v>
      </c>
    </row>
    <row r="26" spans="2:17" ht="16.5" thickBot="1" x14ac:dyDescent="0.3">
      <c r="B26" s="249" t="s">
        <v>414</v>
      </c>
      <c r="C26" s="3189"/>
      <c r="D26" s="3190"/>
      <c r="M26" s="489" t="s">
        <v>178</v>
      </c>
      <c r="N26" s="490"/>
      <c r="O26" s="490"/>
      <c r="P26" s="490"/>
      <c r="Q26" s="491"/>
    </row>
    <row r="27" spans="2:17" ht="47.25" x14ac:dyDescent="0.25">
      <c r="B27" s="3191" t="s">
        <v>438</v>
      </c>
      <c r="C27" s="3192" t="s">
        <v>439</v>
      </c>
      <c r="D27" s="3193" t="s">
        <v>159</v>
      </c>
      <c r="M27" s="156" t="s">
        <v>179</v>
      </c>
      <c r="N27" s="157"/>
      <c r="O27" s="158" t="s">
        <v>180</v>
      </c>
      <c r="P27" s="157"/>
      <c r="Q27" s="159"/>
    </row>
    <row r="28" spans="2:17" ht="15.75" x14ac:dyDescent="0.25">
      <c r="B28" s="3194" t="s">
        <v>440</v>
      </c>
      <c r="C28" s="3195">
        <v>0.98599999999999999</v>
      </c>
      <c r="D28" s="3196">
        <v>0.9</v>
      </c>
      <c r="E28" s="60"/>
      <c r="M28" s="492"/>
      <c r="N28" s="463"/>
      <c r="O28" s="493"/>
      <c r="P28" s="463"/>
      <c r="Q28" s="494"/>
    </row>
    <row r="29" spans="2:17" ht="15.75" x14ac:dyDescent="0.25">
      <c r="B29" s="3197" t="s">
        <v>379</v>
      </c>
      <c r="C29" s="3195">
        <v>0.96399999999999997</v>
      </c>
      <c r="D29" s="3196">
        <v>0.9</v>
      </c>
      <c r="M29" s="492"/>
      <c r="N29" s="463"/>
      <c r="O29" s="493"/>
      <c r="P29" s="463"/>
      <c r="Q29" s="494"/>
    </row>
    <row r="30" spans="2:17" ht="15.75" x14ac:dyDescent="0.25">
      <c r="B30" s="3194" t="s">
        <v>380</v>
      </c>
      <c r="C30" s="3195">
        <v>0.97</v>
      </c>
      <c r="D30" s="3196">
        <v>0.9</v>
      </c>
      <c r="M30" s="492"/>
      <c r="N30" s="463"/>
      <c r="O30" s="493"/>
      <c r="P30" s="463"/>
      <c r="Q30" s="494"/>
    </row>
    <row r="31" spans="2:17" ht="15.75" x14ac:dyDescent="0.25">
      <c r="B31" s="3194" t="s">
        <v>1344</v>
      </c>
      <c r="C31" s="3195">
        <v>0.94899999999999995</v>
      </c>
      <c r="D31" s="3196">
        <v>0.9</v>
      </c>
      <c r="M31" s="492"/>
      <c r="N31" s="463"/>
      <c r="O31" s="493"/>
      <c r="P31" s="463"/>
      <c r="Q31" s="494"/>
    </row>
    <row r="32" spans="2:17" ht="15.75" x14ac:dyDescent="0.25">
      <c r="B32" s="3194" t="s">
        <v>1531</v>
      </c>
      <c r="C32" s="3199"/>
      <c r="D32" s="3196"/>
      <c r="M32" s="492"/>
      <c r="N32" s="463"/>
      <c r="O32" s="493"/>
      <c r="P32" s="463"/>
      <c r="Q32" s="494"/>
    </row>
    <row r="33" spans="2:17" ht="16.5" thickBot="1" x14ac:dyDescent="0.3">
      <c r="B33" s="3194" t="s">
        <v>1549</v>
      </c>
      <c r="C33" s="3200"/>
      <c r="D33" s="3201"/>
      <c r="M33" s="492"/>
      <c r="N33" s="463"/>
      <c r="O33" s="493"/>
      <c r="P33" s="463"/>
      <c r="Q33" s="494"/>
    </row>
    <row r="34" spans="2:17" ht="15.75" x14ac:dyDescent="0.25">
      <c r="B34" s="3198"/>
      <c r="C34" s="179"/>
      <c r="D34" s="179"/>
      <c r="M34" s="492"/>
      <c r="N34" s="463"/>
      <c r="O34" s="493"/>
      <c r="P34" s="463"/>
      <c r="Q34" s="494"/>
    </row>
    <row r="35" spans="2:17" x14ac:dyDescent="0.25">
      <c r="B35" s="234"/>
      <c r="C35" s="179"/>
      <c r="D35" s="179"/>
      <c r="M35" s="492"/>
      <c r="N35" s="463"/>
      <c r="O35" s="493"/>
      <c r="P35" s="463"/>
      <c r="Q35" s="494"/>
    </row>
    <row r="36" spans="2:17" x14ac:dyDescent="0.25">
      <c r="B36" s="234"/>
      <c r="C36" s="179"/>
      <c r="D36" s="179"/>
      <c r="M36" s="492"/>
      <c r="N36" s="463"/>
      <c r="O36" s="493"/>
      <c r="P36" s="463"/>
      <c r="Q36" s="494"/>
    </row>
    <row r="37" spans="2:17" x14ac:dyDescent="0.25">
      <c r="B37" s="234"/>
      <c r="C37" s="179"/>
      <c r="D37" s="179"/>
      <c r="M37" s="492"/>
      <c r="N37" s="463"/>
      <c r="O37" s="493"/>
      <c r="P37" s="463"/>
      <c r="Q37" s="494"/>
    </row>
    <row r="38" spans="2:17" ht="15.75" thickBot="1" x14ac:dyDescent="0.3">
      <c r="B38" s="234"/>
      <c r="C38" s="179"/>
      <c r="D38" s="179"/>
      <c r="M38" s="495"/>
      <c r="N38" s="496"/>
      <c r="O38" s="497"/>
      <c r="P38" s="496"/>
      <c r="Q38" s="498"/>
    </row>
    <row r="39" spans="2:17" x14ac:dyDescent="0.25">
      <c r="B39" s="234"/>
      <c r="C39" s="179"/>
      <c r="D39" s="179"/>
    </row>
    <row r="40" spans="2:17" x14ac:dyDescent="0.25">
      <c r="B40" s="234"/>
      <c r="C40" s="179"/>
      <c r="D40" s="179"/>
      <c r="M40" t="s">
        <v>401</v>
      </c>
    </row>
    <row r="41" spans="2:17" x14ac:dyDescent="0.25">
      <c r="B41" s="234"/>
      <c r="C41" s="179"/>
      <c r="D41" s="179"/>
      <c r="M41" s="309" t="s">
        <v>422</v>
      </c>
    </row>
    <row r="42" spans="2:17" x14ac:dyDescent="0.25">
      <c r="B42" s="252"/>
      <c r="C42" s="179"/>
      <c r="D42" s="179"/>
    </row>
    <row r="43" spans="2:17" ht="17.25" customHeight="1" x14ac:dyDescent="0.25"/>
    <row r="44" spans="2:17" ht="17.25" customHeight="1" x14ac:dyDescent="0.25"/>
    <row r="45" spans="2:17" ht="17.25" customHeight="1" x14ac:dyDescent="0.25"/>
    <row r="46" spans="2:17" ht="17.25" customHeight="1" x14ac:dyDescent="0.25"/>
    <row r="47" spans="2:17" ht="17.25" customHeight="1" x14ac:dyDescent="0.25"/>
    <row r="48" spans="2:17" ht="17.25" customHeight="1" x14ac:dyDescent="0.25"/>
    <row r="49" spans="2:17" ht="17.25" customHeight="1" x14ac:dyDescent="0.25"/>
    <row r="50" spans="2:17" ht="17.25" customHeight="1" x14ac:dyDescent="0.25"/>
    <row r="51" spans="2:17" ht="17.25" customHeight="1" x14ac:dyDescent="0.25"/>
    <row r="52" spans="2:17" ht="14.25" customHeight="1" x14ac:dyDescent="0.25"/>
    <row r="55" spans="2:17" ht="23.25" customHeight="1" x14ac:dyDescent="0.25"/>
    <row r="56" spans="2:17" ht="19.5" customHeight="1" x14ac:dyDescent="0.25">
      <c r="B56" s="499" t="s">
        <v>1345</v>
      </c>
      <c r="C56" s="500"/>
      <c r="D56" s="500"/>
      <c r="E56" s="500"/>
      <c r="F56" s="500"/>
      <c r="G56" s="500"/>
      <c r="H56" s="500"/>
      <c r="I56" s="500"/>
      <c r="J56" s="500"/>
      <c r="K56" s="500"/>
      <c r="L56" s="500"/>
      <c r="M56" s="500"/>
      <c r="N56" s="500"/>
      <c r="O56" s="500"/>
      <c r="P56" s="500"/>
      <c r="Q56" s="500"/>
    </row>
    <row r="57" spans="2:17" ht="19.5" customHeight="1" x14ac:dyDescent="0.25">
      <c r="J57" s="309"/>
    </row>
    <row r="59" spans="2:17" ht="15.75" thickBot="1" x14ac:dyDescent="0.3"/>
    <row r="60" spans="2:17" x14ac:dyDescent="0.25">
      <c r="B60" s="501"/>
      <c r="C60" s="1557" t="s">
        <v>1346</v>
      </c>
      <c r="D60" s="1199"/>
      <c r="E60" s="1199"/>
      <c r="F60" s="504"/>
      <c r="K60" s="501"/>
      <c r="L60" s="1557" t="s">
        <v>1347</v>
      </c>
      <c r="M60" s="1199"/>
      <c r="N60" s="1199"/>
      <c r="O60" s="504"/>
    </row>
    <row r="61" spans="2:17" ht="15.75" thickBot="1" x14ac:dyDescent="0.3">
      <c r="B61" s="541" t="s">
        <v>441</v>
      </c>
      <c r="C61" s="661" t="s">
        <v>768</v>
      </c>
      <c r="D61" s="661" t="s">
        <v>769</v>
      </c>
      <c r="E61" s="1558" t="s">
        <v>770</v>
      </c>
      <c r="F61" s="661" t="s">
        <v>771</v>
      </c>
      <c r="G61" s="1559" t="s">
        <v>772</v>
      </c>
      <c r="H61" s="661" t="s">
        <v>392</v>
      </c>
      <c r="K61" s="541" t="s">
        <v>441</v>
      </c>
      <c r="L61" s="661" t="s">
        <v>768</v>
      </c>
      <c r="M61" s="661" t="s">
        <v>769</v>
      </c>
      <c r="N61" s="1558" t="s">
        <v>770</v>
      </c>
      <c r="O61" s="661" t="s">
        <v>771</v>
      </c>
      <c r="P61" s="1559" t="s">
        <v>772</v>
      </c>
      <c r="Q61" s="661" t="s">
        <v>392</v>
      </c>
    </row>
    <row r="62" spans="2:17" x14ac:dyDescent="0.25">
      <c r="B62" s="546">
        <v>1</v>
      </c>
      <c r="C62" s="547">
        <v>9</v>
      </c>
      <c r="D62" s="547">
        <v>5</v>
      </c>
      <c r="E62" s="547"/>
      <c r="F62" s="547"/>
      <c r="G62" s="547"/>
      <c r="H62" s="550">
        <f t="shared" ref="H62:H68" si="0">SUM(C62:G62)</f>
        <v>14</v>
      </c>
      <c r="J62" s="309"/>
      <c r="K62" s="546">
        <v>1</v>
      </c>
      <c r="L62" s="547">
        <v>9</v>
      </c>
      <c r="M62" s="547">
        <v>4</v>
      </c>
      <c r="N62" s="547">
        <v>1</v>
      </c>
      <c r="O62" s="547"/>
      <c r="P62" s="547"/>
      <c r="Q62" s="550">
        <f t="shared" ref="Q62:Q68" si="1">SUM(L62:P62)</f>
        <v>14</v>
      </c>
    </row>
    <row r="63" spans="2:17" x14ac:dyDescent="0.25">
      <c r="B63" s="551">
        <v>2</v>
      </c>
      <c r="C63" s="547">
        <v>12</v>
      </c>
      <c r="D63" s="547">
        <v>2</v>
      </c>
      <c r="E63" s="547"/>
      <c r="F63" s="547"/>
      <c r="G63" s="547"/>
      <c r="H63" s="550">
        <f t="shared" si="0"/>
        <v>14</v>
      </c>
      <c r="K63" s="551">
        <v>2</v>
      </c>
      <c r="L63" s="547">
        <v>10</v>
      </c>
      <c r="M63" s="547">
        <v>3</v>
      </c>
      <c r="N63" s="547">
        <v>1</v>
      </c>
      <c r="O63" s="547"/>
      <c r="P63" s="547"/>
      <c r="Q63" s="550">
        <f t="shared" si="1"/>
        <v>14</v>
      </c>
    </row>
    <row r="64" spans="2:17" x14ac:dyDescent="0.25">
      <c r="B64" s="551">
        <v>3</v>
      </c>
      <c r="C64" s="1951">
        <v>13</v>
      </c>
      <c r="D64" s="547">
        <v>1</v>
      </c>
      <c r="E64" s="547"/>
      <c r="G64" s="547"/>
      <c r="H64" s="550">
        <f t="shared" si="0"/>
        <v>14</v>
      </c>
      <c r="I64" s="567"/>
      <c r="K64" s="551">
        <v>3</v>
      </c>
      <c r="L64" s="547">
        <v>11</v>
      </c>
      <c r="M64" s="547">
        <v>2</v>
      </c>
      <c r="N64" s="547">
        <v>1</v>
      </c>
      <c r="O64" s="547"/>
      <c r="P64" s="547"/>
      <c r="Q64" s="550">
        <f t="shared" si="1"/>
        <v>14</v>
      </c>
    </row>
    <row r="65" spans="2:17" x14ac:dyDescent="0.25">
      <c r="B65" s="551">
        <v>4</v>
      </c>
      <c r="C65" s="547">
        <v>11</v>
      </c>
      <c r="D65" s="547">
        <v>3</v>
      </c>
      <c r="E65" s="547"/>
      <c r="F65" s="547"/>
      <c r="G65" s="547"/>
      <c r="H65" s="547">
        <f t="shared" si="0"/>
        <v>14</v>
      </c>
      <c r="K65" s="551">
        <v>4</v>
      </c>
      <c r="L65" s="547">
        <v>11</v>
      </c>
      <c r="M65" s="547">
        <v>3</v>
      </c>
      <c r="N65" s="547"/>
      <c r="O65" s="547"/>
      <c r="P65" s="547"/>
      <c r="Q65" s="550">
        <f t="shared" si="1"/>
        <v>14</v>
      </c>
    </row>
    <row r="66" spans="2:17" x14ac:dyDescent="0.25">
      <c r="B66" s="551">
        <v>5</v>
      </c>
      <c r="C66" s="547">
        <v>13</v>
      </c>
      <c r="D66" s="547">
        <v>1</v>
      </c>
      <c r="E66" s="547"/>
      <c r="F66" s="547"/>
      <c r="G66" s="547"/>
      <c r="H66" s="550">
        <f t="shared" si="0"/>
        <v>14</v>
      </c>
      <c r="K66" s="551">
        <v>5</v>
      </c>
      <c r="L66" s="547">
        <v>10</v>
      </c>
      <c r="M66" s="547">
        <v>2</v>
      </c>
      <c r="N66" s="547">
        <v>2</v>
      </c>
      <c r="O66" s="547"/>
      <c r="P66" s="547"/>
      <c r="Q66" s="550">
        <f t="shared" si="1"/>
        <v>14</v>
      </c>
    </row>
    <row r="67" spans="2:17" x14ac:dyDescent="0.25">
      <c r="B67" s="551">
        <v>6</v>
      </c>
      <c r="C67" s="547">
        <v>13</v>
      </c>
      <c r="D67" s="547">
        <v>1</v>
      </c>
      <c r="E67" s="547"/>
      <c r="F67" s="547"/>
      <c r="G67" s="547"/>
      <c r="H67" s="550">
        <f t="shared" si="0"/>
        <v>14</v>
      </c>
      <c r="K67" s="551">
        <v>6</v>
      </c>
      <c r="L67" s="547">
        <v>10</v>
      </c>
      <c r="M67" s="547">
        <v>2</v>
      </c>
      <c r="N67" s="547">
        <v>2</v>
      </c>
      <c r="O67" s="547"/>
      <c r="P67" s="547"/>
      <c r="Q67" s="550">
        <f t="shared" si="1"/>
        <v>14</v>
      </c>
    </row>
    <row r="68" spans="2:17" x14ac:dyDescent="0.25">
      <c r="B68" s="551">
        <v>7</v>
      </c>
      <c r="C68" s="547">
        <v>9</v>
      </c>
      <c r="D68" s="547">
        <v>4</v>
      </c>
      <c r="E68" s="547">
        <v>1</v>
      </c>
      <c r="F68" s="547"/>
      <c r="G68" s="547"/>
      <c r="H68" s="550">
        <f t="shared" si="0"/>
        <v>14</v>
      </c>
      <c r="K68" s="551">
        <v>7</v>
      </c>
      <c r="L68" s="547">
        <v>13</v>
      </c>
      <c r="M68" s="547">
        <v>1</v>
      </c>
      <c r="N68" s="547"/>
      <c r="O68" s="547"/>
      <c r="P68" s="547"/>
      <c r="Q68" s="550">
        <f t="shared" si="1"/>
        <v>14</v>
      </c>
    </row>
    <row r="69" spans="2:17" x14ac:dyDescent="0.25">
      <c r="B69" s="1958">
        <v>8</v>
      </c>
      <c r="C69" s="1959"/>
      <c r="D69" s="1959"/>
      <c r="E69" s="1959"/>
      <c r="F69" s="1959"/>
      <c r="G69" s="1959"/>
      <c r="H69" s="550"/>
      <c r="K69" s="1958">
        <v>8</v>
      </c>
      <c r="L69" s="1959"/>
      <c r="M69" s="1959"/>
      <c r="N69" s="1959"/>
      <c r="O69" s="1959"/>
      <c r="P69" s="1959"/>
      <c r="Q69" s="550"/>
    </row>
    <row r="70" spans="2:17" x14ac:dyDescent="0.25">
      <c r="B70" s="1960">
        <v>8.1</v>
      </c>
      <c r="C70" s="547">
        <v>13</v>
      </c>
      <c r="D70" s="547">
        <v>1</v>
      </c>
      <c r="E70" s="547"/>
      <c r="F70" s="547"/>
      <c r="G70" s="547"/>
      <c r="H70" s="550">
        <f t="shared" ref="H70:H76" si="2">SUM(C70:G70)</f>
        <v>14</v>
      </c>
      <c r="K70" s="1960">
        <v>8.1</v>
      </c>
      <c r="L70" s="547">
        <v>10</v>
      </c>
      <c r="M70" s="547">
        <v>3</v>
      </c>
      <c r="N70" s="547">
        <v>1</v>
      </c>
      <c r="O70" s="547"/>
      <c r="P70" s="547"/>
      <c r="Q70" s="550">
        <f t="shared" ref="Q70:Q77" si="3">SUM(L70:P70)</f>
        <v>14</v>
      </c>
    </row>
    <row r="71" spans="2:17" x14ac:dyDescent="0.25">
      <c r="B71" s="1960">
        <v>8.1999999999999993</v>
      </c>
      <c r="C71" s="547">
        <v>14</v>
      </c>
      <c r="D71" s="547"/>
      <c r="E71" s="547"/>
      <c r="F71" s="547"/>
      <c r="G71" s="547"/>
      <c r="H71" s="550">
        <f t="shared" si="2"/>
        <v>14</v>
      </c>
      <c r="K71" s="1960">
        <v>8.1999999999999993</v>
      </c>
      <c r="L71" s="547">
        <v>13</v>
      </c>
      <c r="M71" s="547">
        <v>1</v>
      </c>
      <c r="N71" s="547"/>
      <c r="O71" s="547"/>
      <c r="P71" s="547"/>
      <c r="Q71" s="550">
        <f t="shared" si="3"/>
        <v>14</v>
      </c>
    </row>
    <row r="72" spans="2:17" x14ac:dyDescent="0.25">
      <c r="B72" s="1960">
        <v>8.3000000000000007</v>
      </c>
      <c r="C72" s="547">
        <v>13</v>
      </c>
      <c r="D72" s="547">
        <v>1</v>
      </c>
      <c r="E72" s="547"/>
      <c r="F72" s="547"/>
      <c r="G72" s="547"/>
      <c r="H72" s="550">
        <f t="shared" si="2"/>
        <v>14</v>
      </c>
      <c r="K72" s="1960">
        <v>8.3000000000000007</v>
      </c>
      <c r="L72" s="547">
        <v>13</v>
      </c>
      <c r="M72" s="547">
        <v>1</v>
      </c>
      <c r="N72" s="547"/>
      <c r="O72" s="547"/>
      <c r="P72" s="547"/>
      <c r="Q72" s="550">
        <f t="shared" si="3"/>
        <v>14</v>
      </c>
    </row>
    <row r="73" spans="2:17" x14ac:dyDescent="0.25">
      <c r="B73" s="1960">
        <v>8.4</v>
      </c>
      <c r="C73" s="547">
        <v>14</v>
      </c>
      <c r="D73" s="547"/>
      <c r="E73" s="547"/>
      <c r="F73" s="547"/>
      <c r="G73" s="547"/>
      <c r="H73" s="550">
        <f t="shared" si="2"/>
        <v>14</v>
      </c>
      <c r="K73" s="1960">
        <v>8.4</v>
      </c>
      <c r="L73" s="547">
        <v>12</v>
      </c>
      <c r="M73" s="547">
        <v>1</v>
      </c>
      <c r="N73" s="547">
        <v>1</v>
      </c>
      <c r="O73" s="547"/>
      <c r="P73" s="547"/>
      <c r="Q73" s="550">
        <f t="shared" si="3"/>
        <v>14</v>
      </c>
    </row>
    <row r="74" spans="2:17" x14ac:dyDescent="0.25">
      <c r="B74" s="1960">
        <v>8.5</v>
      </c>
      <c r="C74" s="547">
        <v>14</v>
      </c>
      <c r="D74" s="547"/>
      <c r="E74" s="547"/>
      <c r="F74" s="547"/>
      <c r="G74" s="547"/>
      <c r="H74" s="550">
        <f t="shared" si="2"/>
        <v>14</v>
      </c>
      <c r="K74" s="1960">
        <v>8.5</v>
      </c>
      <c r="L74" s="547">
        <v>12</v>
      </c>
      <c r="M74" s="547">
        <v>2</v>
      </c>
      <c r="N74" s="547"/>
      <c r="O74" s="547"/>
      <c r="P74" s="547"/>
      <c r="Q74" s="550">
        <f t="shared" si="3"/>
        <v>14</v>
      </c>
    </row>
    <row r="75" spans="2:17" x14ac:dyDescent="0.25">
      <c r="B75" s="1960">
        <v>8.6</v>
      </c>
      <c r="C75" s="547">
        <v>13</v>
      </c>
      <c r="D75" s="547">
        <v>1</v>
      </c>
      <c r="E75" s="547"/>
      <c r="F75" s="547"/>
      <c r="G75" s="547"/>
      <c r="H75" s="550">
        <f t="shared" si="2"/>
        <v>14</v>
      </c>
      <c r="K75" s="1960">
        <v>8.6</v>
      </c>
      <c r="L75" s="547">
        <v>13</v>
      </c>
      <c r="M75" s="547">
        <v>1</v>
      </c>
      <c r="N75" s="547"/>
      <c r="O75" s="547"/>
      <c r="P75" s="547"/>
      <c r="Q75" s="550">
        <f t="shared" si="3"/>
        <v>14</v>
      </c>
    </row>
    <row r="76" spans="2:17" x14ac:dyDescent="0.25">
      <c r="B76" s="1960">
        <v>8.6999999999999993</v>
      </c>
      <c r="C76" s="547">
        <v>14</v>
      </c>
      <c r="D76" s="547"/>
      <c r="E76" s="547"/>
      <c r="F76" s="547"/>
      <c r="G76" s="547"/>
      <c r="H76" s="550">
        <f t="shared" si="2"/>
        <v>14</v>
      </c>
      <c r="K76" s="1960">
        <v>8.6999999999999993</v>
      </c>
      <c r="L76" s="547">
        <v>13</v>
      </c>
      <c r="M76" s="547">
        <v>1</v>
      </c>
      <c r="N76" s="547"/>
      <c r="O76" s="547"/>
      <c r="P76" s="547"/>
      <c r="Q76" s="550">
        <f t="shared" si="3"/>
        <v>14</v>
      </c>
    </row>
    <row r="77" spans="2:17" x14ac:dyDescent="0.25">
      <c r="B77" s="551">
        <v>9</v>
      </c>
      <c r="C77" s="547"/>
      <c r="D77" s="547"/>
      <c r="E77" s="547"/>
      <c r="F77" s="547"/>
      <c r="G77" s="547"/>
      <c r="H77" s="550"/>
      <c r="K77" s="551">
        <v>9</v>
      </c>
      <c r="L77" s="547"/>
      <c r="M77" s="547"/>
      <c r="N77" s="547"/>
      <c r="O77" s="547"/>
      <c r="P77" s="547"/>
      <c r="Q77" s="550">
        <f t="shared" si="3"/>
        <v>0</v>
      </c>
    </row>
    <row r="78" spans="2:17" x14ac:dyDescent="0.25">
      <c r="B78" s="1958">
        <v>10</v>
      </c>
      <c r="C78" s="1959"/>
      <c r="D78" s="1959"/>
      <c r="E78" s="1959"/>
      <c r="F78" s="1959"/>
      <c r="G78" s="1959"/>
      <c r="H78" s="550"/>
      <c r="K78" s="1958">
        <v>10</v>
      </c>
      <c r="L78" s="1959"/>
      <c r="M78" s="1959"/>
      <c r="N78" s="1959"/>
      <c r="O78" s="1959"/>
      <c r="P78" s="1959"/>
      <c r="Q78" s="550"/>
    </row>
    <row r="79" spans="2:17" x14ac:dyDescent="0.25">
      <c r="B79" s="1960">
        <v>10.1</v>
      </c>
      <c r="C79" s="547">
        <v>13</v>
      </c>
      <c r="D79" s="547">
        <v>1</v>
      </c>
      <c r="E79" s="547"/>
      <c r="F79" s="547"/>
      <c r="G79" s="547"/>
      <c r="H79" s="550">
        <f t="shared" ref="H79:H85" si="4">SUM(C79:G79)</f>
        <v>14</v>
      </c>
      <c r="K79" s="1960">
        <v>10.1</v>
      </c>
      <c r="L79" s="547">
        <v>12</v>
      </c>
      <c r="M79" s="547">
        <v>2</v>
      </c>
      <c r="N79" s="547"/>
      <c r="O79" s="547"/>
      <c r="P79" s="547"/>
      <c r="Q79" s="550">
        <f t="shared" ref="Q79:Q85" si="5">SUM(L79:P79)</f>
        <v>14</v>
      </c>
    </row>
    <row r="80" spans="2:17" x14ac:dyDescent="0.25">
      <c r="B80" s="1960">
        <v>10.199999999999999</v>
      </c>
      <c r="C80" s="547">
        <v>13</v>
      </c>
      <c r="D80" s="547">
        <v>1</v>
      </c>
      <c r="E80" s="547"/>
      <c r="F80" s="547"/>
      <c r="G80" s="547"/>
      <c r="H80" s="550">
        <f t="shared" si="4"/>
        <v>14</v>
      </c>
      <c r="K80" s="1960">
        <v>10.199999999999999</v>
      </c>
      <c r="L80" s="547">
        <v>12</v>
      </c>
      <c r="M80" s="547">
        <v>2</v>
      </c>
      <c r="N80" s="547"/>
      <c r="O80" s="547"/>
      <c r="P80" s="547"/>
      <c r="Q80" s="550">
        <f t="shared" si="5"/>
        <v>14</v>
      </c>
    </row>
    <row r="81" spans="2:18" x14ac:dyDescent="0.25">
      <c r="B81" s="1960">
        <v>10.3</v>
      </c>
      <c r="C81" s="547">
        <v>14</v>
      </c>
      <c r="D81" s="547"/>
      <c r="E81" s="547"/>
      <c r="F81" s="547"/>
      <c r="G81" s="547"/>
      <c r="H81" s="550">
        <f t="shared" si="4"/>
        <v>14</v>
      </c>
      <c r="K81" s="1960">
        <v>10.3</v>
      </c>
      <c r="L81" s="547">
        <v>13</v>
      </c>
      <c r="M81" s="547">
        <v>1</v>
      </c>
      <c r="N81" s="547"/>
      <c r="O81" s="547"/>
      <c r="P81" s="547"/>
      <c r="Q81" s="550">
        <f t="shared" si="5"/>
        <v>14</v>
      </c>
    </row>
    <row r="82" spans="2:18" x14ac:dyDescent="0.25">
      <c r="B82" s="1960">
        <v>10.4</v>
      </c>
      <c r="C82" s="547">
        <v>14</v>
      </c>
      <c r="D82" s="547"/>
      <c r="E82" s="547"/>
      <c r="F82" s="547"/>
      <c r="G82" s="547"/>
      <c r="H82" s="550">
        <f t="shared" si="4"/>
        <v>14</v>
      </c>
      <c r="K82" s="1960">
        <v>10.4</v>
      </c>
      <c r="L82" s="547">
        <v>13</v>
      </c>
      <c r="M82" s="547">
        <v>1</v>
      </c>
      <c r="N82" s="547"/>
      <c r="O82" s="547"/>
      <c r="P82" s="547"/>
      <c r="Q82" s="550">
        <f t="shared" si="5"/>
        <v>14</v>
      </c>
    </row>
    <row r="83" spans="2:18" x14ac:dyDescent="0.25">
      <c r="B83" s="1960">
        <v>10.5</v>
      </c>
      <c r="C83" s="547">
        <v>13</v>
      </c>
      <c r="D83" s="547">
        <v>1</v>
      </c>
      <c r="E83" s="547"/>
      <c r="F83" s="547"/>
      <c r="G83" s="547"/>
      <c r="H83" s="550">
        <f t="shared" si="4"/>
        <v>14</v>
      </c>
      <c r="K83" s="1960">
        <v>10.5</v>
      </c>
      <c r="L83" s="547">
        <v>14</v>
      </c>
      <c r="M83" s="547"/>
      <c r="N83" s="547"/>
      <c r="O83" s="547"/>
      <c r="P83" s="547"/>
      <c r="Q83" s="550">
        <f t="shared" si="5"/>
        <v>14</v>
      </c>
    </row>
    <row r="84" spans="2:18" x14ac:dyDescent="0.25">
      <c r="B84" s="1960">
        <v>10.6</v>
      </c>
      <c r="C84" s="547">
        <v>14</v>
      </c>
      <c r="D84" s="547"/>
      <c r="E84" s="547"/>
      <c r="F84" s="547"/>
      <c r="G84" s="547"/>
      <c r="H84" s="550">
        <f t="shared" si="4"/>
        <v>14</v>
      </c>
      <c r="K84" s="1960">
        <v>10.6</v>
      </c>
      <c r="L84" s="547">
        <v>13</v>
      </c>
      <c r="M84" s="547">
        <v>1</v>
      </c>
      <c r="N84" s="547"/>
      <c r="O84" s="547"/>
      <c r="P84" s="547"/>
      <c r="Q84" s="550">
        <f t="shared" si="5"/>
        <v>14</v>
      </c>
    </row>
    <row r="85" spans="2:18" x14ac:dyDescent="0.25">
      <c r="B85" s="1960">
        <v>10.7</v>
      </c>
      <c r="C85" s="547">
        <v>14</v>
      </c>
      <c r="D85" s="547"/>
      <c r="E85" s="547"/>
      <c r="F85" s="547"/>
      <c r="G85" s="547"/>
      <c r="H85" s="550">
        <f t="shared" si="4"/>
        <v>14</v>
      </c>
      <c r="K85" s="1960">
        <v>10.7</v>
      </c>
      <c r="L85" s="547">
        <v>14</v>
      </c>
      <c r="M85" s="547"/>
      <c r="N85" s="547"/>
      <c r="O85" s="547"/>
      <c r="P85" s="547"/>
      <c r="Q85" s="550">
        <f t="shared" si="5"/>
        <v>14</v>
      </c>
    </row>
    <row r="86" spans="2:18" x14ac:dyDescent="0.25">
      <c r="B86" s="551"/>
      <c r="C86" s="547"/>
      <c r="D86" s="547"/>
      <c r="E86" s="547"/>
      <c r="F86" s="548"/>
      <c r="G86" s="549"/>
      <c r="H86" s="550"/>
      <c r="K86" s="551"/>
      <c r="L86" s="547"/>
      <c r="M86" s="547"/>
      <c r="N86" s="547"/>
      <c r="O86" s="548"/>
      <c r="P86" s="549"/>
      <c r="Q86" s="550"/>
    </row>
    <row r="87" spans="2:18" x14ac:dyDescent="0.25">
      <c r="B87" s="1560">
        <v>14</v>
      </c>
      <c r="C87" s="552"/>
      <c r="D87" s="552"/>
      <c r="E87" s="552"/>
      <c r="F87" s="553"/>
      <c r="G87" s="554"/>
      <c r="H87" s="550"/>
      <c r="K87" s="1560">
        <v>22</v>
      </c>
      <c r="L87" s="552"/>
      <c r="M87" s="552"/>
      <c r="N87" s="552"/>
      <c r="O87" s="553"/>
      <c r="P87" s="554"/>
      <c r="Q87" s="550"/>
    </row>
    <row r="88" spans="2:18" ht="15.75" thickBot="1" x14ac:dyDescent="0.3">
      <c r="B88" s="555" t="s">
        <v>392</v>
      </c>
      <c r="C88" s="550">
        <f>SUM(C62:C87)</f>
        <v>270</v>
      </c>
      <c r="D88" s="550">
        <f>SUM(D62:D87)</f>
        <v>23</v>
      </c>
      <c r="E88" s="550">
        <v>1</v>
      </c>
      <c r="F88" s="550"/>
      <c r="G88" s="550"/>
      <c r="H88" s="550">
        <f>SUM(H62:H87)</f>
        <v>294</v>
      </c>
      <c r="K88" s="555" t="s">
        <v>392</v>
      </c>
      <c r="L88" s="550">
        <f>SUM(L62:L87)</f>
        <v>251</v>
      </c>
      <c r="M88" s="550">
        <f>SUM(M62:M87)</f>
        <v>34</v>
      </c>
      <c r="N88" s="550">
        <f>SUM(N62:N87)</f>
        <v>9</v>
      </c>
      <c r="O88" s="550"/>
      <c r="P88" s="550"/>
      <c r="Q88" s="550">
        <f>SUM(L88:P88)</f>
        <v>294</v>
      </c>
    </row>
    <row r="89" spans="2:18" x14ac:dyDescent="0.25">
      <c r="B89" s="556"/>
      <c r="C89" s="557"/>
      <c r="D89" s="558"/>
      <c r="E89" s="559"/>
      <c r="F89" s="560"/>
      <c r="G89" s="561"/>
      <c r="H89" s="562"/>
      <c r="K89" s="556"/>
      <c r="L89" s="557"/>
      <c r="M89" s="558"/>
      <c r="N89" s="559"/>
      <c r="O89" s="560"/>
      <c r="P89" s="561"/>
      <c r="Q89" s="562"/>
    </row>
    <row r="90" spans="2:18" ht="15.75" thickBot="1" x14ac:dyDescent="0.3">
      <c r="B90" s="563" t="s">
        <v>1141</v>
      </c>
      <c r="C90" s="564">
        <v>2710</v>
      </c>
      <c r="D90" s="564">
        <v>181</v>
      </c>
      <c r="E90" s="564">
        <v>6</v>
      </c>
      <c r="F90" s="564"/>
      <c r="G90" s="564">
        <f>SUM(C90:F90)</f>
        <v>2897</v>
      </c>
      <c r="H90" s="1561">
        <v>0.98599999999999999</v>
      </c>
      <c r="I90" s="567"/>
      <c r="K90" s="563" t="s">
        <v>1141</v>
      </c>
      <c r="L90" s="564">
        <v>2510</v>
      </c>
      <c r="M90" s="564">
        <v>280</v>
      </c>
      <c r="N90" s="564">
        <v>43</v>
      </c>
      <c r="O90" s="564">
        <f>+O88*4.75</f>
        <v>0</v>
      </c>
      <c r="P90" s="564">
        <f>SUM(L90:O90)</f>
        <v>2833</v>
      </c>
      <c r="Q90" s="1561">
        <v>0.96399999999999997</v>
      </c>
      <c r="R90" s="567"/>
    </row>
    <row r="91" spans="2:18" x14ac:dyDescent="0.25">
      <c r="G91" s="1562">
        <v>9.86</v>
      </c>
      <c r="P91" s="1562">
        <v>9.64</v>
      </c>
    </row>
    <row r="92" spans="2:18" x14ac:dyDescent="0.25">
      <c r="B92" t="s">
        <v>1142</v>
      </c>
      <c r="D92" s="1563">
        <f>+H62</f>
        <v>14</v>
      </c>
      <c r="E92" s="567"/>
      <c r="K92" t="s">
        <v>1142</v>
      </c>
      <c r="M92" s="1563">
        <f>+Q62</f>
        <v>14</v>
      </c>
      <c r="N92" s="567"/>
    </row>
    <row r="94" spans="2:18" x14ac:dyDescent="0.25">
      <c r="G94" s="1564"/>
    </row>
    <row r="95" spans="2:18" ht="15.75" thickBot="1" x14ac:dyDescent="0.3">
      <c r="C95" t="s">
        <v>1143</v>
      </c>
      <c r="G95" s="1564"/>
    </row>
    <row r="96" spans="2:18" x14ac:dyDescent="0.25">
      <c r="C96" s="1565" t="s">
        <v>971</v>
      </c>
      <c r="D96" s="1566">
        <v>10</v>
      </c>
      <c r="E96" s="771"/>
    </row>
    <row r="97" spans="2:17" x14ac:dyDescent="0.25">
      <c r="C97" s="1567" t="s">
        <v>973</v>
      </c>
      <c r="D97" s="1568">
        <v>8.25</v>
      </c>
    </row>
    <row r="98" spans="2:17" x14ac:dyDescent="0.25">
      <c r="C98" s="1567" t="s">
        <v>975</v>
      </c>
      <c r="D98" s="1568">
        <v>6.5</v>
      </c>
      <c r="E98" s="770"/>
    </row>
    <row r="99" spans="2:17" x14ac:dyDescent="0.25">
      <c r="C99" s="1567" t="s">
        <v>977</v>
      </c>
      <c r="D99" s="1568">
        <v>4.75</v>
      </c>
    </row>
    <row r="100" spans="2:17" ht="15.75" thickBot="1" x14ac:dyDescent="0.3">
      <c r="C100" s="1569" t="s">
        <v>980</v>
      </c>
      <c r="D100" s="1570">
        <v>3</v>
      </c>
    </row>
    <row r="101" spans="2:17" ht="15.75" thickBot="1" x14ac:dyDescent="0.3"/>
    <row r="102" spans="2:17" ht="15.75" thickBot="1" x14ac:dyDescent="0.3">
      <c r="K102" s="501"/>
      <c r="L102" s="1557" t="s">
        <v>1348</v>
      </c>
      <c r="M102" s="1199"/>
      <c r="N102" s="1199"/>
      <c r="O102" s="504"/>
    </row>
    <row r="103" spans="2:17" ht="15.75" thickBot="1" x14ac:dyDescent="0.3">
      <c r="B103" s="501"/>
      <c r="C103" s="1557" t="s">
        <v>1349</v>
      </c>
      <c r="D103" s="1199"/>
      <c r="E103" s="1199"/>
      <c r="F103" s="504"/>
      <c r="K103" s="541" t="s">
        <v>441</v>
      </c>
      <c r="L103" s="661" t="s">
        <v>768</v>
      </c>
      <c r="M103" s="661" t="s">
        <v>769</v>
      </c>
      <c r="N103" s="661" t="s">
        <v>770</v>
      </c>
      <c r="O103" s="661" t="s">
        <v>771</v>
      </c>
      <c r="P103" s="1559" t="s">
        <v>772</v>
      </c>
      <c r="Q103" s="661" t="s">
        <v>392</v>
      </c>
    </row>
    <row r="104" spans="2:17" ht="15.75" thickBot="1" x14ac:dyDescent="0.3">
      <c r="B104" s="541" t="s">
        <v>441</v>
      </c>
      <c r="C104" s="661" t="s">
        <v>768</v>
      </c>
      <c r="D104" s="661" t="s">
        <v>769</v>
      </c>
      <c r="E104" s="1558" t="s">
        <v>770</v>
      </c>
      <c r="F104" s="661" t="s">
        <v>771</v>
      </c>
      <c r="G104" s="1559" t="s">
        <v>772</v>
      </c>
      <c r="H104" s="661" t="s">
        <v>392</v>
      </c>
      <c r="K104" s="546">
        <v>1</v>
      </c>
      <c r="L104" s="547">
        <v>9</v>
      </c>
      <c r="M104" s="547">
        <v>2</v>
      </c>
      <c r="N104" s="547"/>
      <c r="O104" s="547"/>
      <c r="P104" s="547"/>
      <c r="Q104" s="550">
        <f t="shared" ref="Q104:Q110" si="6">SUM(L104:P104)</f>
        <v>11</v>
      </c>
    </row>
    <row r="105" spans="2:17" x14ac:dyDescent="0.25">
      <c r="B105" s="546">
        <v>1</v>
      </c>
      <c r="C105" s="547">
        <v>13</v>
      </c>
      <c r="D105" s="547">
        <v>2</v>
      </c>
      <c r="E105" s="547">
        <v>1</v>
      </c>
      <c r="F105" s="547"/>
      <c r="G105" s="547"/>
      <c r="H105" s="550">
        <f>SUM(C105:G105)</f>
        <v>16</v>
      </c>
      <c r="I105" s="567"/>
      <c r="K105" s="551">
        <v>2</v>
      </c>
      <c r="L105" s="547">
        <v>11</v>
      </c>
      <c r="M105" s="547"/>
      <c r="N105" s="547"/>
      <c r="O105" s="547"/>
      <c r="P105" s="547"/>
      <c r="Q105" s="550">
        <f t="shared" si="6"/>
        <v>11</v>
      </c>
    </row>
    <row r="106" spans="2:17" x14ac:dyDescent="0.25">
      <c r="B106" s="551">
        <v>2</v>
      </c>
      <c r="C106" s="547">
        <v>11</v>
      </c>
      <c r="D106" s="547">
        <v>5</v>
      </c>
      <c r="E106" s="547"/>
      <c r="F106" s="547"/>
      <c r="G106" s="547"/>
      <c r="H106" s="550">
        <f t="shared" ref="H106:H130" si="7">SUM(C106:G106)</f>
        <v>16</v>
      </c>
      <c r="K106" s="551">
        <v>3</v>
      </c>
      <c r="L106" s="547">
        <v>8</v>
      </c>
      <c r="M106" s="547">
        <v>3</v>
      </c>
      <c r="N106" s="547"/>
      <c r="O106" s="547"/>
      <c r="P106" s="547"/>
      <c r="Q106" s="550">
        <f t="shared" si="6"/>
        <v>11</v>
      </c>
    </row>
    <row r="107" spans="2:17" x14ac:dyDescent="0.25">
      <c r="B107" s="551">
        <v>3</v>
      </c>
      <c r="C107" s="547">
        <v>11</v>
      </c>
      <c r="D107" s="547">
        <v>4</v>
      </c>
      <c r="E107" s="547">
        <v>1</v>
      </c>
      <c r="F107" s="547"/>
      <c r="G107" s="547"/>
      <c r="H107" s="550">
        <f t="shared" si="7"/>
        <v>16</v>
      </c>
      <c r="K107" s="551">
        <v>4</v>
      </c>
      <c r="L107" s="547">
        <v>9</v>
      </c>
      <c r="M107" s="547">
        <v>2</v>
      </c>
      <c r="N107" s="547"/>
      <c r="O107" s="547"/>
      <c r="P107" s="547"/>
      <c r="Q107" s="550">
        <f t="shared" si="6"/>
        <v>11</v>
      </c>
    </row>
    <row r="108" spans="2:17" x14ac:dyDescent="0.25">
      <c r="B108" s="551">
        <v>4</v>
      </c>
      <c r="C108" s="547">
        <v>12</v>
      </c>
      <c r="D108" s="547">
        <v>4</v>
      </c>
      <c r="E108" s="547"/>
      <c r="F108" s="547"/>
      <c r="G108" s="547"/>
      <c r="H108" s="550">
        <f t="shared" si="7"/>
        <v>16</v>
      </c>
      <c r="K108" s="551">
        <v>5</v>
      </c>
      <c r="L108" s="547">
        <v>10</v>
      </c>
      <c r="M108" s="547">
        <v>1</v>
      </c>
      <c r="N108" s="547"/>
      <c r="O108" s="547"/>
      <c r="P108" s="547"/>
      <c r="Q108" s="550">
        <f t="shared" si="6"/>
        <v>11</v>
      </c>
    </row>
    <row r="109" spans="2:17" x14ac:dyDescent="0.25">
      <c r="B109" s="551">
        <v>5</v>
      </c>
      <c r="C109" s="547">
        <v>14</v>
      </c>
      <c r="D109" s="547">
        <v>1</v>
      </c>
      <c r="E109" s="547">
        <v>1</v>
      </c>
      <c r="F109" s="547"/>
      <c r="G109" s="547"/>
      <c r="H109" s="550">
        <f t="shared" si="7"/>
        <v>16</v>
      </c>
      <c r="K109" s="551">
        <v>6</v>
      </c>
      <c r="L109" s="547">
        <v>9</v>
      </c>
      <c r="M109" s="547">
        <v>2</v>
      </c>
      <c r="N109" s="547"/>
      <c r="O109" s="547"/>
      <c r="P109" s="547"/>
      <c r="Q109" s="550">
        <f t="shared" si="6"/>
        <v>11</v>
      </c>
    </row>
    <row r="110" spans="2:17" x14ac:dyDescent="0.25">
      <c r="B110" s="551">
        <v>6</v>
      </c>
      <c r="C110" s="547">
        <v>13</v>
      </c>
      <c r="D110" s="547">
        <v>2</v>
      </c>
      <c r="E110" s="547">
        <v>1</v>
      </c>
      <c r="F110" s="547"/>
      <c r="G110" s="547"/>
      <c r="H110" s="550">
        <f t="shared" si="7"/>
        <v>16</v>
      </c>
      <c r="K110" s="551">
        <v>7</v>
      </c>
      <c r="L110" s="547">
        <v>4</v>
      </c>
      <c r="M110" s="547">
        <v>3</v>
      </c>
      <c r="N110" s="547">
        <v>4</v>
      </c>
      <c r="O110" s="547"/>
      <c r="P110" s="547"/>
      <c r="Q110" s="550">
        <f t="shared" si="6"/>
        <v>11</v>
      </c>
    </row>
    <row r="111" spans="2:17" x14ac:dyDescent="0.25">
      <c r="B111" s="551">
        <v>7</v>
      </c>
      <c r="C111" s="547">
        <v>13</v>
      </c>
      <c r="D111" s="547">
        <v>2</v>
      </c>
      <c r="E111" s="547">
        <v>1</v>
      </c>
      <c r="F111" s="547"/>
      <c r="G111" s="547"/>
      <c r="H111" s="550">
        <f t="shared" si="7"/>
        <v>16</v>
      </c>
      <c r="K111" s="1958">
        <v>8</v>
      </c>
      <c r="L111" s="1959"/>
      <c r="M111" s="1959"/>
      <c r="N111" s="1959"/>
      <c r="O111" s="1959"/>
      <c r="P111" s="1959"/>
      <c r="Q111" s="550"/>
    </row>
    <row r="112" spans="2:17" x14ac:dyDescent="0.25">
      <c r="B112" s="1958">
        <v>8</v>
      </c>
      <c r="C112" s="1959"/>
      <c r="D112" s="1959"/>
      <c r="E112" s="1959"/>
      <c r="F112" s="1959"/>
      <c r="G112" s="1959"/>
      <c r="H112" s="550">
        <f t="shared" si="7"/>
        <v>0</v>
      </c>
      <c r="K112" s="551">
        <v>8.1</v>
      </c>
      <c r="L112" s="547">
        <v>8</v>
      </c>
      <c r="M112" s="547">
        <v>3</v>
      </c>
      <c r="N112" s="547"/>
      <c r="O112" s="547"/>
      <c r="P112" s="547"/>
      <c r="Q112" s="550">
        <f t="shared" ref="Q112:Q118" si="8">SUM(L112:P112)</f>
        <v>11</v>
      </c>
    </row>
    <row r="113" spans="2:17" x14ac:dyDescent="0.25">
      <c r="B113" s="1960">
        <v>8.1</v>
      </c>
      <c r="C113" s="547">
        <v>15</v>
      </c>
      <c r="D113" s="547"/>
      <c r="E113" s="547">
        <v>1</v>
      </c>
      <c r="F113" s="547"/>
      <c r="G113" s="547"/>
      <c r="H113" s="550">
        <f t="shared" si="7"/>
        <v>16</v>
      </c>
      <c r="K113" s="551">
        <v>8.1999999999999993</v>
      </c>
      <c r="L113" s="547">
        <v>7</v>
      </c>
      <c r="M113" s="547">
        <v>4</v>
      </c>
      <c r="N113" s="547"/>
      <c r="O113" s="547"/>
      <c r="P113" s="547"/>
      <c r="Q113" s="550">
        <f t="shared" si="8"/>
        <v>11</v>
      </c>
    </row>
    <row r="114" spans="2:17" x14ac:dyDescent="0.25">
      <c r="B114" s="1960">
        <v>8.1999999999999993</v>
      </c>
      <c r="C114" s="547">
        <v>13</v>
      </c>
      <c r="D114" s="547">
        <v>3</v>
      </c>
      <c r="E114" s="547"/>
      <c r="F114" s="547"/>
      <c r="G114" s="547"/>
      <c r="H114" s="550">
        <f t="shared" si="7"/>
        <v>16</v>
      </c>
      <c r="K114" s="551">
        <v>8.3000000000000007</v>
      </c>
      <c r="L114" s="547">
        <v>8</v>
      </c>
      <c r="M114" s="547">
        <v>3</v>
      </c>
      <c r="N114" s="547"/>
      <c r="O114" s="547"/>
      <c r="P114" s="547"/>
      <c r="Q114" s="550">
        <f t="shared" si="8"/>
        <v>11</v>
      </c>
    </row>
    <row r="115" spans="2:17" x14ac:dyDescent="0.25">
      <c r="B115" s="1960">
        <v>8.3000000000000007</v>
      </c>
      <c r="C115" s="547">
        <v>12</v>
      </c>
      <c r="D115" s="547">
        <v>2</v>
      </c>
      <c r="E115" s="547">
        <v>2</v>
      </c>
      <c r="F115" s="547"/>
      <c r="G115" s="547"/>
      <c r="H115" s="550">
        <f t="shared" si="7"/>
        <v>16</v>
      </c>
      <c r="K115" s="551">
        <v>8.4</v>
      </c>
      <c r="L115" s="547">
        <v>5</v>
      </c>
      <c r="M115" s="547">
        <v>6</v>
      </c>
      <c r="N115" s="547"/>
      <c r="O115" s="547"/>
      <c r="P115" s="547"/>
      <c r="Q115" s="550">
        <f t="shared" si="8"/>
        <v>11</v>
      </c>
    </row>
    <row r="116" spans="2:17" x14ac:dyDescent="0.25">
      <c r="B116" s="1960">
        <v>8.4</v>
      </c>
      <c r="C116" s="547">
        <v>12</v>
      </c>
      <c r="D116" s="547">
        <v>3</v>
      </c>
      <c r="E116" s="547">
        <v>1</v>
      </c>
      <c r="F116" s="547"/>
      <c r="G116" s="547"/>
      <c r="H116" s="550">
        <f t="shared" si="7"/>
        <v>16</v>
      </c>
      <c r="K116" s="551">
        <v>8.5</v>
      </c>
      <c r="L116" s="547">
        <v>9</v>
      </c>
      <c r="M116" s="547">
        <v>2</v>
      </c>
      <c r="N116" s="547"/>
      <c r="O116" s="547"/>
      <c r="P116" s="547"/>
      <c r="Q116" s="550">
        <f>SUM(L116:P116)</f>
        <v>11</v>
      </c>
    </row>
    <row r="117" spans="2:17" x14ac:dyDescent="0.25">
      <c r="B117" s="1960">
        <v>8.5</v>
      </c>
      <c r="C117" s="547">
        <v>14</v>
      </c>
      <c r="D117" s="547">
        <v>2</v>
      </c>
      <c r="E117" s="547"/>
      <c r="F117" s="547"/>
      <c r="G117" s="547"/>
      <c r="H117" s="550">
        <f t="shared" si="7"/>
        <v>16</v>
      </c>
      <c r="K117" s="551">
        <v>8.6</v>
      </c>
      <c r="L117" s="547">
        <v>9</v>
      </c>
      <c r="M117" s="547">
        <v>2</v>
      </c>
      <c r="N117" s="547"/>
      <c r="O117" s="547"/>
      <c r="P117" s="547"/>
      <c r="Q117" s="550">
        <f t="shared" si="8"/>
        <v>11</v>
      </c>
    </row>
    <row r="118" spans="2:17" x14ac:dyDescent="0.25">
      <c r="B118" s="1960">
        <v>8.6</v>
      </c>
      <c r="C118" s="547">
        <v>13</v>
      </c>
      <c r="D118" s="547">
        <v>3</v>
      </c>
      <c r="E118" s="547"/>
      <c r="F118" s="547"/>
      <c r="G118" s="547"/>
      <c r="H118" s="550">
        <f t="shared" si="7"/>
        <v>16</v>
      </c>
      <c r="K118" s="551">
        <v>8.6999999999999993</v>
      </c>
      <c r="L118" s="547">
        <v>7</v>
      </c>
      <c r="M118" s="547">
        <v>4</v>
      </c>
      <c r="N118" s="547"/>
      <c r="O118" s="547"/>
      <c r="P118" s="547"/>
      <c r="Q118" s="550">
        <f t="shared" si="8"/>
        <v>11</v>
      </c>
    </row>
    <row r="119" spans="2:17" x14ac:dyDescent="0.25">
      <c r="B119" s="1960">
        <v>8.6999999999999993</v>
      </c>
      <c r="C119" s="547">
        <v>15</v>
      </c>
      <c r="D119" s="547"/>
      <c r="E119" s="547"/>
      <c r="F119" s="547">
        <v>1</v>
      </c>
      <c r="G119" s="547"/>
      <c r="H119" s="550">
        <f t="shared" si="7"/>
        <v>16</v>
      </c>
      <c r="K119" s="551">
        <v>9</v>
      </c>
      <c r="L119" s="547"/>
      <c r="M119" s="547"/>
      <c r="N119" s="547"/>
      <c r="O119" s="547"/>
      <c r="P119" s="547"/>
      <c r="Q119" s="550"/>
    </row>
    <row r="120" spans="2:17" x14ac:dyDescent="0.25">
      <c r="B120" s="551">
        <v>9</v>
      </c>
      <c r="C120" s="547">
        <v>16</v>
      </c>
      <c r="D120" s="547"/>
      <c r="E120" s="547"/>
      <c r="F120" s="547"/>
      <c r="G120" s="547"/>
      <c r="H120" s="550">
        <f t="shared" si="7"/>
        <v>16</v>
      </c>
      <c r="K120" s="1958">
        <v>10</v>
      </c>
      <c r="L120" s="1959"/>
      <c r="M120" s="1959"/>
      <c r="N120" s="1959"/>
      <c r="O120" s="1959"/>
      <c r="P120" s="1959"/>
      <c r="Q120" s="550"/>
    </row>
    <row r="121" spans="2:17" x14ac:dyDescent="0.25">
      <c r="B121" s="1958">
        <v>10</v>
      </c>
      <c r="C121" s="1959"/>
      <c r="D121" s="1959"/>
      <c r="E121" s="1959"/>
      <c r="F121" s="1959"/>
      <c r="G121" s="1959"/>
      <c r="H121" s="550">
        <f t="shared" si="7"/>
        <v>0</v>
      </c>
      <c r="K121" s="551">
        <v>10.1</v>
      </c>
      <c r="L121" s="547">
        <v>8</v>
      </c>
      <c r="M121" s="547">
        <v>3</v>
      </c>
      <c r="N121" s="547"/>
      <c r="O121" s="547"/>
      <c r="P121" s="547"/>
      <c r="Q121" s="550">
        <f t="shared" ref="Q121:Q127" si="9">SUM(L121:P121)</f>
        <v>11</v>
      </c>
    </row>
    <row r="122" spans="2:17" x14ac:dyDescent="0.25">
      <c r="B122" s="1960">
        <v>10.1</v>
      </c>
      <c r="C122" s="547">
        <v>14</v>
      </c>
      <c r="D122" s="547">
        <v>2</v>
      </c>
      <c r="E122" s="547"/>
      <c r="F122" s="547"/>
      <c r="G122" s="547"/>
      <c r="H122" s="550">
        <f t="shared" si="7"/>
        <v>16</v>
      </c>
      <c r="K122" s="551">
        <v>10.199999999999999</v>
      </c>
      <c r="L122" s="547">
        <v>8</v>
      </c>
      <c r="M122" s="547">
        <v>3</v>
      </c>
      <c r="N122" s="547"/>
      <c r="O122" s="547"/>
      <c r="P122" s="547"/>
      <c r="Q122" s="550">
        <f t="shared" si="9"/>
        <v>11</v>
      </c>
    </row>
    <row r="123" spans="2:17" x14ac:dyDescent="0.25">
      <c r="B123" s="1960">
        <v>10.199999999999999</v>
      </c>
      <c r="C123" s="547">
        <v>15</v>
      </c>
      <c r="D123" s="547">
        <v>1</v>
      </c>
      <c r="E123" s="547"/>
      <c r="F123" s="547"/>
      <c r="G123" s="547"/>
      <c r="H123" s="550">
        <f t="shared" si="7"/>
        <v>16</v>
      </c>
      <c r="K123" s="551">
        <v>10.3</v>
      </c>
      <c r="L123" s="547">
        <v>8</v>
      </c>
      <c r="M123" s="547">
        <v>3</v>
      </c>
      <c r="N123" s="547"/>
      <c r="O123" s="547"/>
      <c r="P123" s="547"/>
      <c r="Q123" s="550">
        <f t="shared" si="9"/>
        <v>11</v>
      </c>
    </row>
    <row r="124" spans="2:17" x14ac:dyDescent="0.25">
      <c r="B124" s="1960">
        <v>10.3</v>
      </c>
      <c r="C124" s="547">
        <v>16</v>
      </c>
      <c r="D124" s="547"/>
      <c r="E124" s="547"/>
      <c r="F124" s="547"/>
      <c r="G124" s="547"/>
      <c r="H124" s="550">
        <f t="shared" si="7"/>
        <v>16</v>
      </c>
      <c r="K124" s="551">
        <v>10.4</v>
      </c>
      <c r="L124" s="547">
        <v>7</v>
      </c>
      <c r="M124" s="547">
        <v>4</v>
      </c>
      <c r="N124" s="547"/>
      <c r="O124" s="547"/>
      <c r="P124" s="547"/>
      <c r="Q124" s="550">
        <f t="shared" si="9"/>
        <v>11</v>
      </c>
    </row>
    <row r="125" spans="2:17" x14ac:dyDescent="0.25">
      <c r="B125" s="1960">
        <v>10.4</v>
      </c>
      <c r="C125" s="547">
        <v>15</v>
      </c>
      <c r="D125" s="547">
        <v>1</v>
      </c>
      <c r="E125" s="547"/>
      <c r="F125" s="547"/>
      <c r="G125" s="547"/>
      <c r="H125" s="550">
        <f t="shared" si="7"/>
        <v>16</v>
      </c>
      <c r="K125" s="551">
        <v>10.5</v>
      </c>
      <c r="L125" s="547">
        <v>8</v>
      </c>
      <c r="M125" s="547">
        <v>3</v>
      </c>
      <c r="N125" s="547"/>
      <c r="O125" s="547"/>
      <c r="P125" s="547"/>
      <c r="Q125" s="550">
        <f t="shared" si="9"/>
        <v>11</v>
      </c>
    </row>
    <row r="126" spans="2:17" x14ac:dyDescent="0.25">
      <c r="B126" s="1960">
        <v>10.5</v>
      </c>
      <c r="C126" s="1571">
        <v>15</v>
      </c>
      <c r="D126" s="547">
        <v>1</v>
      </c>
      <c r="E126" s="547"/>
      <c r="F126" s="547"/>
      <c r="G126" s="547"/>
      <c r="H126" s="550">
        <f t="shared" si="7"/>
        <v>16</v>
      </c>
      <c r="K126" s="551">
        <v>10.6</v>
      </c>
      <c r="L126" s="547">
        <v>8</v>
      </c>
      <c r="M126" s="547">
        <v>3</v>
      </c>
      <c r="N126" s="547"/>
      <c r="O126" s="547"/>
      <c r="P126" s="547"/>
      <c r="Q126" s="550">
        <f t="shared" si="9"/>
        <v>11</v>
      </c>
    </row>
    <row r="127" spans="2:17" x14ac:dyDescent="0.25">
      <c r="B127" s="1960">
        <v>10.6</v>
      </c>
      <c r="C127" s="547">
        <v>15</v>
      </c>
      <c r="D127" s="547">
        <v>1</v>
      </c>
      <c r="E127" s="547"/>
      <c r="F127" s="547"/>
      <c r="G127" s="547"/>
      <c r="H127" s="550">
        <f>SUM(C127:G127)</f>
        <v>16</v>
      </c>
      <c r="K127" s="551">
        <v>10.7</v>
      </c>
      <c r="L127" s="547">
        <v>8</v>
      </c>
      <c r="M127" s="547">
        <v>3</v>
      </c>
      <c r="N127" s="547"/>
      <c r="O127" s="547"/>
      <c r="P127" s="547"/>
      <c r="Q127" s="550">
        <f t="shared" si="9"/>
        <v>11</v>
      </c>
    </row>
    <row r="128" spans="2:17" x14ac:dyDescent="0.25">
      <c r="B128" s="1960">
        <v>10.7</v>
      </c>
      <c r="C128" s="547">
        <v>15</v>
      </c>
      <c r="D128" s="547"/>
      <c r="E128" s="547">
        <v>1</v>
      </c>
      <c r="F128" s="547"/>
      <c r="G128" s="547"/>
      <c r="H128" s="550">
        <f t="shared" si="7"/>
        <v>16</v>
      </c>
      <c r="K128" s="551"/>
      <c r="L128" s="547"/>
      <c r="M128" s="547"/>
      <c r="N128" s="547"/>
      <c r="O128" s="548"/>
      <c r="P128" s="549"/>
      <c r="Q128" s="550"/>
    </row>
    <row r="129" spans="2:17" ht="15.75" thickBot="1" x14ac:dyDescent="0.3">
      <c r="B129" s="551"/>
      <c r="C129" s="547"/>
      <c r="D129" s="547"/>
      <c r="E129" s="547"/>
      <c r="F129" s="548"/>
      <c r="G129" s="549"/>
      <c r="H129" s="550">
        <f t="shared" si="7"/>
        <v>0</v>
      </c>
      <c r="K129" s="1560">
        <v>22</v>
      </c>
      <c r="L129" s="2806"/>
      <c r="M129" s="2806"/>
      <c r="N129" s="2806"/>
      <c r="O129" s="2807"/>
      <c r="P129" s="2808"/>
      <c r="Q129" s="2809"/>
    </row>
    <row r="130" spans="2:17" ht="15.75" thickBot="1" x14ac:dyDescent="0.3">
      <c r="B130" s="1560">
        <v>22</v>
      </c>
      <c r="C130" s="552"/>
      <c r="D130" s="552"/>
      <c r="E130" s="552"/>
      <c r="F130" s="553"/>
      <c r="G130" s="554"/>
      <c r="H130" s="550">
        <f t="shared" si="7"/>
        <v>0</v>
      </c>
      <c r="K130" s="2810" t="s">
        <v>392</v>
      </c>
      <c r="L130" s="2811">
        <f>SUM(L104:L129)</f>
        <v>168</v>
      </c>
      <c r="M130" s="2811">
        <f>SUM(M104:M129)</f>
        <v>59</v>
      </c>
      <c r="N130" s="2811">
        <f>SUM(N104:N129)</f>
        <v>4</v>
      </c>
      <c r="O130" s="2811"/>
      <c r="P130" s="2811"/>
      <c r="Q130" s="2812">
        <f>SUM(Q104:Q129)</f>
        <v>231</v>
      </c>
    </row>
    <row r="131" spans="2:17" ht="15.75" thickBot="1" x14ac:dyDescent="0.3">
      <c r="B131" s="555" t="s">
        <v>392</v>
      </c>
      <c r="C131" s="550">
        <f>SUM(C105:C130)</f>
        <v>302</v>
      </c>
      <c r="D131" s="550">
        <f>SUM(D105:D130)</f>
        <v>39</v>
      </c>
      <c r="E131" s="550">
        <f>SUM(E105:E130)</f>
        <v>10</v>
      </c>
      <c r="F131" s="550">
        <f>SUM(F105:F130)</f>
        <v>1</v>
      </c>
      <c r="G131" s="550">
        <f>SUM(G105:G130)</f>
        <v>0</v>
      </c>
      <c r="H131" s="550">
        <f>SUM(H105:H128)</f>
        <v>352</v>
      </c>
      <c r="K131" s="2813"/>
      <c r="L131" s="2814"/>
      <c r="M131" s="2815"/>
      <c r="N131" s="2816"/>
      <c r="O131" s="2817"/>
      <c r="P131" s="2818"/>
      <c r="Q131" s="2819"/>
    </row>
    <row r="132" spans="2:17" ht="15.75" thickBot="1" x14ac:dyDescent="0.3">
      <c r="B132" s="556"/>
      <c r="C132" s="557"/>
      <c r="D132" s="558"/>
      <c r="E132" s="559"/>
      <c r="F132" s="560"/>
      <c r="G132" s="561"/>
      <c r="H132" s="562"/>
      <c r="K132" s="890" t="s">
        <v>393</v>
      </c>
      <c r="L132" s="2820">
        <f>(L130*10)</f>
        <v>1680</v>
      </c>
      <c r="M132" s="2820">
        <f>(M130*8.25)</f>
        <v>486.75</v>
      </c>
      <c r="N132" s="2820">
        <f>(N130*6.5)</f>
        <v>26</v>
      </c>
      <c r="O132" s="2820"/>
      <c r="P132" s="2820"/>
      <c r="Q132" s="2821">
        <f>SUM(L132:P132)/Q130/10</f>
        <v>0.94924242424242422</v>
      </c>
    </row>
    <row r="133" spans="2:17" ht="15.75" thickBot="1" x14ac:dyDescent="0.3">
      <c r="B133" s="563" t="s">
        <v>1141</v>
      </c>
      <c r="C133" s="564">
        <v>3030</v>
      </c>
      <c r="D133" s="564">
        <v>313</v>
      </c>
      <c r="E133" s="564">
        <v>65</v>
      </c>
      <c r="F133" s="564">
        <v>5</v>
      </c>
      <c r="G133" s="564">
        <f>SUM(C133:F133)</f>
        <v>3413</v>
      </c>
      <c r="H133" s="1561">
        <v>9.69E-2</v>
      </c>
      <c r="L133" s="567"/>
      <c r="M133" s="567"/>
      <c r="P133" s="1562">
        <v>9.4</v>
      </c>
    </row>
    <row r="134" spans="2:17" x14ac:dyDescent="0.25">
      <c r="G134" s="1562">
        <v>97</v>
      </c>
      <c r="K134" t="s">
        <v>1142</v>
      </c>
      <c r="M134" s="1563">
        <v>11</v>
      </c>
      <c r="N134" s="567"/>
    </row>
    <row r="135" spans="2:17" x14ac:dyDescent="0.25">
      <c r="B135" t="s">
        <v>1142</v>
      </c>
      <c r="D135" s="1563">
        <v>16</v>
      </c>
      <c r="E135" s="567"/>
    </row>
  </sheetData>
  <conditionalFormatting sqref="F132 F129:F130 F89 F86:F87 O89 O86:O87">
    <cfRule type="cellIs" dxfId="47" priority="4" stopIfTrue="1" operator="between">
      <formula>0.01</formula>
      <formula>0.9499</formula>
    </cfRule>
  </conditionalFormatting>
  <conditionalFormatting sqref="C32:C33">
    <cfRule type="cellIs" dxfId="46" priority="5" stopIfTrue="1" operator="lessThan">
      <formula>0.9</formula>
    </cfRule>
  </conditionalFormatting>
  <conditionalFormatting sqref="C28:C31">
    <cfRule type="cellIs" dxfId="45" priority="2" stopIfTrue="1" operator="lessThan">
      <formula>0.9</formula>
    </cfRule>
  </conditionalFormatting>
  <conditionalFormatting sqref="O131 O128:O129">
    <cfRule type="cellIs" dxfId="44" priority="1" stopIfTrue="1" operator="between">
      <formula>0.01</formula>
      <formula>0.9499</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02"/>
  <sheetViews>
    <sheetView workbookViewId="0">
      <selection activeCell="I31" sqref="I31"/>
    </sheetView>
  </sheetViews>
  <sheetFormatPr defaultColWidth="11.42578125" defaultRowHeight="15" x14ac:dyDescent="0.25"/>
  <cols>
    <col min="1" max="1" width="9.140625" customWidth="1"/>
    <col min="2" max="2" width="14.42578125" customWidth="1"/>
    <col min="3" max="7" width="12.7109375" customWidth="1"/>
    <col min="8" max="8" width="11.42578125" customWidth="1"/>
    <col min="9" max="9" width="9.140625" customWidth="1"/>
    <col min="10" max="10" width="10" customWidth="1"/>
    <col min="11" max="11" width="17.5703125" customWidth="1"/>
    <col min="12" max="12" width="13.42578125" customWidth="1"/>
    <col min="257" max="257" width="9.140625" customWidth="1"/>
    <col min="258" max="258" width="14.42578125" customWidth="1"/>
    <col min="259" max="263" width="12.7109375" customWidth="1"/>
    <col min="264" max="264" width="11.42578125" customWidth="1"/>
    <col min="265" max="265" width="9.140625" customWidth="1"/>
    <col min="266" max="266" width="10" customWidth="1"/>
    <col min="267" max="267" width="17.5703125" customWidth="1"/>
    <col min="268" max="268" width="13.42578125" customWidth="1"/>
    <col min="513" max="513" width="9.140625" customWidth="1"/>
    <col min="514" max="514" width="14.42578125" customWidth="1"/>
    <col min="515" max="519" width="12.7109375" customWidth="1"/>
    <col min="520" max="520" width="11.42578125" customWidth="1"/>
    <col min="521" max="521" width="9.140625" customWidth="1"/>
    <col min="522" max="522" width="10" customWidth="1"/>
    <col min="523" max="523" width="17.5703125" customWidth="1"/>
    <col min="524" max="524" width="13.42578125" customWidth="1"/>
    <col min="769" max="769" width="9.140625" customWidth="1"/>
    <col min="770" max="770" width="14.42578125" customWidth="1"/>
    <col min="771" max="775" width="12.7109375" customWidth="1"/>
    <col min="776" max="776" width="11.42578125" customWidth="1"/>
    <col min="777" max="777" width="9.140625" customWidth="1"/>
    <col min="778" max="778" width="10" customWidth="1"/>
    <col min="779" max="779" width="17.5703125" customWidth="1"/>
    <col min="780" max="780" width="13.42578125" customWidth="1"/>
    <col min="1025" max="1025" width="9.140625" customWidth="1"/>
    <col min="1026" max="1026" width="14.42578125" customWidth="1"/>
    <col min="1027" max="1031" width="12.7109375" customWidth="1"/>
    <col min="1032" max="1032" width="11.42578125" customWidth="1"/>
    <col min="1033" max="1033" width="9.140625" customWidth="1"/>
    <col min="1034" max="1034" width="10" customWidth="1"/>
    <col min="1035" max="1035" width="17.5703125" customWidth="1"/>
    <col min="1036" max="1036" width="13.42578125" customWidth="1"/>
    <col min="1281" max="1281" width="9.140625" customWidth="1"/>
    <col min="1282" max="1282" width="14.42578125" customWidth="1"/>
    <col min="1283" max="1287" width="12.7109375" customWidth="1"/>
    <col min="1288" max="1288" width="11.42578125" customWidth="1"/>
    <col min="1289" max="1289" width="9.140625" customWidth="1"/>
    <col min="1290" max="1290" width="10" customWidth="1"/>
    <col min="1291" max="1291" width="17.5703125" customWidth="1"/>
    <col min="1292" max="1292" width="13.42578125" customWidth="1"/>
    <col min="1537" max="1537" width="9.140625" customWidth="1"/>
    <col min="1538" max="1538" width="14.42578125" customWidth="1"/>
    <col min="1539" max="1543" width="12.7109375" customWidth="1"/>
    <col min="1544" max="1544" width="11.42578125" customWidth="1"/>
    <col min="1545" max="1545" width="9.140625" customWidth="1"/>
    <col min="1546" max="1546" width="10" customWidth="1"/>
    <col min="1547" max="1547" width="17.5703125" customWidth="1"/>
    <col min="1548" max="1548" width="13.42578125" customWidth="1"/>
    <col min="1793" max="1793" width="9.140625" customWidth="1"/>
    <col min="1794" max="1794" width="14.42578125" customWidth="1"/>
    <col min="1795" max="1799" width="12.7109375" customWidth="1"/>
    <col min="1800" max="1800" width="11.42578125" customWidth="1"/>
    <col min="1801" max="1801" width="9.140625" customWidth="1"/>
    <col min="1802" max="1802" width="10" customWidth="1"/>
    <col min="1803" max="1803" width="17.5703125" customWidth="1"/>
    <col min="1804" max="1804" width="13.42578125" customWidth="1"/>
    <col min="2049" max="2049" width="9.140625" customWidth="1"/>
    <col min="2050" max="2050" width="14.42578125" customWidth="1"/>
    <col min="2051" max="2055" width="12.7109375" customWidth="1"/>
    <col min="2056" max="2056" width="11.42578125" customWidth="1"/>
    <col min="2057" max="2057" width="9.140625" customWidth="1"/>
    <col min="2058" max="2058" width="10" customWidth="1"/>
    <col min="2059" max="2059" width="17.5703125" customWidth="1"/>
    <col min="2060" max="2060" width="13.42578125" customWidth="1"/>
    <col min="2305" max="2305" width="9.140625" customWidth="1"/>
    <col min="2306" max="2306" width="14.42578125" customWidth="1"/>
    <col min="2307" max="2311" width="12.7109375" customWidth="1"/>
    <col min="2312" max="2312" width="11.42578125" customWidth="1"/>
    <col min="2313" max="2313" width="9.140625" customWidth="1"/>
    <col min="2314" max="2314" width="10" customWidth="1"/>
    <col min="2315" max="2315" width="17.5703125" customWidth="1"/>
    <col min="2316" max="2316" width="13.42578125" customWidth="1"/>
    <col min="2561" max="2561" width="9.140625" customWidth="1"/>
    <col min="2562" max="2562" width="14.42578125" customWidth="1"/>
    <col min="2563" max="2567" width="12.7109375" customWidth="1"/>
    <col min="2568" max="2568" width="11.42578125" customWidth="1"/>
    <col min="2569" max="2569" width="9.140625" customWidth="1"/>
    <col min="2570" max="2570" width="10" customWidth="1"/>
    <col min="2571" max="2571" width="17.5703125" customWidth="1"/>
    <col min="2572" max="2572" width="13.42578125" customWidth="1"/>
    <col min="2817" max="2817" width="9.140625" customWidth="1"/>
    <col min="2818" max="2818" width="14.42578125" customWidth="1"/>
    <col min="2819" max="2823" width="12.7109375" customWidth="1"/>
    <col min="2824" max="2824" width="11.42578125" customWidth="1"/>
    <col min="2825" max="2825" width="9.140625" customWidth="1"/>
    <col min="2826" max="2826" width="10" customWidth="1"/>
    <col min="2827" max="2827" width="17.5703125" customWidth="1"/>
    <col min="2828" max="2828" width="13.42578125" customWidth="1"/>
    <col min="3073" max="3073" width="9.140625" customWidth="1"/>
    <col min="3074" max="3074" width="14.42578125" customWidth="1"/>
    <col min="3075" max="3079" width="12.7109375" customWidth="1"/>
    <col min="3080" max="3080" width="11.42578125" customWidth="1"/>
    <col min="3081" max="3081" width="9.140625" customWidth="1"/>
    <col min="3082" max="3082" width="10" customWidth="1"/>
    <col min="3083" max="3083" width="17.5703125" customWidth="1"/>
    <col min="3084" max="3084" width="13.42578125" customWidth="1"/>
    <col min="3329" max="3329" width="9.140625" customWidth="1"/>
    <col min="3330" max="3330" width="14.42578125" customWidth="1"/>
    <col min="3331" max="3335" width="12.7109375" customWidth="1"/>
    <col min="3336" max="3336" width="11.42578125" customWidth="1"/>
    <col min="3337" max="3337" width="9.140625" customWidth="1"/>
    <col min="3338" max="3338" width="10" customWidth="1"/>
    <col min="3339" max="3339" width="17.5703125" customWidth="1"/>
    <col min="3340" max="3340" width="13.42578125" customWidth="1"/>
    <col min="3585" max="3585" width="9.140625" customWidth="1"/>
    <col min="3586" max="3586" width="14.42578125" customWidth="1"/>
    <col min="3587" max="3591" width="12.7109375" customWidth="1"/>
    <col min="3592" max="3592" width="11.42578125" customWidth="1"/>
    <col min="3593" max="3593" width="9.140625" customWidth="1"/>
    <col min="3594" max="3594" width="10" customWidth="1"/>
    <col min="3595" max="3595" width="17.5703125" customWidth="1"/>
    <col min="3596" max="3596" width="13.42578125" customWidth="1"/>
    <col min="3841" max="3841" width="9.140625" customWidth="1"/>
    <col min="3842" max="3842" width="14.42578125" customWidth="1"/>
    <col min="3843" max="3847" width="12.7109375" customWidth="1"/>
    <col min="3848" max="3848" width="11.42578125" customWidth="1"/>
    <col min="3849" max="3849" width="9.140625" customWidth="1"/>
    <col min="3850" max="3850" width="10" customWidth="1"/>
    <col min="3851" max="3851" width="17.5703125" customWidth="1"/>
    <col min="3852" max="3852" width="13.42578125" customWidth="1"/>
    <col min="4097" max="4097" width="9.140625" customWidth="1"/>
    <col min="4098" max="4098" width="14.42578125" customWidth="1"/>
    <col min="4099" max="4103" width="12.7109375" customWidth="1"/>
    <col min="4104" max="4104" width="11.42578125" customWidth="1"/>
    <col min="4105" max="4105" width="9.140625" customWidth="1"/>
    <col min="4106" max="4106" width="10" customWidth="1"/>
    <col min="4107" max="4107" width="17.5703125" customWidth="1"/>
    <col min="4108" max="4108" width="13.42578125" customWidth="1"/>
    <col min="4353" max="4353" width="9.140625" customWidth="1"/>
    <col min="4354" max="4354" width="14.42578125" customWidth="1"/>
    <col min="4355" max="4359" width="12.7109375" customWidth="1"/>
    <col min="4360" max="4360" width="11.42578125" customWidth="1"/>
    <col min="4361" max="4361" width="9.140625" customWidth="1"/>
    <col min="4362" max="4362" width="10" customWidth="1"/>
    <col min="4363" max="4363" width="17.5703125" customWidth="1"/>
    <col min="4364" max="4364" width="13.42578125" customWidth="1"/>
    <col min="4609" max="4609" width="9.140625" customWidth="1"/>
    <col min="4610" max="4610" width="14.42578125" customWidth="1"/>
    <col min="4611" max="4615" width="12.7109375" customWidth="1"/>
    <col min="4616" max="4616" width="11.42578125" customWidth="1"/>
    <col min="4617" max="4617" width="9.140625" customWidth="1"/>
    <col min="4618" max="4618" width="10" customWidth="1"/>
    <col min="4619" max="4619" width="17.5703125" customWidth="1"/>
    <col min="4620" max="4620" width="13.42578125" customWidth="1"/>
    <col min="4865" max="4865" width="9.140625" customWidth="1"/>
    <col min="4866" max="4866" width="14.42578125" customWidth="1"/>
    <col min="4867" max="4871" width="12.7109375" customWidth="1"/>
    <col min="4872" max="4872" width="11.42578125" customWidth="1"/>
    <col min="4873" max="4873" width="9.140625" customWidth="1"/>
    <col min="4874" max="4874" width="10" customWidth="1"/>
    <col min="4875" max="4875" width="17.5703125" customWidth="1"/>
    <col min="4876" max="4876" width="13.42578125" customWidth="1"/>
    <col min="5121" max="5121" width="9.140625" customWidth="1"/>
    <col min="5122" max="5122" width="14.42578125" customWidth="1"/>
    <col min="5123" max="5127" width="12.7109375" customWidth="1"/>
    <col min="5128" max="5128" width="11.42578125" customWidth="1"/>
    <col min="5129" max="5129" width="9.140625" customWidth="1"/>
    <col min="5130" max="5130" width="10" customWidth="1"/>
    <col min="5131" max="5131" width="17.5703125" customWidth="1"/>
    <col min="5132" max="5132" width="13.42578125" customWidth="1"/>
    <col min="5377" max="5377" width="9.140625" customWidth="1"/>
    <col min="5378" max="5378" width="14.42578125" customWidth="1"/>
    <col min="5379" max="5383" width="12.7109375" customWidth="1"/>
    <col min="5384" max="5384" width="11.42578125" customWidth="1"/>
    <col min="5385" max="5385" width="9.140625" customWidth="1"/>
    <col min="5386" max="5386" width="10" customWidth="1"/>
    <col min="5387" max="5387" width="17.5703125" customWidth="1"/>
    <col min="5388" max="5388" width="13.42578125" customWidth="1"/>
    <col min="5633" max="5633" width="9.140625" customWidth="1"/>
    <col min="5634" max="5634" width="14.42578125" customWidth="1"/>
    <col min="5635" max="5639" width="12.7109375" customWidth="1"/>
    <col min="5640" max="5640" width="11.42578125" customWidth="1"/>
    <col min="5641" max="5641" width="9.140625" customWidth="1"/>
    <col min="5642" max="5642" width="10" customWidth="1"/>
    <col min="5643" max="5643" width="17.5703125" customWidth="1"/>
    <col min="5644" max="5644" width="13.42578125" customWidth="1"/>
    <col min="5889" max="5889" width="9.140625" customWidth="1"/>
    <col min="5890" max="5890" width="14.42578125" customWidth="1"/>
    <col min="5891" max="5895" width="12.7109375" customWidth="1"/>
    <col min="5896" max="5896" width="11.42578125" customWidth="1"/>
    <col min="5897" max="5897" width="9.140625" customWidth="1"/>
    <col min="5898" max="5898" width="10" customWidth="1"/>
    <col min="5899" max="5899" width="17.5703125" customWidth="1"/>
    <col min="5900" max="5900" width="13.42578125" customWidth="1"/>
    <col min="6145" max="6145" width="9.140625" customWidth="1"/>
    <col min="6146" max="6146" width="14.42578125" customWidth="1"/>
    <col min="6147" max="6151" width="12.7109375" customWidth="1"/>
    <col min="6152" max="6152" width="11.42578125" customWidth="1"/>
    <col min="6153" max="6153" width="9.140625" customWidth="1"/>
    <col min="6154" max="6154" width="10" customWidth="1"/>
    <col min="6155" max="6155" width="17.5703125" customWidth="1"/>
    <col min="6156" max="6156" width="13.42578125" customWidth="1"/>
    <col min="6401" max="6401" width="9.140625" customWidth="1"/>
    <col min="6402" max="6402" width="14.42578125" customWidth="1"/>
    <col min="6403" max="6407" width="12.7109375" customWidth="1"/>
    <col min="6408" max="6408" width="11.42578125" customWidth="1"/>
    <col min="6409" max="6409" width="9.140625" customWidth="1"/>
    <col min="6410" max="6410" width="10" customWidth="1"/>
    <col min="6411" max="6411" width="17.5703125" customWidth="1"/>
    <col min="6412" max="6412" width="13.42578125" customWidth="1"/>
    <col min="6657" max="6657" width="9.140625" customWidth="1"/>
    <col min="6658" max="6658" width="14.42578125" customWidth="1"/>
    <col min="6659" max="6663" width="12.7109375" customWidth="1"/>
    <col min="6664" max="6664" width="11.42578125" customWidth="1"/>
    <col min="6665" max="6665" width="9.140625" customWidth="1"/>
    <col min="6666" max="6666" width="10" customWidth="1"/>
    <col min="6667" max="6667" width="17.5703125" customWidth="1"/>
    <col min="6668" max="6668" width="13.42578125" customWidth="1"/>
    <col min="6913" max="6913" width="9.140625" customWidth="1"/>
    <col min="6914" max="6914" width="14.42578125" customWidth="1"/>
    <col min="6915" max="6919" width="12.7109375" customWidth="1"/>
    <col min="6920" max="6920" width="11.42578125" customWidth="1"/>
    <col min="6921" max="6921" width="9.140625" customWidth="1"/>
    <col min="6922" max="6922" width="10" customWidth="1"/>
    <col min="6923" max="6923" width="17.5703125" customWidth="1"/>
    <col min="6924" max="6924" width="13.42578125" customWidth="1"/>
    <col min="7169" max="7169" width="9.140625" customWidth="1"/>
    <col min="7170" max="7170" width="14.42578125" customWidth="1"/>
    <col min="7171" max="7175" width="12.7109375" customWidth="1"/>
    <col min="7176" max="7176" width="11.42578125" customWidth="1"/>
    <col min="7177" max="7177" width="9.140625" customWidth="1"/>
    <col min="7178" max="7178" width="10" customWidth="1"/>
    <col min="7179" max="7179" width="17.5703125" customWidth="1"/>
    <col min="7180" max="7180" width="13.42578125" customWidth="1"/>
    <col min="7425" max="7425" width="9.140625" customWidth="1"/>
    <col min="7426" max="7426" width="14.42578125" customWidth="1"/>
    <col min="7427" max="7431" width="12.7109375" customWidth="1"/>
    <col min="7432" max="7432" width="11.42578125" customWidth="1"/>
    <col min="7433" max="7433" width="9.140625" customWidth="1"/>
    <col min="7434" max="7434" width="10" customWidth="1"/>
    <col min="7435" max="7435" width="17.5703125" customWidth="1"/>
    <col min="7436" max="7436" width="13.42578125" customWidth="1"/>
    <col min="7681" max="7681" width="9.140625" customWidth="1"/>
    <col min="7682" max="7682" width="14.42578125" customWidth="1"/>
    <col min="7683" max="7687" width="12.7109375" customWidth="1"/>
    <col min="7688" max="7688" width="11.42578125" customWidth="1"/>
    <col min="7689" max="7689" width="9.140625" customWidth="1"/>
    <col min="7690" max="7690" width="10" customWidth="1"/>
    <col min="7691" max="7691" width="17.5703125" customWidth="1"/>
    <col min="7692" max="7692" width="13.42578125" customWidth="1"/>
    <col min="7937" max="7937" width="9.140625" customWidth="1"/>
    <col min="7938" max="7938" width="14.42578125" customWidth="1"/>
    <col min="7939" max="7943" width="12.7109375" customWidth="1"/>
    <col min="7944" max="7944" width="11.42578125" customWidth="1"/>
    <col min="7945" max="7945" width="9.140625" customWidth="1"/>
    <col min="7946" max="7946" width="10" customWidth="1"/>
    <col min="7947" max="7947" width="17.5703125" customWidth="1"/>
    <col min="7948" max="7948" width="13.42578125" customWidth="1"/>
    <col min="8193" max="8193" width="9.140625" customWidth="1"/>
    <col min="8194" max="8194" width="14.42578125" customWidth="1"/>
    <col min="8195" max="8199" width="12.7109375" customWidth="1"/>
    <col min="8200" max="8200" width="11.42578125" customWidth="1"/>
    <col min="8201" max="8201" width="9.140625" customWidth="1"/>
    <col min="8202" max="8202" width="10" customWidth="1"/>
    <col min="8203" max="8203" width="17.5703125" customWidth="1"/>
    <col min="8204" max="8204" width="13.42578125" customWidth="1"/>
    <col min="8449" max="8449" width="9.140625" customWidth="1"/>
    <col min="8450" max="8450" width="14.42578125" customWidth="1"/>
    <col min="8451" max="8455" width="12.7109375" customWidth="1"/>
    <col min="8456" max="8456" width="11.42578125" customWidth="1"/>
    <col min="8457" max="8457" width="9.140625" customWidth="1"/>
    <col min="8458" max="8458" width="10" customWidth="1"/>
    <col min="8459" max="8459" width="17.5703125" customWidth="1"/>
    <col min="8460" max="8460" width="13.42578125" customWidth="1"/>
    <col min="8705" max="8705" width="9.140625" customWidth="1"/>
    <col min="8706" max="8706" width="14.42578125" customWidth="1"/>
    <col min="8707" max="8711" width="12.7109375" customWidth="1"/>
    <col min="8712" max="8712" width="11.42578125" customWidth="1"/>
    <col min="8713" max="8713" width="9.140625" customWidth="1"/>
    <col min="8714" max="8714" width="10" customWidth="1"/>
    <col min="8715" max="8715" width="17.5703125" customWidth="1"/>
    <col min="8716" max="8716" width="13.42578125" customWidth="1"/>
    <col min="8961" max="8961" width="9.140625" customWidth="1"/>
    <col min="8962" max="8962" width="14.42578125" customWidth="1"/>
    <col min="8963" max="8967" width="12.7109375" customWidth="1"/>
    <col min="8968" max="8968" width="11.42578125" customWidth="1"/>
    <col min="8969" max="8969" width="9.140625" customWidth="1"/>
    <col min="8970" max="8970" width="10" customWidth="1"/>
    <col min="8971" max="8971" width="17.5703125" customWidth="1"/>
    <col min="8972" max="8972" width="13.42578125" customWidth="1"/>
    <col min="9217" max="9217" width="9.140625" customWidth="1"/>
    <col min="9218" max="9218" width="14.42578125" customWidth="1"/>
    <col min="9219" max="9223" width="12.7109375" customWidth="1"/>
    <col min="9224" max="9224" width="11.42578125" customWidth="1"/>
    <col min="9225" max="9225" width="9.140625" customWidth="1"/>
    <col min="9226" max="9226" width="10" customWidth="1"/>
    <col min="9227" max="9227" width="17.5703125" customWidth="1"/>
    <col min="9228" max="9228" width="13.42578125" customWidth="1"/>
    <col min="9473" max="9473" width="9.140625" customWidth="1"/>
    <col min="9474" max="9474" width="14.42578125" customWidth="1"/>
    <col min="9475" max="9479" width="12.7109375" customWidth="1"/>
    <col min="9480" max="9480" width="11.42578125" customWidth="1"/>
    <col min="9481" max="9481" width="9.140625" customWidth="1"/>
    <col min="9482" max="9482" width="10" customWidth="1"/>
    <col min="9483" max="9483" width="17.5703125" customWidth="1"/>
    <col min="9484" max="9484" width="13.42578125" customWidth="1"/>
    <col min="9729" max="9729" width="9.140625" customWidth="1"/>
    <col min="9730" max="9730" width="14.42578125" customWidth="1"/>
    <col min="9731" max="9735" width="12.7109375" customWidth="1"/>
    <col min="9736" max="9736" width="11.42578125" customWidth="1"/>
    <col min="9737" max="9737" width="9.140625" customWidth="1"/>
    <col min="9738" max="9738" width="10" customWidth="1"/>
    <col min="9739" max="9739" width="17.5703125" customWidth="1"/>
    <col min="9740" max="9740" width="13.42578125" customWidth="1"/>
    <col min="9985" max="9985" width="9.140625" customWidth="1"/>
    <col min="9986" max="9986" width="14.42578125" customWidth="1"/>
    <col min="9987" max="9991" width="12.7109375" customWidth="1"/>
    <col min="9992" max="9992" width="11.42578125" customWidth="1"/>
    <col min="9993" max="9993" width="9.140625" customWidth="1"/>
    <col min="9994" max="9994" width="10" customWidth="1"/>
    <col min="9995" max="9995" width="17.5703125" customWidth="1"/>
    <col min="9996" max="9996" width="13.42578125" customWidth="1"/>
    <col min="10241" max="10241" width="9.140625" customWidth="1"/>
    <col min="10242" max="10242" width="14.42578125" customWidth="1"/>
    <col min="10243" max="10247" width="12.7109375" customWidth="1"/>
    <col min="10248" max="10248" width="11.42578125" customWidth="1"/>
    <col min="10249" max="10249" width="9.140625" customWidth="1"/>
    <col min="10250" max="10250" width="10" customWidth="1"/>
    <col min="10251" max="10251" width="17.5703125" customWidth="1"/>
    <col min="10252" max="10252" width="13.42578125" customWidth="1"/>
    <col min="10497" max="10497" width="9.140625" customWidth="1"/>
    <col min="10498" max="10498" width="14.42578125" customWidth="1"/>
    <col min="10499" max="10503" width="12.7109375" customWidth="1"/>
    <col min="10504" max="10504" width="11.42578125" customWidth="1"/>
    <col min="10505" max="10505" width="9.140625" customWidth="1"/>
    <col min="10506" max="10506" width="10" customWidth="1"/>
    <col min="10507" max="10507" width="17.5703125" customWidth="1"/>
    <col min="10508" max="10508" width="13.42578125" customWidth="1"/>
    <col min="10753" max="10753" width="9.140625" customWidth="1"/>
    <col min="10754" max="10754" width="14.42578125" customWidth="1"/>
    <col min="10755" max="10759" width="12.7109375" customWidth="1"/>
    <col min="10760" max="10760" width="11.42578125" customWidth="1"/>
    <col min="10761" max="10761" width="9.140625" customWidth="1"/>
    <col min="10762" max="10762" width="10" customWidth="1"/>
    <col min="10763" max="10763" width="17.5703125" customWidth="1"/>
    <col min="10764" max="10764" width="13.42578125" customWidth="1"/>
    <col min="11009" max="11009" width="9.140625" customWidth="1"/>
    <col min="11010" max="11010" width="14.42578125" customWidth="1"/>
    <col min="11011" max="11015" width="12.7109375" customWidth="1"/>
    <col min="11016" max="11016" width="11.42578125" customWidth="1"/>
    <col min="11017" max="11017" width="9.140625" customWidth="1"/>
    <col min="11018" max="11018" width="10" customWidth="1"/>
    <col min="11019" max="11019" width="17.5703125" customWidth="1"/>
    <col min="11020" max="11020" width="13.42578125" customWidth="1"/>
    <col min="11265" max="11265" width="9.140625" customWidth="1"/>
    <col min="11266" max="11266" width="14.42578125" customWidth="1"/>
    <col min="11267" max="11271" width="12.7109375" customWidth="1"/>
    <col min="11272" max="11272" width="11.42578125" customWidth="1"/>
    <col min="11273" max="11273" width="9.140625" customWidth="1"/>
    <col min="11274" max="11274" width="10" customWidth="1"/>
    <col min="11275" max="11275" width="17.5703125" customWidth="1"/>
    <col min="11276" max="11276" width="13.42578125" customWidth="1"/>
    <col min="11521" max="11521" width="9.140625" customWidth="1"/>
    <col min="11522" max="11522" width="14.42578125" customWidth="1"/>
    <col min="11523" max="11527" width="12.7109375" customWidth="1"/>
    <col min="11528" max="11528" width="11.42578125" customWidth="1"/>
    <col min="11529" max="11529" width="9.140625" customWidth="1"/>
    <col min="11530" max="11530" width="10" customWidth="1"/>
    <col min="11531" max="11531" width="17.5703125" customWidth="1"/>
    <col min="11532" max="11532" width="13.42578125" customWidth="1"/>
    <col min="11777" max="11777" width="9.140625" customWidth="1"/>
    <col min="11778" max="11778" width="14.42578125" customWidth="1"/>
    <col min="11779" max="11783" width="12.7109375" customWidth="1"/>
    <col min="11784" max="11784" width="11.42578125" customWidth="1"/>
    <col min="11785" max="11785" width="9.140625" customWidth="1"/>
    <col min="11786" max="11786" width="10" customWidth="1"/>
    <col min="11787" max="11787" width="17.5703125" customWidth="1"/>
    <col min="11788" max="11788" width="13.42578125" customWidth="1"/>
    <col min="12033" max="12033" width="9.140625" customWidth="1"/>
    <col min="12034" max="12034" width="14.42578125" customWidth="1"/>
    <col min="12035" max="12039" width="12.7109375" customWidth="1"/>
    <col min="12040" max="12040" width="11.42578125" customWidth="1"/>
    <col min="12041" max="12041" width="9.140625" customWidth="1"/>
    <col min="12042" max="12042" width="10" customWidth="1"/>
    <col min="12043" max="12043" width="17.5703125" customWidth="1"/>
    <col min="12044" max="12044" width="13.42578125" customWidth="1"/>
    <col min="12289" max="12289" width="9.140625" customWidth="1"/>
    <col min="12290" max="12290" width="14.42578125" customWidth="1"/>
    <col min="12291" max="12295" width="12.7109375" customWidth="1"/>
    <col min="12296" max="12296" width="11.42578125" customWidth="1"/>
    <col min="12297" max="12297" width="9.140625" customWidth="1"/>
    <col min="12298" max="12298" width="10" customWidth="1"/>
    <col min="12299" max="12299" width="17.5703125" customWidth="1"/>
    <col min="12300" max="12300" width="13.42578125" customWidth="1"/>
    <col min="12545" max="12545" width="9.140625" customWidth="1"/>
    <col min="12546" max="12546" width="14.42578125" customWidth="1"/>
    <col min="12547" max="12551" width="12.7109375" customWidth="1"/>
    <col min="12552" max="12552" width="11.42578125" customWidth="1"/>
    <col min="12553" max="12553" width="9.140625" customWidth="1"/>
    <col min="12554" max="12554" width="10" customWidth="1"/>
    <col min="12555" max="12555" width="17.5703125" customWidth="1"/>
    <col min="12556" max="12556" width="13.42578125" customWidth="1"/>
    <col min="12801" max="12801" width="9.140625" customWidth="1"/>
    <col min="12802" max="12802" width="14.42578125" customWidth="1"/>
    <col min="12803" max="12807" width="12.7109375" customWidth="1"/>
    <col min="12808" max="12808" width="11.42578125" customWidth="1"/>
    <col min="12809" max="12809" width="9.140625" customWidth="1"/>
    <col min="12810" max="12810" width="10" customWidth="1"/>
    <col min="12811" max="12811" width="17.5703125" customWidth="1"/>
    <col min="12812" max="12812" width="13.42578125" customWidth="1"/>
    <col min="13057" max="13057" width="9.140625" customWidth="1"/>
    <col min="13058" max="13058" width="14.42578125" customWidth="1"/>
    <col min="13059" max="13063" width="12.7109375" customWidth="1"/>
    <col min="13064" max="13064" width="11.42578125" customWidth="1"/>
    <col min="13065" max="13065" width="9.140625" customWidth="1"/>
    <col min="13066" max="13066" width="10" customWidth="1"/>
    <col min="13067" max="13067" width="17.5703125" customWidth="1"/>
    <col min="13068" max="13068" width="13.42578125" customWidth="1"/>
    <col min="13313" max="13313" width="9.140625" customWidth="1"/>
    <col min="13314" max="13314" width="14.42578125" customWidth="1"/>
    <col min="13315" max="13319" width="12.7109375" customWidth="1"/>
    <col min="13320" max="13320" width="11.42578125" customWidth="1"/>
    <col min="13321" max="13321" width="9.140625" customWidth="1"/>
    <col min="13322" max="13322" width="10" customWidth="1"/>
    <col min="13323" max="13323" width="17.5703125" customWidth="1"/>
    <col min="13324" max="13324" width="13.42578125" customWidth="1"/>
    <col min="13569" max="13569" width="9.140625" customWidth="1"/>
    <col min="13570" max="13570" width="14.42578125" customWidth="1"/>
    <col min="13571" max="13575" width="12.7109375" customWidth="1"/>
    <col min="13576" max="13576" width="11.42578125" customWidth="1"/>
    <col min="13577" max="13577" width="9.140625" customWidth="1"/>
    <col min="13578" max="13578" width="10" customWidth="1"/>
    <col min="13579" max="13579" width="17.5703125" customWidth="1"/>
    <col min="13580" max="13580" width="13.42578125" customWidth="1"/>
    <col min="13825" max="13825" width="9.140625" customWidth="1"/>
    <col min="13826" max="13826" width="14.42578125" customWidth="1"/>
    <col min="13827" max="13831" width="12.7109375" customWidth="1"/>
    <col min="13832" max="13832" width="11.42578125" customWidth="1"/>
    <col min="13833" max="13833" width="9.140625" customWidth="1"/>
    <col min="13834" max="13834" width="10" customWidth="1"/>
    <col min="13835" max="13835" width="17.5703125" customWidth="1"/>
    <col min="13836" max="13836" width="13.42578125" customWidth="1"/>
    <col min="14081" max="14081" width="9.140625" customWidth="1"/>
    <col min="14082" max="14082" width="14.42578125" customWidth="1"/>
    <col min="14083" max="14087" width="12.7109375" customWidth="1"/>
    <col min="14088" max="14088" width="11.42578125" customWidth="1"/>
    <col min="14089" max="14089" width="9.140625" customWidth="1"/>
    <col min="14090" max="14090" width="10" customWidth="1"/>
    <col min="14091" max="14091" width="17.5703125" customWidth="1"/>
    <col min="14092" max="14092" width="13.42578125" customWidth="1"/>
    <col min="14337" max="14337" width="9.140625" customWidth="1"/>
    <col min="14338" max="14338" width="14.42578125" customWidth="1"/>
    <col min="14339" max="14343" width="12.7109375" customWidth="1"/>
    <col min="14344" max="14344" width="11.42578125" customWidth="1"/>
    <col min="14345" max="14345" width="9.140625" customWidth="1"/>
    <col min="14346" max="14346" width="10" customWidth="1"/>
    <col min="14347" max="14347" width="17.5703125" customWidth="1"/>
    <col min="14348" max="14348" width="13.42578125" customWidth="1"/>
    <col min="14593" max="14593" width="9.140625" customWidth="1"/>
    <col min="14594" max="14594" width="14.42578125" customWidth="1"/>
    <col min="14595" max="14599" width="12.7109375" customWidth="1"/>
    <col min="14600" max="14600" width="11.42578125" customWidth="1"/>
    <col min="14601" max="14601" width="9.140625" customWidth="1"/>
    <col min="14602" max="14602" width="10" customWidth="1"/>
    <col min="14603" max="14603" width="17.5703125" customWidth="1"/>
    <col min="14604" max="14604" width="13.42578125" customWidth="1"/>
    <col min="14849" max="14849" width="9.140625" customWidth="1"/>
    <col min="14850" max="14850" width="14.42578125" customWidth="1"/>
    <col min="14851" max="14855" width="12.7109375" customWidth="1"/>
    <col min="14856" max="14856" width="11.42578125" customWidth="1"/>
    <col min="14857" max="14857" width="9.140625" customWidth="1"/>
    <col min="14858" max="14858" width="10" customWidth="1"/>
    <col min="14859" max="14859" width="17.5703125" customWidth="1"/>
    <col min="14860" max="14860" width="13.42578125" customWidth="1"/>
    <col min="15105" max="15105" width="9.140625" customWidth="1"/>
    <col min="15106" max="15106" width="14.42578125" customWidth="1"/>
    <col min="15107" max="15111" width="12.7109375" customWidth="1"/>
    <col min="15112" max="15112" width="11.42578125" customWidth="1"/>
    <col min="15113" max="15113" width="9.140625" customWidth="1"/>
    <col min="15114" max="15114" width="10" customWidth="1"/>
    <col min="15115" max="15115" width="17.5703125" customWidth="1"/>
    <col min="15116" max="15116" width="13.42578125" customWidth="1"/>
    <col min="15361" max="15361" width="9.140625" customWidth="1"/>
    <col min="15362" max="15362" width="14.42578125" customWidth="1"/>
    <col min="15363" max="15367" width="12.7109375" customWidth="1"/>
    <col min="15368" max="15368" width="11.42578125" customWidth="1"/>
    <col min="15369" max="15369" width="9.140625" customWidth="1"/>
    <col min="15370" max="15370" width="10" customWidth="1"/>
    <col min="15371" max="15371" width="17.5703125" customWidth="1"/>
    <col min="15372" max="15372" width="13.42578125" customWidth="1"/>
    <col min="15617" max="15617" width="9.140625" customWidth="1"/>
    <col min="15618" max="15618" width="14.42578125" customWidth="1"/>
    <col min="15619" max="15623" width="12.7109375" customWidth="1"/>
    <col min="15624" max="15624" width="11.42578125" customWidth="1"/>
    <col min="15625" max="15625" width="9.140625" customWidth="1"/>
    <col min="15626" max="15626" width="10" customWidth="1"/>
    <col min="15627" max="15627" width="17.5703125" customWidth="1"/>
    <col min="15628" max="15628" width="13.42578125" customWidth="1"/>
    <col min="15873" max="15873" width="9.140625" customWidth="1"/>
    <col min="15874" max="15874" width="14.42578125" customWidth="1"/>
    <col min="15875" max="15879" width="12.7109375" customWidth="1"/>
    <col min="15880" max="15880" width="11.42578125" customWidth="1"/>
    <col min="15881" max="15881" width="9.140625" customWidth="1"/>
    <col min="15882" max="15882" width="10" customWidth="1"/>
    <col min="15883" max="15883" width="17.5703125" customWidth="1"/>
    <col min="15884" max="15884" width="13.42578125" customWidth="1"/>
    <col min="16129" max="16129" width="9.140625" customWidth="1"/>
    <col min="16130" max="16130" width="14.42578125" customWidth="1"/>
    <col min="16131" max="16135" width="12.7109375" customWidth="1"/>
    <col min="16136" max="16136" width="11.42578125" customWidth="1"/>
    <col min="16137" max="16137" width="9.140625" customWidth="1"/>
    <col min="16138" max="16138" width="10" customWidth="1"/>
    <col min="16139" max="16139" width="17.5703125" customWidth="1"/>
    <col min="16140" max="16140" width="13.42578125" customWidth="1"/>
  </cols>
  <sheetData>
    <row r="1" spans="2:11" x14ac:dyDescent="0.25">
      <c r="E1" s="1949" t="s">
        <v>148</v>
      </c>
    </row>
    <row r="2" spans="2:11" x14ac:dyDescent="0.25">
      <c r="E2" s="1953" t="s">
        <v>41</v>
      </c>
    </row>
    <row r="3" spans="2:11" ht="15" customHeight="1" x14ac:dyDescent="0.25">
      <c r="C3" s="3414" t="s">
        <v>1135</v>
      </c>
      <c r="D3" s="3414"/>
      <c r="E3" s="3414"/>
      <c r="F3" s="3414"/>
      <c r="G3" s="3414"/>
    </row>
    <row r="5" spans="2:11" x14ac:dyDescent="0.25">
      <c r="K5" s="49"/>
    </row>
    <row r="6" spans="2:11" x14ac:dyDescent="0.25">
      <c r="F6" t="s">
        <v>404</v>
      </c>
      <c r="H6" s="521">
        <v>43496</v>
      </c>
      <c r="I6" s="463"/>
      <c r="K6" s="49"/>
    </row>
    <row r="7" spans="2:11" x14ac:dyDescent="0.25">
      <c r="F7" s="1955" t="s">
        <v>152</v>
      </c>
      <c r="G7" s="3912" t="s">
        <v>1136</v>
      </c>
      <c r="H7" s="3912"/>
      <c r="K7" s="49"/>
    </row>
    <row r="8" spans="2:11" x14ac:dyDescent="0.25">
      <c r="H8" s="1955"/>
      <c r="I8" s="49"/>
      <c r="J8" s="49"/>
      <c r="K8" s="49"/>
    </row>
    <row r="9" spans="2:11" x14ac:dyDescent="0.25">
      <c r="B9" s="1325" t="s">
        <v>39</v>
      </c>
      <c r="C9" s="1326" t="s">
        <v>1144</v>
      </c>
      <c r="D9" s="572"/>
      <c r="E9" s="572"/>
      <c r="F9" s="572"/>
      <c r="G9" s="572"/>
      <c r="H9" s="572"/>
      <c r="I9" s="573"/>
      <c r="J9" s="49"/>
    </row>
    <row r="10" spans="2:11" x14ac:dyDescent="0.25">
      <c r="B10" s="2209" t="s">
        <v>157</v>
      </c>
      <c r="C10" s="1327" t="s">
        <v>966</v>
      </c>
      <c r="D10" s="1328"/>
      <c r="E10" s="1328"/>
      <c r="F10" s="1328"/>
      <c r="G10" s="1328"/>
      <c r="H10" s="1328"/>
      <c r="I10" s="1329"/>
      <c r="J10" s="73"/>
    </row>
    <row r="11" spans="2:11" x14ac:dyDescent="0.25">
      <c r="B11" s="676"/>
      <c r="C11" s="1961" t="s">
        <v>967</v>
      </c>
      <c r="D11" s="1962"/>
      <c r="E11" s="1962"/>
      <c r="F11" s="1962"/>
      <c r="G11" s="1962"/>
      <c r="H11" s="1963"/>
      <c r="I11" s="1964"/>
    </row>
    <row r="12" spans="2:11" x14ac:dyDescent="0.25">
      <c r="B12" s="2305"/>
      <c r="C12" s="1965"/>
      <c r="D12" s="1963"/>
      <c r="E12" s="1963"/>
      <c r="F12" s="1963"/>
      <c r="G12" s="1963"/>
      <c r="H12" s="1963"/>
      <c r="I12" s="1964"/>
    </row>
    <row r="13" spans="2:11" x14ac:dyDescent="0.25">
      <c r="B13" s="2210"/>
      <c r="C13" s="1966"/>
      <c r="D13" s="1967"/>
      <c r="E13" s="1967"/>
      <c r="F13" s="1967"/>
      <c r="G13" s="1967"/>
      <c r="H13" s="1967"/>
      <c r="I13" s="1968"/>
    </row>
    <row r="14" spans="2:11" x14ac:dyDescent="0.25">
      <c r="B14" s="2305" t="s">
        <v>155</v>
      </c>
      <c r="C14" s="1997" t="s">
        <v>1373</v>
      </c>
      <c r="D14" s="1969"/>
      <c r="E14" s="1969"/>
      <c r="F14" s="1969"/>
      <c r="G14" s="1969"/>
      <c r="H14" s="1969"/>
      <c r="I14" s="1970"/>
    </row>
    <row r="15" spans="2:11" x14ac:dyDescent="0.25">
      <c r="B15" s="2041" t="s">
        <v>159</v>
      </c>
      <c r="C15" s="473" t="s">
        <v>823</v>
      </c>
      <c r="D15" s="474"/>
      <c r="E15" s="474"/>
      <c r="F15" s="474"/>
      <c r="G15" s="474"/>
      <c r="H15" s="474"/>
      <c r="I15" s="528"/>
      <c r="J15" s="49"/>
    </row>
    <row r="16" spans="2:11" x14ac:dyDescent="0.25">
      <c r="B16" s="2043"/>
      <c r="C16" s="473"/>
      <c r="D16" s="474"/>
      <c r="E16" s="474"/>
      <c r="F16" s="474"/>
      <c r="G16" s="474"/>
      <c r="H16" s="474"/>
      <c r="I16" s="528"/>
      <c r="J16" s="49"/>
    </row>
    <row r="17" spans="2:10" x14ac:dyDescent="0.25">
      <c r="B17" s="2042"/>
      <c r="C17" s="481"/>
      <c r="D17" s="482"/>
      <c r="E17" s="482"/>
      <c r="F17" s="482"/>
      <c r="G17" s="482"/>
      <c r="H17" s="482"/>
      <c r="I17" s="530"/>
      <c r="J17" s="49"/>
    </row>
    <row r="18" spans="2:10" x14ac:dyDescent="0.25">
      <c r="B18" s="2040" t="s">
        <v>161</v>
      </c>
      <c r="C18" s="477" t="s">
        <v>434</v>
      </c>
      <c r="D18" s="478"/>
      <c r="E18" s="478"/>
      <c r="F18" s="478"/>
      <c r="G18" s="478"/>
      <c r="H18" s="478"/>
      <c r="I18" s="479"/>
      <c r="J18" s="49"/>
    </row>
    <row r="19" spans="2:10" x14ac:dyDescent="0.25">
      <c r="B19" s="2041" t="s">
        <v>162</v>
      </c>
      <c r="C19" s="469" t="s">
        <v>812</v>
      </c>
      <c r="D19" s="470"/>
      <c r="E19" s="470"/>
      <c r="F19" s="470"/>
      <c r="G19" s="470"/>
      <c r="H19" s="470"/>
      <c r="I19" s="526"/>
      <c r="J19" s="49"/>
    </row>
    <row r="20" spans="2:10" x14ac:dyDescent="0.25">
      <c r="B20" s="2042"/>
      <c r="C20" s="481" t="s">
        <v>813</v>
      </c>
      <c r="D20" s="482"/>
      <c r="E20" s="482"/>
      <c r="F20" s="482"/>
      <c r="G20" s="482"/>
      <c r="H20" s="482"/>
      <c r="I20" s="530"/>
      <c r="J20" s="49"/>
    </row>
    <row r="21" spans="2:10" ht="30" x14ac:dyDescent="0.25">
      <c r="B21" s="2306" t="s">
        <v>231</v>
      </c>
      <c r="C21" s="532"/>
      <c r="D21" s="533"/>
      <c r="E21" s="533"/>
      <c r="F21" s="533"/>
      <c r="G21" s="533"/>
      <c r="H21" s="533"/>
      <c r="I21" s="534"/>
      <c r="J21" s="49"/>
    </row>
    <row r="23" spans="2:10" x14ac:dyDescent="0.25">
      <c r="B23" s="171"/>
      <c r="C23" s="49"/>
      <c r="D23" s="49"/>
      <c r="E23" s="49"/>
      <c r="F23" s="49"/>
      <c r="G23" s="49"/>
      <c r="H23" s="49"/>
      <c r="I23" s="49"/>
      <c r="J23" s="49"/>
    </row>
    <row r="24" spans="2:10" x14ac:dyDescent="0.25">
      <c r="B24" s="56"/>
      <c r="D24" s="49"/>
      <c r="E24" s="49"/>
      <c r="F24" s="49"/>
    </row>
    <row r="25" spans="2:10" x14ac:dyDescent="0.25">
      <c r="B25" s="1957"/>
    </row>
    <row r="26" spans="2:10" ht="15.75" thickBot="1" x14ac:dyDescent="0.3">
      <c r="B26" s="56" t="s">
        <v>414</v>
      </c>
      <c r="C26" s="1957"/>
    </row>
    <row r="27" spans="2:10" ht="30" x14ac:dyDescent="0.25">
      <c r="B27" s="2341" t="s">
        <v>438</v>
      </c>
      <c r="C27" s="2344" t="s">
        <v>826</v>
      </c>
      <c r="D27" s="2345" t="s">
        <v>159</v>
      </c>
    </row>
    <row r="28" spans="2:10" x14ac:dyDescent="0.25">
      <c r="B28" s="2198" t="s">
        <v>1145</v>
      </c>
      <c r="C28" s="2347">
        <v>0.96399999999999997</v>
      </c>
      <c r="D28" s="1707">
        <v>0.9</v>
      </c>
    </row>
    <row r="29" spans="2:10" x14ac:dyDescent="0.25">
      <c r="B29" s="2198" t="s">
        <v>1146</v>
      </c>
      <c r="C29" s="2347">
        <v>0.96599999999999997</v>
      </c>
      <c r="D29" s="1707">
        <v>0.9</v>
      </c>
    </row>
    <row r="30" spans="2:10" x14ac:dyDescent="0.25">
      <c r="B30" s="2346" t="s">
        <v>1147</v>
      </c>
      <c r="C30" s="2347">
        <v>0.98399999999999999</v>
      </c>
      <c r="D30" s="1707">
        <v>0.9</v>
      </c>
    </row>
    <row r="31" spans="2:10" ht="15.75" thickBot="1" x14ac:dyDescent="0.3">
      <c r="B31" s="2349" t="s">
        <v>1148</v>
      </c>
      <c r="C31" s="2348">
        <v>0.97</v>
      </c>
      <c r="D31" s="488">
        <v>0.9</v>
      </c>
    </row>
    <row r="32" spans="2:10" x14ac:dyDescent="0.25">
      <c r="B32" s="3202" t="s">
        <v>1550</v>
      </c>
      <c r="C32" s="3203"/>
      <c r="D32" s="1707">
        <v>0.9</v>
      </c>
    </row>
    <row r="33" spans="2:14" ht="15.75" thickBot="1" x14ac:dyDescent="0.3">
      <c r="B33" s="2349" t="s">
        <v>1551</v>
      </c>
      <c r="C33" s="3204"/>
      <c r="D33" s="488">
        <v>0.9</v>
      </c>
    </row>
    <row r="34" spans="2:14" x14ac:dyDescent="0.25">
      <c r="B34" s="234"/>
      <c r="C34" s="179"/>
      <c r="D34" s="179"/>
      <c r="J34" s="56"/>
    </row>
    <row r="35" spans="2:14" x14ac:dyDescent="0.25">
      <c r="B35" s="234"/>
      <c r="C35" s="179"/>
      <c r="D35" s="179"/>
    </row>
    <row r="36" spans="2:14" x14ac:dyDescent="0.25">
      <c r="B36" s="234"/>
      <c r="C36" s="179"/>
      <c r="D36" s="179"/>
    </row>
    <row r="37" spans="2:14" x14ac:dyDescent="0.25">
      <c r="B37" s="234"/>
      <c r="C37" s="179"/>
      <c r="D37" s="179"/>
      <c r="J37" s="489" t="s">
        <v>178</v>
      </c>
      <c r="K37" s="490"/>
      <c r="L37" s="490"/>
      <c r="M37" s="490"/>
      <c r="N37" s="491"/>
    </row>
    <row r="38" spans="2:14" x14ac:dyDescent="0.25">
      <c r="B38" s="234"/>
      <c r="C38" s="179"/>
      <c r="D38" s="179"/>
      <c r="J38" s="156" t="s">
        <v>179</v>
      </c>
      <c r="K38" s="157"/>
      <c r="L38" s="158" t="s">
        <v>180</v>
      </c>
      <c r="M38" s="157"/>
      <c r="N38" s="159"/>
    </row>
    <row r="39" spans="2:14" x14ac:dyDescent="0.25">
      <c r="B39" s="234"/>
      <c r="C39" s="179"/>
      <c r="D39" s="179"/>
      <c r="J39" s="492"/>
      <c r="K39" s="463"/>
      <c r="L39" s="493"/>
      <c r="M39" s="463"/>
      <c r="N39" s="494"/>
    </row>
    <row r="40" spans="2:14" x14ac:dyDescent="0.25">
      <c r="B40" s="252"/>
      <c r="C40" s="179"/>
      <c r="D40" s="179"/>
      <c r="J40" s="492"/>
      <c r="K40" s="463"/>
      <c r="L40" s="493"/>
      <c r="M40" s="463"/>
      <c r="N40" s="494"/>
    </row>
    <row r="41" spans="2:14" ht="17.25" customHeight="1" x14ac:dyDescent="0.25">
      <c r="J41" s="492"/>
      <c r="K41" s="463"/>
      <c r="L41" s="493"/>
      <c r="M41" s="463"/>
      <c r="N41" s="494"/>
    </row>
    <row r="42" spans="2:14" ht="17.25" customHeight="1" x14ac:dyDescent="0.25">
      <c r="J42" s="492"/>
      <c r="K42" s="463"/>
      <c r="L42" s="493"/>
      <c r="M42" s="463"/>
      <c r="N42" s="494"/>
    </row>
    <row r="43" spans="2:14" ht="17.25" customHeight="1" x14ac:dyDescent="0.25">
      <c r="J43" s="492"/>
      <c r="K43" s="463"/>
      <c r="L43" s="493"/>
      <c r="M43" s="463"/>
      <c r="N43" s="494"/>
    </row>
    <row r="44" spans="2:14" ht="17.25" customHeight="1" x14ac:dyDescent="0.25">
      <c r="J44" s="492"/>
      <c r="K44" s="463"/>
      <c r="L44" s="493"/>
      <c r="M44" s="463"/>
      <c r="N44" s="494"/>
    </row>
    <row r="45" spans="2:14" ht="17.25" customHeight="1" x14ac:dyDescent="0.25">
      <c r="J45" s="492"/>
      <c r="K45" s="463"/>
      <c r="L45" s="493"/>
      <c r="M45" s="463"/>
      <c r="N45" s="494"/>
    </row>
    <row r="46" spans="2:14" ht="17.25" customHeight="1" x14ac:dyDescent="0.25">
      <c r="J46" s="492"/>
      <c r="K46" s="463"/>
      <c r="L46" s="493"/>
      <c r="M46" s="463"/>
      <c r="N46" s="494"/>
    </row>
    <row r="47" spans="2:14" ht="17.25" customHeight="1" x14ac:dyDescent="0.25">
      <c r="J47" s="492"/>
      <c r="K47" s="463"/>
      <c r="L47" s="493"/>
      <c r="M47" s="463"/>
      <c r="N47" s="494"/>
    </row>
    <row r="48" spans="2:14" ht="17.25" customHeight="1" x14ac:dyDescent="0.25">
      <c r="J48" s="492"/>
      <c r="K48" s="463"/>
      <c r="L48" s="493"/>
      <c r="M48" s="463"/>
      <c r="N48" s="494"/>
    </row>
    <row r="49" spans="2:17" ht="17.25" customHeight="1" thickBot="1" x14ac:dyDescent="0.3">
      <c r="J49" s="495"/>
      <c r="K49" s="496"/>
      <c r="L49" s="497"/>
      <c r="M49" s="496"/>
      <c r="N49" s="498"/>
    </row>
    <row r="50" spans="2:17" ht="14.25" customHeight="1" x14ac:dyDescent="0.25"/>
    <row r="52" spans="2:17" x14ac:dyDescent="0.25">
      <c r="J52" s="309"/>
    </row>
    <row r="53" spans="2:17" ht="23.25" customHeight="1" x14ac:dyDescent="0.25"/>
    <row r="54" spans="2:17" ht="19.5" customHeight="1" x14ac:dyDescent="0.25">
      <c r="B54" s="499" t="s">
        <v>1345</v>
      </c>
      <c r="C54" s="500"/>
      <c r="D54" s="500"/>
      <c r="E54" s="500"/>
      <c r="F54" s="500"/>
      <c r="G54" s="500"/>
      <c r="H54" s="500"/>
      <c r="I54" s="500"/>
      <c r="J54" s="500"/>
      <c r="K54" s="500"/>
      <c r="L54" s="500"/>
      <c r="M54" s="500"/>
      <c r="N54" s="500"/>
      <c r="O54" s="500"/>
      <c r="P54" s="500"/>
      <c r="Q54" s="500"/>
    </row>
    <row r="55" spans="2:17" ht="19.5" customHeight="1" x14ac:dyDescent="0.25">
      <c r="J55" s="309"/>
    </row>
    <row r="57" spans="2:17" ht="15.75" thickBot="1" x14ac:dyDescent="0.3"/>
    <row r="58" spans="2:17" x14ac:dyDescent="0.25">
      <c r="B58" s="501"/>
      <c r="C58" s="1557" t="s">
        <v>1350</v>
      </c>
      <c r="D58" s="1199"/>
      <c r="E58" s="1199"/>
      <c r="F58" s="504"/>
      <c r="K58" s="501"/>
      <c r="L58" s="1557" t="s">
        <v>1351</v>
      </c>
      <c r="M58" s="1199"/>
      <c r="N58" s="1199"/>
      <c r="O58" s="504"/>
    </row>
    <row r="59" spans="2:17" ht="15.75" thickBot="1" x14ac:dyDescent="0.3">
      <c r="B59" s="541" t="s">
        <v>441</v>
      </c>
      <c r="C59" s="661" t="s">
        <v>768</v>
      </c>
      <c r="D59" s="661" t="s">
        <v>769</v>
      </c>
      <c r="E59" s="1558" t="s">
        <v>770</v>
      </c>
      <c r="F59" s="661" t="s">
        <v>771</v>
      </c>
      <c r="G59" s="1559" t="s">
        <v>772</v>
      </c>
      <c r="H59" s="661" t="s">
        <v>392</v>
      </c>
      <c r="K59" s="541" t="s">
        <v>441</v>
      </c>
      <c r="L59" s="661" t="s">
        <v>768</v>
      </c>
      <c r="M59" s="661" t="s">
        <v>769</v>
      </c>
      <c r="N59" s="1558" t="s">
        <v>770</v>
      </c>
      <c r="O59" s="661" t="s">
        <v>771</v>
      </c>
      <c r="P59" s="1559" t="s">
        <v>772</v>
      </c>
      <c r="Q59" s="661" t="s">
        <v>392</v>
      </c>
    </row>
    <row r="60" spans="2:17" x14ac:dyDescent="0.25">
      <c r="B60" s="546">
        <v>1</v>
      </c>
      <c r="C60" s="547">
        <v>300</v>
      </c>
      <c r="D60" s="547">
        <v>75</v>
      </c>
      <c r="E60" s="547">
        <v>20</v>
      </c>
      <c r="F60" s="547"/>
      <c r="G60" s="547"/>
      <c r="H60" s="550">
        <f t="shared" ref="H60:H69" si="0">SUM(C60:G60)</f>
        <v>395</v>
      </c>
      <c r="I60" s="567"/>
      <c r="J60" s="309"/>
      <c r="K60" s="546">
        <v>1</v>
      </c>
      <c r="L60" s="547">
        <v>280</v>
      </c>
      <c r="M60" s="547">
        <v>95</v>
      </c>
      <c r="N60" s="547">
        <v>23</v>
      </c>
      <c r="O60" s="547"/>
      <c r="P60" s="547"/>
      <c r="Q60" s="550">
        <f t="shared" ref="Q60:Q69" si="1">SUM(L60:P60)</f>
        <v>398</v>
      </c>
    </row>
    <row r="61" spans="2:17" x14ac:dyDescent="0.25">
      <c r="B61" s="551">
        <v>2</v>
      </c>
      <c r="C61" s="547">
        <v>330</v>
      </c>
      <c r="D61" s="547">
        <v>65</v>
      </c>
      <c r="E61" s="547"/>
      <c r="F61" s="547"/>
      <c r="G61" s="547"/>
      <c r="H61" s="550">
        <f t="shared" si="0"/>
        <v>395</v>
      </c>
      <c r="K61" s="551">
        <v>2</v>
      </c>
      <c r="L61" s="547">
        <v>271</v>
      </c>
      <c r="M61" s="547">
        <v>90</v>
      </c>
      <c r="N61" s="547">
        <v>37</v>
      </c>
      <c r="O61" s="547"/>
      <c r="P61" s="547"/>
      <c r="Q61" s="550">
        <f t="shared" si="1"/>
        <v>398</v>
      </c>
    </row>
    <row r="62" spans="2:17" x14ac:dyDescent="0.25">
      <c r="B62" s="551">
        <v>3</v>
      </c>
      <c r="C62" s="547">
        <v>360</v>
      </c>
      <c r="D62" s="547">
        <v>25</v>
      </c>
      <c r="E62" s="547">
        <v>10</v>
      </c>
      <c r="F62" s="547"/>
      <c r="G62" s="547"/>
      <c r="H62" s="550">
        <f t="shared" si="0"/>
        <v>395</v>
      </c>
      <c r="K62" s="551">
        <v>3</v>
      </c>
      <c r="L62" s="547">
        <v>276</v>
      </c>
      <c r="M62" s="547">
        <v>94</v>
      </c>
      <c r="N62" s="547">
        <v>23</v>
      </c>
      <c r="O62" s="547">
        <v>5</v>
      </c>
      <c r="P62" s="547"/>
      <c r="Q62" s="550">
        <f t="shared" si="1"/>
        <v>398</v>
      </c>
    </row>
    <row r="63" spans="2:17" x14ac:dyDescent="0.25">
      <c r="B63" s="551">
        <v>4</v>
      </c>
      <c r="C63" s="547">
        <v>375</v>
      </c>
      <c r="D63" s="547">
        <v>20</v>
      </c>
      <c r="E63" s="547"/>
      <c r="F63" s="547"/>
      <c r="G63" s="547"/>
      <c r="H63" s="550">
        <f t="shared" si="0"/>
        <v>395</v>
      </c>
      <c r="K63" s="551">
        <v>4</v>
      </c>
      <c r="L63" s="547">
        <v>291</v>
      </c>
      <c r="M63" s="547">
        <v>85</v>
      </c>
      <c r="N63" s="547">
        <v>22</v>
      </c>
      <c r="O63" s="547"/>
      <c r="P63" s="547"/>
      <c r="Q63" s="550">
        <f t="shared" si="1"/>
        <v>398</v>
      </c>
    </row>
    <row r="64" spans="2:17" x14ac:dyDescent="0.25">
      <c r="B64" s="551">
        <v>5</v>
      </c>
      <c r="C64" s="547">
        <v>350</v>
      </c>
      <c r="D64" s="547">
        <v>40</v>
      </c>
      <c r="E64" s="547">
        <v>3</v>
      </c>
      <c r="F64" s="547">
        <v>2</v>
      </c>
      <c r="G64" s="547"/>
      <c r="H64" s="550">
        <f t="shared" si="0"/>
        <v>395</v>
      </c>
      <c r="K64" s="551">
        <v>5</v>
      </c>
      <c r="L64" s="547">
        <v>284</v>
      </c>
      <c r="M64" s="547">
        <v>78</v>
      </c>
      <c r="N64" s="547">
        <v>33</v>
      </c>
      <c r="O64" s="547">
        <v>3</v>
      </c>
      <c r="P64" s="547"/>
      <c r="Q64" s="550">
        <f t="shared" si="1"/>
        <v>398</v>
      </c>
    </row>
    <row r="65" spans="2:17" x14ac:dyDescent="0.25">
      <c r="B65" s="551">
        <v>6</v>
      </c>
      <c r="C65" s="547">
        <v>340</v>
      </c>
      <c r="D65" s="547">
        <v>50</v>
      </c>
      <c r="E65" s="547">
        <v>3</v>
      </c>
      <c r="F65" s="547">
        <v>2</v>
      </c>
      <c r="G65" s="547"/>
      <c r="H65" s="550">
        <f t="shared" si="0"/>
        <v>395</v>
      </c>
      <c r="K65" s="551">
        <v>6</v>
      </c>
      <c r="L65" s="547">
        <v>294</v>
      </c>
      <c r="M65" s="547">
        <v>73</v>
      </c>
      <c r="N65" s="547">
        <v>31</v>
      </c>
      <c r="O65" s="547"/>
      <c r="P65" s="547"/>
      <c r="Q65" s="550">
        <f t="shared" si="1"/>
        <v>398</v>
      </c>
    </row>
    <row r="66" spans="2:17" x14ac:dyDescent="0.25">
      <c r="B66" s="551">
        <v>7</v>
      </c>
      <c r="C66" s="547">
        <v>339</v>
      </c>
      <c r="D66" s="547">
        <v>45</v>
      </c>
      <c r="E66" s="547">
        <v>9</v>
      </c>
      <c r="F66" s="547">
        <v>2</v>
      </c>
      <c r="G66" s="547"/>
      <c r="H66" s="550">
        <f t="shared" si="0"/>
        <v>395</v>
      </c>
      <c r="K66" s="551">
        <v>7</v>
      </c>
      <c r="L66" s="547">
        <v>290</v>
      </c>
      <c r="M66" s="547">
        <v>83</v>
      </c>
      <c r="N66" s="547">
        <v>25</v>
      </c>
      <c r="O66" s="547"/>
      <c r="P66" s="547"/>
      <c r="Q66" s="550">
        <f t="shared" si="1"/>
        <v>398</v>
      </c>
    </row>
    <row r="67" spans="2:17" x14ac:dyDescent="0.25">
      <c r="B67" s="551">
        <v>8</v>
      </c>
      <c r="C67" s="547">
        <v>330</v>
      </c>
      <c r="D67" s="547">
        <v>45</v>
      </c>
      <c r="E67" s="547">
        <v>20</v>
      </c>
      <c r="F67" s="547"/>
      <c r="G67" s="547"/>
      <c r="H67" s="550">
        <f t="shared" si="0"/>
        <v>395</v>
      </c>
      <c r="K67" s="551">
        <v>8</v>
      </c>
      <c r="L67" s="547">
        <v>285</v>
      </c>
      <c r="M67" s="547">
        <v>84</v>
      </c>
      <c r="N67" s="547">
        <v>29</v>
      </c>
      <c r="O67" s="547"/>
      <c r="P67" s="547"/>
      <c r="Q67" s="550">
        <f t="shared" si="1"/>
        <v>398</v>
      </c>
    </row>
    <row r="68" spans="2:17" x14ac:dyDescent="0.25">
      <c r="B68" s="551">
        <v>9</v>
      </c>
      <c r="C68" s="547"/>
      <c r="D68" s="547"/>
      <c r="E68" s="547"/>
      <c r="F68" s="548"/>
      <c r="G68" s="549"/>
      <c r="H68" s="550">
        <f t="shared" si="0"/>
        <v>0</v>
      </c>
      <c r="K68" s="551">
        <v>9</v>
      </c>
      <c r="L68" s="547">
        <v>288</v>
      </c>
      <c r="M68" s="547">
        <v>77</v>
      </c>
      <c r="N68" s="547">
        <v>32</v>
      </c>
      <c r="O68" s="547">
        <v>1</v>
      </c>
      <c r="P68" s="549"/>
      <c r="Q68" s="550">
        <f t="shared" si="1"/>
        <v>398</v>
      </c>
    </row>
    <row r="69" spans="2:17" x14ac:dyDescent="0.25">
      <c r="B69" s="551">
        <v>10</v>
      </c>
      <c r="C69" s="552"/>
      <c r="D69" s="552"/>
      <c r="E69" s="552"/>
      <c r="F69" s="553"/>
      <c r="G69" s="549"/>
      <c r="H69" s="550">
        <f t="shared" si="0"/>
        <v>0</v>
      </c>
      <c r="K69" s="551">
        <v>10</v>
      </c>
      <c r="L69" s="547">
        <v>290</v>
      </c>
      <c r="M69" s="547">
        <v>80</v>
      </c>
      <c r="N69" s="547">
        <v>26</v>
      </c>
      <c r="O69" s="548">
        <v>2</v>
      </c>
      <c r="P69" s="549"/>
      <c r="Q69" s="550">
        <f t="shared" si="1"/>
        <v>398</v>
      </c>
    </row>
    <row r="70" spans="2:17" x14ac:dyDescent="0.25">
      <c r="B70" s="1560"/>
      <c r="C70" s="550">
        <f>SUM(C60:C69)</f>
        <v>2724</v>
      </c>
      <c r="D70" s="550">
        <f>SUM(D60:D69)</f>
        <v>365</v>
      </c>
      <c r="E70" s="550">
        <f>SUM(E60:E69)</f>
        <v>65</v>
      </c>
      <c r="F70" s="550">
        <f>SUM(F60:F69)</f>
        <v>6</v>
      </c>
      <c r="G70" s="550"/>
      <c r="H70" s="550"/>
      <c r="K70" s="1560"/>
      <c r="L70" s="552"/>
      <c r="M70" s="552"/>
      <c r="N70" s="552"/>
      <c r="O70" s="553"/>
      <c r="P70" s="554"/>
      <c r="Q70" s="550"/>
    </row>
    <row r="71" spans="2:17" ht="15.75" thickBot="1" x14ac:dyDescent="0.3">
      <c r="B71" s="555" t="s">
        <v>392</v>
      </c>
      <c r="C71" s="557"/>
      <c r="D71" s="558"/>
      <c r="E71" s="559"/>
      <c r="F71" s="560"/>
      <c r="G71" s="561"/>
      <c r="H71" s="550">
        <f>SUM(H60:H70)</f>
        <v>3160</v>
      </c>
      <c r="K71" s="555" t="s">
        <v>392</v>
      </c>
      <c r="L71" s="550">
        <f t="shared" ref="L71:Q71" si="2">SUM(L60:L70)</f>
        <v>2849</v>
      </c>
      <c r="M71" s="550">
        <f t="shared" si="2"/>
        <v>839</v>
      </c>
      <c r="N71" s="550">
        <f t="shared" si="2"/>
        <v>281</v>
      </c>
      <c r="O71" s="550">
        <f t="shared" si="2"/>
        <v>11</v>
      </c>
      <c r="P71" s="550">
        <f t="shared" si="2"/>
        <v>0</v>
      </c>
      <c r="Q71" s="550">
        <f t="shared" si="2"/>
        <v>3980</v>
      </c>
    </row>
    <row r="72" spans="2:17" x14ac:dyDescent="0.25">
      <c r="B72" s="556"/>
      <c r="C72" s="564">
        <v>27240</v>
      </c>
      <c r="D72" s="564">
        <v>2865</v>
      </c>
      <c r="E72" s="564">
        <v>520</v>
      </c>
      <c r="F72" s="564">
        <v>36</v>
      </c>
      <c r="G72" s="564"/>
      <c r="H72" s="562"/>
      <c r="I72" s="567"/>
      <c r="K72" s="556"/>
      <c r="L72" s="557"/>
      <c r="M72" s="558"/>
      <c r="N72" s="559"/>
      <c r="O72" s="560"/>
      <c r="P72" s="561"/>
      <c r="Q72" s="562"/>
    </row>
    <row r="73" spans="2:17" ht="15.75" thickBot="1" x14ac:dyDescent="0.3">
      <c r="B73" s="563" t="s">
        <v>1141</v>
      </c>
      <c r="C73" s="564">
        <f>(C71*10)</f>
        <v>0</v>
      </c>
      <c r="D73" s="564">
        <f>(D71*9)</f>
        <v>0</v>
      </c>
      <c r="E73" s="564">
        <f>(E71*8)</f>
        <v>0</v>
      </c>
      <c r="F73" s="564">
        <v>6</v>
      </c>
      <c r="G73" s="564">
        <v>3</v>
      </c>
      <c r="H73" s="1561">
        <v>0.98399999999999999</v>
      </c>
      <c r="K73" s="563" t="s">
        <v>1141</v>
      </c>
      <c r="L73" s="564">
        <f>(L71*10)</f>
        <v>28490</v>
      </c>
      <c r="M73" s="564">
        <f>(M71*9)</f>
        <v>7551</v>
      </c>
      <c r="N73" s="564">
        <f>(N71*8)</f>
        <v>2248</v>
      </c>
      <c r="O73" s="564">
        <v>66</v>
      </c>
      <c r="P73" s="564"/>
      <c r="Q73" s="1561">
        <f>SUM(L73:P73)/Q71/10</f>
        <v>0.96369346733668348</v>
      </c>
    </row>
    <row r="74" spans="2:17" x14ac:dyDescent="0.25">
      <c r="G74" s="1562">
        <v>9.84</v>
      </c>
      <c r="P74" s="1562">
        <v>9.64</v>
      </c>
    </row>
    <row r="75" spans="2:17" x14ac:dyDescent="0.25">
      <c r="B75" t="s">
        <v>1142</v>
      </c>
      <c r="D75" s="1563"/>
      <c r="E75" s="567"/>
      <c r="K75" t="s">
        <v>1142</v>
      </c>
      <c r="M75" s="1563"/>
      <c r="N75" s="567"/>
    </row>
    <row r="76" spans="2:17" x14ac:dyDescent="0.25">
      <c r="G76" s="1564"/>
    </row>
    <row r="77" spans="2:17" ht="15.75" thickBot="1" x14ac:dyDescent="0.3">
      <c r="C77" t="s">
        <v>1143</v>
      </c>
      <c r="G77" s="1564"/>
    </row>
    <row r="78" spans="2:17" x14ac:dyDescent="0.25">
      <c r="C78" s="1565" t="s">
        <v>971</v>
      </c>
      <c r="D78" s="1566">
        <v>10</v>
      </c>
      <c r="E78" s="771"/>
    </row>
    <row r="79" spans="2:17" x14ac:dyDescent="0.25">
      <c r="C79" s="1567" t="s">
        <v>973</v>
      </c>
      <c r="D79" s="1568">
        <v>9</v>
      </c>
    </row>
    <row r="80" spans="2:17" x14ac:dyDescent="0.25">
      <c r="C80" s="1567" t="s">
        <v>975</v>
      </c>
      <c r="D80" s="1568">
        <v>8</v>
      </c>
      <c r="E80" s="770"/>
    </row>
    <row r="81" spans="2:17" x14ac:dyDescent="0.25">
      <c r="C81" s="1567" t="s">
        <v>977</v>
      </c>
      <c r="D81" s="1568">
        <v>6</v>
      </c>
    </row>
    <row r="82" spans="2:17" ht="15.75" thickBot="1" x14ac:dyDescent="0.3">
      <c r="C82" s="1569" t="s">
        <v>980</v>
      </c>
      <c r="D82" s="1570">
        <v>3</v>
      </c>
    </row>
    <row r="84" spans="2:17" ht="15.75" thickBot="1" x14ac:dyDescent="0.3"/>
    <row r="85" spans="2:17" ht="15.75" thickBot="1" x14ac:dyDescent="0.3">
      <c r="B85" s="501"/>
      <c r="C85" s="1557" t="s">
        <v>1352</v>
      </c>
      <c r="D85" s="1199"/>
      <c r="E85" s="1199"/>
      <c r="F85" s="504"/>
    </row>
    <row r="86" spans="2:17" ht="15.75" thickBot="1" x14ac:dyDescent="0.3">
      <c r="B86" s="541" t="s">
        <v>441</v>
      </c>
      <c r="C86" s="661" t="s">
        <v>768</v>
      </c>
      <c r="D86" s="661" t="s">
        <v>769</v>
      </c>
      <c r="E86" s="1558" t="s">
        <v>770</v>
      </c>
      <c r="F86" s="661" t="s">
        <v>771</v>
      </c>
      <c r="G86" s="1559" t="s">
        <v>772</v>
      </c>
      <c r="H86" s="661" t="s">
        <v>392</v>
      </c>
      <c r="K86" s="501"/>
      <c r="L86" s="1557" t="s">
        <v>1353</v>
      </c>
      <c r="M86" s="1199"/>
      <c r="N86" s="1199"/>
      <c r="O86" s="504"/>
    </row>
    <row r="87" spans="2:17" ht="15.75" thickBot="1" x14ac:dyDescent="0.3">
      <c r="B87" s="546">
        <v>1</v>
      </c>
      <c r="C87" s="547">
        <v>81</v>
      </c>
      <c r="D87" s="547">
        <v>2</v>
      </c>
      <c r="E87" s="547">
        <v>16</v>
      </c>
      <c r="F87" s="547">
        <v>1</v>
      </c>
      <c r="G87" s="547"/>
      <c r="H87" s="550">
        <f t="shared" ref="H87:H94" si="3">SUM(C87:G87)</f>
        <v>100</v>
      </c>
      <c r="I87" s="550"/>
      <c r="K87" s="541" t="s">
        <v>441</v>
      </c>
      <c r="L87" s="661" t="s">
        <v>768</v>
      </c>
      <c r="M87" s="661" t="s">
        <v>769</v>
      </c>
      <c r="N87" s="1558" t="s">
        <v>770</v>
      </c>
      <c r="O87" s="661" t="s">
        <v>771</v>
      </c>
      <c r="P87" s="1559" t="s">
        <v>772</v>
      </c>
      <c r="Q87" s="661" t="s">
        <v>392</v>
      </c>
    </row>
    <row r="88" spans="2:17" x14ac:dyDescent="0.25">
      <c r="B88" s="551">
        <v>2</v>
      </c>
      <c r="C88" s="547">
        <v>77</v>
      </c>
      <c r="D88" s="547">
        <v>13</v>
      </c>
      <c r="E88" s="547">
        <v>10</v>
      </c>
      <c r="F88" s="547"/>
      <c r="G88" s="547"/>
      <c r="H88" s="550">
        <f t="shared" si="3"/>
        <v>100</v>
      </c>
      <c r="I88" s="550"/>
      <c r="K88" s="546">
        <v>1</v>
      </c>
      <c r="L88" s="547">
        <v>290</v>
      </c>
      <c r="M88" s="547">
        <v>90</v>
      </c>
      <c r="N88" s="547">
        <v>27</v>
      </c>
      <c r="O88" s="547"/>
      <c r="P88" s="547"/>
      <c r="Q88" s="550">
        <f t="shared" ref="Q88:Q95" si="4">SUM(L88:P88)</f>
        <v>407</v>
      </c>
    </row>
    <row r="89" spans="2:17" x14ac:dyDescent="0.25">
      <c r="B89" s="551">
        <v>3</v>
      </c>
      <c r="C89" s="547">
        <v>70</v>
      </c>
      <c r="D89" s="547">
        <v>21</v>
      </c>
      <c r="E89" s="547">
        <v>9</v>
      </c>
      <c r="F89" s="547"/>
      <c r="G89" s="547"/>
      <c r="H89" s="550">
        <f t="shared" si="3"/>
        <v>100</v>
      </c>
      <c r="I89" s="550"/>
      <c r="K89" s="551">
        <v>2</v>
      </c>
      <c r="L89" s="547">
        <v>283</v>
      </c>
      <c r="M89" s="547">
        <v>94</v>
      </c>
      <c r="N89" s="547">
        <v>30</v>
      </c>
      <c r="O89" s="547"/>
      <c r="P89" s="547"/>
      <c r="Q89" s="550">
        <f t="shared" si="4"/>
        <v>407</v>
      </c>
    </row>
    <row r="90" spans="2:17" x14ac:dyDescent="0.25">
      <c r="B90" s="551">
        <v>4</v>
      </c>
      <c r="C90" s="547">
        <v>78</v>
      </c>
      <c r="D90" s="547">
        <v>18</v>
      </c>
      <c r="E90" s="547">
        <v>4</v>
      </c>
      <c r="F90" s="547"/>
      <c r="G90" s="547"/>
      <c r="H90" s="550">
        <f t="shared" si="3"/>
        <v>100</v>
      </c>
      <c r="I90" s="550"/>
      <c r="K90" s="551">
        <v>3</v>
      </c>
      <c r="L90" s="547">
        <v>291</v>
      </c>
      <c r="M90" s="547">
        <v>97</v>
      </c>
      <c r="N90" s="547">
        <v>13</v>
      </c>
      <c r="O90" s="547">
        <v>6</v>
      </c>
      <c r="P90" s="547"/>
      <c r="Q90" s="550">
        <f t="shared" si="4"/>
        <v>407</v>
      </c>
    </row>
    <row r="91" spans="2:17" x14ac:dyDescent="0.25">
      <c r="B91" s="551">
        <v>5</v>
      </c>
      <c r="C91" s="547">
        <v>77</v>
      </c>
      <c r="D91" s="547">
        <v>17</v>
      </c>
      <c r="E91" s="547">
        <v>6</v>
      </c>
      <c r="F91" s="547"/>
      <c r="G91" s="547"/>
      <c r="H91" s="550">
        <f t="shared" si="3"/>
        <v>100</v>
      </c>
      <c r="I91" s="550"/>
      <c r="K91" s="551">
        <v>4</v>
      </c>
      <c r="L91" s="547">
        <v>276</v>
      </c>
      <c r="M91" s="547">
        <v>100</v>
      </c>
      <c r="N91" s="547">
        <v>31</v>
      </c>
      <c r="O91" s="547"/>
      <c r="P91" s="547"/>
      <c r="Q91" s="550">
        <f t="shared" si="4"/>
        <v>407</v>
      </c>
    </row>
    <row r="92" spans="2:17" x14ac:dyDescent="0.25">
      <c r="B92" s="551">
        <v>6</v>
      </c>
      <c r="C92" s="547">
        <v>76</v>
      </c>
      <c r="D92" s="547">
        <v>18</v>
      </c>
      <c r="E92" s="547">
        <v>6</v>
      </c>
      <c r="F92" s="547"/>
      <c r="G92" s="547"/>
      <c r="H92" s="550">
        <f t="shared" si="3"/>
        <v>100</v>
      </c>
      <c r="I92" s="550"/>
      <c r="K92" s="551">
        <v>5</v>
      </c>
      <c r="L92" s="547">
        <v>301</v>
      </c>
      <c r="M92" s="547">
        <v>89</v>
      </c>
      <c r="N92" s="1571">
        <v>17</v>
      </c>
      <c r="O92" s="547"/>
      <c r="P92" s="547"/>
      <c r="Q92" s="550">
        <f t="shared" si="4"/>
        <v>407</v>
      </c>
    </row>
    <row r="93" spans="2:17" x14ac:dyDescent="0.25">
      <c r="B93" s="551">
        <v>7</v>
      </c>
      <c r="C93" s="547">
        <v>78</v>
      </c>
      <c r="D93" s="547">
        <v>15</v>
      </c>
      <c r="E93" s="547">
        <v>7</v>
      </c>
      <c r="F93" s="547"/>
      <c r="G93" s="547"/>
      <c r="H93" s="550">
        <f t="shared" si="3"/>
        <v>100</v>
      </c>
      <c r="I93" s="550"/>
      <c r="K93" s="551">
        <v>6</v>
      </c>
      <c r="L93" s="547">
        <v>298</v>
      </c>
      <c r="M93" s="547">
        <v>95</v>
      </c>
      <c r="N93" s="547">
        <v>11</v>
      </c>
      <c r="O93" s="547">
        <v>3</v>
      </c>
      <c r="P93" s="547"/>
      <c r="Q93" s="550">
        <f t="shared" si="4"/>
        <v>407</v>
      </c>
    </row>
    <row r="94" spans="2:17" x14ac:dyDescent="0.25">
      <c r="B94" s="551">
        <v>8</v>
      </c>
      <c r="C94" s="547">
        <v>79</v>
      </c>
      <c r="D94" s="547">
        <v>15</v>
      </c>
      <c r="E94" s="547">
        <v>6</v>
      </c>
      <c r="F94" s="547"/>
      <c r="G94" s="547"/>
      <c r="H94" s="550">
        <f t="shared" si="3"/>
        <v>100</v>
      </c>
      <c r="I94" s="550"/>
      <c r="K94" s="551">
        <v>7</v>
      </c>
      <c r="L94" s="547">
        <v>297</v>
      </c>
      <c r="M94" s="547">
        <v>87</v>
      </c>
      <c r="N94" s="547">
        <v>22</v>
      </c>
      <c r="O94" s="547">
        <v>1</v>
      </c>
      <c r="P94" s="547"/>
      <c r="Q94" s="550">
        <f t="shared" si="4"/>
        <v>407</v>
      </c>
    </row>
    <row r="95" spans="2:17" x14ac:dyDescent="0.25">
      <c r="B95" s="551">
        <v>9</v>
      </c>
      <c r="C95" s="547"/>
      <c r="D95" s="547"/>
      <c r="E95" s="547"/>
      <c r="F95" s="548"/>
      <c r="G95" s="549"/>
      <c r="H95" s="550"/>
      <c r="I95" s="550"/>
      <c r="K95" s="551">
        <v>8</v>
      </c>
      <c r="L95" s="547">
        <v>301</v>
      </c>
      <c r="M95" s="547">
        <v>91</v>
      </c>
      <c r="N95" s="547">
        <v>13</v>
      </c>
      <c r="O95" s="547">
        <v>2</v>
      </c>
      <c r="P95" s="547"/>
      <c r="Q95" s="550">
        <f t="shared" si="4"/>
        <v>407</v>
      </c>
    </row>
    <row r="96" spans="2:17" ht="15.75" thickBot="1" x14ac:dyDescent="0.3">
      <c r="B96" s="2822">
        <v>10</v>
      </c>
      <c r="C96" s="2806">
        <v>82</v>
      </c>
      <c r="D96" s="2806">
        <v>12</v>
      </c>
      <c r="E96" s="2806">
        <v>6</v>
      </c>
      <c r="F96" s="2807"/>
      <c r="G96" s="2823"/>
      <c r="H96" s="2809">
        <f>SUM(C96:G96)</f>
        <v>100</v>
      </c>
      <c r="I96" s="550"/>
      <c r="K96" s="551"/>
      <c r="L96" s="547"/>
      <c r="M96" s="547"/>
      <c r="N96" s="547"/>
      <c r="O96" s="548"/>
      <c r="P96" s="549"/>
      <c r="Q96" s="550"/>
    </row>
    <row r="97" spans="2:18" ht="15.75" thickBot="1" x14ac:dyDescent="0.3">
      <c r="B97" s="2810" t="s">
        <v>392</v>
      </c>
      <c r="C97" s="2824">
        <f>SUM(C87:C96)</f>
        <v>698</v>
      </c>
      <c r="D97" s="2824">
        <f>SUM(D87:D96)</f>
        <v>131</v>
      </c>
      <c r="E97" s="2824">
        <f>SUM(E87:E96)</f>
        <v>70</v>
      </c>
      <c r="F97" s="2824">
        <f>SUM(F87:F96)</f>
        <v>1</v>
      </c>
      <c r="G97" s="2824"/>
      <c r="H97" s="2825">
        <f>SUM(H87:H96)</f>
        <v>900</v>
      </c>
      <c r="I97" s="550"/>
      <c r="K97" s="1560">
        <v>7</v>
      </c>
      <c r="L97" s="552"/>
      <c r="M97" s="552"/>
      <c r="N97" s="552"/>
      <c r="O97" s="553"/>
      <c r="P97" s="554"/>
      <c r="Q97" s="550"/>
    </row>
    <row r="98" spans="2:18" ht="15.75" thickBot="1" x14ac:dyDescent="0.3">
      <c r="B98" s="2826"/>
      <c r="C98" s="2827"/>
      <c r="D98" s="2828"/>
      <c r="E98" s="2829"/>
      <c r="F98" s="2830"/>
      <c r="G98" s="2831"/>
      <c r="H98" s="2819"/>
      <c r="I98" s="562"/>
      <c r="K98" s="555" t="s">
        <v>392</v>
      </c>
      <c r="L98" s="550">
        <f>SUM(L88:L97)</f>
        <v>2337</v>
      </c>
      <c r="M98" s="550">
        <f>SUM(M88:M97)</f>
        <v>743</v>
      </c>
      <c r="N98" s="550">
        <f>SUM(N88:N97)</f>
        <v>164</v>
      </c>
      <c r="O98" s="550">
        <f>SUM(O88:O97)</f>
        <v>12</v>
      </c>
      <c r="P98" s="550"/>
      <c r="Q98" s="550">
        <f>SUM(L98:P98)</f>
        <v>3256</v>
      </c>
    </row>
    <row r="99" spans="2:18" ht="15.75" thickBot="1" x14ac:dyDescent="0.3">
      <c r="B99" s="890" t="s">
        <v>393</v>
      </c>
      <c r="C99" s="2832">
        <f>(C97*10)</f>
        <v>6980</v>
      </c>
      <c r="D99" s="2832">
        <f>(D97*9)</f>
        <v>1179</v>
      </c>
      <c r="E99" s="2832">
        <f>(E97*8)</f>
        <v>560</v>
      </c>
      <c r="F99" s="2832">
        <f>(F97*6)</f>
        <v>6</v>
      </c>
      <c r="G99" s="2832"/>
      <c r="H99" s="2833">
        <f>SUM(C99:G99)/H97/10</f>
        <v>0.96944444444444444</v>
      </c>
      <c r="I99" s="1561"/>
      <c r="K99" s="556"/>
      <c r="L99" s="557"/>
      <c r="M99" s="558"/>
      <c r="N99" s="559"/>
      <c r="O99" s="560"/>
      <c r="P99" s="561"/>
      <c r="Q99" s="562"/>
    </row>
    <row r="100" spans="2:18" ht="15.75" thickBot="1" x14ac:dyDescent="0.3">
      <c r="C100" s="567"/>
      <c r="D100" s="567"/>
      <c r="E100" s="567"/>
      <c r="F100" s="567"/>
      <c r="G100" s="2834">
        <v>9.7000000000000003E-2</v>
      </c>
      <c r="I100" s="49"/>
      <c r="J100" s="49"/>
      <c r="K100" s="563" t="s">
        <v>1141</v>
      </c>
      <c r="L100" s="564">
        <v>23370</v>
      </c>
      <c r="M100" s="564">
        <v>6687</v>
      </c>
      <c r="N100" s="564">
        <v>1312</v>
      </c>
      <c r="O100" s="564">
        <v>72</v>
      </c>
      <c r="P100" s="564">
        <f>SUM(L100:O100)</f>
        <v>31441</v>
      </c>
      <c r="Q100" s="1561">
        <v>0.96599999999999997</v>
      </c>
      <c r="R100" s="567"/>
    </row>
    <row r="101" spans="2:18" x14ac:dyDescent="0.25">
      <c r="B101" t="s">
        <v>1142</v>
      </c>
      <c r="D101" s="1563"/>
      <c r="E101" s="567"/>
      <c r="I101" s="49"/>
      <c r="J101" s="49"/>
      <c r="P101" s="1562">
        <v>9.66</v>
      </c>
    </row>
    <row r="102" spans="2:18" x14ac:dyDescent="0.25">
      <c r="K102" t="s">
        <v>1142</v>
      </c>
      <c r="M102" s="1563"/>
      <c r="N102" s="567"/>
    </row>
  </sheetData>
  <mergeCells count="2">
    <mergeCell ref="C3:G3"/>
    <mergeCell ref="G7:H7"/>
  </mergeCells>
  <conditionalFormatting sqref="O99 O96:O97 O72 O69:O70">
    <cfRule type="cellIs" dxfId="43" priority="5" stopIfTrue="1" operator="between">
      <formula>0.01</formula>
      <formula>0.9499</formula>
    </cfRule>
  </conditionalFormatting>
  <conditionalFormatting sqref="C28:C31">
    <cfRule type="cellIs" dxfId="42" priority="3" stopIfTrue="1" operator="lessThan">
      <formula>0.9</formula>
    </cfRule>
  </conditionalFormatting>
  <conditionalFormatting sqref="F71 F68:F69">
    <cfRule type="cellIs" dxfId="41" priority="2" stopIfTrue="1" operator="between">
      <formula>0.01</formula>
      <formula>0.9499</formula>
    </cfRule>
  </conditionalFormatting>
  <conditionalFormatting sqref="F98 F95:F96">
    <cfRule type="cellIs" dxfId="40" priority="1" stopIfTrue="1" operator="between">
      <formula>0.01</formula>
      <formula>0.9499</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70" zoomScaleNormal="70" workbookViewId="0"/>
  </sheetViews>
  <sheetFormatPr defaultColWidth="11.42578125" defaultRowHeight="15" x14ac:dyDescent="0.25"/>
  <cols>
    <col min="1" max="1" width="24" customWidth="1"/>
    <col min="2" max="2" width="6" customWidth="1"/>
    <col min="3" max="6" width="11.42578125" customWidth="1"/>
    <col min="7" max="7" width="14.5703125" customWidth="1"/>
    <col min="9" max="9" width="18.42578125" customWidth="1"/>
    <col min="257" max="257" width="24" customWidth="1"/>
    <col min="258" max="258" width="6" customWidth="1"/>
    <col min="259" max="262" width="11.42578125" customWidth="1"/>
    <col min="263" max="263" width="14.5703125" customWidth="1"/>
    <col min="513" max="513" width="24" customWidth="1"/>
    <col min="514" max="514" width="6" customWidth="1"/>
    <col min="515" max="518" width="11.42578125" customWidth="1"/>
    <col min="519" max="519" width="14.5703125" customWidth="1"/>
    <col min="769" max="769" width="24" customWidth="1"/>
    <col min="770" max="770" width="6" customWidth="1"/>
    <col min="771" max="774" width="11.42578125" customWidth="1"/>
    <col min="775" max="775" width="14.5703125" customWidth="1"/>
    <col min="1025" max="1025" width="24" customWidth="1"/>
    <col min="1026" max="1026" width="6" customWidth="1"/>
    <col min="1027" max="1030" width="11.42578125" customWidth="1"/>
    <col min="1031" max="1031" width="14.5703125" customWidth="1"/>
    <col min="1281" max="1281" width="24" customWidth="1"/>
    <col min="1282" max="1282" width="6" customWidth="1"/>
    <col min="1283" max="1286" width="11.42578125" customWidth="1"/>
    <col min="1287" max="1287" width="14.5703125" customWidth="1"/>
    <col min="1537" max="1537" width="24" customWidth="1"/>
    <col min="1538" max="1538" width="6" customWidth="1"/>
    <col min="1539" max="1542" width="11.42578125" customWidth="1"/>
    <col min="1543" max="1543" width="14.5703125" customWidth="1"/>
    <col min="1793" max="1793" width="24" customWidth="1"/>
    <col min="1794" max="1794" width="6" customWidth="1"/>
    <col min="1795" max="1798" width="11.42578125" customWidth="1"/>
    <col min="1799" max="1799" width="14.5703125" customWidth="1"/>
    <col min="2049" max="2049" width="24" customWidth="1"/>
    <col min="2050" max="2050" width="6" customWidth="1"/>
    <col min="2051" max="2054" width="11.42578125" customWidth="1"/>
    <col min="2055" max="2055" width="14.5703125" customWidth="1"/>
    <col min="2305" max="2305" width="24" customWidth="1"/>
    <col min="2306" max="2306" width="6" customWidth="1"/>
    <col min="2307" max="2310" width="11.42578125" customWidth="1"/>
    <col min="2311" max="2311" width="14.5703125" customWidth="1"/>
    <col min="2561" max="2561" width="24" customWidth="1"/>
    <col min="2562" max="2562" width="6" customWidth="1"/>
    <col min="2563" max="2566" width="11.42578125" customWidth="1"/>
    <col min="2567" max="2567" width="14.5703125" customWidth="1"/>
    <col min="2817" max="2817" width="24" customWidth="1"/>
    <col min="2818" max="2818" width="6" customWidth="1"/>
    <col min="2819" max="2822" width="11.42578125" customWidth="1"/>
    <col min="2823" max="2823" width="14.5703125" customWidth="1"/>
    <col min="3073" max="3073" width="24" customWidth="1"/>
    <col min="3074" max="3074" width="6" customWidth="1"/>
    <col min="3075" max="3078" width="11.42578125" customWidth="1"/>
    <col min="3079" max="3079" width="14.5703125" customWidth="1"/>
    <col min="3329" max="3329" width="24" customWidth="1"/>
    <col min="3330" max="3330" width="6" customWidth="1"/>
    <col min="3331" max="3334" width="11.42578125" customWidth="1"/>
    <col min="3335" max="3335" width="14.5703125" customWidth="1"/>
    <col min="3585" max="3585" width="24" customWidth="1"/>
    <col min="3586" max="3586" width="6" customWidth="1"/>
    <col min="3587" max="3590" width="11.42578125" customWidth="1"/>
    <col min="3591" max="3591" width="14.5703125" customWidth="1"/>
    <col min="3841" max="3841" width="24" customWidth="1"/>
    <col min="3842" max="3842" width="6" customWidth="1"/>
    <col min="3843" max="3846" width="11.42578125" customWidth="1"/>
    <col min="3847" max="3847" width="14.5703125" customWidth="1"/>
    <col min="4097" max="4097" width="24" customWidth="1"/>
    <col min="4098" max="4098" width="6" customWidth="1"/>
    <col min="4099" max="4102" width="11.42578125" customWidth="1"/>
    <col min="4103" max="4103" width="14.5703125" customWidth="1"/>
    <col min="4353" max="4353" width="24" customWidth="1"/>
    <col min="4354" max="4354" width="6" customWidth="1"/>
    <col min="4355" max="4358" width="11.42578125" customWidth="1"/>
    <col min="4359" max="4359" width="14.5703125" customWidth="1"/>
    <col min="4609" max="4609" width="24" customWidth="1"/>
    <col min="4610" max="4610" width="6" customWidth="1"/>
    <col min="4611" max="4614" width="11.42578125" customWidth="1"/>
    <col min="4615" max="4615" width="14.5703125" customWidth="1"/>
    <col min="4865" max="4865" width="24" customWidth="1"/>
    <col min="4866" max="4866" width="6" customWidth="1"/>
    <col min="4867" max="4870" width="11.42578125" customWidth="1"/>
    <col min="4871" max="4871" width="14.5703125" customWidth="1"/>
    <col min="5121" max="5121" width="24" customWidth="1"/>
    <col min="5122" max="5122" width="6" customWidth="1"/>
    <col min="5123" max="5126" width="11.42578125" customWidth="1"/>
    <col min="5127" max="5127" width="14.5703125" customWidth="1"/>
    <col min="5377" max="5377" width="24" customWidth="1"/>
    <col min="5378" max="5378" width="6" customWidth="1"/>
    <col min="5379" max="5382" width="11.42578125" customWidth="1"/>
    <col min="5383" max="5383" width="14.5703125" customWidth="1"/>
    <col min="5633" max="5633" width="24" customWidth="1"/>
    <col min="5634" max="5634" width="6" customWidth="1"/>
    <col min="5635" max="5638" width="11.42578125" customWidth="1"/>
    <col min="5639" max="5639" width="14.5703125" customWidth="1"/>
    <col min="5889" max="5889" width="24" customWidth="1"/>
    <col min="5890" max="5890" width="6" customWidth="1"/>
    <col min="5891" max="5894" width="11.42578125" customWidth="1"/>
    <col min="5895" max="5895" width="14.5703125" customWidth="1"/>
    <col min="6145" max="6145" width="24" customWidth="1"/>
    <col min="6146" max="6146" width="6" customWidth="1"/>
    <col min="6147" max="6150" width="11.42578125" customWidth="1"/>
    <col min="6151" max="6151" width="14.5703125" customWidth="1"/>
    <col min="6401" max="6401" width="24" customWidth="1"/>
    <col min="6402" max="6402" width="6" customWidth="1"/>
    <col min="6403" max="6406" width="11.42578125" customWidth="1"/>
    <col min="6407" max="6407" width="14.5703125" customWidth="1"/>
    <col min="6657" max="6657" width="24" customWidth="1"/>
    <col min="6658" max="6658" width="6" customWidth="1"/>
    <col min="6659" max="6662" width="11.42578125" customWidth="1"/>
    <col min="6663" max="6663" width="14.5703125" customWidth="1"/>
    <col min="6913" max="6913" width="24" customWidth="1"/>
    <col min="6914" max="6914" width="6" customWidth="1"/>
    <col min="6915" max="6918" width="11.42578125" customWidth="1"/>
    <col min="6919" max="6919" width="14.5703125" customWidth="1"/>
    <col min="7169" max="7169" width="24" customWidth="1"/>
    <col min="7170" max="7170" width="6" customWidth="1"/>
    <col min="7171" max="7174" width="11.42578125" customWidth="1"/>
    <col min="7175" max="7175" width="14.5703125" customWidth="1"/>
    <col min="7425" max="7425" width="24" customWidth="1"/>
    <col min="7426" max="7426" width="6" customWidth="1"/>
    <col min="7427" max="7430" width="11.42578125" customWidth="1"/>
    <col min="7431" max="7431" width="14.5703125" customWidth="1"/>
    <col min="7681" max="7681" width="24" customWidth="1"/>
    <col min="7682" max="7682" width="6" customWidth="1"/>
    <col min="7683" max="7686" width="11.42578125" customWidth="1"/>
    <col min="7687" max="7687" width="14.5703125" customWidth="1"/>
    <col min="7937" max="7937" width="24" customWidth="1"/>
    <col min="7938" max="7938" width="6" customWidth="1"/>
    <col min="7939" max="7942" width="11.42578125" customWidth="1"/>
    <col min="7943" max="7943" width="14.5703125" customWidth="1"/>
    <col min="8193" max="8193" width="24" customWidth="1"/>
    <col min="8194" max="8194" width="6" customWidth="1"/>
    <col min="8195" max="8198" width="11.42578125" customWidth="1"/>
    <col min="8199" max="8199" width="14.5703125" customWidth="1"/>
    <col min="8449" max="8449" width="24" customWidth="1"/>
    <col min="8450" max="8450" width="6" customWidth="1"/>
    <col min="8451" max="8454" width="11.42578125" customWidth="1"/>
    <col min="8455" max="8455" width="14.5703125" customWidth="1"/>
    <col min="8705" max="8705" width="24" customWidth="1"/>
    <col min="8706" max="8706" width="6" customWidth="1"/>
    <col min="8707" max="8710" width="11.42578125" customWidth="1"/>
    <col min="8711" max="8711" width="14.5703125" customWidth="1"/>
    <col min="8961" max="8961" width="24" customWidth="1"/>
    <col min="8962" max="8962" width="6" customWidth="1"/>
    <col min="8963" max="8966" width="11.42578125" customWidth="1"/>
    <col min="8967" max="8967" width="14.5703125" customWidth="1"/>
    <col min="9217" max="9217" width="24" customWidth="1"/>
    <col min="9218" max="9218" width="6" customWidth="1"/>
    <col min="9219" max="9222" width="11.42578125" customWidth="1"/>
    <col min="9223" max="9223" width="14.5703125" customWidth="1"/>
    <col min="9473" max="9473" width="24" customWidth="1"/>
    <col min="9474" max="9474" width="6" customWidth="1"/>
    <col min="9475" max="9478" width="11.42578125" customWidth="1"/>
    <col min="9479" max="9479" width="14.5703125" customWidth="1"/>
    <col min="9729" max="9729" width="24" customWidth="1"/>
    <col min="9730" max="9730" width="6" customWidth="1"/>
    <col min="9731" max="9734" width="11.42578125" customWidth="1"/>
    <col min="9735" max="9735" width="14.5703125" customWidth="1"/>
    <col min="9985" max="9985" width="24" customWidth="1"/>
    <col min="9986" max="9986" width="6" customWidth="1"/>
    <col min="9987" max="9990" width="11.42578125" customWidth="1"/>
    <col min="9991" max="9991" width="14.5703125" customWidth="1"/>
    <col min="10241" max="10241" width="24" customWidth="1"/>
    <col min="10242" max="10242" width="6" customWidth="1"/>
    <col min="10243" max="10246" width="11.42578125" customWidth="1"/>
    <col min="10247" max="10247" width="14.5703125" customWidth="1"/>
    <col min="10497" max="10497" width="24" customWidth="1"/>
    <col min="10498" max="10498" width="6" customWidth="1"/>
    <col min="10499" max="10502" width="11.42578125" customWidth="1"/>
    <col min="10503" max="10503" width="14.5703125" customWidth="1"/>
    <col min="10753" max="10753" width="24" customWidth="1"/>
    <col min="10754" max="10754" width="6" customWidth="1"/>
    <col min="10755" max="10758" width="11.42578125" customWidth="1"/>
    <col min="10759" max="10759" width="14.5703125" customWidth="1"/>
    <col min="11009" max="11009" width="24" customWidth="1"/>
    <col min="11010" max="11010" width="6" customWidth="1"/>
    <col min="11011" max="11014" width="11.42578125" customWidth="1"/>
    <col min="11015" max="11015" width="14.5703125" customWidth="1"/>
    <col min="11265" max="11265" width="24" customWidth="1"/>
    <col min="11266" max="11266" width="6" customWidth="1"/>
    <col min="11267" max="11270" width="11.42578125" customWidth="1"/>
    <col min="11271" max="11271" width="14.5703125" customWidth="1"/>
    <col min="11521" max="11521" width="24" customWidth="1"/>
    <col min="11522" max="11522" width="6" customWidth="1"/>
    <col min="11523" max="11526" width="11.42578125" customWidth="1"/>
    <col min="11527" max="11527" width="14.5703125" customWidth="1"/>
    <col min="11777" max="11777" width="24" customWidth="1"/>
    <col min="11778" max="11778" width="6" customWidth="1"/>
    <col min="11779" max="11782" width="11.42578125" customWidth="1"/>
    <col min="11783" max="11783" width="14.5703125" customWidth="1"/>
    <col min="12033" max="12033" width="24" customWidth="1"/>
    <col min="12034" max="12034" width="6" customWidth="1"/>
    <col min="12035" max="12038" width="11.42578125" customWidth="1"/>
    <col min="12039" max="12039" width="14.5703125" customWidth="1"/>
    <col min="12289" max="12289" width="24" customWidth="1"/>
    <col min="12290" max="12290" width="6" customWidth="1"/>
    <col min="12291" max="12294" width="11.42578125" customWidth="1"/>
    <col min="12295" max="12295" width="14.5703125" customWidth="1"/>
    <col min="12545" max="12545" width="24" customWidth="1"/>
    <col min="12546" max="12546" width="6" customWidth="1"/>
    <col min="12547" max="12550" width="11.42578125" customWidth="1"/>
    <col min="12551" max="12551" width="14.5703125" customWidth="1"/>
    <col min="12801" max="12801" width="24" customWidth="1"/>
    <col min="12802" max="12802" width="6" customWidth="1"/>
    <col min="12803" max="12806" width="11.42578125" customWidth="1"/>
    <col min="12807" max="12807" width="14.5703125" customWidth="1"/>
    <col min="13057" max="13057" width="24" customWidth="1"/>
    <col min="13058" max="13058" width="6" customWidth="1"/>
    <col min="13059" max="13062" width="11.42578125" customWidth="1"/>
    <col min="13063" max="13063" width="14.5703125" customWidth="1"/>
    <col min="13313" max="13313" width="24" customWidth="1"/>
    <col min="13314" max="13314" width="6" customWidth="1"/>
    <col min="13315" max="13318" width="11.42578125" customWidth="1"/>
    <col min="13319" max="13319" width="14.5703125" customWidth="1"/>
    <col min="13569" max="13569" width="24" customWidth="1"/>
    <col min="13570" max="13570" width="6" customWidth="1"/>
    <col min="13571" max="13574" width="11.42578125" customWidth="1"/>
    <col min="13575" max="13575" width="14.5703125" customWidth="1"/>
    <col min="13825" max="13825" width="24" customWidth="1"/>
    <col min="13826" max="13826" width="6" customWidth="1"/>
    <col min="13827" max="13830" width="11.42578125" customWidth="1"/>
    <col min="13831" max="13831" width="14.5703125" customWidth="1"/>
    <col min="14081" max="14081" width="24" customWidth="1"/>
    <col min="14082" max="14082" width="6" customWidth="1"/>
    <col min="14083" max="14086" width="11.42578125" customWidth="1"/>
    <col min="14087" max="14087" width="14.5703125" customWidth="1"/>
    <col min="14337" max="14337" width="24" customWidth="1"/>
    <col min="14338" max="14338" width="6" customWidth="1"/>
    <col min="14339" max="14342" width="11.42578125" customWidth="1"/>
    <col min="14343" max="14343" width="14.5703125" customWidth="1"/>
    <col min="14593" max="14593" width="24" customWidth="1"/>
    <col min="14594" max="14594" width="6" customWidth="1"/>
    <col min="14595" max="14598" width="11.42578125" customWidth="1"/>
    <col min="14599" max="14599" width="14.5703125" customWidth="1"/>
    <col min="14849" max="14849" width="24" customWidth="1"/>
    <col min="14850" max="14850" width="6" customWidth="1"/>
    <col min="14851" max="14854" width="11.42578125" customWidth="1"/>
    <col min="14855" max="14855" width="14.5703125" customWidth="1"/>
    <col min="15105" max="15105" width="24" customWidth="1"/>
    <col min="15106" max="15106" width="6" customWidth="1"/>
    <col min="15107" max="15110" width="11.42578125" customWidth="1"/>
    <col min="15111" max="15111" width="14.5703125" customWidth="1"/>
    <col min="15361" max="15361" width="24" customWidth="1"/>
    <col min="15362" max="15362" width="6" customWidth="1"/>
    <col min="15363" max="15366" width="11.42578125" customWidth="1"/>
    <col min="15367" max="15367" width="14.5703125" customWidth="1"/>
    <col min="15617" max="15617" width="24" customWidth="1"/>
    <col min="15618" max="15618" width="6" customWidth="1"/>
    <col min="15619" max="15622" width="11.42578125" customWidth="1"/>
    <col min="15623" max="15623" width="14.5703125" customWidth="1"/>
    <col min="15873" max="15873" width="24" customWidth="1"/>
    <col min="15874" max="15874" width="6" customWidth="1"/>
    <col min="15875" max="15878" width="11.42578125" customWidth="1"/>
    <col min="15879" max="15879" width="14.5703125" customWidth="1"/>
    <col min="16129" max="16129" width="24" customWidth="1"/>
    <col min="16130" max="16130" width="6" customWidth="1"/>
    <col min="16131" max="16134" width="11.42578125" customWidth="1"/>
    <col min="16135" max="16135" width="14.5703125" customWidth="1"/>
  </cols>
  <sheetData>
    <row r="1" spans="1:10" x14ac:dyDescent="0.25">
      <c r="E1" s="1552" t="s">
        <v>148</v>
      </c>
    </row>
    <row r="2" spans="1:10" x14ac:dyDescent="0.25">
      <c r="E2" s="1553" t="s">
        <v>41</v>
      </c>
    </row>
    <row r="3" spans="1:10" ht="15.75" x14ac:dyDescent="0.25">
      <c r="D3" s="123"/>
      <c r="E3" s="1552" t="s">
        <v>1135</v>
      </c>
    </row>
    <row r="4" spans="1:10" x14ac:dyDescent="0.25">
      <c r="E4" s="1552" t="s">
        <v>831</v>
      </c>
    </row>
    <row r="6" spans="1:10" x14ac:dyDescent="0.25">
      <c r="F6" t="s">
        <v>404</v>
      </c>
      <c r="I6" s="521">
        <v>43565</v>
      </c>
      <c r="J6" s="463"/>
    </row>
    <row r="7" spans="1:10" x14ac:dyDescent="0.25">
      <c r="H7" s="1555" t="s">
        <v>152</v>
      </c>
      <c r="I7" s="464" t="s">
        <v>1149</v>
      </c>
      <c r="J7" s="465"/>
    </row>
    <row r="8" spans="1:10" x14ac:dyDescent="0.25">
      <c r="I8" s="1555"/>
      <c r="J8" s="49"/>
    </row>
    <row r="9" spans="1:10" x14ac:dyDescent="0.25">
      <c r="A9" s="2040" t="s">
        <v>39</v>
      </c>
      <c r="B9" s="522" t="s">
        <v>833</v>
      </c>
      <c r="C9" s="523"/>
      <c r="D9" s="523"/>
      <c r="E9" s="523"/>
      <c r="F9" s="523"/>
      <c r="G9" s="523"/>
      <c r="H9" s="523"/>
      <c r="I9" s="524"/>
    </row>
    <row r="10" spans="1:10" x14ac:dyDescent="0.25">
      <c r="A10" s="2041" t="s">
        <v>157</v>
      </c>
      <c r="B10" s="571" t="s">
        <v>1150</v>
      </c>
      <c r="C10" s="572"/>
      <c r="D10" s="572"/>
      <c r="E10" s="572"/>
      <c r="F10" s="572"/>
      <c r="G10" s="572"/>
      <c r="H10" s="572"/>
      <c r="I10" s="573"/>
    </row>
    <row r="11" spans="1:10" x14ac:dyDescent="0.25">
      <c r="A11" s="527"/>
      <c r="B11" s="493" t="s">
        <v>1151</v>
      </c>
      <c r="C11" s="463"/>
      <c r="D11" s="463"/>
      <c r="E11" s="463"/>
      <c r="F11" s="463"/>
      <c r="G11" s="463"/>
      <c r="H11" s="463"/>
      <c r="I11" s="590"/>
    </row>
    <row r="12" spans="1:10" ht="17.25" customHeight="1" x14ac:dyDescent="0.25">
      <c r="A12" s="2043"/>
      <c r="B12" s="493" t="s">
        <v>1152</v>
      </c>
      <c r="C12" s="463"/>
      <c r="D12" s="463"/>
      <c r="E12" s="463"/>
      <c r="F12" s="463"/>
      <c r="G12" s="463"/>
      <c r="H12" s="463"/>
      <c r="I12" s="590"/>
    </row>
    <row r="13" spans="1:10" ht="17.25" customHeight="1" x14ac:dyDescent="0.25">
      <c r="A13" s="2043"/>
      <c r="B13" s="493" t="s">
        <v>836</v>
      </c>
      <c r="C13" s="463"/>
      <c r="D13" s="463"/>
      <c r="E13" s="463"/>
      <c r="F13" s="463"/>
      <c r="G13" s="463"/>
      <c r="H13" s="463"/>
      <c r="I13" s="590"/>
    </row>
    <row r="14" spans="1:10" ht="17.25" customHeight="1" x14ac:dyDescent="0.25">
      <c r="A14" s="2040" t="s">
        <v>155</v>
      </c>
      <c r="B14" s="574" t="s">
        <v>1373</v>
      </c>
      <c r="C14" s="523"/>
      <c r="D14" s="523"/>
      <c r="E14" s="523"/>
      <c r="F14" s="523"/>
      <c r="G14" s="523"/>
      <c r="H14" s="523"/>
      <c r="I14" s="524"/>
    </row>
    <row r="15" spans="1:10" x14ac:dyDescent="0.25">
      <c r="A15" s="2041" t="s">
        <v>159</v>
      </c>
      <c r="B15" s="571" t="s">
        <v>1153</v>
      </c>
      <c r="C15" s="572"/>
      <c r="D15" s="572"/>
      <c r="E15" s="572"/>
      <c r="F15" s="572"/>
      <c r="G15" s="572"/>
      <c r="H15" s="572"/>
      <c r="I15" s="573"/>
    </row>
    <row r="16" spans="1:10" x14ac:dyDescent="0.25">
      <c r="A16" s="2043"/>
      <c r="B16" s="493" t="s">
        <v>1154</v>
      </c>
      <c r="C16" s="463"/>
      <c r="D16" s="463"/>
      <c r="E16" s="463"/>
      <c r="F16" s="463"/>
      <c r="G16" s="463"/>
      <c r="H16" s="463"/>
      <c r="I16" s="590"/>
    </row>
    <row r="17" spans="1:9" x14ac:dyDescent="0.25">
      <c r="A17" s="2042"/>
      <c r="B17" s="595"/>
      <c r="C17" s="596"/>
      <c r="D17" s="596"/>
      <c r="E17" s="596"/>
      <c r="F17" s="596"/>
      <c r="G17" s="596"/>
      <c r="H17" s="596"/>
      <c r="I17" s="597"/>
    </row>
    <row r="18" spans="1:9" x14ac:dyDescent="0.25">
      <c r="A18" s="2040" t="s">
        <v>161</v>
      </c>
      <c r="B18" s="574" t="s">
        <v>268</v>
      </c>
      <c r="C18" s="523"/>
      <c r="D18" s="523"/>
      <c r="E18" s="523"/>
      <c r="F18" s="523"/>
      <c r="G18" s="523"/>
      <c r="H18" s="523"/>
      <c r="I18" s="524"/>
    </row>
    <row r="19" spans="1:9" x14ac:dyDescent="0.25">
      <c r="A19" s="2041" t="s">
        <v>162</v>
      </c>
      <c r="B19" s="571" t="s">
        <v>1155</v>
      </c>
      <c r="C19" s="572"/>
      <c r="D19" s="572"/>
      <c r="E19" s="572"/>
      <c r="F19" s="572"/>
      <c r="G19" s="572"/>
      <c r="H19" s="572"/>
      <c r="I19" s="573"/>
    </row>
    <row r="20" spans="1:9" x14ac:dyDescent="0.25">
      <c r="A20" s="2042"/>
      <c r="B20" s="595"/>
      <c r="C20" s="596"/>
      <c r="D20" s="596"/>
      <c r="E20" s="596"/>
      <c r="F20" s="596"/>
      <c r="G20" s="596"/>
      <c r="H20" s="596"/>
      <c r="I20" s="597"/>
    </row>
    <row r="21" spans="1:9" ht="30" x14ac:dyDescent="0.25">
      <c r="A21" s="2044" t="s">
        <v>187</v>
      </c>
      <c r="B21" s="576" t="s">
        <v>1156</v>
      </c>
      <c r="C21" s="577"/>
      <c r="D21" s="577"/>
      <c r="E21" s="577"/>
      <c r="F21" s="577"/>
      <c r="G21" s="577"/>
      <c r="H21" s="577"/>
      <c r="I21" s="578"/>
    </row>
    <row r="24" spans="1:9" ht="15.75" thickBot="1" x14ac:dyDescent="0.3"/>
    <row r="25" spans="1:9" ht="30" x14ac:dyDescent="0.25">
      <c r="C25" s="2307" t="s">
        <v>166</v>
      </c>
      <c r="D25" s="2313" t="s">
        <v>189</v>
      </c>
      <c r="E25" s="2309" t="s">
        <v>159</v>
      </c>
    </row>
    <row r="26" spans="1:9" hidden="1" x14ac:dyDescent="0.25">
      <c r="C26" s="2314">
        <v>42736</v>
      </c>
      <c r="D26" s="2350">
        <v>0</v>
      </c>
      <c r="E26" s="2351">
        <v>10</v>
      </c>
    </row>
    <row r="27" spans="1:9" hidden="1" x14ac:dyDescent="0.25">
      <c r="C27" s="2314">
        <v>42767</v>
      </c>
      <c r="D27" s="2350">
        <v>0</v>
      </c>
      <c r="E27" s="2351">
        <v>10</v>
      </c>
    </row>
    <row r="28" spans="1:9" hidden="1" x14ac:dyDescent="0.25">
      <c r="C28" s="2314">
        <v>42795</v>
      </c>
      <c r="D28" s="2350">
        <v>0</v>
      </c>
      <c r="E28" s="2351">
        <v>10</v>
      </c>
    </row>
    <row r="29" spans="1:9" hidden="1" x14ac:dyDescent="0.25">
      <c r="C29" s="2314">
        <v>42826</v>
      </c>
      <c r="D29" s="2350">
        <v>0</v>
      </c>
      <c r="E29" s="2351">
        <v>10</v>
      </c>
    </row>
    <row r="30" spans="1:9" hidden="1" x14ac:dyDescent="0.25">
      <c r="C30" s="2314">
        <v>42856</v>
      </c>
      <c r="D30" s="2350">
        <v>0</v>
      </c>
      <c r="E30" s="2351">
        <v>10</v>
      </c>
    </row>
    <row r="31" spans="1:9" hidden="1" x14ac:dyDescent="0.25">
      <c r="C31" s="2314">
        <v>42887</v>
      </c>
      <c r="D31" s="2350">
        <v>0</v>
      </c>
      <c r="E31" s="2351">
        <v>10</v>
      </c>
    </row>
    <row r="32" spans="1:9" hidden="1" x14ac:dyDescent="0.25">
      <c r="C32" s="2314">
        <v>42917</v>
      </c>
      <c r="D32" s="2350">
        <v>0</v>
      </c>
      <c r="E32" s="2351">
        <v>10</v>
      </c>
    </row>
    <row r="33" spans="3:5" hidden="1" x14ac:dyDescent="0.25">
      <c r="C33" s="2314">
        <v>42948</v>
      </c>
      <c r="D33" s="2350">
        <v>0</v>
      </c>
      <c r="E33" s="2351">
        <v>10</v>
      </c>
    </row>
    <row r="34" spans="3:5" hidden="1" x14ac:dyDescent="0.25">
      <c r="C34" s="2314">
        <v>42979</v>
      </c>
      <c r="D34" s="2350">
        <v>0</v>
      </c>
      <c r="E34" s="2351">
        <v>10</v>
      </c>
    </row>
    <row r="35" spans="3:5" hidden="1" x14ac:dyDescent="0.25">
      <c r="C35" s="2314">
        <v>43009</v>
      </c>
      <c r="D35" s="2350">
        <v>0</v>
      </c>
      <c r="E35" s="2351">
        <v>10</v>
      </c>
    </row>
    <row r="36" spans="3:5" hidden="1" x14ac:dyDescent="0.25">
      <c r="C36" s="2314">
        <v>43040</v>
      </c>
      <c r="D36" s="2350">
        <v>0</v>
      </c>
      <c r="E36" s="2351">
        <v>10</v>
      </c>
    </row>
    <row r="37" spans="3:5" hidden="1" x14ac:dyDescent="0.25">
      <c r="C37" s="2314">
        <v>43070</v>
      </c>
      <c r="D37" s="2350">
        <v>0</v>
      </c>
      <c r="E37" s="2351">
        <v>10</v>
      </c>
    </row>
    <row r="38" spans="3:5" x14ac:dyDescent="0.25">
      <c r="C38" s="2851">
        <v>43101</v>
      </c>
      <c r="D38" s="2350">
        <v>0</v>
      </c>
      <c r="E38" s="2351">
        <v>10</v>
      </c>
    </row>
    <row r="39" spans="3:5" x14ac:dyDescent="0.25">
      <c r="C39" s="2851">
        <v>43132</v>
      </c>
      <c r="D39" s="2350">
        <v>0</v>
      </c>
      <c r="E39" s="2351">
        <v>10</v>
      </c>
    </row>
    <row r="40" spans="3:5" x14ac:dyDescent="0.25">
      <c r="C40" s="2851">
        <v>43160</v>
      </c>
      <c r="D40" s="2350">
        <v>0</v>
      </c>
      <c r="E40" s="2351">
        <v>10</v>
      </c>
    </row>
    <row r="41" spans="3:5" x14ac:dyDescent="0.25">
      <c r="C41" s="2851">
        <v>43191</v>
      </c>
      <c r="D41" s="2350">
        <v>0</v>
      </c>
      <c r="E41" s="2351">
        <v>10</v>
      </c>
    </row>
    <row r="42" spans="3:5" x14ac:dyDescent="0.25">
      <c r="C42" s="2851">
        <v>43221</v>
      </c>
      <c r="D42" s="2350">
        <v>0</v>
      </c>
      <c r="E42" s="2351">
        <v>10</v>
      </c>
    </row>
    <row r="43" spans="3:5" x14ac:dyDescent="0.25">
      <c r="C43" s="2851">
        <v>43252</v>
      </c>
      <c r="D43" s="2350">
        <v>0</v>
      </c>
      <c r="E43" s="2351">
        <v>10</v>
      </c>
    </row>
    <row r="44" spans="3:5" x14ac:dyDescent="0.25">
      <c r="C44" s="2851">
        <v>43282</v>
      </c>
      <c r="D44" s="2350">
        <v>0</v>
      </c>
      <c r="E44" s="2351">
        <v>10</v>
      </c>
    </row>
    <row r="45" spans="3:5" x14ac:dyDescent="0.25">
      <c r="C45" s="2851">
        <v>43313</v>
      </c>
      <c r="D45" s="2350">
        <v>0</v>
      </c>
      <c r="E45" s="2351">
        <v>10</v>
      </c>
    </row>
    <row r="46" spans="3:5" x14ac:dyDescent="0.25">
      <c r="C46" s="2851">
        <v>43344</v>
      </c>
      <c r="D46" s="2350">
        <v>0</v>
      </c>
      <c r="E46" s="2351">
        <v>10</v>
      </c>
    </row>
    <row r="47" spans="3:5" x14ac:dyDescent="0.25">
      <c r="C47" s="2851">
        <v>43374</v>
      </c>
      <c r="D47" s="2350">
        <v>0</v>
      </c>
      <c r="E47" s="2351">
        <v>10</v>
      </c>
    </row>
    <row r="48" spans="3:5" x14ac:dyDescent="0.25">
      <c r="C48" s="2851">
        <v>43405</v>
      </c>
      <c r="D48" s="2350">
        <v>1</v>
      </c>
      <c r="E48" s="2351">
        <v>10</v>
      </c>
    </row>
    <row r="49" spans="2:5" ht="15.75" thickBot="1" x14ac:dyDescent="0.3">
      <c r="C49" s="2852">
        <v>43435</v>
      </c>
      <c r="D49" s="2350">
        <v>0</v>
      </c>
      <c r="E49" s="2352">
        <v>10</v>
      </c>
    </row>
    <row r="50" spans="2:5" x14ac:dyDescent="0.25">
      <c r="C50" s="2314">
        <v>43466</v>
      </c>
      <c r="D50" s="2350">
        <v>0</v>
      </c>
      <c r="E50" s="2351">
        <v>10</v>
      </c>
    </row>
    <row r="51" spans="2:5" x14ac:dyDescent="0.25">
      <c r="C51" s="2314">
        <v>43497</v>
      </c>
      <c r="D51" s="2350">
        <v>0</v>
      </c>
      <c r="E51" s="2351">
        <v>10</v>
      </c>
    </row>
    <row r="52" spans="2:5" x14ac:dyDescent="0.25">
      <c r="C52" s="2314">
        <v>43525</v>
      </c>
      <c r="D52" s="2350">
        <v>0</v>
      </c>
      <c r="E52" s="2351">
        <v>10</v>
      </c>
    </row>
    <row r="53" spans="2:5" x14ac:dyDescent="0.25">
      <c r="C53" s="2314">
        <v>43556</v>
      </c>
      <c r="D53" s="2850">
        <v>0</v>
      </c>
      <c r="E53" s="2351">
        <v>10</v>
      </c>
    </row>
    <row r="54" spans="2:5" x14ac:dyDescent="0.25">
      <c r="C54" s="2314">
        <v>43586</v>
      </c>
      <c r="D54" s="2850">
        <v>0</v>
      </c>
      <c r="E54" s="2351">
        <v>10</v>
      </c>
    </row>
    <row r="55" spans="2:5" x14ac:dyDescent="0.25">
      <c r="C55" s="2314">
        <v>43617</v>
      </c>
      <c r="D55" s="2850">
        <v>0</v>
      </c>
      <c r="E55" s="2351">
        <v>10</v>
      </c>
    </row>
    <row r="56" spans="2:5" x14ac:dyDescent="0.25">
      <c r="C56" s="2314">
        <v>43647</v>
      </c>
      <c r="D56" s="2850">
        <v>0</v>
      </c>
      <c r="E56" s="2351">
        <v>10</v>
      </c>
    </row>
    <row r="57" spans="2:5" x14ac:dyDescent="0.25">
      <c r="C57" s="2314">
        <v>43678</v>
      </c>
      <c r="D57" s="2850">
        <v>0</v>
      </c>
      <c r="E57" s="2351">
        <v>10</v>
      </c>
    </row>
    <row r="58" spans="2:5" x14ac:dyDescent="0.25">
      <c r="C58" s="2314">
        <v>43709</v>
      </c>
      <c r="D58" s="2850">
        <v>0</v>
      </c>
      <c r="E58" s="2351">
        <v>10</v>
      </c>
    </row>
    <row r="59" spans="2:5" x14ac:dyDescent="0.25">
      <c r="C59" s="2314">
        <v>43739</v>
      </c>
      <c r="D59" s="2850">
        <v>0</v>
      </c>
      <c r="E59" s="2351">
        <v>10</v>
      </c>
    </row>
    <row r="60" spans="2:5" x14ac:dyDescent="0.25">
      <c r="C60" s="2314">
        <v>43770</v>
      </c>
      <c r="D60" s="2850">
        <v>1</v>
      </c>
      <c r="E60" s="2351">
        <v>10</v>
      </c>
    </row>
    <row r="61" spans="2:5" ht="15.75" thickBot="1" x14ac:dyDescent="0.3">
      <c r="C61" s="2314">
        <v>43800</v>
      </c>
      <c r="D61" s="2850">
        <v>0</v>
      </c>
      <c r="E61" s="2352">
        <v>10</v>
      </c>
    </row>
    <row r="63" spans="2:5" ht="15.75" x14ac:dyDescent="0.25">
      <c r="B63" s="249" t="s">
        <v>841</v>
      </c>
    </row>
    <row r="65" spans="2:13" x14ac:dyDescent="0.25">
      <c r="B65" s="56" t="s">
        <v>166</v>
      </c>
      <c r="C65" s="1572" t="s">
        <v>1477</v>
      </c>
    </row>
    <row r="66" spans="2:13" ht="30" x14ac:dyDescent="0.25">
      <c r="B66" s="1573" t="s">
        <v>80</v>
      </c>
      <c r="C66" s="1574" t="s">
        <v>842</v>
      </c>
      <c r="D66" s="1574"/>
      <c r="E66" s="1574"/>
      <c r="F66" s="1575"/>
      <c r="G66" s="1573" t="s">
        <v>843</v>
      </c>
      <c r="H66" s="477" t="s">
        <v>844</v>
      </c>
      <c r="I66" s="478"/>
      <c r="J66" s="478"/>
      <c r="K66" s="478"/>
      <c r="L66" s="479"/>
      <c r="M66" s="1576" t="s">
        <v>845</v>
      </c>
    </row>
    <row r="67" spans="2:13" x14ac:dyDescent="0.25">
      <c r="B67" s="2835">
        <v>1</v>
      </c>
      <c r="C67" s="2836" t="s">
        <v>1476</v>
      </c>
      <c r="D67" s="2837"/>
      <c r="E67" s="2837"/>
      <c r="F67" s="2837"/>
      <c r="G67" s="1577"/>
      <c r="H67" s="2837"/>
      <c r="I67" s="2837"/>
      <c r="J67" s="2837"/>
      <c r="K67" s="2837"/>
      <c r="L67" s="2837"/>
      <c r="M67" s="1577"/>
    </row>
    <row r="68" spans="2:13" x14ac:dyDescent="0.25">
      <c r="B68" s="2838">
        <v>2</v>
      </c>
      <c r="C68" s="2839"/>
      <c r="D68" s="2837"/>
      <c r="E68" s="2837"/>
      <c r="F68" s="2837"/>
      <c r="G68" s="1577"/>
      <c r="H68" s="2837"/>
      <c r="I68" s="2837"/>
      <c r="J68" s="2837"/>
      <c r="K68" s="2837"/>
      <c r="L68" s="2837"/>
      <c r="M68" s="1577"/>
    </row>
    <row r="69" spans="2:13" x14ac:dyDescent="0.25">
      <c r="B69" s="2838">
        <v>3</v>
      </c>
      <c r="C69" s="2839"/>
      <c r="D69" s="2837"/>
      <c r="E69" s="2837"/>
      <c r="F69" s="2837"/>
      <c r="G69" s="1577"/>
      <c r="H69" s="2837"/>
      <c r="I69" s="2837"/>
      <c r="J69" s="2837"/>
      <c r="K69" s="2837"/>
      <c r="L69" s="2837"/>
      <c r="M69" s="1577"/>
    </row>
    <row r="70" spans="2:13" x14ac:dyDescent="0.25">
      <c r="B70" s="2838">
        <v>4</v>
      </c>
      <c r="C70" s="2839"/>
      <c r="D70" s="2837"/>
      <c r="E70" s="2837"/>
      <c r="F70" s="2837"/>
      <c r="G70" s="1577"/>
      <c r="H70" s="2837"/>
      <c r="I70" s="2837"/>
      <c r="J70" s="2837"/>
      <c r="K70" s="2837"/>
      <c r="L70" s="2837"/>
      <c r="M70" s="1577"/>
    </row>
    <row r="71" spans="2:13" x14ac:dyDescent="0.25">
      <c r="B71" s="2838">
        <v>5</v>
      </c>
      <c r="C71" s="2839"/>
      <c r="D71" s="2837"/>
      <c r="E71" s="2837"/>
      <c r="F71" s="2837"/>
      <c r="G71" s="1577"/>
      <c r="H71" s="2837"/>
      <c r="I71" s="2837"/>
      <c r="J71" s="2837"/>
      <c r="K71" s="2837"/>
      <c r="L71" s="2837"/>
      <c r="M71" s="1577"/>
    </row>
  </sheetData>
  <conditionalFormatting sqref="D38:D49">
    <cfRule type="cellIs" dxfId="39" priority="2" stopIfTrue="1" operator="greaterThan">
      <formula>10</formula>
    </cfRule>
  </conditionalFormatting>
  <conditionalFormatting sqref="D50:D61">
    <cfRule type="cellIs" dxfId="38" priority="1" stopIfTrue="1" operator="greaterThan">
      <formula>10</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34"/>
  <sheetViews>
    <sheetView zoomScale="50" zoomScaleNormal="50" workbookViewId="0">
      <selection activeCell="G25" sqref="G25"/>
    </sheetView>
  </sheetViews>
  <sheetFormatPr defaultColWidth="11.42578125" defaultRowHeight="15" x14ac:dyDescent="0.25"/>
  <cols>
    <col min="1" max="1" width="9.140625" customWidth="1"/>
    <col min="2" max="2" width="20.5703125" customWidth="1"/>
    <col min="3" max="3" width="13.7109375" customWidth="1"/>
    <col min="4" max="8" width="9.140625" customWidth="1"/>
    <col min="9" max="9" width="12" customWidth="1"/>
    <col min="10" max="10" width="11" customWidth="1"/>
    <col min="11" max="12" width="10" customWidth="1"/>
    <col min="13" max="13" width="9.140625" customWidth="1"/>
    <col min="14" max="14" width="13.42578125" customWidth="1"/>
    <col min="257" max="257" width="9.140625" customWidth="1"/>
    <col min="258" max="258" width="14.42578125" customWidth="1"/>
    <col min="259" max="259" width="13.7109375" customWidth="1"/>
    <col min="260" max="264" width="9.140625" customWidth="1"/>
    <col min="265" max="265" width="12" customWidth="1"/>
    <col min="266" max="266" width="11" customWidth="1"/>
    <col min="267" max="268" width="10" customWidth="1"/>
    <col min="269" max="269" width="9.140625" customWidth="1"/>
    <col min="270" max="270" width="13.42578125" customWidth="1"/>
    <col min="513" max="513" width="9.140625" customWidth="1"/>
    <col min="514" max="514" width="14.42578125" customWidth="1"/>
    <col min="515" max="515" width="13.7109375" customWidth="1"/>
    <col min="516" max="520" width="9.140625" customWidth="1"/>
    <col min="521" max="521" width="12" customWidth="1"/>
    <col min="522" max="522" width="11" customWidth="1"/>
    <col min="523" max="524" width="10" customWidth="1"/>
    <col min="525" max="525" width="9.140625" customWidth="1"/>
    <col min="526" max="526" width="13.42578125" customWidth="1"/>
    <col min="769" max="769" width="9.140625" customWidth="1"/>
    <col min="770" max="770" width="14.42578125" customWidth="1"/>
    <col min="771" max="771" width="13.7109375" customWidth="1"/>
    <col min="772" max="776" width="9.140625" customWidth="1"/>
    <col min="777" max="777" width="12" customWidth="1"/>
    <col min="778" max="778" width="11" customWidth="1"/>
    <col min="779" max="780" width="10" customWidth="1"/>
    <col min="781" max="781" width="9.140625" customWidth="1"/>
    <col min="782" max="782" width="13.42578125" customWidth="1"/>
    <col min="1025" max="1025" width="9.140625" customWidth="1"/>
    <col min="1026" max="1026" width="14.42578125" customWidth="1"/>
    <col min="1027" max="1027" width="13.7109375" customWidth="1"/>
    <col min="1028" max="1032" width="9.140625" customWidth="1"/>
    <col min="1033" max="1033" width="12" customWidth="1"/>
    <col min="1034" max="1034" width="11" customWidth="1"/>
    <col min="1035" max="1036" width="10" customWidth="1"/>
    <col min="1037" max="1037" width="9.140625" customWidth="1"/>
    <col min="1038" max="1038" width="13.42578125" customWidth="1"/>
    <col min="1281" max="1281" width="9.140625" customWidth="1"/>
    <col min="1282" max="1282" width="14.42578125" customWidth="1"/>
    <col min="1283" max="1283" width="13.7109375" customWidth="1"/>
    <col min="1284" max="1288" width="9.140625" customWidth="1"/>
    <col min="1289" max="1289" width="12" customWidth="1"/>
    <col min="1290" max="1290" width="11" customWidth="1"/>
    <col min="1291" max="1292" width="10" customWidth="1"/>
    <col min="1293" max="1293" width="9.140625" customWidth="1"/>
    <col min="1294" max="1294" width="13.42578125" customWidth="1"/>
    <col min="1537" max="1537" width="9.140625" customWidth="1"/>
    <col min="1538" max="1538" width="14.42578125" customWidth="1"/>
    <col min="1539" max="1539" width="13.7109375" customWidth="1"/>
    <col min="1540" max="1544" width="9.140625" customWidth="1"/>
    <col min="1545" max="1545" width="12" customWidth="1"/>
    <col min="1546" max="1546" width="11" customWidth="1"/>
    <col min="1547" max="1548" width="10" customWidth="1"/>
    <col min="1549" max="1549" width="9.140625" customWidth="1"/>
    <col min="1550" max="1550" width="13.42578125" customWidth="1"/>
    <col min="1793" max="1793" width="9.140625" customWidth="1"/>
    <col min="1794" max="1794" width="14.42578125" customWidth="1"/>
    <col min="1795" max="1795" width="13.7109375" customWidth="1"/>
    <col min="1796" max="1800" width="9.140625" customWidth="1"/>
    <col min="1801" max="1801" width="12" customWidth="1"/>
    <col min="1802" max="1802" width="11" customWidth="1"/>
    <col min="1803" max="1804" width="10" customWidth="1"/>
    <col min="1805" max="1805" width="9.140625" customWidth="1"/>
    <col min="1806" max="1806" width="13.42578125" customWidth="1"/>
    <col min="2049" max="2049" width="9.140625" customWidth="1"/>
    <col min="2050" max="2050" width="14.42578125" customWidth="1"/>
    <col min="2051" max="2051" width="13.7109375" customWidth="1"/>
    <col min="2052" max="2056" width="9.140625" customWidth="1"/>
    <col min="2057" max="2057" width="12" customWidth="1"/>
    <col min="2058" max="2058" width="11" customWidth="1"/>
    <col min="2059" max="2060" width="10" customWidth="1"/>
    <col min="2061" max="2061" width="9.140625" customWidth="1"/>
    <col min="2062" max="2062" width="13.42578125" customWidth="1"/>
    <col min="2305" max="2305" width="9.140625" customWidth="1"/>
    <col min="2306" max="2306" width="14.42578125" customWidth="1"/>
    <col min="2307" max="2307" width="13.7109375" customWidth="1"/>
    <col min="2308" max="2312" width="9.140625" customWidth="1"/>
    <col min="2313" max="2313" width="12" customWidth="1"/>
    <col min="2314" max="2314" width="11" customWidth="1"/>
    <col min="2315" max="2316" width="10" customWidth="1"/>
    <col min="2317" max="2317" width="9.140625" customWidth="1"/>
    <col min="2318" max="2318" width="13.42578125" customWidth="1"/>
    <col min="2561" max="2561" width="9.140625" customWidth="1"/>
    <col min="2562" max="2562" width="14.42578125" customWidth="1"/>
    <col min="2563" max="2563" width="13.7109375" customWidth="1"/>
    <col min="2564" max="2568" width="9.140625" customWidth="1"/>
    <col min="2569" max="2569" width="12" customWidth="1"/>
    <col min="2570" max="2570" width="11" customWidth="1"/>
    <col min="2571" max="2572" width="10" customWidth="1"/>
    <col min="2573" max="2573" width="9.140625" customWidth="1"/>
    <col min="2574" max="2574" width="13.42578125" customWidth="1"/>
    <col min="2817" max="2817" width="9.140625" customWidth="1"/>
    <col min="2818" max="2818" width="14.42578125" customWidth="1"/>
    <col min="2819" max="2819" width="13.7109375" customWidth="1"/>
    <col min="2820" max="2824" width="9.140625" customWidth="1"/>
    <col min="2825" max="2825" width="12" customWidth="1"/>
    <col min="2826" max="2826" width="11" customWidth="1"/>
    <col min="2827" max="2828" width="10" customWidth="1"/>
    <col min="2829" max="2829" width="9.140625" customWidth="1"/>
    <col min="2830" max="2830" width="13.42578125" customWidth="1"/>
    <col min="3073" max="3073" width="9.140625" customWidth="1"/>
    <col min="3074" max="3074" width="14.42578125" customWidth="1"/>
    <col min="3075" max="3075" width="13.7109375" customWidth="1"/>
    <col min="3076" max="3080" width="9.140625" customWidth="1"/>
    <col min="3081" max="3081" width="12" customWidth="1"/>
    <col min="3082" max="3082" width="11" customWidth="1"/>
    <col min="3083" max="3084" width="10" customWidth="1"/>
    <col min="3085" max="3085" width="9.140625" customWidth="1"/>
    <col min="3086" max="3086" width="13.42578125" customWidth="1"/>
    <col min="3329" max="3329" width="9.140625" customWidth="1"/>
    <col min="3330" max="3330" width="14.42578125" customWidth="1"/>
    <col min="3331" max="3331" width="13.7109375" customWidth="1"/>
    <col min="3332" max="3336" width="9.140625" customWidth="1"/>
    <col min="3337" max="3337" width="12" customWidth="1"/>
    <col min="3338" max="3338" width="11" customWidth="1"/>
    <col min="3339" max="3340" width="10" customWidth="1"/>
    <col min="3341" max="3341" width="9.140625" customWidth="1"/>
    <col min="3342" max="3342" width="13.42578125" customWidth="1"/>
    <col min="3585" max="3585" width="9.140625" customWidth="1"/>
    <col min="3586" max="3586" width="14.42578125" customWidth="1"/>
    <col min="3587" max="3587" width="13.7109375" customWidth="1"/>
    <col min="3588" max="3592" width="9.140625" customWidth="1"/>
    <col min="3593" max="3593" width="12" customWidth="1"/>
    <col min="3594" max="3594" width="11" customWidth="1"/>
    <col min="3595" max="3596" width="10" customWidth="1"/>
    <col min="3597" max="3597" width="9.140625" customWidth="1"/>
    <col min="3598" max="3598" width="13.42578125" customWidth="1"/>
    <col min="3841" max="3841" width="9.140625" customWidth="1"/>
    <col min="3842" max="3842" width="14.42578125" customWidth="1"/>
    <col min="3843" max="3843" width="13.7109375" customWidth="1"/>
    <col min="3844" max="3848" width="9.140625" customWidth="1"/>
    <col min="3849" max="3849" width="12" customWidth="1"/>
    <col min="3850" max="3850" width="11" customWidth="1"/>
    <col min="3851" max="3852" width="10" customWidth="1"/>
    <col min="3853" max="3853" width="9.140625" customWidth="1"/>
    <col min="3854" max="3854" width="13.42578125" customWidth="1"/>
    <col min="4097" max="4097" width="9.140625" customWidth="1"/>
    <col min="4098" max="4098" width="14.42578125" customWidth="1"/>
    <col min="4099" max="4099" width="13.7109375" customWidth="1"/>
    <col min="4100" max="4104" width="9.140625" customWidth="1"/>
    <col min="4105" max="4105" width="12" customWidth="1"/>
    <col min="4106" max="4106" width="11" customWidth="1"/>
    <col min="4107" max="4108" width="10" customWidth="1"/>
    <col min="4109" max="4109" width="9.140625" customWidth="1"/>
    <col min="4110" max="4110" width="13.42578125" customWidth="1"/>
    <col min="4353" max="4353" width="9.140625" customWidth="1"/>
    <col min="4354" max="4354" width="14.42578125" customWidth="1"/>
    <col min="4355" max="4355" width="13.7109375" customWidth="1"/>
    <col min="4356" max="4360" width="9.140625" customWidth="1"/>
    <col min="4361" max="4361" width="12" customWidth="1"/>
    <col min="4362" max="4362" width="11" customWidth="1"/>
    <col min="4363" max="4364" width="10" customWidth="1"/>
    <col min="4365" max="4365" width="9.140625" customWidth="1"/>
    <col min="4366" max="4366" width="13.42578125" customWidth="1"/>
    <col min="4609" max="4609" width="9.140625" customWidth="1"/>
    <col min="4610" max="4610" width="14.42578125" customWidth="1"/>
    <col min="4611" max="4611" width="13.7109375" customWidth="1"/>
    <col min="4612" max="4616" width="9.140625" customWidth="1"/>
    <col min="4617" max="4617" width="12" customWidth="1"/>
    <col min="4618" max="4618" width="11" customWidth="1"/>
    <col min="4619" max="4620" width="10" customWidth="1"/>
    <col min="4621" max="4621" width="9.140625" customWidth="1"/>
    <col min="4622" max="4622" width="13.42578125" customWidth="1"/>
    <col min="4865" max="4865" width="9.140625" customWidth="1"/>
    <col min="4866" max="4866" width="14.42578125" customWidth="1"/>
    <col min="4867" max="4867" width="13.7109375" customWidth="1"/>
    <col min="4868" max="4872" width="9.140625" customWidth="1"/>
    <col min="4873" max="4873" width="12" customWidth="1"/>
    <col min="4874" max="4874" width="11" customWidth="1"/>
    <col min="4875" max="4876" width="10" customWidth="1"/>
    <col min="4877" max="4877" width="9.140625" customWidth="1"/>
    <col min="4878" max="4878" width="13.42578125" customWidth="1"/>
    <col min="5121" max="5121" width="9.140625" customWidth="1"/>
    <col min="5122" max="5122" width="14.42578125" customWidth="1"/>
    <col min="5123" max="5123" width="13.7109375" customWidth="1"/>
    <col min="5124" max="5128" width="9.140625" customWidth="1"/>
    <col min="5129" max="5129" width="12" customWidth="1"/>
    <col min="5130" max="5130" width="11" customWidth="1"/>
    <col min="5131" max="5132" width="10" customWidth="1"/>
    <col min="5133" max="5133" width="9.140625" customWidth="1"/>
    <col min="5134" max="5134" width="13.42578125" customWidth="1"/>
    <col min="5377" max="5377" width="9.140625" customWidth="1"/>
    <col min="5378" max="5378" width="14.42578125" customWidth="1"/>
    <col min="5379" max="5379" width="13.7109375" customWidth="1"/>
    <col min="5380" max="5384" width="9.140625" customWidth="1"/>
    <col min="5385" max="5385" width="12" customWidth="1"/>
    <col min="5386" max="5386" width="11" customWidth="1"/>
    <col min="5387" max="5388" width="10" customWidth="1"/>
    <col min="5389" max="5389" width="9.140625" customWidth="1"/>
    <col min="5390" max="5390" width="13.42578125" customWidth="1"/>
    <col min="5633" max="5633" width="9.140625" customWidth="1"/>
    <col min="5634" max="5634" width="14.42578125" customWidth="1"/>
    <col min="5635" max="5635" width="13.7109375" customWidth="1"/>
    <col min="5636" max="5640" width="9.140625" customWidth="1"/>
    <col min="5641" max="5641" width="12" customWidth="1"/>
    <col min="5642" max="5642" width="11" customWidth="1"/>
    <col min="5643" max="5644" width="10" customWidth="1"/>
    <col min="5645" max="5645" width="9.140625" customWidth="1"/>
    <col min="5646" max="5646" width="13.42578125" customWidth="1"/>
    <col min="5889" max="5889" width="9.140625" customWidth="1"/>
    <col min="5890" max="5890" width="14.42578125" customWidth="1"/>
    <col min="5891" max="5891" width="13.7109375" customWidth="1"/>
    <col min="5892" max="5896" width="9.140625" customWidth="1"/>
    <col min="5897" max="5897" width="12" customWidth="1"/>
    <col min="5898" max="5898" width="11" customWidth="1"/>
    <col min="5899" max="5900" width="10" customWidth="1"/>
    <col min="5901" max="5901" width="9.140625" customWidth="1"/>
    <col min="5902" max="5902" width="13.42578125" customWidth="1"/>
    <col min="6145" max="6145" width="9.140625" customWidth="1"/>
    <col min="6146" max="6146" width="14.42578125" customWidth="1"/>
    <col min="6147" max="6147" width="13.7109375" customWidth="1"/>
    <col min="6148" max="6152" width="9.140625" customWidth="1"/>
    <col min="6153" max="6153" width="12" customWidth="1"/>
    <col min="6154" max="6154" width="11" customWidth="1"/>
    <col min="6155" max="6156" width="10" customWidth="1"/>
    <col min="6157" max="6157" width="9.140625" customWidth="1"/>
    <col min="6158" max="6158" width="13.42578125" customWidth="1"/>
    <col min="6401" max="6401" width="9.140625" customWidth="1"/>
    <col min="6402" max="6402" width="14.42578125" customWidth="1"/>
    <col min="6403" max="6403" width="13.7109375" customWidth="1"/>
    <col min="6404" max="6408" width="9.140625" customWidth="1"/>
    <col min="6409" max="6409" width="12" customWidth="1"/>
    <col min="6410" max="6410" width="11" customWidth="1"/>
    <col min="6411" max="6412" width="10" customWidth="1"/>
    <col min="6413" max="6413" width="9.140625" customWidth="1"/>
    <col min="6414" max="6414" width="13.42578125" customWidth="1"/>
    <col min="6657" max="6657" width="9.140625" customWidth="1"/>
    <col min="6658" max="6658" width="14.42578125" customWidth="1"/>
    <col min="6659" max="6659" width="13.7109375" customWidth="1"/>
    <col min="6660" max="6664" width="9.140625" customWidth="1"/>
    <col min="6665" max="6665" width="12" customWidth="1"/>
    <col min="6666" max="6666" width="11" customWidth="1"/>
    <col min="6667" max="6668" width="10" customWidth="1"/>
    <col min="6669" max="6669" width="9.140625" customWidth="1"/>
    <col min="6670" max="6670" width="13.42578125" customWidth="1"/>
    <col min="6913" max="6913" width="9.140625" customWidth="1"/>
    <col min="6914" max="6914" width="14.42578125" customWidth="1"/>
    <col min="6915" max="6915" width="13.7109375" customWidth="1"/>
    <col min="6916" max="6920" width="9.140625" customWidth="1"/>
    <col min="6921" max="6921" width="12" customWidth="1"/>
    <col min="6922" max="6922" width="11" customWidth="1"/>
    <col min="6923" max="6924" width="10" customWidth="1"/>
    <col min="6925" max="6925" width="9.140625" customWidth="1"/>
    <col min="6926" max="6926" width="13.42578125" customWidth="1"/>
    <col min="7169" max="7169" width="9.140625" customWidth="1"/>
    <col min="7170" max="7170" width="14.42578125" customWidth="1"/>
    <col min="7171" max="7171" width="13.7109375" customWidth="1"/>
    <col min="7172" max="7176" width="9.140625" customWidth="1"/>
    <col min="7177" max="7177" width="12" customWidth="1"/>
    <col min="7178" max="7178" width="11" customWidth="1"/>
    <col min="7179" max="7180" width="10" customWidth="1"/>
    <col min="7181" max="7181" width="9.140625" customWidth="1"/>
    <col min="7182" max="7182" width="13.42578125" customWidth="1"/>
    <col min="7425" max="7425" width="9.140625" customWidth="1"/>
    <col min="7426" max="7426" width="14.42578125" customWidth="1"/>
    <col min="7427" max="7427" width="13.7109375" customWidth="1"/>
    <col min="7428" max="7432" width="9.140625" customWidth="1"/>
    <col min="7433" max="7433" width="12" customWidth="1"/>
    <col min="7434" max="7434" width="11" customWidth="1"/>
    <col min="7435" max="7436" width="10" customWidth="1"/>
    <col min="7437" max="7437" width="9.140625" customWidth="1"/>
    <col min="7438" max="7438" width="13.42578125" customWidth="1"/>
    <col min="7681" max="7681" width="9.140625" customWidth="1"/>
    <col min="7682" max="7682" width="14.42578125" customWidth="1"/>
    <col min="7683" max="7683" width="13.7109375" customWidth="1"/>
    <col min="7684" max="7688" width="9.140625" customWidth="1"/>
    <col min="7689" max="7689" width="12" customWidth="1"/>
    <col min="7690" max="7690" width="11" customWidth="1"/>
    <col min="7691" max="7692" width="10" customWidth="1"/>
    <col min="7693" max="7693" width="9.140625" customWidth="1"/>
    <col min="7694" max="7694" width="13.42578125" customWidth="1"/>
    <col min="7937" max="7937" width="9.140625" customWidth="1"/>
    <col min="7938" max="7938" width="14.42578125" customWidth="1"/>
    <col min="7939" max="7939" width="13.7109375" customWidth="1"/>
    <col min="7940" max="7944" width="9.140625" customWidth="1"/>
    <col min="7945" max="7945" width="12" customWidth="1"/>
    <col min="7946" max="7946" width="11" customWidth="1"/>
    <col min="7947" max="7948" width="10" customWidth="1"/>
    <col min="7949" max="7949" width="9.140625" customWidth="1"/>
    <col min="7950" max="7950" width="13.42578125" customWidth="1"/>
    <col min="8193" max="8193" width="9.140625" customWidth="1"/>
    <col min="8194" max="8194" width="14.42578125" customWidth="1"/>
    <col min="8195" max="8195" width="13.7109375" customWidth="1"/>
    <col min="8196" max="8200" width="9.140625" customWidth="1"/>
    <col min="8201" max="8201" width="12" customWidth="1"/>
    <col min="8202" max="8202" width="11" customWidth="1"/>
    <col min="8203" max="8204" width="10" customWidth="1"/>
    <col min="8205" max="8205" width="9.140625" customWidth="1"/>
    <col min="8206" max="8206" width="13.42578125" customWidth="1"/>
    <col min="8449" max="8449" width="9.140625" customWidth="1"/>
    <col min="8450" max="8450" width="14.42578125" customWidth="1"/>
    <col min="8451" max="8451" width="13.7109375" customWidth="1"/>
    <col min="8452" max="8456" width="9.140625" customWidth="1"/>
    <col min="8457" max="8457" width="12" customWidth="1"/>
    <col min="8458" max="8458" width="11" customWidth="1"/>
    <col min="8459" max="8460" width="10" customWidth="1"/>
    <col min="8461" max="8461" width="9.140625" customWidth="1"/>
    <col min="8462" max="8462" width="13.42578125" customWidth="1"/>
    <col min="8705" max="8705" width="9.140625" customWidth="1"/>
    <col min="8706" max="8706" width="14.42578125" customWidth="1"/>
    <col min="8707" max="8707" width="13.7109375" customWidth="1"/>
    <col min="8708" max="8712" width="9.140625" customWidth="1"/>
    <col min="8713" max="8713" width="12" customWidth="1"/>
    <col min="8714" max="8714" width="11" customWidth="1"/>
    <col min="8715" max="8716" width="10" customWidth="1"/>
    <col min="8717" max="8717" width="9.140625" customWidth="1"/>
    <col min="8718" max="8718" width="13.42578125" customWidth="1"/>
    <col min="8961" max="8961" width="9.140625" customWidth="1"/>
    <col min="8962" max="8962" width="14.42578125" customWidth="1"/>
    <col min="8963" max="8963" width="13.7109375" customWidth="1"/>
    <col min="8964" max="8968" width="9.140625" customWidth="1"/>
    <col min="8969" max="8969" width="12" customWidth="1"/>
    <col min="8970" max="8970" width="11" customWidth="1"/>
    <col min="8971" max="8972" width="10" customWidth="1"/>
    <col min="8973" max="8973" width="9.140625" customWidth="1"/>
    <col min="8974" max="8974" width="13.42578125" customWidth="1"/>
    <col min="9217" max="9217" width="9.140625" customWidth="1"/>
    <col min="9218" max="9218" width="14.42578125" customWidth="1"/>
    <col min="9219" max="9219" width="13.7109375" customWidth="1"/>
    <col min="9220" max="9224" width="9.140625" customWidth="1"/>
    <col min="9225" max="9225" width="12" customWidth="1"/>
    <col min="9226" max="9226" width="11" customWidth="1"/>
    <col min="9227" max="9228" width="10" customWidth="1"/>
    <col min="9229" max="9229" width="9.140625" customWidth="1"/>
    <col min="9230" max="9230" width="13.42578125" customWidth="1"/>
    <col min="9473" max="9473" width="9.140625" customWidth="1"/>
    <col min="9474" max="9474" width="14.42578125" customWidth="1"/>
    <col min="9475" max="9475" width="13.7109375" customWidth="1"/>
    <col min="9476" max="9480" width="9.140625" customWidth="1"/>
    <col min="9481" max="9481" width="12" customWidth="1"/>
    <col min="9482" max="9482" width="11" customWidth="1"/>
    <col min="9483" max="9484" width="10" customWidth="1"/>
    <col min="9485" max="9485" width="9.140625" customWidth="1"/>
    <col min="9486" max="9486" width="13.42578125" customWidth="1"/>
    <col min="9729" max="9729" width="9.140625" customWidth="1"/>
    <col min="9730" max="9730" width="14.42578125" customWidth="1"/>
    <col min="9731" max="9731" width="13.7109375" customWidth="1"/>
    <col min="9732" max="9736" width="9.140625" customWidth="1"/>
    <col min="9737" max="9737" width="12" customWidth="1"/>
    <col min="9738" max="9738" width="11" customWidth="1"/>
    <col min="9739" max="9740" width="10" customWidth="1"/>
    <col min="9741" max="9741" width="9.140625" customWidth="1"/>
    <col min="9742" max="9742" width="13.42578125" customWidth="1"/>
    <col min="9985" max="9985" width="9.140625" customWidth="1"/>
    <col min="9986" max="9986" width="14.42578125" customWidth="1"/>
    <col min="9987" max="9987" width="13.7109375" customWidth="1"/>
    <col min="9988" max="9992" width="9.140625" customWidth="1"/>
    <col min="9993" max="9993" width="12" customWidth="1"/>
    <col min="9994" max="9994" width="11" customWidth="1"/>
    <col min="9995" max="9996" width="10" customWidth="1"/>
    <col min="9997" max="9997" width="9.140625" customWidth="1"/>
    <col min="9998" max="9998" width="13.42578125" customWidth="1"/>
    <col min="10241" max="10241" width="9.140625" customWidth="1"/>
    <col min="10242" max="10242" width="14.42578125" customWidth="1"/>
    <col min="10243" max="10243" width="13.7109375" customWidth="1"/>
    <col min="10244" max="10248" width="9.140625" customWidth="1"/>
    <col min="10249" max="10249" width="12" customWidth="1"/>
    <col min="10250" max="10250" width="11" customWidth="1"/>
    <col min="10251" max="10252" width="10" customWidth="1"/>
    <col min="10253" max="10253" width="9.140625" customWidth="1"/>
    <col min="10254" max="10254" width="13.42578125" customWidth="1"/>
    <col min="10497" max="10497" width="9.140625" customWidth="1"/>
    <col min="10498" max="10498" width="14.42578125" customWidth="1"/>
    <col min="10499" max="10499" width="13.7109375" customWidth="1"/>
    <col min="10500" max="10504" width="9.140625" customWidth="1"/>
    <col min="10505" max="10505" width="12" customWidth="1"/>
    <col min="10506" max="10506" width="11" customWidth="1"/>
    <col min="10507" max="10508" width="10" customWidth="1"/>
    <col min="10509" max="10509" width="9.140625" customWidth="1"/>
    <col min="10510" max="10510" width="13.42578125" customWidth="1"/>
    <col min="10753" max="10753" width="9.140625" customWidth="1"/>
    <col min="10754" max="10754" width="14.42578125" customWidth="1"/>
    <col min="10755" max="10755" width="13.7109375" customWidth="1"/>
    <col min="10756" max="10760" width="9.140625" customWidth="1"/>
    <col min="10761" max="10761" width="12" customWidth="1"/>
    <col min="10762" max="10762" width="11" customWidth="1"/>
    <col min="10763" max="10764" width="10" customWidth="1"/>
    <col min="10765" max="10765" width="9.140625" customWidth="1"/>
    <col min="10766" max="10766" width="13.42578125" customWidth="1"/>
    <col min="11009" max="11009" width="9.140625" customWidth="1"/>
    <col min="11010" max="11010" width="14.42578125" customWidth="1"/>
    <col min="11011" max="11011" width="13.7109375" customWidth="1"/>
    <col min="11012" max="11016" width="9.140625" customWidth="1"/>
    <col min="11017" max="11017" width="12" customWidth="1"/>
    <col min="11018" max="11018" width="11" customWidth="1"/>
    <col min="11019" max="11020" width="10" customWidth="1"/>
    <col min="11021" max="11021" width="9.140625" customWidth="1"/>
    <col min="11022" max="11022" width="13.42578125" customWidth="1"/>
    <col min="11265" max="11265" width="9.140625" customWidth="1"/>
    <col min="11266" max="11266" width="14.42578125" customWidth="1"/>
    <col min="11267" max="11267" width="13.7109375" customWidth="1"/>
    <col min="11268" max="11272" width="9.140625" customWidth="1"/>
    <col min="11273" max="11273" width="12" customWidth="1"/>
    <col min="11274" max="11274" width="11" customWidth="1"/>
    <col min="11275" max="11276" width="10" customWidth="1"/>
    <col min="11277" max="11277" width="9.140625" customWidth="1"/>
    <col min="11278" max="11278" width="13.42578125" customWidth="1"/>
    <col min="11521" max="11521" width="9.140625" customWidth="1"/>
    <col min="11522" max="11522" width="14.42578125" customWidth="1"/>
    <col min="11523" max="11523" width="13.7109375" customWidth="1"/>
    <col min="11524" max="11528" width="9.140625" customWidth="1"/>
    <col min="11529" max="11529" width="12" customWidth="1"/>
    <col min="11530" max="11530" width="11" customWidth="1"/>
    <col min="11531" max="11532" width="10" customWidth="1"/>
    <col min="11533" max="11533" width="9.140625" customWidth="1"/>
    <col min="11534" max="11534" width="13.42578125" customWidth="1"/>
    <col min="11777" max="11777" width="9.140625" customWidth="1"/>
    <col min="11778" max="11778" width="14.42578125" customWidth="1"/>
    <col min="11779" max="11779" width="13.7109375" customWidth="1"/>
    <col min="11780" max="11784" width="9.140625" customWidth="1"/>
    <col min="11785" max="11785" width="12" customWidth="1"/>
    <col min="11786" max="11786" width="11" customWidth="1"/>
    <col min="11787" max="11788" width="10" customWidth="1"/>
    <col min="11789" max="11789" width="9.140625" customWidth="1"/>
    <col min="11790" max="11790" width="13.42578125" customWidth="1"/>
    <col min="12033" max="12033" width="9.140625" customWidth="1"/>
    <col min="12034" max="12034" width="14.42578125" customWidth="1"/>
    <col min="12035" max="12035" width="13.7109375" customWidth="1"/>
    <col min="12036" max="12040" width="9.140625" customWidth="1"/>
    <col min="12041" max="12041" width="12" customWidth="1"/>
    <col min="12042" max="12042" width="11" customWidth="1"/>
    <col min="12043" max="12044" width="10" customWidth="1"/>
    <col min="12045" max="12045" width="9.140625" customWidth="1"/>
    <col min="12046" max="12046" width="13.42578125" customWidth="1"/>
    <col min="12289" max="12289" width="9.140625" customWidth="1"/>
    <col min="12290" max="12290" width="14.42578125" customWidth="1"/>
    <col min="12291" max="12291" width="13.7109375" customWidth="1"/>
    <col min="12292" max="12296" width="9.140625" customWidth="1"/>
    <col min="12297" max="12297" width="12" customWidth="1"/>
    <col min="12298" max="12298" width="11" customWidth="1"/>
    <col min="12299" max="12300" width="10" customWidth="1"/>
    <col min="12301" max="12301" width="9.140625" customWidth="1"/>
    <col min="12302" max="12302" width="13.42578125" customWidth="1"/>
    <col min="12545" max="12545" width="9.140625" customWidth="1"/>
    <col min="12546" max="12546" width="14.42578125" customWidth="1"/>
    <col min="12547" max="12547" width="13.7109375" customWidth="1"/>
    <col min="12548" max="12552" width="9.140625" customWidth="1"/>
    <col min="12553" max="12553" width="12" customWidth="1"/>
    <col min="12554" max="12554" width="11" customWidth="1"/>
    <col min="12555" max="12556" width="10" customWidth="1"/>
    <col min="12557" max="12557" width="9.140625" customWidth="1"/>
    <col min="12558" max="12558" width="13.42578125" customWidth="1"/>
    <col min="12801" max="12801" width="9.140625" customWidth="1"/>
    <col min="12802" max="12802" width="14.42578125" customWidth="1"/>
    <col min="12803" max="12803" width="13.7109375" customWidth="1"/>
    <col min="12804" max="12808" width="9.140625" customWidth="1"/>
    <col min="12809" max="12809" width="12" customWidth="1"/>
    <col min="12810" max="12810" width="11" customWidth="1"/>
    <col min="12811" max="12812" width="10" customWidth="1"/>
    <col min="12813" max="12813" width="9.140625" customWidth="1"/>
    <col min="12814" max="12814" width="13.42578125" customWidth="1"/>
    <col min="13057" max="13057" width="9.140625" customWidth="1"/>
    <col min="13058" max="13058" width="14.42578125" customWidth="1"/>
    <col min="13059" max="13059" width="13.7109375" customWidth="1"/>
    <col min="13060" max="13064" width="9.140625" customWidth="1"/>
    <col min="13065" max="13065" width="12" customWidth="1"/>
    <col min="13066" max="13066" width="11" customWidth="1"/>
    <col min="13067" max="13068" width="10" customWidth="1"/>
    <col min="13069" max="13069" width="9.140625" customWidth="1"/>
    <col min="13070" max="13070" width="13.42578125" customWidth="1"/>
    <col min="13313" max="13313" width="9.140625" customWidth="1"/>
    <col min="13314" max="13314" width="14.42578125" customWidth="1"/>
    <col min="13315" max="13315" width="13.7109375" customWidth="1"/>
    <col min="13316" max="13320" width="9.140625" customWidth="1"/>
    <col min="13321" max="13321" width="12" customWidth="1"/>
    <col min="13322" max="13322" width="11" customWidth="1"/>
    <col min="13323" max="13324" width="10" customWidth="1"/>
    <col min="13325" max="13325" width="9.140625" customWidth="1"/>
    <col min="13326" max="13326" width="13.42578125" customWidth="1"/>
    <col min="13569" max="13569" width="9.140625" customWidth="1"/>
    <col min="13570" max="13570" width="14.42578125" customWidth="1"/>
    <col min="13571" max="13571" width="13.7109375" customWidth="1"/>
    <col min="13572" max="13576" width="9.140625" customWidth="1"/>
    <col min="13577" max="13577" width="12" customWidth="1"/>
    <col min="13578" max="13578" width="11" customWidth="1"/>
    <col min="13579" max="13580" width="10" customWidth="1"/>
    <col min="13581" max="13581" width="9.140625" customWidth="1"/>
    <col min="13582" max="13582" width="13.42578125" customWidth="1"/>
    <col min="13825" max="13825" width="9.140625" customWidth="1"/>
    <col min="13826" max="13826" width="14.42578125" customWidth="1"/>
    <col min="13827" max="13827" width="13.7109375" customWidth="1"/>
    <col min="13828" max="13832" width="9.140625" customWidth="1"/>
    <col min="13833" max="13833" width="12" customWidth="1"/>
    <col min="13834" max="13834" width="11" customWidth="1"/>
    <col min="13835" max="13836" width="10" customWidth="1"/>
    <col min="13837" max="13837" width="9.140625" customWidth="1"/>
    <col min="13838" max="13838" width="13.42578125" customWidth="1"/>
    <col min="14081" max="14081" width="9.140625" customWidth="1"/>
    <col min="14082" max="14082" width="14.42578125" customWidth="1"/>
    <col min="14083" max="14083" width="13.7109375" customWidth="1"/>
    <col min="14084" max="14088" width="9.140625" customWidth="1"/>
    <col min="14089" max="14089" width="12" customWidth="1"/>
    <col min="14090" max="14090" width="11" customWidth="1"/>
    <col min="14091" max="14092" width="10" customWidth="1"/>
    <col min="14093" max="14093" width="9.140625" customWidth="1"/>
    <col min="14094" max="14094" width="13.42578125" customWidth="1"/>
    <col min="14337" max="14337" width="9.140625" customWidth="1"/>
    <col min="14338" max="14338" width="14.42578125" customWidth="1"/>
    <col min="14339" max="14339" width="13.7109375" customWidth="1"/>
    <col min="14340" max="14344" width="9.140625" customWidth="1"/>
    <col min="14345" max="14345" width="12" customWidth="1"/>
    <col min="14346" max="14346" width="11" customWidth="1"/>
    <col min="14347" max="14348" width="10" customWidth="1"/>
    <col min="14349" max="14349" width="9.140625" customWidth="1"/>
    <col min="14350" max="14350" width="13.42578125" customWidth="1"/>
    <col min="14593" max="14593" width="9.140625" customWidth="1"/>
    <col min="14594" max="14594" width="14.42578125" customWidth="1"/>
    <col min="14595" max="14595" width="13.7109375" customWidth="1"/>
    <col min="14596" max="14600" width="9.140625" customWidth="1"/>
    <col min="14601" max="14601" width="12" customWidth="1"/>
    <col min="14602" max="14602" width="11" customWidth="1"/>
    <col min="14603" max="14604" width="10" customWidth="1"/>
    <col min="14605" max="14605" width="9.140625" customWidth="1"/>
    <col min="14606" max="14606" width="13.42578125" customWidth="1"/>
    <col min="14849" max="14849" width="9.140625" customWidth="1"/>
    <col min="14850" max="14850" width="14.42578125" customWidth="1"/>
    <col min="14851" max="14851" width="13.7109375" customWidth="1"/>
    <col min="14852" max="14856" width="9.140625" customWidth="1"/>
    <col min="14857" max="14857" width="12" customWidth="1"/>
    <col min="14858" max="14858" width="11" customWidth="1"/>
    <col min="14859" max="14860" width="10" customWidth="1"/>
    <col min="14861" max="14861" width="9.140625" customWidth="1"/>
    <col min="14862" max="14862" width="13.42578125" customWidth="1"/>
    <col min="15105" max="15105" width="9.140625" customWidth="1"/>
    <col min="15106" max="15106" width="14.42578125" customWidth="1"/>
    <col min="15107" max="15107" width="13.7109375" customWidth="1"/>
    <col min="15108" max="15112" width="9.140625" customWidth="1"/>
    <col min="15113" max="15113" width="12" customWidth="1"/>
    <col min="15114" max="15114" width="11" customWidth="1"/>
    <col min="15115" max="15116" width="10" customWidth="1"/>
    <col min="15117" max="15117" width="9.140625" customWidth="1"/>
    <col min="15118" max="15118" width="13.42578125" customWidth="1"/>
    <col min="15361" max="15361" width="9.140625" customWidth="1"/>
    <col min="15362" max="15362" width="14.42578125" customWidth="1"/>
    <col min="15363" max="15363" width="13.7109375" customWidth="1"/>
    <col min="15364" max="15368" width="9.140625" customWidth="1"/>
    <col min="15369" max="15369" width="12" customWidth="1"/>
    <col min="15370" max="15370" width="11" customWidth="1"/>
    <col min="15371" max="15372" width="10" customWidth="1"/>
    <col min="15373" max="15373" width="9.140625" customWidth="1"/>
    <col min="15374" max="15374" width="13.42578125" customWidth="1"/>
    <col min="15617" max="15617" width="9.140625" customWidth="1"/>
    <col min="15618" max="15618" width="14.42578125" customWidth="1"/>
    <col min="15619" max="15619" width="13.7109375" customWidth="1"/>
    <col min="15620" max="15624" width="9.140625" customWidth="1"/>
    <col min="15625" max="15625" width="12" customWidth="1"/>
    <col min="15626" max="15626" width="11" customWidth="1"/>
    <col min="15627" max="15628" width="10" customWidth="1"/>
    <col min="15629" max="15629" width="9.140625" customWidth="1"/>
    <col min="15630" max="15630" width="13.42578125" customWidth="1"/>
    <col min="15873" max="15873" width="9.140625" customWidth="1"/>
    <col min="15874" max="15874" width="14.42578125" customWidth="1"/>
    <col min="15875" max="15875" width="13.7109375" customWidth="1"/>
    <col min="15876" max="15880" width="9.140625" customWidth="1"/>
    <col min="15881" max="15881" width="12" customWidth="1"/>
    <col min="15882" max="15882" width="11" customWidth="1"/>
    <col min="15883" max="15884" width="10" customWidth="1"/>
    <col min="15885" max="15885" width="9.140625" customWidth="1"/>
    <col min="15886" max="15886" width="13.42578125" customWidth="1"/>
    <col min="16129" max="16129" width="9.140625" customWidth="1"/>
    <col min="16130" max="16130" width="14.42578125" customWidth="1"/>
    <col min="16131" max="16131" width="13.7109375" customWidth="1"/>
    <col min="16132" max="16136" width="9.140625" customWidth="1"/>
    <col min="16137" max="16137" width="12" customWidth="1"/>
    <col min="16138" max="16138" width="11" customWidth="1"/>
    <col min="16139" max="16140" width="10" customWidth="1"/>
    <col min="16141" max="16141" width="9.140625" customWidth="1"/>
    <col min="16142" max="16142" width="13.42578125" customWidth="1"/>
  </cols>
  <sheetData>
    <row r="1" spans="2:13" x14ac:dyDescent="0.25">
      <c r="E1" s="1949" t="s">
        <v>148</v>
      </c>
    </row>
    <row r="2" spans="2:13" x14ac:dyDescent="0.25">
      <c r="E2" s="1953" t="s">
        <v>41</v>
      </c>
    </row>
    <row r="3" spans="2:13" ht="15.75" x14ac:dyDescent="0.25">
      <c r="D3" s="123"/>
      <c r="E3" s="1949" t="s">
        <v>1135</v>
      </c>
    </row>
    <row r="4" spans="2:13" x14ac:dyDescent="0.25">
      <c r="E4" s="1949" t="s">
        <v>846</v>
      </c>
    </row>
    <row r="5" spans="2:13" x14ac:dyDescent="0.25">
      <c r="M5" s="49"/>
    </row>
    <row r="6" spans="2:13" x14ac:dyDescent="0.25">
      <c r="F6" t="s">
        <v>404</v>
      </c>
      <c r="I6" s="521" t="s">
        <v>1480</v>
      </c>
      <c r="J6" s="463"/>
      <c r="M6" s="49"/>
    </row>
    <row r="7" spans="2:13" x14ac:dyDescent="0.25">
      <c r="H7" s="1955" t="s">
        <v>152</v>
      </c>
      <c r="I7" s="464" t="s">
        <v>1149</v>
      </c>
      <c r="J7" s="465"/>
      <c r="M7" s="49"/>
    </row>
    <row r="8" spans="2:13" x14ac:dyDescent="0.25">
      <c r="I8" s="1955"/>
      <c r="J8" s="49"/>
      <c r="K8" s="49"/>
      <c r="L8" s="49"/>
      <c r="M8" s="49"/>
    </row>
    <row r="9" spans="2:13" x14ac:dyDescent="0.25">
      <c r="B9" s="2040" t="s">
        <v>39</v>
      </c>
      <c r="C9" s="522" t="s">
        <v>847</v>
      </c>
      <c r="D9" s="523"/>
      <c r="E9" s="523"/>
      <c r="F9" s="523"/>
      <c r="G9" s="523"/>
      <c r="H9" s="523"/>
      <c r="I9" s="523"/>
      <c r="J9" s="524"/>
      <c r="K9" s="49"/>
      <c r="L9" s="49"/>
    </row>
    <row r="10" spans="2:13" x14ac:dyDescent="0.25">
      <c r="B10" s="2041" t="s">
        <v>157</v>
      </c>
      <c r="C10" s="571" t="s">
        <v>753</v>
      </c>
      <c r="D10" s="572"/>
      <c r="E10" s="572"/>
      <c r="F10" s="572"/>
      <c r="G10" s="572"/>
      <c r="H10" s="572"/>
      <c r="I10" s="572"/>
      <c r="J10" s="573"/>
    </row>
    <row r="11" spans="2:13" x14ac:dyDescent="0.25">
      <c r="B11" s="527"/>
      <c r="C11" s="493" t="s">
        <v>1003</v>
      </c>
      <c r="D11" s="463"/>
      <c r="E11" s="463"/>
      <c r="F11" s="463"/>
      <c r="G11" s="463"/>
      <c r="H11" s="463"/>
      <c r="I11" s="463"/>
      <c r="J11" s="590"/>
    </row>
    <row r="12" spans="2:13" x14ac:dyDescent="0.25">
      <c r="B12" s="2042"/>
      <c r="C12" s="595" t="s">
        <v>755</v>
      </c>
      <c r="D12" s="596"/>
      <c r="E12" s="596"/>
      <c r="F12" s="596"/>
      <c r="G12" s="596"/>
      <c r="H12" s="596"/>
      <c r="I12" s="596"/>
      <c r="J12" s="597"/>
    </row>
    <row r="13" spans="2:13" x14ac:dyDescent="0.25">
      <c r="B13" s="2043" t="s">
        <v>155</v>
      </c>
      <c r="C13" s="493" t="s">
        <v>1157</v>
      </c>
      <c r="D13" s="463"/>
      <c r="E13" s="463"/>
      <c r="F13" s="463"/>
      <c r="G13" s="463"/>
      <c r="H13" s="463"/>
      <c r="I13" s="463"/>
      <c r="J13" s="590"/>
    </row>
    <row r="14" spans="2:13" x14ac:dyDescent="0.25">
      <c r="B14" s="2041" t="s">
        <v>159</v>
      </c>
      <c r="C14" s="571" t="s">
        <v>1158</v>
      </c>
      <c r="D14" s="572"/>
      <c r="E14" s="572"/>
      <c r="F14" s="572"/>
      <c r="G14" s="572"/>
      <c r="H14" s="572"/>
      <c r="I14" s="572"/>
      <c r="J14" s="573"/>
      <c r="K14" s="49"/>
      <c r="L14" s="49"/>
    </row>
    <row r="15" spans="2:13" x14ac:dyDescent="0.25">
      <c r="B15" s="2043"/>
      <c r="C15" s="493"/>
      <c r="D15" s="463"/>
      <c r="E15" s="463"/>
      <c r="F15" s="463"/>
      <c r="G15" s="463"/>
      <c r="H15" s="463"/>
      <c r="I15" s="463"/>
      <c r="J15" s="590"/>
      <c r="K15" s="49"/>
      <c r="L15" s="49"/>
    </row>
    <row r="16" spans="2:13" x14ac:dyDescent="0.25">
      <c r="B16" s="2042"/>
      <c r="C16" s="595"/>
      <c r="D16" s="596"/>
      <c r="E16" s="596"/>
      <c r="F16" s="596"/>
      <c r="G16" s="596"/>
      <c r="H16" s="596"/>
      <c r="I16" s="596"/>
      <c r="J16" s="597"/>
      <c r="K16" s="49"/>
      <c r="L16" s="49"/>
    </row>
    <row r="17" spans="2:25" x14ac:dyDescent="0.25">
      <c r="B17" s="2040" t="s">
        <v>161</v>
      </c>
      <c r="C17" s="574" t="s">
        <v>268</v>
      </c>
      <c r="D17" s="523"/>
      <c r="E17" s="523"/>
      <c r="F17" s="523"/>
      <c r="G17" s="523"/>
      <c r="H17" s="523"/>
      <c r="I17" s="523"/>
      <c r="J17" s="524"/>
      <c r="K17" s="49"/>
      <c r="L17" s="49"/>
    </row>
    <row r="18" spans="2:25" x14ac:dyDescent="0.25">
      <c r="B18" s="2041" t="s">
        <v>162</v>
      </c>
      <c r="C18" s="571" t="s">
        <v>411</v>
      </c>
      <c r="D18" s="572"/>
      <c r="E18" s="572"/>
      <c r="F18" s="572"/>
      <c r="G18" s="572"/>
      <c r="H18" s="572"/>
      <c r="I18" s="572"/>
      <c r="J18" s="573"/>
      <c r="K18" s="49"/>
      <c r="L18" s="49"/>
    </row>
    <row r="19" spans="2:25" x14ac:dyDescent="0.25">
      <c r="B19" s="2042"/>
      <c r="C19" s="595" t="s">
        <v>852</v>
      </c>
      <c r="D19" s="596"/>
      <c r="E19" s="596"/>
      <c r="F19" s="596"/>
      <c r="G19" s="596"/>
      <c r="H19" s="596"/>
      <c r="I19" s="596"/>
      <c r="J19" s="597"/>
      <c r="K19" s="49"/>
      <c r="L19" s="49"/>
    </row>
    <row r="20" spans="2:25" ht="62.25" customHeight="1" x14ac:dyDescent="0.25">
      <c r="B20" s="2044" t="s">
        <v>187</v>
      </c>
      <c r="C20" s="576" t="s">
        <v>1159</v>
      </c>
      <c r="D20" s="577"/>
      <c r="E20" s="577"/>
      <c r="F20" s="577"/>
      <c r="G20" s="577"/>
      <c r="H20" s="577"/>
      <c r="I20" s="577"/>
      <c r="J20" s="578"/>
      <c r="K20" s="49"/>
      <c r="L20" s="49"/>
    </row>
    <row r="22" spans="2:25" x14ac:dyDescent="0.25">
      <c r="B22" s="171"/>
      <c r="C22" s="49"/>
      <c r="D22" s="49"/>
      <c r="E22" s="49"/>
      <c r="F22" s="49"/>
      <c r="G22" s="49"/>
      <c r="H22" s="49"/>
      <c r="I22" s="49"/>
      <c r="J22" s="49"/>
      <c r="K22" s="49"/>
      <c r="L22" s="49"/>
    </row>
    <row r="23" spans="2:25" x14ac:dyDescent="0.25">
      <c r="B23" s="56"/>
      <c r="D23" s="49"/>
      <c r="E23" s="49"/>
      <c r="F23" s="49"/>
      <c r="G23" s="49"/>
      <c r="U23" s="56" t="s">
        <v>285</v>
      </c>
    </row>
    <row r="24" spans="2:25" x14ac:dyDescent="0.25">
      <c r="B24" s="1957"/>
      <c r="U24" t="s">
        <v>176</v>
      </c>
    </row>
    <row r="25" spans="2:25" x14ac:dyDescent="0.25">
      <c r="C25" s="1957"/>
      <c r="U25" t="s">
        <v>177</v>
      </c>
    </row>
    <row r="26" spans="2:25" ht="30" x14ac:dyDescent="0.25">
      <c r="B26" s="1479" t="s">
        <v>166</v>
      </c>
      <c r="C26" s="2115" t="s">
        <v>415</v>
      </c>
      <c r="D26" s="2116" t="s">
        <v>159</v>
      </c>
      <c r="U26" s="489" t="s">
        <v>178</v>
      </c>
      <c r="V26" s="490"/>
      <c r="W26" s="490"/>
      <c r="X26" s="490"/>
      <c r="Y26" s="491"/>
    </row>
    <row r="27" spans="2:25" hidden="1" x14ac:dyDescent="0.25">
      <c r="B27" s="2190">
        <v>42736</v>
      </c>
      <c r="C27" s="1976">
        <v>0.99199999999999999</v>
      </c>
      <c r="D27" s="1455">
        <v>0.98</v>
      </c>
      <c r="E27" s="60"/>
      <c r="U27" s="156" t="s">
        <v>179</v>
      </c>
      <c r="V27" s="157"/>
      <c r="W27" s="158" t="s">
        <v>180</v>
      </c>
      <c r="X27" s="157"/>
      <c r="Y27" s="159"/>
    </row>
    <row r="28" spans="2:25" hidden="1" x14ac:dyDescent="0.25">
      <c r="B28" s="2190">
        <v>42767</v>
      </c>
      <c r="C28" s="1976">
        <v>0.98799999999999999</v>
      </c>
      <c r="D28" s="1455">
        <v>0.98</v>
      </c>
      <c r="U28" s="492"/>
      <c r="V28" s="463"/>
      <c r="W28" s="493"/>
      <c r="X28" s="463"/>
      <c r="Y28" s="494"/>
    </row>
    <row r="29" spans="2:25" hidden="1" x14ac:dyDescent="0.25">
      <c r="B29" s="2190">
        <v>42795</v>
      </c>
      <c r="C29" s="1976">
        <v>1</v>
      </c>
      <c r="D29" s="1455">
        <v>0.98</v>
      </c>
      <c r="U29" s="492"/>
      <c r="V29" s="463"/>
      <c r="W29" s="493"/>
      <c r="X29" s="463"/>
      <c r="Y29" s="494"/>
    </row>
    <row r="30" spans="2:25" hidden="1" x14ac:dyDescent="0.25">
      <c r="B30" s="2190">
        <v>42826</v>
      </c>
      <c r="C30" s="1976">
        <v>0.995</v>
      </c>
      <c r="D30" s="1455">
        <v>0.98</v>
      </c>
      <c r="U30" s="492"/>
      <c r="V30" s="463"/>
      <c r="W30" s="493"/>
      <c r="X30" s="463"/>
      <c r="Y30" s="494"/>
    </row>
    <row r="31" spans="2:25" hidden="1" x14ac:dyDescent="0.25">
      <c r="B31" s="2190">
        <v>42856</v>
      </c>
      <c r="C31" s="7">
        <v>0.98</v>
      </c>
      <c r="D31" s="1455">
        <v>0.98</v>
      </c>
      <c r="U31" s="492"/>
      <c r="V31" s="463"/>
      <c r="W31" s="493"/>
      <c r="X31" s="463"/>
      <c r="Y31" s="494"/>
    </row>
    <row r="32" spans="2:25" hidden="1" x14ac:dyDescent="0.25">
      <c r="B32" s="2190">
        <v>42887</v>
      </c>
      <c r="C32" s="1976">
        <v>1</v>
      </c>
      <c r="D32" s="1455">
        <v>0.98</v>
      </c>
      <c r="U32" s="492"/>
      <c r="V32" s="463"/>
      <c r="W32" s="493"/>
      <c r="X32" s="463"/>
      <c r="Y32" s="494"/>
    </row>
    <row r="33" spans="2:25" hidden="1" x14ac:dyDescent="0.25">
      <c r="B33" s="2190">
        <v>42917</v>
      </c>
      <c r="C33" s="7">
        <v>0.97</v>
      </c>
      <c r="D33" s="1455">
        <v>0.98</v>
      </c>
      <c r="U33" s="492"/>
      <c r="V33" s="463"/>
      <c r="W33" s="493"/>
      <c r="X33" s="463"/>
      <c r="Y33" s="494"/>
    </row>
    <row r="34" spans="2:25" hidden="1" x14ac:dyDescent="0.25">
      <c r="B34" s="2190">
        <v>42948</v>
      </c>
      <c r="C34" s="1976">
        <v>1</v>
      </c>
      <c r="D34" s="1455">
        <v>0.98</v>
      </c>
      <c r="U34" s="492"/>
      <c r="V34" s="463"/>
      <c r="W34" s="493"/>
      <c r="X34" s="463"/>
      <c r="Y34" s="494"/>
    </row>
    <row r="35" spans="2:25" hidden="1" x14ac:dyDescent="0.25">
      <c r="B35" s="2190">
        <v>42979</v>
      </c>
      <c r="C35" s="7">
        <v>0.98</v>
      </c>
      <c r="D35" s="1455">
        <v>0.98</v>
      </c>
      <c r="U35" s="492"/>
      <c r="V35" s="463"/>
      <c r="W35" s="493"/>
      <c r="X35" s="463"/>
      <c r="Y35" s="494"/>
    </row>
    <row r="36" spans="2:25" hidden="1" x14ac:dyDescent="0.25">
      <c r="B36" s="2190">
        <v>43009</v>
      </c>
      <c r="C36" s="1976">
        <v>0.99</v>
      </c>
      <c r="D36" s="1455">
        <v>0.98</v>
      </c>
      <c r="U36" s="492"/>
      <c r="V36" s="463"/>
      <c r="W36" s="493"/>
      <c r="X36" s="463"/>
      <c r="Y36" s="494"/>
    </row>
    <row r="37" spans="2:25" hidden="1" x14ac:dyDescent="0.25">
      <c r="B37" s="2190">
        <v>43040</v>
      </c>
      <c r="C37" s="2113">
        <v>0.99</v>
      </c>
      <c r="D37" s="1455">
        <v>0.98</v>
      </c>
      <c r="U37" s="492"/>
      <c r="V37" s="463"/>
      <c r="W37" s="493"/>
      <c r="X37" s="463"/>
      <c r="Y37" s="494"/>
    </row>
    <row r="38" spans="2:25" ht="15.75" hidden="1" thickBot="1" x14ac:dyDescent="0.3">
      <c r="B38" s="2190">
        <v>43070</v>
      </c>
      <c r="C38" s="1976">
        <v>1</v>
      </c>
      <c r="D38" s="1455">
        <v>0.98</v>
      </c>
      <c r="U38" s="495"/>
      <c r="V38" s="496"/>
      <c r="W38" s="497"/>
      <c r="X38" s="496"/>
      <c r="Y38" s="498"/>
    </row>
    <row r="39" spans="2:25" x14ac:dyDescent="0.25">
      <c r="B39" s="2190">
        <v>43101</v>
      </c>
      <c r="C39" s="1976">
        <f>+SUM(C63:F63)</f>
        <v>1</v>
      </c>
      <c r="D39" s="1455">
        <v>0.98</v>
      </c>
      <c r="E39" s="60"/>
      <c r="U39" s="156" t="s">
        <v>179</v>
      </c>
      <c r="V39" s="157"/>
      <c r="W39" s="158" t="s">
        <v>180</v>
      </c>
      <c r="X39" s="157"/>
      <c r="Y39" s="159"/>
    </row>
    <row r="40" spans="2:25" x14ac:dyDescent="0.25">
      <c r="B40" s="2190">
        <v>43132</v>
      </c>
      <c r="C40" s="1976">
        <f t="shared" ref="C40:C45" si="0">SUM(C64:F64)</f>
        <v>0.98691099476439781</v>
      </c>
      <c r="D40" s="1455">
        <v>0.98</v>
      </c>
      <c r="U40" s="492"/>
      <c r="V40" s="463"/>
      <c r="W40" s="493"/>
      <c r="X40" s="463"/>
      <c r="Y40" s="494"/>
    </row>
    <row r="41" spans="2:25" x14ac:dyDescent="0.25">
      <c r="B41" s="2190">
        <v>43160</v>
      </c>
      <c r="C41" s="7">
        <f t="shared" si="0"/>
        <v>0.98469387755102034</v>
      </c>
      <c r="D41" s="1455">
        <v>0.98</v>
      </c>
      <c r="U41" s="492"/>
      <c r="V41" s="463"/>
      <c r="W41" s="493"/>
      <c r="X41" s="463"/>
      <c r="Y41" s="494"/>
    </row>
    <row r="42" spans="2:25" x14ac:dyDescent="0.25">
      <c r="B42" s="2190">
        <v>43191</v>
      </c>
      <c r="C42" s="1976">
        <f t="shared" si="0"/>
        <v>0.98693759071117559</v>
      </c>
      <c r="D42" s="1455">
        <v>0.98</v>
      </c>
      <c r="U42" s="492"/>
      <c r="V42" s="463"/>
      <c r="W42" s="493"/>
      <c r="X42" s="463"/>
      <c r="Y42" s="494"/>
    </row>
    <row r="43" spans="2:25" x14ac:dyDescent="0.25">
      <c r="B43" s="2190">
        <v>43221</v>
      </c>
      <c r="C43" s="1976">
        <f t="shared" si="0"/>
        <v>0.99739583333333337</v>
      </c>
      <c r="D43" s="1455">
        <v>0.98</v>
      </c>
      <c r="U43" s="492"/>
      <c r="V43" s="463"/>
      <c r="W43" s="493"/>
      <c r="X43" s="463"/>
      <c r="Y43" s="494"/>
    </row>
    <row r="44" spans="2:25" x14ac:dyDescent="0.25">
      <c r="B44" s="2190">
        <v>43252</v>
      </c>
      <c r="C44" s="1976">
        <f t="shared" si="0"/>
        <v>1</v>
      </c>
      <c r="D44" s="1455">
        <v>0.98</v>
      </c>
      <c r="U44" s="492"/>
      <c r="V44" s="463"/>
      <c r="W44" s="493"/>
      <c r="X44" s="463"/>
      <c r="Y44" s="494"/>
    </row>
    <row r="45" spans="2:25" x14ac:dyDescent="0.25">
      <c r="B45" s="2190">
        <v>43282</v>
      </c>
      <c r="C45" s="2114">
        <f t="shared" si="0"/>
        <v>0.97959183673469385</v>
      </c>
      <c r="D45" s="1455">
        <v>0.98</v>
      </c>
      <c r="U45" s="492"/>
      <c r="V45" s="463"/>
      <c r="W45" s="493"/>
      <c r="X45" s="463"/>
      <c r="Y45" s="494"/>
    </row>
    <row r="46" spans="2:25" x14ac:dyDescent="0.25">
      <c r="B46" s="2190">
        <v>43313</v>
      </c>
      <c r="C46" s="1976">
        <v>0.99</v>
      </c>
      <c r="D46" s="1455">
        <v>0.98</v>
      </c>
      <c r="U46" s="492"/>
      <c r="V46" s="463"/>
      <c r="W46" s="493"/>
      <c r="X46" s="463"/>
      <c r="Y46" s="494"/>
    </row>
    <row r="47" spans="2:25" x14ac:dyDescent="0.25">
      <c r="B47" s="2190">
        <v>43344</v>
      </c>
      <c r="C47" s="7">
        <v>0.98</v>
      </c>
      <c r="D47" s="1455">
        <v>0.98</v>
      </c>
      <c r="U47" s="492"/>
      <c r="V47" s="463"/>
      <c r="W47" s="493"/>
      <c r="X47" s="463"/>
      <c r="Y47" s="494"/>
    </row>
    <row r="48" spans="2:25" x14ac:dyDescent="0.25">
      <c r="B48" s="2190">
        <v>43374</v>
      </c>
      <c r="C48" s="1976">
        <v>1</v>
      </c>
      <c r="D48" s="1455">
        <v>0.98</v>
      </c>
      <c r="U48" s="492"/>
      <c r="V48" s="463"/>
      <c r="W48" s="493"/>
      <c r="X48" s="463"/>
      <c r="Y48" s="494"/>
    </row>
    <row r="49" spans="2:26" x14ac:dyDescent="0.25">
      <c r="B49" s="2190">
        <v>43405</v>
      </c>
      <c r="C49" s="2113">
        <v>0.99</v>
      </c>
      <c r="D49" s="1455">
        <v>0.98</v>
      </c>
      <c r="U49" s="492"/>
      <c r="V49" s="463"/>
      <c r="W49" s="493"/>
      <c r="X49" s="463"/>
      <c r="Y49" s="494"/>
    </row>
    <row r="50" spans="2:26" ht="15.75" thickBot="1" x14ac:dyDescent="0.3">
      <c r="B50" s="2190">
        <v>43435</v>
      </c>
      <c r="C50" s="1976">
        <v>1</v>
      </c>
      <c r="D50" s="1455">
        <v>0.98</v>
      </c>
      <c r="U50" s="495"/>
      <c r="V50" s="496"/>
      <c r="W50" s="497"/>
      <c r="X50" s="496"/>
      <c r="Y50" s="498"/>
    </row>
    <row r="51" spans="2:26" x14ac:dyDescent="0.25">
      <c r="B51" s="2190">
        <v>43466</v>
      </c>
      <c r="C51" s="1976">
        <v>1</v>
      </c>
      <c r="D51" s="2035"/>
    </row>
    <row r="52" spans="2:26" ht="17.25" customHeight="1" x14ac:dyDescent="0.25">
      <c r="B52" s="2190">
        <v>43466</v>
      </c>
      <c r="C52" s="1976">
        <v>1</v>
      </c>
      <c r="D52" s="2035"/>
      <c r="U52" t="s">
        <v>181</v>
      </c>
    </row>
    <row r="53" spans="2:26" ht="14.25" customHeight="1" x14ac:dyDescent="0.25">
      <c r="B53" s="2190">
        <v>43466</v>
      </c>
      <c r="C53" s="1976">
        <v>1</v>
      </c>
      <c r="D53" s="2035"/>
      <c r="U53" t="s">
        <v>233</v>
      </c>
    </row>
    <row r="54" spans="2:26" x14ac:dyDescent="0.25">
      <c r="E54" s="72"/>
      <c r="U54" s="1950" t="s">
        <v>1160</v>
      </c>
      <c r="V54" s="1950"/>
      <c r="W54" s="1950"/>
      <c r="X54" s="1950"/>
      <c r="Y54" s="1950"/>
      <c r="Z54" s="1950"/>
    </row>
    <row r="55" spans="2:26" x14ac:dyDescent="0.25">
      <c r="U55" s="3443" t="s">
        <v>1161</v>
      </c>
      <c r="V55" s="3443"/>
      <c r="W55" s="3443"/>
      <c r="X55" s="3443"/>
      <c r="Y55" s="3443"/>
      <c r="Z55" s="3443"/>
    </row>
    <row r="56" spans="2:26" ht="19.5" customHeight="1" x14ac:dyDescent="0.25">
      <c r="U56" s="3443"/>
      <c r="V56" s="3443"/>
      <c r="W56" s="3443"/>
      <c r="X56" s="3443"/>
      <c r="Y56" s="3443"/>
      <c r="Z56" s="3443"/>
    </row>
    <row r="57" spans="2:26" ht="19.5" customHeight="1" x14ac:dyDescent="0.25">
      <c r="B57" s="499" t="s">
        <v>231</v>
      </c>
      <c r="C57" s="500"/>
      <c r="D57" s="500"/>
      <c r="E57" s="500"/>
      <c r="F57" s="500"/>
      <c r="G57" s="500"/>
      <c r="H57" s="500"/>
      <c r="I57" s="500"/>
      <c r="J57" s="500"/>
      <c r="K57" s="500"/>
      <c r="L57" s="500"/>
      <c r="M57" s="500"/>
      <c r="N57" s="500"/>
      <c r="O57" s="500"/>
      <c r="P57" s="500"/>
      <c r="Q57" s="500"/>
      <c r="R57" s="500"/>
      <c r="S57" s="500"/>
    </row>
    <row r="58" spans="2:26" ht="19.5" customHeight="1" x14ac:dyDescent="0.25"/>
    <row r="60" spans="2:26" x14ac:dyDescent="0.25">
      <c r="C60" t="s">
        <v>847</v>
      </c>
    </row>
    <row r="61" spans="2:26" x14ac:dyDescent="0.25">
      <c r="B61" s="615"/>
      <c r="C61" s="615" t="s">
        <v>907</v>
      </c>
      <c r="D61" s="615"/>
      <c r="E61" s="615"/>
      <c r="F61" s="615"/>
      <c r="G61" s="615"/>
      <c r="H61" s="615" t="s">
        <v>465</v>
      </c>
      <c r="I61" s="615"/>
      <c r="J61" s="615"/>
      <c r="K61" s="615"/>
      <c r="L61" s="615"/>
      <c r="M61" s="9"/>
      <c r="N61" s="9"/>
    </row>
    <row r="62" spans="2:26" x14ac:dyDescent="0.25">
      <c r="B62" s="615" t="s">
        <v>166</v>
      </c>
      <c r="C62" s="615" t="s">
        <v>909</v>
      </c>
      <c r="D62" s="615" t="s">
        <v>503</v>
      </c>
      <c r="E62" s="615" t="s">
        <v>504</v>
      </c>
      <c r="F62" s="615" t="s">
        <v>505</v>
      </c>
      <c r="G62" s="615" t="s">
        <v>1005</v>
      </c>
      <c r="H62" s="615" t="s">
        <v>909</v>
      </c>
      <c r="I62" s="615" t="s">
        <v>503</v>
      </c>
      <c r="J62" s="615" t="s">
        <v>504</v>
      </c>
      <c r="K62" s="615" t="s">
        <v>505</v>
      </c>
      <c r="L62" s="615" t="s">
        <v>1005</v>
      </c>
      <c r="M62" s="669" t="s">
        <v>427</v>
      </c>
      <c r="N62" s="616" t="s">
        <v>471</v>
      </c>
    </row>
    <row r="63" spans="2:26" x14ac:dyDescent="0.25">
      <c r="B63" s="2854">
        <v>43101</v>
      </c>
      <c r="C63" s="2117">
        <f t="shared" ref="C63:C69" si="1">+H63/M63</f>
        <v>0.14885496183206107</v>
      </c>
      <c r="D63" s="2117">
        <f t="shared" ref="D63:D69" si="2">+I63/M63</f>
        <v>0.1183206106870229</v>
      </c>
      <c r="E63" s="2117">
        <f t="shared" ref="E63:E69" si="3">+J63/M63</f>
        <v>0.23282442748091603</v>
      </c>
      <c r="F63" s="2117">
        <f t="shared" ref="F63:F69" si="4">+K63/M63</f>
        <v>0.5</v>
      </c>
      <c r="G63" s="2117">
        <f>+L63/M63</f>
        <v>0</v>
      </c>
      <c r="H63" s="671">
        <v>39</v>
      </c>
      <c r="I63" s="671">
        <v>31</v>
      </c>
      <c r="J63" s="671">
        <v>61</v>
      </c>
      <c r="K63" s="671">
        <v>131</v>
      </c>
      <c r="L63" s="671"/>
      <c r="M63" s="9">
        <f>SUM(H63:L63)</f>
        <v>262</v>
      </c>
      <c r="N63" s="2071">
        <v>2.08</v>
      </c>
    </row>
    <row r="64" spans="2:26" x14ac:dyDescent="0.25">
      <c r="B64" s="2854">
        <v>43132</v>
      </c>
      <c r="C64" s="2117">
        <f t="shared" si="1"/>
        <v>0.32460732984293195</v>
      </c>
      <c r="D64" s="2117">
        <f t="shared" si="2"/>
        <v>7.3298429319371722E-2</v>
      </c>
      <c r="E64" s="2117">
        <f t="shared" si="3"/>
        <v>0.16753926701570682</v>
      </c>
      <c r="F64" s="2117">
        <f t="shared" si="4"/>
        <v>0.42146596858638741</v>
      </c>
      <c r="G64" s="2117">
        <f t="shared" ref="G64:G69" si="5">+L64/M64</f>
        <v>1.3089005235602094E-2</v>
      </c>
      <c r="H64" s="671">
        <v>124</v>
      </c>
      <c r="I64" s="671">
        <v>28</v>
      </c>
      <c r="J64" s="671">
        <v>64</v>
      </c>
      <c r="K64" s="671">
        <v>161</v>
      </c>
      <c r="L64" s="671">
        <v>5</v>
      </c>
      <c r="M64" s="9">
        <f>SUM(H64:L64)</f>
        <v>382</v>
      </c>
      <c r="N64" s="2071">
        <v>1.73</v>
      </c>
    </row>
    <row r="65" spans="2:14" x14ac:dyDescent="0.25">
      <c r="B65" s="2854">
        <v>43160</v>
      </c>
      <c r="C65" s="2117">
        <f t="shared" si="1"/>
        <v>0.38265306122448978</v>
      </c>
      <c r="D65" s="2117">
        <f t="shared" si="2"/>
        <v>9.1836734693877556E-2</v>
      </c>
      <c r="E65" s="2117">
        <f t="shared" si="3"/>
        <v>0.36734693877551022</v>
      </c>
      <c r="F65" s="2117">
        <f t="shared" si="4"/>
        <v>0.14285714285714285</v>
      </c>
      <c r="G65" s="2117">
        <f t="shared" si="5"/>
        <v>1.5306122448979591E-2</v>
      </c>
      <c r="H65" s="671">
        <v>75</v>
      </c>
      <c r="I65" s="671">
        <v>18</v>
      </c>
      <c r="J65" s="671">
        <v>72</v>
      </c>
      <c r="K65" s="671">
        <v>28</v>
      </c>
      <c r="L65" s="671">
        <v>3</v>
      </c>
      <c r="M65" s="9">
        <f>SUM(H65:L65)</f>
        <v>196</v>
      </c>
      <c r="N65" s="2071">
        <v>1.32</v>
      </c>
    </row>
    <row r="66" spans="2:14" x14ac:dyDescent="0.25">
      <c r="B66" s="2854">
        <v>43191</v>
      </c>
      <c r="C66" s="2117">
        <f t="shared" si="1"/>
        <v>0.28301886792452829</v>
      </c>
      <c r="D66" s="2117">
        <f t="shared" si="2"/>
        <v>9.8693759071117562E-2</v>
      </c>
      <c r="E66" s="2117">
        <f t="shared" si="3"/>
        <v>0.24963715529753266</v>
      </c>
      <c r="F66" s="2117">
        <f t="shared" si="4"/>
        <v>0.35558780841799709</v>
      </c>
      <c r="G66" s="2117">
        <f t="shared" si="5"/>
        <v>1.3062409288824383E-2</v>
      </c>
      <c r="H66" s="671">
        <v>195</v>
      </c>
      <c r="I66" s="671">
        <v>68</v>
      </c>
      <c r="J66" s="671">
        <v>172</v>
      </c>
      <c r="K66" s="671">
        <v>245</v>
      </c>
      <c r="L66" s="671">
        <v>9</v>
      </c>
      <c r="M66" s="9">
        <f>SUM(H66:L66)</f>
        <v>689</v>
      </c>
      <c r="N66" s="2071">
        <v>1.72</v>
      </c>
    </row>
    <row r="67" spans="2:14" x14ac:dyDescent="0.25">
      <c r="B67" s="2854">
        <v>43221</v>
      </c>
      <c r="C67" s="2117">
        <f t="shared" si="1"/>
        <v>0.2890625</v>
      </c>
      <c r="D67" s="2117">
        <f t="shared" si="2"/>
        <v>9.6354166666666671E-2</v>
      </c>
      <c r="E67" s="2117">
        <f t="shared" si="3"/>
        <v>0.29947916666666669</v>
      </c>
      <c r="F67" s="2117">
        <f t="shared" si="4"/>
        <v>0.3125</v>
      </c>
      <c r="G67" s="2117">
        <f t="shared" si="5"/>
        <v>2.6041666666666665E-3</v>
      </c>
      <c r="H67" s="671">
        <v>111</v>
      </c>
      <c r="I67" s="671">
        <v>37</v>
      </c>
      <c r="J67" s="671">
        <v>115</v>
      </c>
      <c r="K67" s="671">
        <v>120</v>
      </c>
      <c r="L67" s="671">
        <v>1</v>
      </c>
      <c r="M67" s="669">
        <f>SUM(H67:L67)</f>
        <v>384</v>
      </c>
      <c r="N67" s="2071"/>
    </row>
    <row r="68" spans="2:14" x14ac:dyDescent="0.25">
      <c r="B68" s="2854">
        <v>43252</v>
      </c>
      <c r="C68" s="2117">
        <f t="shared" si="1"/>
        <v>0.32203389830508472</v>
      </c>
      <c r="D68" s="2117">
        <f t="shared" si="2"/>
        <v>0.2711864406779661</v>
      </c>
      <c r="E68" s="2117">
        <f t="shared" si="3"/>
        <v>0.30508474576271188</v>
      </c>
      <c r="F68" s="2117">
        <f t="shared" si="4"/>
        <v>0.10169491525423729</v>
      </c>
      <c r="G68" s="2117">
        <f t="shared" si="5"/>
        <v>0</v>
      </c>
      <c r="H68" s="671">
        <v>19</v>
      </c>
      <c r="I68" s="671">
        <v>16</v>
      </c>
      <c r="J68" s="671">
        <v>18</v>
      </c>
      <c r="K68" s="671">
        <v>6</v>
      </c>
      <c r="L68" s="671"/>
      <c r="M68" s="669">
        <f t="shared" ref="M68:M69" si="6">SUM(H68:L68)</f>
        <v>59</v>
      </c>
      <c r="N68" s="2071"/>
    </row>
    <row r="69" spans="2:14" x14ac:dyDescent="0.25">
      <c r="B69" s="2854">
        <v>43282</v>
      </c>
      <c r="C69" s="2117">
        <f t="shared" si="1"/>
        <v>0.29737609329446063</v>
      </c>
      <c r="D69" s="2117">
        <f t="shared" si="2"/>
        <v>0.18075801749271136</v>
      </c>
      <c r="E69" s="2117">
        <f t="shared" si="3"/>
        <v>0.30320699708454812</v>
      </c>
      <c r="F69" s="2117">
        <f t="shared" si="4"/>
        <v>0.19825072886297376</v>
      </c>
      <c r="G69" s="2117">
        <f t="shared" si="5"/>
        <v>2.0408163265306121E-2</v>
      </c>
      <c r="H69" s="671">
        <v>102</v>
      </c>
      <c r="I69" s="671">
        <v>62</v>
      </c>
      <c r="J69" s="671">
        <v>104</v>
      </c>
      <c r="K69" s="671">
        <v>68</v>
      </c>
      <c r="L69" s="671">
        <v>7</v>
      </c>
      <c r="M69" s="669">
        <f t="shared" si="6"/>
        <v>343</v>
      </c>
      <c r="N69" s="2071"/>
    </row>
    <row r="70" spans="2:14" x14ac:dyDescent="0.25">
      <c r="B70" s="2854">
        <v>43313</v>
      </c>
      <c r="C70" s="2117">
        <v>0.27500000000000002</v>
      </c>
      <c r="D70" s="2117">
        <v>7.6999999999999999E-2</v>
      </c>
      <c r="E70" s="2117">
        <v>0.32900000000000001</v>
      </c>
      <c r="F70" s="2117">
        <v>0.308</v>
      </c>
      <c r="G70" s="2117">
        <v>0.01</v>
      </c>
      <c r="H70" s="671">
        <v>132</v>
      </c>
      <c r="I70" s="671">
        <v>37</v>
      </c>
      <c r="J70" s="671">
        <v>158</v>
      </c>
      <c r="K70" s="671">
        <v>148</v>
      </c>
      <c r="L70" s="671">
        <v>5</v>
      </c>
      <c r="M70" s="669">
        <f t="shared" ref="M70:M71" si="7">SUM(H70:L70)</f>
        <v>480</v>
      </c>
      <c r="N70" s="2071">
        <v>1.7</v>
      </c>
    </row>
    <row r="71" spans="2:14" x14ac:dyDescent="0.25">
      <c r="B71" s="2854">
        <v>43344</v>
      </c>
      <c r="C71" s="2117">
        <v>0.26500000000000001</v>
      </c>
      <c r="D71" s="2117">
        <v>4.8000000000000001E-2</v>
      </c>
      <c r="E71" s="2117">
        <v>0.34399999999999997</v>
      </c>
      <c r="F71" s="2117">
        <v>0.32100000000000001</v>
      </c>
      <c r="G71" s="2117">
        <v>0.02</v>
      </c>
      <c r="H71" s="671">
        <v>104</v>
      </c>
      <c r="I71" s="671">
        <v>19</v>
      </c>
      <c r="J71" s="671">
        <v>135</v>
      </c>
      <c r="K71" s="671">
        <v>126</v>
      </c>
      <c r="L71" s="671">
        <v>8</v>
      </c>
      <c r="M71" s="669">
        <f t="shared" si="7"/>
        <v>392</v>
      </c>
      <c r="N71" s="2071">
        <v>1.78</v>
      </c>
    </row>
    <row r="72" spans="2:14" x14ac:dyDescent="0.25">
      <c r="B72" s="2854">
        <v>43374</v>
      </c>
      <c r="C72" s="2117">
        <f>+H72/M70</f>
        <v>0.38124999999999998</v>
      </c>
      <c r="D72" s="2117">
        <f>+I72/M70</f>
        <v>8.3333333333333329E-2</v>
      </c>
      <c r="E72" s="2118">
        <f>+J72/M70</f>
        <v>0.38541666666666669</v>
      </c>
      <c r="F72" s="2118">
        <v>0</v>
      </c>
      <c r="G72" s="2117">
        <v>0</v>
      </c>
      <c r="H72" s="671">
        <v>183</v>
      </c>
      <c r="I72" s="671">
        <v>40</v>
      </c>
      <c r="J72" s="671">
        <v>185</v>
      </c>
      <c r="K72" s="671">
        <v>194</v>
      </c>
      <c r="L72" s="671">
        <v>2</v>
      </c>
      <c r="M72" s="669">
        <f t="shared" ref="M72:M74" si="8">SUM(H72:L72)</f>
        <v>604</v>
      </c>
      <c r="N72" s="2071">
        <v>1.66</v>
      </c>
    </row>
    <row r="73" spans="2:14" x14ac:dyDescent="0.25">
      <c r="B73" s="2854">
        <v>43405</v>
      </c>
      <c r="C73" s="2117">
        <f>+H73/M71</f>
        <v>0.13520408163265307</v>
      </c>
      <c r="D73" s="2117">
        <f>+I73/M71</f>
        <v>9.9489795918367346E-2</v>
      </c>
      <c r="E73" s="2118">
        <f>+J73/M71</f>
        <v>0.31122448979591838</v>
      </c>
      <c r="F73" s="2118">
        <v>0</v>
      </c>
      <c r="G73" s="2117">
        <v>0</v>
      </c>
      <c r="H73" s="671">
        <v>53</v>
      </c>
      <c r="I73" s="671">
        <v>39</v>
      </c>
      <c r="J73" s="671">
        <v>122</v>
      </c>
      <c r="K73" s="671">
        <v>119</v>
      </c>
      <c r="L73" s="671">
        <v>2</v>
      </c>
      <c r="M73" s="669">
        <f t="shared" si="8"/>
        <v>335</v>
      </c>
      <c r="N73" s="2071">
        <v>1.93</v>
      </c>
    </row>
    <row r="74" spans="2:14" x14ac:dyDescent="0.25">
      <c r="B74" s="2854">
        <v>43435</v>
      </c>
      <c r="C74" s="2117">
        <f>+H74/M72</f>
        <v>4.9668874172185427E-2</v>
      </c>
      <c r="D74" s="2117">
        <f>+I74/M72</f>
        <v>6.2913907284768214E-2</v>
      </c>
      <c r="E74" s="2118">
        <f>+J74/M72</f>
        <v>7.9470198675496692E-2</v>
      </c>
      <c r="F74" s="2118">
        <f>+K72/M72</f>
        <v>0.32119205298013243</v>
      </c>
      <c r="G74" s="2117">
        <f>+L72/M72</f>
        <v>3.3112582781456954E-3</v>
      </c>
      <c r="H74" s="671">
        <v>30</v>
      </c>
      <c r="I74" s="671">
        <v>38</v>
      </c>
      <c r="J74" s="671">
        <v>48</v>
      </c>
      <c r="K74" s="671">
        <v>14</v>
      </c>
      <c r="L74" s="671">
        <v>0</v>
      </c>
      <c r="M74" s="669">
        <f t="shared" si="8"/>
        <v>130</v>
      </c>
      <c r="N74" s="2071">
        <v>1.35</v>
      </c>
    </row>
    <row r="75" spans="2:14" x14ac:dyDescent="0.25">
      <c r="B75" s="1430">
        <v>43466</v>
      </c>
      <c r="C75" s="2117">
        <v>0.42199999999999999</v>
      </c>
      <c r="D75" s="2117">
        <v>8.8999999999999996E-2</v>
      </c>
      <c r="E75" s="2117">
        <v>0.156</v>
      </c>
      <c r="F75" s="2117">
        <v>0.33300000000000002</v>
      </c>
      <c r="G75" s="2141">
        <v>0</v>
      </c>
      <c r="H75" s="671">
        <v>19</v>
      </c>
      <c r="I75" s="671">
        <v>4</v>
      </c>
      <c r="J75" s="671">
        <v>7</v>
      </c>
      <c r="K75" s="671">
        <v>15</v>
      </c>
      <c r="L75" s="671">
        <v>0</v>
      </c>
      <c r="M75" s="9">
        <f>SUM(H75:L75)</f>
        <v>45</v>
      </c>
      <c r="N75" s="2071">
        <v>1.4</v>
      </c>
    </row>
    <row r="76" spans="2:14" x14ac:dyDescent="0.25">
      <c r="B76" s="1430">
        <v>43497</v>
      </c>
      <c r="C76" s="2117">
        <v>0.24099999999999999</v>
      </c>
      <c r="D76" s="2117">
        <v>0.13700000000000001</v>
      </c>
      <c r="E76" s="2117">
        <v>0.28399999999999997</v>
      </c>
      <c r="F76" s="2117">
        <v>0.33300000000000002</v>
      </c>
      <c r="G76" s="2853">
        <v>5.0000000000000001E-3</v>
      </c>
      <c r="H76" s="671">
        <v>97</v>
      </c>
      <c r="I76" s="671">
        <v>55</v>
      </c>
      <c r="J76" s="671">
        <v>114</v>
      </c>
      <c r="K76" s="671">
        <v>134</v>
      </c>
      <c r="L76" s="671">
        <v>2</v>
      </c>
      <c r="M76" s="9">
        <f>SUM(H76:L76)</f>
        <v>402</v>
      </c>
      <c r="N76" s="2071">
        <v>1.72</v>
      </c>
    </row>
    <row r="77" spans="2:14" x14ac:dyDescent="0.25">
      <c r="B77" s="1430">
        <v>43525</v>
      </c>
      <c r="C77" s="2117">
        <v>0.438</v>
      </c>
      <c r="D77" s="2117">
        <v>3.4000000000000002E-2</v>
      </c>
      <c r="E77" s="2117">
        <v>0.30299999999999999</v>
      </c>
      <c r="F77" s="2117">
        <v>0.221</v>
      </c>
      <c r="G77" s="2853">
        <v>4.0000000000000001E-3</v>
      </c>
      <c r="H77" s="671">
        <v>117</v>
      </c>
      <c r="I77" s="671">
        <v>9</v>
      </c>
      <c r="J77" s="671">
        <v>81</v>
      </c>
      <c r="K77" s="671">
        <v>59</v>
      </c>
      <c r="L77" s="671">
        <v>1</v>
      </c>
      <c r="M77" s="9">
        <f>SUM(H77:L77)</f>
        <v>267</v>
      </c>
      <c r="N77" s="2071">
        <v>1.32</v>
      </c>
    </row>
    <row r="119" spans="2:9" x14ac:dyDescent="0.25">
      <c r="F119" s="1952" t="s">
        <v>575</v>
      </c>
      <c r="G119" s="1952"/>
      <c r="I119" s="623" t="str">
        <f>+I6</f>
        <v xml:space="preserve">  10/04/2019</v>
      </c>
    </row>
    <row r="120" spans="2:9" x14ac:dyDescent="0.25">
      <c r="B120" s="1951" t="s">
        <v>166</v>
      </c>
      <c r="C120" t="s">
        <v>912</v>
      </c>
      <c r="D120" t="s">
        <v>159</v>
      </c>
    </row>
    <row r="121" spans="2:9" x14ac:dyDescent="0.25">
      <c r="B121" s="234">
        <v>42736</v>
      </c>
      <c r="C121" s="1578">
        <f t="shared" ref="C121:C132" si="9">+N63</f>
        <v>2.08</v>
      </c>
      <c r="D121" s="181">
        <v>3</v>
      </c>
    </row>
    <row r="122" spans="2:9" x14ac:dyDescent="0.25">
      <c r="B122" s="234">
        <v>42767</v>
      </c>
      <c r="C122" s="1578">
        <f t="shared" si="9"/>
        <v>1.73</v>
      </c>
      <c r="D122" s="181">
        <v>3</v>
      </c>
    </row>
    <row r="123" spans="2:9" x14ac:dyDescent="0.25">
      <c r="B123" s="234">
        <v>42795</v>
      </c>
      <c r="C123" s="1578">
        <f t="shared" si="9"/>
        <v>1.32</v>
      </c>
      <c r="D123" s="181">
        <v>3</v>
      </c>
    </row>
    <row r="124" spans="2:9" x14ac:dyDescent="0.25">
      <c r="B124" s="234">
        <v>42826</v>
      </c>
      <c r="C124" s="1578">
        <f t="shared" si="9"/>
        <v>1.72</v>
      </c>
      <c r="D124" s="181">
        <v>3</v>
      </c>
    </row>
    <row r="125" spans="2:9" x14ac:dyDescent="0.25">
      <c r="B125" s="234">
        <v>42856</v>
      </c>
      <c r="C125" s="1578">
        <f t="shared" si="9"/>
        <v>0</v>
      </c>
      <c r="D125" s="181">
        <v>3</v>
      </c>
    </row>
    <row r="126" spans="2:9" x14ac:dyDescent="0.25">
      <c r="B126" s="234">
        <v>42887</v>
      </c>
      <c r="C126" s="1578">
        <f t="shared" si="9"/>
        <v>0</v>
      </c>
      <c r="D126" s="181">
        <v>3</v>
      </c>
    </row>
    <row r="127" spans="2:9" x14ac:dyDescent="0.25">
      <c r="B127" s="234">
        <v>42917</v>
      </c>
      <c r="C127" s="1578">
        <f t="shared" si="9"/>
        <v>0</v>
      </c>
      <c r="D127" s="181">
        <v>3</v>
      </c>
    </row>
    <row r="128" spans="2:9" x14ac:dyDescent="0.25">
      <c r="B128" s="234">
        <v>42948</v>
      </c>
      <c r="C128" s="1578">
        <f t="shared" si="9"/>
        <v>1.7</v>
      </c>
      <c r="D128" s="181">
        <v>3</v>
      </c>
    </row>
    <row r="129" spans="2:4" x14ac:dyDescent="0.25">
      <c r="B129" s="234">
        <v>42979</v>
      </c>
      <c r="C129" s="1578">
        <f t="shared" si="9"/>
        <v>1.78</v>
      </c>
      <c r="D129" s="181">
        <v>3</v>
      </c>
    </row>
    <row r="130" spans="2:4" x14ac:dyDescent="0.25">
      <c r="B130" s="234">
        <v>43009</v>
      </c>
      <c r="C130" s="1578">
        <f t="shared" si="9"/>
        <v>1.66</v>
      </c>
      <c r="D130" s="181">
        <v>3</v>
      </c>
    </row>
    <row r="131" spans="2:4" x14ac:dyDescent="0.25">
      <c r="B131" s="234">
        <v>43040</v>
      </c>
      <c r="C131" s="1578">
        <f t="shared" si="9"/>
        <v>1.93</v>
      </c>
      <c r="D131" s="181">
        <v>3</v>
      </c>
    </row>
    <row r="132" spans="2:4" x14ac:dyDescent="0.25">
      <c r="B132" s="234">
        <v>43070</v>
      </c>
      <c r="C132" s="1578">
        <f t="shared" si="9"/>
        <v>1.35</v>
      </c>
      <c r="D132" s="181">
        <v>3</v>
      </c>
    </row>
    <row r="133" spans="2:4" x14ac:dyDescent="0.25">
      <c r="D133" s="181"/>
    </row>
    <row r="134" spans="2:4" x14ac:dyDescent="0.25">
      <c r="B134" s="1951"/>
      <c r="D134" s="1951"/>
    </row>
  </sheetData>
  <mergeCells count="2">
    <mergeCell ref="U55:Z55"/>
    <mergeCell ref="U56:Z56"/>
  </mergeCells>
  <conditionalFormatting sqref="C39:C40 C42:C44 C48:C50">
    <cfRule type="cellIs" dxfId="37" priority="7" stopIfTrue="1" operator="lessThan">
      <formula>0.98</formula>
    </cfRule>
  </conditionalFormatting>
  <conditionalFormatting sqref="C27:C38">
    <cfRule type="cellIs" dxfId="36" priority="6" stopIfTrue="1" operator="lessThan">
      <formula>0.98</formula>
    </cfRule>
  </conditionalFormatting>
  <conditionalFormatting sqref="C41">
    <cfRule type="cellIs" dxfId="35" priority="5" stopIfTrue="1" operator="lessThan">
      <formula>0.98</formula>
    </cfRule>
  </conditionalFormatting>
  <conditionalFormatting sqref="C51">
    <cfRule type="cellIs" dxfId="34" priority="2" stopIfTrue="1" operator="lessThan">
      <formula>0.98</formula>
    </cfRule>
  </conditionalFormatting>
  <conditionalFormatting sqref="C52:C53">
    <cfRule type="cellIs" dxfId="33" priority="1" stopIfTrue="1" operator="lessThan">
      <formula>0.98</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zoomScale="80" zoomScaleNormal="80" workbookViewId="0">
      <selection activeCell="I89" sqref="I89"/>
    </sheetView>
  </sheetViews>
  <sheetFormatPr defaultColWidth="11.42578125" defaultRowHeight="15" x14ac:dyDescent="0.25"/>
  <cols>
    <col min="1" max="1" width="25.7109375" customWidth="1"/>
    <col min="2" max="7" width="11.42578125" customWidth="1"/>
    <col min="8" max="8" width="15.140625" customWidth="1"/>
    <col min="257" max="257" width="25.7109375" customWidth="1"/>
    <col min="258" max="263" width="11.42578125" customWidth="1"/>
    <col min="264" max="264" width="15.140625" customWidth="1"/>
    <col min="513" max="513" width="25.7109375" customWidth="1"/>
    <col min="514" max="519" width="11.42578125" customWidth="1"/>
    <col min="520" max="520" width="15.140625" customWidth="1"/>
    <col min="769" max="769" width="25.7109375" customWidth="1"/>
    <col min="770" max="775" width="11.42578125" customWidth="1"/>
    <col min="776" max="776" width="15.140625" customWidth="1"/>
    <col min="1025" max="1025" width="25.7109375" customWidth="1"/>
    <col min="1026" max="1031" width="11.42578125" customWidth="1"/>
    <col min="1032" max="1032" width="15.140625" customWidth="1"/>
    <col min="1281" max="1281" width="25.7109375" customWidth="1"/>
    <col min="1282" max="1287" width="11.42578125" customWidth="1"/>
    <col min="1288" max="1288" width="15.140625" customWidth="1"/>
    <col min="1537" max="1537" width="25.7109375" customWidth="1"/>
    <col min="1538" max="1543" width="11.42578125" customWidth="1"/>
    <col min="1544" max="1544" width="15.140625" customWidth="1"/>
    <col min="1793" max="1793" width="25.7109375" customWidth="1"/>
    <col min="1794" max="1799" width="11.42578125" customWidth="1"/>
    <col min="1800" max="1800" width="15.140625" customWidth="1"/>
    <col min="2049" max="2049" width="25.7109375" customWidth="1"/>
    <col min="2050" max="2055" width="11.42578125" customWidth="1"/>
    <col min="2056" max="2056" width="15.140625" customWidth="1"/>
    <col min="2305" max="2305" width="25.7109375" customWidth="1"/>
    <col min="2306" max="2311" width="11.42578125" customWidth="1"/>
    <col min="2312" max="2312" width="15.140625" customWidth="1"/>
    <col min="2561" max="2561" width="25.7109375" customWidth="1"/>
    <col min="2562" max="2567" width="11.42578125" customWidth="1"/>
    <col min="2568" max="2568" width="15.140625" customWidth="1"/>
    <col min="2817" max="2817" width="25.7109375" customWidth="1"/>
    <col min="2818" max="2823" width="11.42578125" customWidth="1"/>
    <col min="2824" max="2824" width="15.140625" customWidth="1"/>
    <col min="3073" max="3073" width="25.7109375" customWidth="1"/>
    <col min="3074" max="3079" width="11.42578125" customWidth="1"/>
    <col min="3080" max="3080" width="15.140625" customWidth="1"/>
    <col min="3329" max="3329" width="25.7109375" customWidth="1"/>
    <col min="3330" max="3335" width="11.42578125" customWidth="1"/>
    <col min="3336" max="3336" width="15.140625" customWidth="1"/>
    <col min="3585" max="3585" width="25.7109375" customWidth="1"/>
    <col min="3586" max="3591" width="11.42578125" customWidth="1"/>
    <col min="3592" max="3592" width="15.140625" customWidth="1"/>
    <col min="3841" max="3841" width="25.7109375" customWidth="1"/>
    <col min="3842" max="3847" width="11.42578125" customWidth="1"/>
    <col min="3848" max="3848" width="15.140625" customWidth="1"/>
    <col min="4097" max="4097" width="25.7109375" customWidth="1"/>
    <col min="4098" max="4103" width="11.42578125" customWidth="1"/>
    <col min="4104" max="4104" width="15.140625" customWidth="1"/>
    <col min="4353" max="4353" width="25.7109375" customWidth="1"/>
    <col min="4354" max="4359" width="11.42578125" customWidth="1"/>
    <col min="4360" max="4360" width="15.140625" customWidth="1"/>
    <col min="4609" max="4609" width="25.7109375" customWidth="1"/>
    <col min="4610" max="4615" width="11.42578125" customWidth="1"/>
    <col min="4616" max="4616" width="15.140625" customWidth="1"/>
    <col min="4865" max="4865" width="25.7109375" customWidth="1"/>
    <col min="4866" max="4871" width="11.42578125" customWidth="1"/>
    <col min="4872" max="4872" width="15.140625" customWidth="1"/>
    <col min="5121" max="5121" width="25.7109375" customWidth="1"/>
    <col min="5122" max="5127" width="11.42578125" customWidth="1"/>
    <col min="5128" max="5128" width="15.140625" customWidth="1"/>
    <col min="5377" max="5377" width="25.7109375" customWidth="1"/>
    <col min="5378" max="5383" width="11.42578125" customWidth="1"/>
    <col min="5384" max="5384" width="15.140625" customWidth="1"/>
    <col min="5633" max="5633" width="25.7109375" customWidth="1"/>
    <col min="5634" max="5639" width="11.42578125" customWidth="1"/>
    <col min="5640" max="5640" width="15.140625" customWidth="1"/>
    <col min="5889" max="5889" width="25.7109375" customWidth="1"/>
    <col min="5890" max="5895" width="11.42578125" customWidth="1"/>
    <col min="5896" max="5896" width="15.140625" customWidth="1"/>
    <col min="6145" max="6145" width="25.7109375" customWidth="1"/>
    <col min="6146" max="6151" width="11.42578125" customWidth="1"/>
    <col min="6152" max="6152" width="15.140625" customWidth="1"/>
    <col min="6401" max="6401" width="25.7109375" customWidth="1"/>
    <col min="6402" max="6407" width="11.42578125" customWidth="1"/>
    <col min="6408" max="6408" width="15.140625" customWidth="1"/>
    <col min="6657" max="6657" width="25.7109375" customWidth="1"/>
    <col min="6658" max="6663" width="11.42578125" customWidth="1"/>
    <col min="6664" max="6664" width="15.140625" customWidth="1"/>
    <col min="6913" max="6913" width="25.7109375" customWidth="1"/>
    <col min="6914" max="6919" width="11.42578125" customWidth="1"/>
    <col min="6920" max="6920" width="15.140625" customWidth="1"/>
    <col min="7169" max="7169" width="25.7109375" customWidth="1"/>
    <col min="7170" max="7175" width="11.42578125" customWidth="1"/>
    <col min="7176" max="7176" width="15.140625" customWidth="1"/>
    <col min="7425" max="7425" width="25.7109375" customWidth="1"/>
    <col min="7426" max="7431" width="11.42578125" customWidth="1"/>
    <col min="7432" max="7432" width="15.140625" customWidth="1"/>
    <col min="7681" max="7681" width="25.7109375" customWidth="1"/>
    <col min="7682" max="7687" width="11.42578125" customWidth="1"/>
    <col min="7688" max="7688" width="15.140625" customWidth="1"/>
    <col min="7937" max="7937" width="25.7109375" customWidth="1"/>
    <col min="7938" max="7943" width="11.42578125" customWidth="1"/>
    <col min="7944" max="7944" width="15.140625" customWidth="1"/>
    <col min="8193" max="8193" width="25.7109375" customWidth="1"/>
    <col min="8194" max="8199" width="11.42578125" customWidth="1"/>
    <col min="8200" max="8200" width="15.140625" customWidth="1"/>
    <col min="8449" max="8449" width="25.7109375" customWidth="1"/>
    <col min="8450" max="8455" width="11.42578125" customWidth="1"/>
    <col min="8456" max="8456" width="15.140625" customWidth="1"/>
    <col min="8705" max="8705" width="25.7109375" customWidth="1"/>
    <col min="8706" max="8711" width="11.42578125" customWidth="1"/>
    <col min="8712" max="8712" width="15.140625" customWidth="1"/>
    <col min="8961" max="8961" width="25.7109375" customWidth="1"/>
    <col min="8962" max="8967" width="11.42578125" customWidth="1"/>
    <col min="8968" max="8968" width="15.140625" customWidth="1"/>
    <col min="9217" max="9217" width="25.7109375" customWidth="1"/>
    <col min="9218" max="9223" width="11.42578125" customWidth="1"/>
    <col min="9224" max="9224" width="15.140625" customWidth="1"/>
    <col min="9473" max="9473" width="25.7109375" customWidth="1"/>
    <col min="9474" max="9479" width="11.42578125" customWidth="1"/>
    <col min="9480" max="9480" width="15.140625" customWidth="1"/>
    <col min="9729" max="9729" width="25.7109375" customWidth="1"/>
    <col min="9730" max="9735" width="11.42578125" customWidth="1"/>
    <col min="9736" max="9736" width="15.140625" customWidth="1"/>
    <col min="9985" max="9985" width="25.7109375" customWidth="1"/>
    <col min="9986" max="9991" width="11.42578125" customWidth="1"/>
    <col min="9992" max="9992" width="15.140625" customWidth="1"/>
    <col min="10241" max="10241" width="25.7109375" customWidth="1"/>
    <col min="10242" max="10247" width="11.42578125" customWidth="1"/>
    <col min="10248" max="10248" width="15.140625" customWidth="1"/>
    <col min="10497" max="10497" width="25.7109375" customWidth="1"/>
    <col min="10498" max="10503" width="11.42578125" customWidth="1"/>
    <col min="10504" max="10504" width="15.140625" customWidth="1"/>
    <col min="10753" max="10753" width="25.7109375" customWidth="1"/>
    <col min="10754" max="10759" width="11.42578125" customWidth="1"/>
    <col min="10760" max="10760" width="15.140625" customWidth="1"/>
    <col min="11009" max="11009" width="25.7109375" customWidth="1"/>
    <col min="11010" max="11015" width="11.42578125" customWidth="1"/>
    <col min="11016" max="11016" width="15.140625" customWidth="1"/>
    <col min="11265" max="11265" width="25.7109375" customWidth="1"/>
    <col min="11266" max="11271" width="11.42578125" customWidth="1"/>
    <col min="11272" max="11272" width="15.140625" customWidth="1"/>
    <col min="11521" max="11521" width="25.7109375" customWidth="1"/>
    <col min="11522" max="11527" width="11.42578125" customWidth="1"/>
    <col min="11528" max="11528" width="15.140625" customWidth="1"/>
    <col min="11777" max="11777" width="25.7109375" customWidth="1"/>
    <col min="11778" max="11783" width="11.42578125" customWidth="1"/>
    <col min="11784" max="11784" width="15.140625" customWidth="1"/>
    <col min="12033" max="12033" width="25.7109375" customWidth="1"/>
    <col min="12034" max="12039" width="11.42578125" customWidth="1"/>
    <col min="12040" max="12040" width="15.140625" customWidth="1"/>
    <col min="12289" max="12289" width="25.7109375" customWidth="1"/>
    <col min="12290" max="12295" width="11.42578125" customWidth="1"/>
    <col min="12296" max="12296" width="15.140625" customWidth="1"/>
    <col min="12545" max="12545" width="25.7109375" customWidth="1"/>
    <col min="12546" max="12551" width="11.42578125" customWidth="1"/>
    <col min="12552" max="12552" width="15.140625" customWidth="1"/>
    <col min="12801" max="12801" width="25.7109375" customWidth="1"/>
    <col min="12802" max="12807" width="11.42578125" customWidth="1"/>
    <col min="12808" max="12808" width="15.140625" customWidth="1"/>
    <col min="13057" max="13057" width="25.7109375" customWidth="1"/>
    <col min="13058" max="13063" width="11.42578125" customWidth="1"/>
    <col min="13064" max="13064" width="15.140625" customWidth="1"/>
    <col min="13313" max="13313" width="25.7109375" customWidth="1"/>
    <col min="13314" max="13319" width="11.42578125" customWidth="1"/>
    <col min="13320" max="13320" width="15.140625" customWidth="1"/>
    <col min="13569" max="13569" width="25.7109375" customWidth="1"/>
    <col min="13570" max="13575" width="11.42578125" customWidth="1"/>
    <col min="13576" max="13576" width="15.140625" customWidth="1"/>
    <col min="13825" max="13825" width="25.7109375" customWidth="1"/>
    <col min="13826" max="13831" width="11.42578125" customWidth="1"/>
    <col min="13832" max="13832" width="15.140625" customWidth="1"/>
    <col min="14081" max="14081" width="25.7109375" customWidth="1"/>
    <col min="14082" max="14087" width="11.42578125" customWidth="1"/>
    <col min="14088" max="14088" width="15.140625" customWidth="1"/>
    <col min="14337" max="14337" width="25.7109375" customWidth="1"/>
    <col min="14338" max="14343" width="11.42578125" customWidth="1"/>
    <col min="14344" max="14344" width="15.140625" customWidth="1"/>
    <col min="14593" max="14593" width="25.7109375" customWidth="1"/>
    <col min="14594" max="14599" width="11.42578125" customWidth="1"/>
    <col min="14600" max="14600" width="15.140625" customWidth="1"/>
    <col min="14849" max="14849" width="25.7109375" customWidth="1"/>
    <col min="14850" max="14855" width="11.42578125" customWidth="1"/>
    <col min="14856" max="14856" width="15.140625" customWidth="1"/>
    <col min="15105" max="15105" width="25.7109375" customWidth="1"/>
    <col min="15106" max="15111" width="11.42578125" customWidth="1"/>
    <col min="15112" max="15112" width="15.140625" customWidth="1"/>
    <col min="15361" max="15361" width="25.7109375" customWidth="1"/>
    <col min="15362" max="15367" width="11.42578125" customWidth="1"/>
    <col min="15368" max="15368" width="15.140625" customWidth="1"/>
    <col min="15617" max="15617" width="25.7109375" customWidth="1"/>
    <col min="15618" max="15623" width="11.42578125" customWidth="1"/>
    <col min="15624" max="15624" width="15.140625" customWidth="1"/>
    <col min="15873" max="15873" width="25.7109375" customWidth="1"/>
    <col min="15874" max="15879" width="11.42578125" customWidth="1"/>
    <col min="15880" max="15880" width="15.140625" customWidth="1"/>
    <col min="16129" max="16129" width="25.7109375" customWidth="1"/>
    <col min="16130" max="16135" width="11.42578125" customWidth="1"/>
    <col min="16136" max="16136" width="15.140625" customWidth="1"/>
  </cols>
  <sheetData>
    <row r="1" spans="1:9" ht="15.75" x14ac:dyDescent="0.25">
      <c r="B1" s="1972"/>
      <c r="C1" s="1951"/>
      <c r="D1" s="1954" t="s">
        <v>148</v>
      </c>
      <c r="E1" s="1951"/>
      <c r="F1" s="1951"/>
      <c r="G1" s="1951"/>
      <c r="H1" s="1951"/>
      <c r="I1" s="1951"/>
    </row>
    <row r="2" spans="1:9" x14ac:dyDescent="0.25">
      <c r="B2" s="1951"/>
      <c r="C2" s="1951"/>
      <c r="D2" s="1953" t="s">
        <v>41</v>
      </c>
      <c r="E2" s="1951"/>
      <c r="F2" s="1951"/>
      <c r="G2" s="1951"/>
      <c r="H2" s="1951"/>
      <c r="I2" s="1951"/>
    </row>
    <row r="3" spans="1:9" ht="15.75" x14ac:dyDescent="0.25">
      <c r="B3" s="1951"/>
      <c r="C3" s="1404"/>
      <c r="D3" s="1949" t="s">
        <v>1135</v>
      </c>
      <c r="E3" s="1951"/>
      <c r="F3" s="1951"/>
      <c r="G3" s="1951"/>
      <c r="H3" s="1951"/>
      <c r="I3" s="1951"/>
    </row>
    <row r="4" spans="1:9" x14ac:dyDescent="0.25">
      <c r="B4" s="3765" t="s">
        <v>854</v>
      </c>
      <c r="C4" s="3765"/>
      <c r="D4" s="3765"/>
      <c r="E4" s="3765"/>
      <c r="F4" s="3765"/>
    </row>
    <row r="7" spans="1:9" x14ac:dyDescent="0.25">
      <c r="E7" t="s">
        <v>404</v>
      </c>
      <c r="G7" s="521">
        <v>43565</v>
      </c>
      <c r="H7" s="463"/>
    </row>
    <row r="8" spans="1:9" x14ac:dyDescent="0.25">
      <c r="E8" s="1955" t="s">
        <v>152</v>
      </c>
      <c r="F8" s="464" t="s">
        <v>1162</v>
      </c>
      <c r="G8" s="465"/>
    </row>
    <row r="9" spans="1:9" x14ac:dyDescent="0.25">
      <c r="G9" s="1955"/>
      <c r="H9" s="49"/>
    </row>
    <row r="10" spans="1:9" x14ac:dyDescent="0.25">
      <c r="A10" s="2040" t="s">
        <v>39</v>
      </c>
      <c r="B10" s="522" t="s">
        <v>290</v>
      </c>
      <c r="C10" s="523"/>
      <c r="D10" s="523"/>
      <c r="E10" s="523"/>
      <c r="F10" s="523"/>
      <c r="G10" s="523"/>
      <c r="H10" s="524"/>
    </row>
    <row r="11" spans="1:9" x14ac:dyDescent="0.25">
      <c r="A11" s="2041" t="s">
        <v>157</v>
      </c>
      <c r="B11" s="469" t="s">
        <v>1013</v>
      </c>
      <c r="C11" s="470"/>
      <c r="D11" s="470"/>
      <c r="E11" s="470"/>
      <c r="F11" s="470"/>
      <c r="G11" s="470"/>
      <c r="H11" s="526"/>
    </row>
    <row r="12" spans="1:9" x14ac:dyDescent="0.25">
      <c r="A12" s="527"/>
      <c r="B12" s="473" t="s">
        <v>856</v>
      </c>
      <c r="C12" s="474"/>
      <c r="D12" s="474"/>
      <c r="E12" s="474"/>
      <c r="F12" s="474"/>
      <c r="G12" s="474"/>
      <c r="H12" s="528"/>
    </row>
    <row r="13" spans="1:9" x14ac:dyDescent="0.25">
      <c r="A13" s="2043"/>
      <c r="B13" s="473" t="s">
        <v>322</v>
      </c>
      <c r="C13" s="474"/>
      <c r="D13" s="474"/>
      <c r="E13" s="474"/>
      <c r="F13" s="474"/>
      <c r="G13" s="474"/>
      <c r="H13" s="528"/>
    </row>
    <row r="14" spans="1:9" x14ac:dyDescent="0.25">
      <c r="A14" s="2042"/>
      <c r="B14" s="481"/>
      <c r="C14" s="482"/>
      <c r="D14" s="482"/>
      <c r="E14" s="482"/>
      <c r="F14" s="482"/>
      <c r="G14" s="482"/>
      <c r="H14" s="530"/>
    </row>
    <row r="15" spans="1:9" x14ac:dyDescent="0.25">
      <c r="A15" s="2043" t="s">
        <v>155</v>
      </c>
      <c r="B15" s="473" t="s">
        <v>1163</v>
      </c>
      <c r="C15" s="474"/>
      <c r="D15" s="474"/>
      <c r="E15" s="474"/>
      <c r="F15" s="474"/>
      <c r="G15" s="474"/>
      <c r="H15" s="528"/>
    </row>
    <row r="16" spans="1:9" x14ac:dyDescent="0.25">
      <c r="A16" s="2041" t="s">
        <v>159</v>
      </c>
      <c r="B16" s="469" t="s">
        <v>295</v>
      </c>
      <c r="C16" s="470"/>
      <c r="D16" s="470"/>
      <c r="E16" s="470"/>
      <c r="F16" s="470"/>
      <c r="G16" s="470"/>
      <c r="H16" s="526"/>
    </row>
    <row r="17" spans="1:9" x14ac:dyDescent="0.25">
      <c r="A17" s="2043"/>
      <c r="B17" s="473"/>
      <c r="C17" s="474"/>
      <c r="D17" s="474"/>
      <c r="E17" s="474"/>
      <c r="F17" s="474"/>
      <c r="G17" s="474"/>
      <c r="H17" s="528"/>
    </row>
    <row r="18" spans="1:9" x14ac:dyDescent="0.25">
      <c r="A18" s="2042"/>
      <c r="B18" s="481"/>
      <c r="C18" s="482"/>
      <c r="D18" s="482"/>
      <c r="E18" s="482"/>
      <c r="F18" s="482"/>
      <c r="G18" s="482"/>
      <c r="H18" s="530"/>
    </row>
    <row r="19" spans="1:9" x14ac:dyDescent="0.25">
      <c r="A19" s="2040" t="s">
        <v>161</v>
      </c>
      <c r="B19" s="477" t="s">
        <v>268</v>
      </c>
      <c r="C19" s="478"/>
      <c r="D19" s="478"/>
      <c r="E19" s="478"/>
      <c r="F19" s="478"/>
      <c r="G19" s="478"/>
      <c r="H19" s="479"/>
    </row>
    <row r="20" spans="1:9" x14ac:dyDescent="0.25">
      <c r="A20" s="2041" t="s">
        <v>162</v>
      </c>
      <c r="B20" s="469" t="s">
        <v>296</v>
      </c>
      <c r="C20" s="470"/>
      <c r="D20" s="470"/>
      <c r="E20" s="470"/>
      <c r="F20" s="470"/>
      <c r="G20" s="470"/>
      <c r="H20" s="526"/>
    </row>
    <row r="21" spans="1:9" x14ac:dyDescent="0.25">
      <c r="A21" s="2042"/>
      <c r="B21" s="481" t="s">
        <v>297</v>
      </c>
      <c r="C21" s="482"/>
      <c r="D21" s="482"/>
      <c r="E21" s="482"/>
      <c r="F21" s="482"/>
      <c r="G21" s="482"/>
      <c r="H21" s="530"/>
    </row>
    <row r="22" spans="1:9" x14ac:dyDescent="0.25">
      <c r="A22" s="2306" t="s">
        <v>231</v>
      </c>
      <c r="B22" s="532" t="s">
        <v>1015</v>
      </c>
      <c r="C22" s="533"/>
      <c r="D22" s="533"/>
      <c r="E22" s="533"/>
      <c r="F22" s="533"/>
      <c r="G22" s="533"/>
      <c r="H22" s="534"/>
    </row>
    <row r="24" spans="1:9" ht="15.75" thickBot="1" x14ac:dyDescent="0.3">
      <c r="C24" s="1957"/>
    </row>
    <row r="25" spans="1:9" ht="27" thickBot="1" x14ac:dyDescent="0.3">
      <c r="B25" s="277" t="s">
        <v>166</v>
      </c>
      <c r="C25" s="1406" t="s">
        <v>298</v>
      </c>
      <c r="D25" s="1407" t="s">
        <v>159</v>
      </c>
      <c r="E25" s="1409" t="s">
        <v>275</v>
      </c>
      <c r="F25" s="1409"/>
      <c r="G25" s="1409"/>
      <c r="H25" s="1409"/>
      <c r="I25" s="1410"/>
    </row>
    <row r="26" spans="1:9" hidden="1" x14ac:dyDescent="0.25">
      <c r="B26" s="517">
        <v>42736</v>
      </c>
      <c r="C26" s="2353">
        <v>1</v>
      </c>
      <c r="D26" s="2354">
        <v>1</v>
      </c>
      <c r="E26" s="60"/>
    </row>
    <row r="27" spans="1:9" hidden="1" x14ac:dyDescent="0.25">
      <c r="B27" s="517">
        <v>42767</v>
      </c>
      <c r="C27" s="2353">
        <v>1</v>
      </c>
      <c r="D27" s="2354">
        <f>+D26</f>
        <v>1</v>
      </c>
    </row>
    <row r="28" spans="1:9" hidden="1" x14ac:dyDescent="0.25">
      <c r="B28" s="517">
        <v>42795</v>
      </c>
      <c r="C28" s="2353">
        <v>1</v>
      </c>
      <c r="D28" s="2354">
        <f>+D26</f>
        <v>1</v>
      </c>
      <c r="E28" t="s">
        <v>167</v>
      </c>
    </row>
    <row r="29" spans="1:9" hidden="1" x14ac:dyDescent="0.25">
      <c r="B29" s="517">
        <v>42826</v>
      </c>
      <c r="C29" s="2353">
        <v>1</v>
      </c>
      <c r="D29" s="2354">
        <f>+D26</f>
        <v>1</v>
      </c>
    </row>
    <row r="30" spans="1:9" hidden="1" x14ac:dyDescent="0.25">
      <c r="B30" s="517">
        <v>42856</v>
      </c>
      <c r="C30" s="2353">
        <v>1</v>
      </c>
      <c r="D30" s="2354">
        <v>1</v>
      </c>
    </row>
    <row r="31" spans="1:9" hidden="1" x14ac:dyDescent="0.25">
      <c r="B31" s="517">
        <v>42887</v>
      </c>
      <c r="C31" s="2353">
        <v>1</v>
      </c>
      <c r="D31" s="2354">
        <f>+D26</f>
        <v>1</v>
      </c>
    </row>
    <row r="32" spans="1:9" hidden="1" x14ac:dyDescent="0.25">
      <c r="B32" s="517">
        <v>42917</v>
      </c>
      <c r="C32" s="2353">
        <v>1</v>
      </c>
      <c r="D32" s="2354">
        <f>+D26</f>
        <v>1</v>
      </c>
    </row>
    <row r="33" spans="2:5" hidden="1" x14ac:dyDescent="0.25">
      <c r="B33" s="517">
        <v>42948</v>
      </c>
      <c r="C33" s="2353">
        <v>1</v>
      </c>
      <c r="D33" s="2354">
        <f>+D26</f>
        <v>1</v>
      </c>
    </row>
    <row r="34" spans="2:5" hidden="1" x14ac:dyDescent="0.25">
      <c r="B34" s="517">
        <v>42979</v>
      </c>
      <c r="C34" s="2353">
        <v>1</v>
      </c>
      <c r="D34" s="2354">
        <f>+D26</f>
        <v>1</v>
      </c>
    </row>
    <row r="35" spans="2:5" hidden="1" x14ac:dyDescent="0.25">
      <c r="B35" s="517">
        <v>43009</v>
      </c>
      <c r="C35" s="2353">
        <v>1</v>
      </c>
      <c r="D35" s="2354">
        <f>+D26</f>
        <v>1</v>
      </c>
    </row>
    <row r="36" spans="2:5" hidden="1" x14ac:dyDescent="0.25">
      <c r="B36" s="517">
        <v>43040</v>
      </c>
      <c r="C36" s="2353">
        <v>1</v>
      </c>
      <c r="D36" s="2354">
        <f>+D26</f>
        <v>1</v>
      </c>
    </row>
    <row r="37" spans="2:5" ht="15.75" hidden="1" thickBot="1" x14ac:dyDescent="0.3">
      <c r="B37" s="517">
        <v>43070</v>
      </c>
      <c r="C37" s="2353">
        <v>1</v>
      </c>
      <c r="D37" s="2354">
        <v>1</v>
      </c>
    </row>
    <row r="38" spans="2:5" x14ac:dyDescent="0.25">
      <c r="B38" s="2858">
        <v>43101</v>
      </c>
      <c r="C38" s="2855">
        <v>0.25</v>
      </c>
      <c r="D38" s="2354">
        <v>1</v>
      </c>
      <c r="E38" s="60"/>
    </row>
    <row r="39" spans="2:5" x14ac:dyDescent="0.25">
      <c r="B39" s="2858">
        <v>43132</v>
      </c>
      <c r="C39" s="2856">
        <v>9.0899999999999995E-2</v>
      </c>
      <c r="D39" s="2354">
        <f>+D38</f>
        <v>1</v>
      </c>
    </row>
    <row r="40" spans="2:5" x14ac:dyDescent="0.25">
      <c r="B40" s="2858">
        <v>43160</v>
      </c>
      <c r="C40" s="2856">
        <v>0.16669999999999999</v>
      </c>
      <c r="D40" s="2354">
        <f>+D38</f>
        <v>1</v>
      </c>
      <c r="E40" t="s">
        <v>167</v>
      </c>
    </row>
    <row r="41" spans="2:5" x14ac:dyDescent="0.25">
      <c r="B41" s="2858">
        <v>43191</v>
      </c>
      <c r="C41" s="2353">
        <v>1</v>
      </c>
      <c r="D41" s="2354">
        <f>+D38</f>
        <v>1</v>
      </c>
    </row>
    <row r="42" spans="2:5" x14ac:dyDescent="0.25">
      <c r="B42" s="2858">
        <v>43221</v>
      </c>
      <c r="C42" s="2353">
        <v>1</v>
      </c>
      <c r="D42" s="2354">
        <v>1</v>
      </c>
    </row>
    <row r="43" spans="2:5" x14ac:dyDescent="0.25">
      <c r="B43" s="2858">
        <v>43252</v>
      </c>
      <c r="C43" s="2353">
        <v>1</v>
      </c>
      <c r="D43" s="2354">
        <f>+D38</f>
        <v>1</v>
      </c>
    </row>
    <row r="44" spans="2:5" x14ac:dyDescent="0.25">
      <c r="B44" s="2858">
        <v>43282</v>
      </c>
      <c r="C44" s="2355">
        <v>0.5</v>
      </c>
      <c r="D44" s="2354">
        <f>+D38</f>
        <v>1</v>
      </c>
    </row>
    <row r="45" spans="2:5" x14ac:dyDescent="0.25">
      <c r="B45" s="2858">
        <v>43313</v>
      </c>
      <c r="C45" s="2353">
        <v>1</v>
      </c>
      <c r="D45" s="2354">
        <f>+D38</f>
        <v>1</v>
      </c>
    </row>
    <row r="46" spans="2:5" x14ac:dyDescent="0.25">
      <c r="B46" s="2858">
        <v>43344</v>
      </c>
      <c r="C46" s="2857">
        <v>0.33329999999999999</v>
      </c>
      <c r="D46" s="2354">
        <f>+D38</f>
        <v>1</v>
      </c>
    </row>
    <row r="47" spans="2:5" x14ac:dyDescent="0.25">
      <c r="B47" s="2858">
        <v>43374</v>
      </c>
      <c r="C47" s="2353">
        <v>1</v>
      </c>
      <c r="D47" s="2354">
        <f>+D38</f>
        <v>1</v>
      </c>
    </row>
    <row r="48" spans="2:5" x14ac:dyDescent="0.25">
      <c r="B48" s="2858">
        <v>43405</v>
      </c>
      <c r="C48" s="2356">
        <v>1</v>
      </c>
      <c r="D48" s="2354">
        <f>+D38</f>
        <v>1</v>
      </c>
    </row>
    <row r="49" spans="2:13" ht="15.75" thickBot="1" x14ac:dyDescent="0.3">
      <c r="B49" s="2858">
        <v>43435</v>
      </c>
      <c r="C49" s="2856">
        <v>0.125</v>
      </c>
      <c r="D49" s="2354">
        <v>1</v>
      </c>
    </row>
    <row r="50" spans="2:13" x14ac:dyDescent="0.25">
      <c r="B50" s="3205">
        <v>43466</v>
      </c>
      <c r="C50" s="3206">
        <v>1</v>
      </c>
      <c r="D50" s="3207">
        <v>1</v>
      </c>
    </row>
    <row r="51" spans="2:13" x14ac:dyDescent="0.25">
      <c r="B51" s="2858">
        <v>43497</v>
      </c>
      <c r="C51" s="2353">
        <v>1</v>
      </c>
      <c r="D51" s="2354">
        <f>+D50</f>
        <v>1</v>
      </c>
    </row>
    <row r="52" spans="2:13" x14ac:dyDescent="0.25">
      <c r="B52" s="2858" t="s">
        <v>1474</v>
      </c>
      <c r="C52" s="2353">
        <v>1</v>
      </c>
      <c r="D52" s="2354">
        <f>+D50</f>
        <v>1</v>
      </c>
    </row>
    <row r="53" spans="2:13" x14ac:dyDescent="0.25">
      <c r="B53" s="2858">
        <v>43556</v>
      </c>
      <c r="C53" s="3208"/>
      <c r="D53" s="2354">
        <f>+D50</f>
        <v>1</v>
      </c>
    </row>
    <row r="54" spans="2:13" x14ac:dyDescent="0.25">
      <c r="B54" s="2858">
        <v>43586</v>
      </c>
      <c r="C54" s="3208"/>
      <c r="D54" s="2354">
        <v>1</v>
      </c>
    </row>
    <row r="55" spans="2:13" x14ac:dyDescent="0.25">
      <c r="B55" s="2858">
        <v>43617</v>
      </c>
      <c r="C55" s="3208"/>
      <c r="D55" s="2354">
        <f>+D50</f>
        <v>1</v>
      </c>
    </row>
    <row r="56" spans="2:13" x14ac:dyDescent="0.25">
      <c r="B56" s="2858">
        <v>43647</v>
      </c>
      <c r="C56" s="3208"/>
      <c r="D56" s="2354">
        <f>+D50</f>
        <v>1</v>
      </c>
    </row>
    <row r="57" spans="2:13" x14ac:dyDescent="0.25">
      <c r="B57" s="2858">
        <v>43678</v>
      </c>
      <c r="C57" s="3208"/>
      <c r="D57" s="2354">
        <f>+D50</f>
        <v>1</v>
      </c>
    </row>
    <row r="58" spans="2:13" x14ac:dyDescent="0.25">
      <c r="B58" s="2858">
        <v>43709</v>
      </c>
      <c r="C58" s="3208"/>
      <c r="D58" s="2354">
        <f>+D50</f>
        <v>1</v>
      </c>
    </row>
    <row r="59" spans="2:13" x14ac:dyDescent="0.25">
      <c r="B59" s="2858">
        <v>43739</v>
      </c>
      <c r="C59" s="3208"/>
      <c r="D59" s="2354">
        <f>+D50</f>
        <v>1</v>
      </c>
    </row>
    <row r="60" spans="2:13" x14ac:dyDescent="0.25">
      <c r="B60" s="2858">
        <v>43770</v>
      </c>
      <c r="C60" s="3208"/>
      <c r="D60" s="2354">
        <f>+D50</f>
        <v>1</v>
      </c>
    </row>
    <row r="61" spans="2:13" ht="15.75" thickBot="1" x14ac:dyDescent="0.3">
      <c r="B61" s="2859">
        <v>43800</v>
      </c>
      <c r="C61" s="3209"/>
      <c r="D61" s="2357">
        <v>1</v>
      </c>
    </row>
    <row r="62" spans="2:13" x14ac:dyDescent="0.25">
      <c r="M62" s="56" t="s">
        <v>285</v>
      </c>
    </row>
    <row r="63" spans="2:13" x14ac:dyDescent="0.25">
      <c r="M63" t="s">
        <v>176</v>
      </c>
    </row>
    <row r="64" spans="2:13" x14ac:dyDescent="0.25">
      <c r="M64" t="s">
        <v>177</v>
      </c>
    </row>
    <row r="65" spans="2:17" x14ac:dyDescent="0.25">
      <c r="B65" t="s">
        <v>1354</v>
      </c>
      <c r="M65" s="489" t="s">
        <v>178</v>
      </c>
      <c r="N65" s="490"/>
      <c r="O65" s="490"/>
      <c r="P65" s="490"/>
      <c r="Q65" s="491"/>
    </row>
    <row r="66" spans="2:17" x14ac:dyDescent="0.25">
      <c r="B66" t="s">
        <v>1355</v>
      </c>
      <c r="M66" s="156" t="s">
        <v>179</v>
      </c>
      <c r="N66" s="157"/>
      <c r="O66" s="158" t="s">
        <v>180</v>
      </c>
      <c r="P66" s="157"/>
      <c r="Q66" s="159"/>
    </row>
    <row r="67" spans="2:17" x14ac:dyDescent="0.25">
      <c r="B67" t="s">
        <v>1478</v>
      </c>
      <c r="M67" s="492"/>
      <c r="N67" s="463"/>
      <c r="O67" s="493"/>
      <c r="P67" s="463"/>
      <c r="Q67" s="494"/>
    </row>
    <row r="68" spans="2:17" x14ac:dyDescent="0.25">
      <c r="B68" t="s">
        <v>1479</v>
      </c>
      <c r="M68" s="492"/>
      <c r="N68" s="463"/>
      <c r="O68" s="493"/>
      <c r="P68" s="463"/>
      <c r="Q68" s="494"/>
    </row>
    <row r="69" spans="2:17" x14ac:dyDescent="0.25">
      <c r="M69" s="492"/>
      <c r="N69" s="463"/>
      <c r="O69" s="493"/>
      <c r="P69" s="463"/>
      <c r="Q69" s="494"/>
    </row>
    <row r="70" spans="2:17" x14ac:dyDescent="0.25">
      <c r="M70" s="492"/>
      <c r="N70" s="463"/>
      <c r="O70" s="493"/>
      <c r="P70" s="463"/>
      <c r="Q70" s="494"/>
    </row>
    <row r="71" spans="2:17" x14ac:dyDescent="0.25">
      <c r="M71" s="492"/>
      <c r="N71" s="463"/>
      <c r="O71" s="493"/>
      <c r="P71" s="463"/>
      <c r="Q71" s="494"/>
    </row>
    <row r="72" spans="2:17" x14ac:dyDescent="0.25">
      <c r="M72" s="492"/>
      <c r="N72" s="463"/>
      <c r="O72" s="493"/>
      <c r="P72" s="463"/>
      <c r="Q72" s="494"/>
    </row>
    <row r="73" spans="2:17" x14ac:dyDescent="0.25">
      <c r="M73" s="492"/>
      <c r="N73" s="463"/>
      <c r="O73" s="493"/>
      <c r="P73" s="463"/>
      <c r="Q73" s="494"/>
    </row>
    <row r="74" spans="2:17" x14ac:dyDescent="0.25">
      <c r="M74" s="492"/>
      <c r="N74" s="463"/>
      <c r="O74" s="493"/>
      <c r="P74" s="463"/>
      <c r="Q74" s="494"/>
    </row>
    <row r="75" spans="2:17" x14ac:dyDescent="0.25">
      <c r="M75" s="492"/>
      <c r="N75" s="463"/>
      <c r="O75" s="493"/>
      <c r="P75" s="463"/>
      <c r="Q75" s="494"/>
    </row>
    <row r="76" spans="2:17" x14ac:dyDescent="0.25">
      <c r="M76" s="492"/>
      <c r="N76" s="463"/>
      <c r="O76" s="493"/>
      <c r="P76" s="463"/>
      <c r="Q76" s="494"/>
    </row>
    <row r="77" spans="2:17" ht="15.75" thickBot="1" x14ac:dyDescent="0.3">
      <c r="M77" s="495"/>
      <c r="N77" s="496"/>
      <c r="O77" s="497"/>
      <c r="P77" s="496"/>
      <c r="Q77" s="498"/>
    </row>
    <row r="78" spans="2:17" x14ac:dyDescent="0.25">
      <c r="M78" t="s">
        <v>1164</v>
      </c>
    </row>
    <row r="79" spans="2:17" x14ac:dyDescent="0.25">
      <c r="M79" s="309"/>
    </row>
    <row r="80" spans="2:17" ht="18" x14ac:dyDescent="0.25">
      <c r="B80" s="499" t="s">
        <v>168</v>
      </c>
      <c r="C80" s="500"/>
      <c r="D80" s="500"/>
      <c r="E80" s="500"/>
      <c r="F80" s="500"/>
      <c r="G80" s="500"/>
      <c r="H80" s="500"/>
      <c r="I80" s="500"/>
      <c r="J80" s="500"/>
      <c r="K80" s="500"/>
      <c r="L80" s="500"/>
      <c r="M80" s="500"/>
      <c r="N80" s="500"/>
      <c r="O80" s="500"/>
      <c r="P80" s="500"/>
      <c r="Q80" s="500"/>
    </row>
    <row r="81" spans="2:13" ht="15.75" thickBot="1" x14ac:dyDescent="0.3"/>
    <row r="82" spans="2:13" ht="15.75" thickBot="1" x14ac:dyDescent="0.3">
      <c r="B82" s="3561" t="s">
        <v>299</v>
      </c>
      <c r="C82" s="3562"/>
      <c r="D82" s="3562"/>
      <c r="E82" s="3562"/>
      <c r="F82" s="3562"/>
      <c r="G82" s="3563"/>
    </row>
    <row r="83" spans="2:13" ht="27" thickBot="1" x14ac:dyDescent="0.3">
      <c r="B83" s="1200" t="s">
        <v>166</v>
      </c>
      <c r="C83" s="3227" t="s">
        <v>170</v>
      </c>
      <c r="D83" s="1884" t="s">
        <v>171</v>
      </c>
      <c r="E83" s="1885" t="s">
        <v>859</v>
      </c>
      <c r="F83" s="1886" t="s">
        <v>860</v>
      </c>
      <c r="G83" s="2122" t="s">
        <v>861</v>
      </c>
      <c r="L83" s="186"/>
      <c r="M83" s="49"/>
    </row>
    <row r="84" spans="2:13" x14ac:dyDescent="0.25">
      <c r="B84" s="3220">
        <v>43101</v>
      </c>
      <c r="C84" s="3221">
        <v>43137</v>
      </c>
      <c r="D84" s="3221">
        <v>43456</v>
      </c>
      <c r="E84" s="3212">
        <v>3</v>
      </c>
      <c r="F84" s="3212">
        <v>12</v>
      </c>
      <c r="G84" s="3222">
        <v>0.25</v>
      </c>
      <c r="J84" s="309"/>
      <c r="L84" s="288"/>
    </row>
    <row r="85" spans="2:13" x14ac:dyDescent="0.25">
      <c r="B85" s="3216">
        <v>43132</v>
      </c>
      <c r="C85" s="2121">
        <v>43160</v>
      </c>
      <c r="D85" s="2121">
        <v>43174</v>
      </c>
      <c r="E85" s="671">
        <v>1</v>
      </c>
      <c r="F85" s="671">
        <v>11</v>
      </c>
      <c r="G85" s="3223">
        <v>9.0899999999999995E-2</v>
      </c>
      <c r="J85" s="309"/>
      <c r="L85" s="288"/>
    </row>
    <row r="86" spans="2:13" x14ac:dyDescent="0.25">
      <c r="B86" s="3216">
        <v>43160</v>
      </c>
      <c r="C86" s="2121">
        <v>43192</v>
      </c>
      <c r="D86" s="2121">
        <v>43199</v>
      </c>
      <c r="E86" s="671">
        <v>1</v>
      </c>
      <c r="F86" s="671">
        <v>6</v>
      </c>
      <c r="G86" s="3223">
        <v>0.16669999999999999</v>
      </c>
    </row>
    <row r="87" spans="2:13" x14ac:dyDescent="0.25">
      <c r="B87" s="3216">
        <v>43191</v>
      </c>
      <c r="C87" s="2121">
        <v>43222</v>
      </c>
      <c r="D87" s="2121">
        <v>43222</v>
      </c>
      <c r="E87" s="671">
        <v>1</v>
      </c>
      <c r="F87" s="671">
        <v>1</v>
      </c>
      <c r="G87" s="3224">
        <f t="shared" ref="G87:G88" si="0">+(E87/F87)</f>
        <v>1</v>
      </c>
    </row>
    <row r="88" spans="2:13" x14ac:dyDescent="0.25">
      <c r="B88" s="3216">
        <v>43221</v>
      </c>
      <c r="C88" s="2121">
        <v>43252</v>
      </c>
      <c r="D88" s="2121">
        <v>43252</v>
      </c>
      <c r="E88" s="671">
        <v>1</v>
      </c>
      <c r="F88" s="671">
        <v>1</v>
      </c>
      <c r="G88" s="3224">
        <f t="shared" si="0"/>
        <v>1</v>
      </c>
    </row>
    <row r="89" spans="2:13" x14ac:dyDescent="0.25">
      <c r="B89" s="3216">
        <v>43252</v>
      </c>
      <c r="C89" s="2121">
        <v>43276</v>
      </c>
      <c r="D89" s="2121">
        <v>43276</v>
      </c>
      <c r="E89" s="671">
        <v>1</v>
      </c>
      <c r="F89" s="671">
        <v>1</v>
      </c>
      <c r="G89" s="3224">
        <v>1</v>
      </c>
      <c r="J89" s="309"/>
      <c r="L89" s="288"/>
    </row>
    <row r="90" spans="2:13" x14ac:dyDescent="0.25">
      <c r="B90" s="3216">
        <v>43282</v>
      </c>
      <c r="C90" s="2121">
        <v>43313</v>
      </c>
      <c r="D90" s="2121">
        <v>43314</v>
      </c>
      <c r="E90" s="671">
        <v>1</v>
      </c>
      <c r="F90" s="671">
        <v>2</v>
      </c>
      <c r="G90" s="3223">
        <f>+(E90/F90)</f>
        <v>0.5</v>
      </c>
      <c r="J90" s="309"/>
      <c r="L90" s="288"/>
    </row>
    <row r="91" spans="2:13" x14ac:dyDescent="0.25">
      <c r="B91" s="3214">
        <v>43313</v>
      </c>
      <c r="C91" s="2119">
        <v>43346</v>
      </c>
      <c r="D91" s="2119">
        <v>43346</v>
      </c>
      <c r="E91" s="671">
        <v>1</v>
      </c>
      <c r="F91" s="671">
        <v>1</v>
      </c>
      <c r="G91" s="3224">
        <f>+(E91/F91)</f>
        <v>1</v>
      </c>
      <c r="J91" s="309"/>
      <c r="L91" s="288"/>
    </row>
    <row r="92" spans="2:13" x14ac:dyDescent="0.25">
      <c r="B92" s="3214">
        <v>43344</v>
      </c>
      <c r="C92" s="2119">
        <v>43374</v>
      </c>
      <c r="D92" s="2119">
        <v>43376</v>
      </c>
      <c r="E92" s="671">
        <v>1</v>
      </c>
      <c r="F92" s="671">
        <v>3</v>
      </c>
      <c r="G92" s="2139">
        <v>0.33329999999999999</v>
      </c>
      <c r="J92" s="309"/>
      <c r="L92" s="288"/>
    </row>
    <row r="93" spans="2:13" x14ac:dyDescent="0.25">
      <c r="B93" s="3214">
        <v>43374</v>
      </c>
      <c r="C93" s="2119">
        <v>43405</v>
      </c>
      <c r="D93" s="2119">
        <v>43405</v>
      </c>
      <c r="E93" s="671">
        <v>1</v>
      </c>
      <c r="F93" s="671">
        <v>1</v>
      </c>
      <c r="G93" s="3225">
        <f t="shared" ref="G93:G95" si="1">+(E93/F93)</f>
        <v>1</v>
      </c>
      <c r="J93" s="309"/>
      <c r="L93" s="288"/>
    </row>
    <row r="94" spans="2:13" x14ac:dyDescent="0.25">
      <c r="B94" s="3214">
        <v>43405</v>
      </c>
      <c r="C94" s="2119">
        <v>43437</v>
      </c>
      <c r="D94" s="2119">
        <v>43437</v>
      </c>
      <c r="E94" s="671">
        <v>1</v>
      </c>
      <c r="F94" s="671">
        <v>1</v>
      </c>
      <c r="G94" s="3225">
        <f t="shared" si="1"/>
        <v>1</v>
      </c>
      <c r="L94" s="288"/>
    </row>
    <row r="95" spans="2:13" ht="15.75" thickBot="1" x14ac:dyDescent="0.3">
      <c r="B95" s="3226">
        <v>43435</v>
      </c>
      <c r="C95" s="3218">
        <v>43107</v>
      </c>
      <c r="D95" s="3218">
        <v>43481</v>
      </c>
      <c r="E95" s="2123">
        <v>1</v>
      </c>
      <c r="F95" s="2123">
        <v>8</v>
      </c>
      <c r="G95" s="3219">
        <f t="shared" si="1"/>
        <v>0.125</v>
      </c>
      <c r="L95" s="288"/>
    </row>
    <row r="96" spans="2:13" x14ac:dyDescent="0.25">
      <c r="B96" s="3210">
        <v>43466</v>
      </c>
      <c r="C96" s="3211">
        <v>43501</v>
      </c>
      <c r="D96" s="3211">
        <v>43501</v>
      </c>
      <c r="E96" s="3212">
        <v>5</v>
      </c>
      <c r="F96" s="3212">
        <v>5</v>
      </c>
      <c r="G96" s="3213">
        <f>+E96/F96</f>
        <v>1</v>
      </c>
      <c r="L96" s="288"/>
    </row>
    <row r="97" spans="2:12" x14ac:dyDescent="0.25">
      <c r="B97" s="3214">
        <v>43497</v>
      </c>
      <c r="C97" s="2119">
        <v>43525</v>
      </c>
      <c r="D97" s="2119">
        <v>43525</v>
      </c>
      <c r="E97" s="671">
        <v>1</v>
      </c>
      <c r="F97" s="671">
        <v>1</v>
      </c>
      <c r="G97" s="3215">
        <f>+E97/F97</f>
        <v>1</v>
      </c>
      <c r="L97" s="288"/>
    </row>
    <row r="98" spans="2:12" x14ac:dyDescent="0.25">
      <c r="B98" s="3214">
        <v>43525</v>
      </c>
      <c r="C98" s="2119">
        <v>43556</v>
      </c>
      <c r="D98" s="2119">
        <v>43556</v>
      </c>
      <c r="E98" s="671">
        <v>1</v>
      </c>
      <c r="F98" s="671">
        <v>1</v>
      </c>
      <c r="G98" s="3215">
        <f>+E98/F98</f>
        <v>1</v>
      </c>
      <c r="L98" s="288"/>
    </row>
    <row r="99" spans="2:12" x14ac:dyDescent="0.25">
      <c r="B99" s="3216">
        <v>43556</v>
      </c>
      <c r="C99" s="2119"/>
      <c r="D99" s="2119"/>
      <c r="E99" s="671"/>
      <c r="F99" s="671"/>
      <c r="G99" s="2139"/>
      <c r="L99" s="288"/>
    </row>
    <row r="100" spans="2:12" x14ac:dyDescent="0.25">
      <c r="B100" s="3216">
        <v>43586</v>
      </c>
      <c r="C100" s="2119"/>
      <c r="D100" s="2119"/>
      <c r="E100" s="671"/>
      <c r="F100" s="671"/>
      <c r="G100" s="2139"/>
      <c r="L100" s="288"/>
    </row>
    <row r="101" spans="2:12" x14ac:dyDescent="0.25">
      <c r="B101" s="3216">
        <v>43617</v>
      </c>
      <c r="C101" s="2119"/>
      <c r="D101" s="2119"/>
      <c r="E101" s="671"/>
      <c r="F101" s="671"/>
      <c r="G101" s="2139"/>
      <c r="L101" s="288"/>
    </row>
    <row r="102" spans="2:12" x14ac:dyDescent="0.25">
      <c r="B102" s="3216">
        <v>43647</v>
      </c>
      <c r="C102" s="2119"/>
      <c r="D102" s="2119"/>
      <c r="E102" s="671"/>
      <c r="F102" s="671"/>
      <c r="G102" s="2139"/>
      <c r="L102" s="288"/>
    </row>
    <row r="103" spans="2:12" x14ac:dyDescent="0.25">
      <c r="B103" s="3216">
        <v>43678</v>
      </c>
      <c r="C103" s="2119"/>
      <c r="D103" s="2119"/>
      <c r="E103" s="671"/>
      <c r="F103" s="671"/>
      <c r="G103" s="2139"/>
      <c r="L103" s="288"/>
    </row>
    <row r="104" spans="2:12" x14ac:dyDescent="0.25">
      <c r="B104" s="3216">
        <v>43709</v>
      </c>
      <c r="C104" s="2119"/>
      <c r="D104" s="2119"/>
      <c r="E104" s="671"/>
      <c r="F104" s="671"/>
      <c r="G104" s="2139"/>
    </row>
    <row r="105" spans="2:12" x14ac:dyDescent="0.25">
      <c r="B105" s="3216">
        <v>43739</v>
      </c>
      <c r="C105" s="2119"/>
      <c r="D105" s="2119"/>
      <c r="E105" s="671"/>
      <c r="F105" s="671"/>
      <c r="G105" s="2139"/>
    </row>
    <row r="106" spans="2:12" x14ac:dyDescent="0.25">
      <c r="B106" s="3216">
        <v>43770</v>
      </c>
      <c r="C106" s="2119"/>
      <c r="D106" s="2119"/>
      <c r="E106" s="671"/>
      <c r="F106" s="671"/>
      <c r="G106" s="2139"/>
    </row>
    <row r="107" spans="2:12" ht="15.75" thickBot="1" x14ac:dyDescent="0.3">
      <c r="B107" s="3217">
        <v>43800</v>
      </c>
      <c r="C107" s="3218"/>
      <c r="D107" s="3218"/>
      <c r="E107" s="2123"/>
      <c r="F107" s="2123"/>
      <c r="G107" s="3219"/>
    </row>
    <row r="110" spans="2:12" ht="15.75" thickBot="1" x14ac:dyDescent="0.3"/>
    <row r="111" spans="2:12" x14ac:dyDescent="0.25">
      <c r="B111" s="1417" t="s">
        <v>283</v>
      </c>
      <c r="C111" s="512"/>
      <c r="D111" s="1418"/>
      <c r="E111" s="512"/>
      <c r="F111" s="512"/>
      <c r="G111" s="512"/>
      <c r="H111" s="512"/>
      <c r="I111" s="1419"/>
    </row>
    <row r="112" spans="2:12" x14ac:dyDescent="0.25">
      <c r="B112" s="1420" t="s">
        <v>304</v>
      </c>
      <c r="C112" s="515"/>
      <c r="D112" s="1421"/>
      <c r="E112" s="515"/>
      <c r="F112" s="515"/>
      <c r="G112" s="515"/>
      <c r="H112" s="515"/>
      <c r="I112" s="1422"/>
    </row>
    <row r="113" spans="2:9" ht="15.75" thickBot="1" x14ac:dyDescent="0.3">
      <c r="B113" s="1423" t="s">
        <v>305</v>
      </c>
      <c r="C113" s="519"/>
      <c r="D113" s="1424"/>
      <c r="E113" s="519"/>
      <c r="F113" s="519"/>
      <c r="G113" s="519"/>
      <c r="H113" s="519"/>
      <c r="I113" s="1425"/>
    </row>
  </sheetData>
  <mergeCells count="2">
    <mergeCell ref="B4:F4"/>
    <mergeCell ref="B82:G82"/>
  </mergeCells>
  <conditionalFormatting sqref="G84:G90">
    <cfRule type="cellIs" dxfId="32" priority="8" stopIfTrue="1" operator="between">
      <formula>0.01</formula>
      <formula>0.9999</formula>
    </cfRule>
  </conditionalFormatting>
  <conditionalFormatting sqref="G91">
    <cfRule type="cellIs" dxfId="31" priority="6" stopIfTrue="1" operator="between">
      <formula>0.01</formula>
      <formula>0.9999</formula>
    </cfRule>
  </conditionalFormatting>
  <conditionalFormatting sqref="G93:G95 G99:G103">
    <cfRule type="cellIs" dxfId="30" priority="3" stopIfTrue="1" operator="between">
      <formula>0.01</formula>
      <formula>0.9999</formula>
    </cfRule>
  </conditionalFormatting>
  <conditionalFormatting sqref="G92">
    <cfRule type="cellIs" dxfId="29" priority="2" stopIfTrue="1" operator="between">
      <formula>0.01</formula>
      <formula>0.9999</formula>
    </cfRule>
  </conditionalFormatting>
  <conditionalFormatting sqref="G104:G107">
    <cfRule type="cellIs" dxfId="28" priority="1" stopIfTrue="1" operator="between">
      <formula>0.01</formula>
      <formula>0.9999</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90" zoomScaleNormal="90" workbookViewId="0">
      <selection activeCell="S18" sqref="S18"/>
    </sheetView>
  </sheetViews>
  <sheetFormatPr defaultColWidth="9.140625" defaultRowHeight="15" x14ac:dyDescent="0.25"/>
  <cols>
    <col min="1" max="1" width="4.5703125" customWidth="1"/>
    <col min="2" max="2" width="14.7109375" customWidth="1"/>
    <col min="3" max="3" width="12" customWidth="1"/>
    <col min="4" max="4" width="10.42578125" customWidth="1"/>
    <col min="5" max="7" width="9.140625" customWidth="1"/>
    <col min="8" max="8" width="14" customWidth="1"/>
    <col min="9" max="9" width="15" customWidth="1"/>
    <col min="13" max="13" width="11.42578125" customWidth="1"/>
  </cols>
  <sheetData>
    <row r="1" spans="2:11" x14ac:dyDescent="0.25">
      <c r="C1" s="3298" t="s">
        <v>148</v>
      </c>
      <c r="D1" s="3298"/>
      <c r="E1" s="3298"/>
      <c r="F1" s="3298"/>
      <c r="G1" s="3298"/>
      <c r="H1" s="3298"/>
    </row>
    <row r="2" spans="2:11" x14ac:dyDescent="0.25">
      <c r="C2" s="3299" t="s">
        <v>41</v>
      </c>
      <c r="D2" s="3299"/>
      <c r="E2" s="3299"/>
      <c r="F2" s="3299"/>
      <c r="G2" s="3299"/>
      <c r="H2" s="3299"/>
    </row>
    <row r="3" spans="2:11" x14ac:dyDescent="0.25">
      <c r="E3" s="48"/>
    </row>
    <row r="4" spans="2:11" x14ac:dyDescent="0.25">
      <c r="C4" s="3300" t="s">
        <v>149</v>
      </c>
      <c r="D4" s="3300"/>
      <c r="E4" s="3300"/>
      <c r="F4" s="3300"/>
      <c r="G4" s="3300"/>
      <c r="H4" s="3300"/>
    </row>
    <row r="5" spans="2:11" x14ac:dyDescent="0.25">
      <c r="K5" s="49"/>
    </row>
    <row r="6" spans="2:11" x14ac:dyDescent="0.25">
      <c r="E6" s="3301" t="s">
        <v>150</v>
      </c>
      <c r="F6" s="3301"/>
      <c r="G6" s="3301"/>
      <c r="H6" s="50">
        <v>43606</v>
      </c>
      <c r="K6" s="49"/>
    </row>
    <row r="7" spans="2:11" x14ac:dyDescent="0.25">
      <c r="E7" s="3301" t="s">
        <v>152</v>
      </c>
      <c r="F7" s="3301"/>
      <c r="G7" s="3301"/>
      <c r="H7" s="3302" t="s">
        <v>153</v>
      </c>
      <c r="I7" s="3302"/>
      <c r="K7" s="49"/>
    </row>
    <row r="8" spans="2:11" x14ac:dyDescent="0.25">
      <c r="H8" s="15"/>
      <c r="I8" s="49"/>
      <c r="J8" s="49"/>
      <c r="K8" s="49"/>
    </row>
    <row r="9" spans="2:11" x14ac:dyDescent="0.25">
      <c r="B9" s="111" t="s">
        <v>39</v>
      </c>
      <c r="C9" s="3310" t="s">
        <v>183</v>
      </c>
      <c r="D9" s="3310"/>
      <c r="E9" s="3310"/>
      <c r="F9" s="3310"/>
      <c r="G9" s="3310"/>
      <c r="H9" s="3310"/>
      <c r="I9" s="3310"/>
      <c r="J9" s="49"/>
    </row>
    <row r="10" spans="2:11" x14ac:dyDescent="0.25">
      <c r="B10" s="111" t="s">
        <v>155</v>
      </c>
      <c r="C10" s="3311" t="s">
        <v>1357</v>
      </c>
      <c r="D10" s="3312"/>
      <c r="E10" s="3312"/>
      <c r="F10" s="3312"/>
      <c r="G10" s="3312"/>
      <c r="H10" s="3312"/>
      <c r="I10" s="3313"/>
      <c r="J10" s="49"/>
    </row>
    <row r="11" spans="2:11" x14ac:dyDescent="0.25">
      <c r="B11" s="111" t="s">
        <v>157</v>
      </c>
      <c r="C11" s="3314" t="s">
        <v>184</v>
      </c>
      <c r="D11" s="3315"/>
      <c r="E11" s="3315"/>
      <c r="F11" s="3315"/>
      <c r="G11" s="3315"/>
      <c r="H11" s="3315"/>
      <c r="I11" s="3316"/>
    </row>
    <row r="12" spans="2:11" x14ac:dyDescent="0.25">
      <c r="B12" s="111" t="s">
        <v>159</v>
      </c>
      <c r="C12" s="3309" t="s">
        <v>185</v>
      </c>
      <c r="D12" s="3309"/>
      <c r="E12" s="3309"/>
      <c r="F12" s="3309"/>
      <c r="G12" s="3309"/>
      <c r="H12" s="3309"/>
      <c r="I12" s="3309"/>
      <c r="J12" s="49"/>
    </row>
    <row r="13" spans="2:11" x14ac:dyDescent="0.25">
      <c r="B13" s="111" t="s">
        <v>161</v>
      </c>
      <c r="C13" s="3309" t="s">
        <v>50</v>
      </c>
      <c r="D13" s="3309"/>
      <c r="E13" s="3309"/>
      <c r="F13" s="3309"/>
      <c r="G13" s="3309"/>
      <c r="H13" s="3309"/>
      <c r="I13" s="3309"/>
      <c r="J13" s="49"/>
    </row>
    <row r="14" spans="2:11" x14ac:dyDescent="0.25">
      <c r="B14" s="111" t="s">
        <v>162</v>
      </c>
      <c r="C14" s="3309" t="s">
        <v>186</v>
      </c>
      <c r="D14" s="3309"/>
      <c r="E14" s="3309"/>
      <c r="F14" s="3309"/>
      <c r="G14" s="3309"/>
      <c r="H14" s="3309"/>
      <c r="I14" s="3309"/>
      <c r="J14" s="49"/>
    </row>
    <row r="15" spans="2:11" ht="40.5" customHeight="1" x14ac:dyDescent="0.25">
      <c r="B15" s="112" t="s">
        <v>187</v>
      </c>
      <c r="C15" s="3317" t="s">
        <v>188</v>
      </c>
      <c r="D15" s="3317"/>
      <c r="E15" s="3317"/>
      <c r="F15" s="3317"/>
      <c r="G15" s="3317"/>
      <c r="H15" s="3317"/>
      <c r="I15" s="3317"/>
      <c r="J15" s="49"/>
    </row>
    <row r="16" spans="2:11" ht="12.75" customHeight="1" thickBot="1" x14ac:dyDescent="0.3">
      <c r="B16" s="55"/>
    </row>
    <row r="17" spans="1:5" ht="29.25" customHeight="1" thickBot="1" x14ac:dyDescent="0.3">
      <c r="A17" s="56"/>
      <c r="B17" s="57" t="s">
        <v>166</v>
      </c>
      <c r="C17" s="58" t="s">
        <v>189</v>
      </c>
      <c r="D17" s="59" t="s">
        <v>159</v>
      </c>
    </row>
    <row r="18" spans="1:5" x14ac:dyDescent="0.25">
      <c r="A18" s="63"/>
      <c r="B18" s="64">
        <v>43101</v>
      </c>
      <c r="C18" s="1973">
        <v>0</v>
      </c>
      <c r="D18" s="65">
        <v>2</v>
      </c>
    </row>
    <row r="19" spans="1:5" x14ac:dyDescent="0.25">
      <c r="A19" s="63"/>
      <c r="B19" s="67">
        <v>43132</v>
      </c>
      <c r="C19" s="1974">
        <v>0</v>
      </c>
      <c r="D19" s="68">
        <v>2</v>
      </c>
    </row>
    <row r="20" spans="1:5" x14ac:dyDescent="0.25">
      <c r="A20" s="69"/>
      <c r="B20" s="67">
        <v>43160</v>
      </c>
      <c r="C20" s="1974">
        <v>0</v>
      </c>
      <c r="D20" s="68">
        <v>2</v>
      </c>
      <c r="E20" s="70"/>
    </row>
    <row r="21" spans="1:5" x14ac:dyDescent="0.25">
      <c r="A21" s="69"/>
      <c r="B21" s="67">
        <v>43191</v>
      </c>
      <c r="C21" s="1974">
        <v>0</v>
      </c>
      <c r="D21" s="68">
        <v>2</v>
      </c>
      <c r="E21" s="70"/>
    </row>
    <row r="22" spans="1:5" x14ac:dyDescent="0.25">
      <c r="A22" s="113"/>
      <c r="B22" s="67">
        <v>43221</v>
      </c>
      <c r="C22" s="1974">
        <v>0</v>
      </c>
      <c r="D22" s="68">
        <v>2</v>
      </c>
      <c r="E22" s="70"/>
    </row>
    <row r="23" spans="1:5" x14ac:dyDescent="0.25">
      <c r="A23" s="113"/>
      <c r="B23" s="67">
        <v>43252</v>
      </c>
      <c r="C23" s="1974">
        <v>0</v>
      </c>
      <c r="D23" s="68">
        <v>2</v>
      </c>
      <c r="E23" s="70"/>
    </row>
    <row r="24" spans="1:5" ht="13.5" customHeight="1" x14ac:dyDescent="0.25">
      <c r="A24" s="113" t="s">
        <v>167</v>
      </c>
      <c r="B24" s="67">
        <v>43282</v>
      </c>
      <c r="C24" s="1974">
        <v>0</v>
      </c>
      <c r="D24" s="68">
        <v>2</v>
      </c>
      <c r="E24" s="70"/>
    </row>
    <row r="25" spans="1:5" x14ac:dyDescent="0.25">
      <c r="A25" s="114"/>
      <c r="B25" s="67">
        <v>43313</v>
      </c>
      <c r="C25" s="1974">
        <v>0</v>
      </c>
      <c r="D25" s="68">
        <v>2</v>
      </c>
    </row>
    <row r="26" spans="1:5" x14ac:dyDescent="0.25">
      <c r="A26" s="114"/>
      <c r="B26" s="67">
        <v>43344</v>
      </c>
      <c r="C26" s="1974">
        <v>0</v>
      </c>
      <c r="D26" s="2403">
        <v>2</v>
      </c>
    </row>
    <row r="27" spans="1:5" x14ac:dyDescent="0.25">
      <c r="A27" s="114"/>
      <c r="B27" s="67">
        <v>43374</v>
      </c>
      <c r="C27" s="1974">
        <v>0</v>
      </c>
      <c r="D27" s="2403">
        <v>2</v>
      </c>
    </row>
    <row r="28" spans="1:5" ht="15.75" thickBot="1" x14ac:dyDescent="0.3">
      <c r="A28" s="114"/>
      <c r="B28" s="71">
        <v>43435</v>
      </c>
      <c r="C28" s="1975">
        <v>0</v>
      </c>
      <c r="D28" s="2404">
        <v>2</v>
      </c>
    </row>
    <row r="29" spans="1:5" x14ac:dyDescent="0.25">
      <c r="A29" s="114"/>
      <c r="B29" s="64">
        <v>43466</v>
      </c>
      <c r="C29" s="1974">
        <v>0</v>
      </c>
      <c r="D29" s="3104">
        <v>2</v>
      </c>
    </row>
    <row r="30" spans="1:5" x14ac:dyDescent="0.25">
      <c r="A30" s="114"/>
      <c r="B30" s="67">
        <v>43497</v>
      </c>
      <c r="C30" s="1974">
        <v>0</v>
      </c>
      <c r="D30" s="2403">
        <v>2</v>
      </c>
    </row>
    <row r="31" spans="1:5" x14ac:dyDescent="0.25">
      <c r="A31" s="114"/>
      <c r="B31" s="67" t="s">
        <v>1474</v>
      </c>
      <c r="C31" s="1974">
        <v>0</v>
      </c>
      <c r="D31" s="2403">
        <v>2</v>
      </c>
    </row>
    <row r="32" spans="1:5" x14ac:dyDescent="0.25">
      <c r="A32" s="114"/>
      <c r="B32" s="67">
        <v>43556</v>
      </c>
      <c r="C32" s="1974">
        <v>0</v>
      </c>
      <c r="D32" s="2403">
        <v>2</v>
      </c>
    </row>
    <row r="33" spans="1:6" ht="15.75" thickBot="1" x14ac:dyDescent="0.3">
      <c r="A33" s="114"/>
      <c r="B33" s="67">
        <v>43586</v>
      </c>
      <c r="C33" s="1975"/>
      <c r="D33" s="2403"/>
    </row>
    <row r="34" spans="1:6" x14ac:dyDescent="0.25">
      <c r="A34" s="114"/>
      <c r="B34" s="67">
        <v>43617</v>
      </c>
      <c r="C34" s="1974"/>
      <c r="D34" s="2403"/>
    </row>
    <row r="35" spans="1:6" x14ac:dyDescent="0.25">
      <c r="A35" s="114"/>
      <c r="B35" s="67" t="s">
        <v>1528</v>
      </c>
      <c r="C35" s="1974"/>
      <c r="D35" s="2403"/>
    </row>
    <row r="36" spans="1:6" x14ac:dyDescent="0.25">
      <c r="A36" s="114"/>
      <c r="B36" s="67">
        <v>43678</v>
      </c>
      <c r="C36" s="1974"/>
      <c r="D36" s="2403"/>
    </row>
    <row r="37" spans="1:6" x14ac:dyDescent="0.25">
      <c r="A37" s="114"/>
      <c r="B37" s="67">
        <v>43709</v>
      </c>
      <c r="C37" s="1974"/>
      <c r="D37" s="2403"/>
    </row>
    <row r="38" spans="1:6" x14ac:dyDescent="0.25">
      <c r="A38" s="114"/>
      <c r="B38" s="67">
        <v>43739</v>
      </c>
      <c r="C38" s="1974"/>
      <c r="D38" s="2403"/>
    </row>
    <row r="39" spans="1:6" x14ac:dyDescent="0.25">
      <c r="A39" s="114"/>
      <c r="B39" s="67">
        <v>43770</v>
      </c>
      <c r="C39" s="1974"/>
      <c r="D39" s="2403"/>
    </row>
    <row r="40" spans="1:6" ht="15.75" thickBot="1" x14ac:dyDescent="0.3">
      <c r="A40" s="114"/>
      <c r="B40" s="71">
        <v>43800</v>
      </c>
      <c r="C40" s="1975"/>
      <c r="D40" s="2404"/>
    </row>
    <row r="41" spans="1:6" x14ac:dyDescent="0.25">
      <c r="A41" s="114"/>
    </row>
    <row r="42" spans="1:6" x14ac:dyDescent="0.25">
      <c r="A42" s="15"/>
      <c r="B42" s="82" t="s">
        <v>175</v>
      </c>
      <c r="C42" s="82"/>
      <c r="D42" s="82"/>
      <c r="E42" s="82"/>
      <c r="F42" s="82"/>
    </row>
    <row r="43" spans="1:6" x14ac:dyDescent="0.25">
      <c r="B43" s="106" t="s">
        <v>176</v>
      </c>
      <c r="C43" s="106"/>
      <c r="D43" s="106"/>
      <c r="E43" s="106"/>
      <c r="F43" s="106"/>
    </row>
    <row r="44" spans="1:6" x14ac:dyDescent="0.25">
      <c r="B44" s="106" t="s">
        <v>177</v>
      </c>
      <c r="C44" s="106"/>
      <c r="D44" s="106"/>
      <c r="E44" s="106"/>
      <c r="F44" s="106"/>
    </row>
    <row r="45" spans="1:6" x14ac:dyDescent="0.25">
      <c r="B45" s="3284" t="s">
        <v>178</v>
      </c>
      <c r="C45" s="3285"/>
      <c r="D45" s="3285"/>
      <c r="E45" s="3285"/>
      <c r="F45" s="3286"/>
    </row>
    <row r="46" spans="1:6" x14ac:dyDescent="0.25">
      <c r="B46" s="3287" t="s">
        <v>179</v>
      </c>
      <c r="C46" s="3288"/>
      <c r="D46" s="3284" t="s">
        <v>180</v>
      </c>
      <c r="E46" s="3285"/>
      <c r="F46" s="3286"/>
    </row>
    <row r="47" spans="1:6" x14ac:dyDescent="0.25">
      <c r="B47" s="3289"/>
      <c r="C47" s="3290"/>
      <c r="D47" s="96"/>
      <c r="E47" s="97"/>
      <c r="F47" s="98"/>
    </row>
    <row r="48" spans="1:6" x14ac:dyDescent="0.25">
      <c r="B48" s="3291"/>
      <c r="C48" s="3292"/>
      <c r="D48" s="99"/>
      <c r="E48" s="100"/>
      <c r="F48" s="101"/>
    </row>
    <row r="49" spans="2:6" x14ac:dyDescent="0.25">
      <c r="B49" s="3291"/>
      <c r="C49" s="3292"/>
      <c r="D49" s="99"/>
      <c r="E49" s="100"/>
      <c r="F49" s="101"/>
    </row>
    <row r="50" spans="2:6" x14ac:dyDescent="0.25">
      <c r="B50" s="3295"/>
      <c r="C50" s="3296"/>
      <c r="D50" s="102"/>
      <c r="E50" s="103"/>
      <c r="F50" s="104"/>
    </row>
    <row r="51" spans="2:6" x14ac:dyDescent="0.25">
      <c r="B51" s="116" t="s">
        <v>181</v>
      </c>
      <c r="C51" s="116"/>
      <c r="D51" s="116"/>
      <c r="E51" s="116"/>
      <c r="F51" s="116"/>
    </row>
    <row r="52" spans="2:6" x14ac:dyDescent="0.25">
      <c r="B52" s="117" t="s">
        <v>182</v>
      </c>
      <c r="C52" s="116"/>
      <c r="D52" s="116"/>
      <c r="E52" s="116"/>
      <c r="F52" s="116"/>
    </row>
  </sheetData>
  <mergeCells count="20">
    <mergeCell ref="B49:C49"/>
    <mergeCell ref="B50:C50"/>
    <mergeCell ref="C15:I15"/>
    <mergeCell ref="B45:F45"/>
    <mergeCell ref="B46:C46"/>
    <mergeCell ref="D46:F46"/>
    <mergeCell ref="B47:C47"/>
    <mergeCell ref="B48:C48"/>
    <mergeCell ref="C14:I14"/>
    <mergeCell ref="C1:H1"/>
    <mergeCell ref="C2:H2"/>
    <mergeCell ref="C4:H4"/>
    <mergeCell ref="E6:G6"/>
    <mergeCell ref="E7:G7"/>
    <mergeCell ref="H7:I7"/>
    <mergeCell ref="C9:I9"/>
    <mergeCell ref="C10:I10"/>
    <mergeCell ref="C11:I11"/>
    <mergeCell ref="C12:I12"/>
    <mergeCell ref="C13:I13"/>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zoomScaleNormal="100" workbookViewId="0">
      <selection activeCell="I70" sqref="I70"/>
    </sheetView>
  </sheetViews>
  <sheetFormatPr defaultColWidth="11.42578125" defaultRowHeight="15" x14ac:dyDescent="0.25"/>
  <cols>
    <col min="1" max="1" width="15.140625" customWidth="1"/>
    <col min="2" max="2" width="15.85546875" customWidth="1"/>
    <col min="3" max="3" width="14" customWidth="1"/>
    <col min="4" max="4" width="11.42578125" customWidth="1"/>
    <col min="5" max="5" width="10.85546875" customWidth="1"/>
    <col min="6" max="6" width="8.85546875" customWidth="1"/>
    <col min="7" max="7" width="14.7109375" customWidth="1"/>
    <col min="8" max="8" width="14.140625" customWidth="1"/>
    <col min="257" max="257" width="15.140625" customWidth="1"/>
    <col min="258" max="258" width="15.85546875" customWidth="1"/>
    <col min="259" max="259" width="14" customWidth="1"/>
    <col min="260" max="260" width="11.42578125" customWidth="1"/>
    <col min="261" max="261" width="10.85546875" customWidth="1"/>
    <col min="262" max="262" width="8.85546875" customWidth="1"/>
    <col min="263" max="263" width="14.7109375" customWidth="1"/>
    <col min="264" max="264" width="14.140625" customWidth="1"/>
    <col min="513" max="513" width="15.140625" customWidth="1"/>
    <col min="514" max="514" width="15.85546875" customWidth="1"/>
    <col min="515" max="515" width="14" customWidth="1"/>
    <col min="516" max="516" width="11.42578125" customWidth="1"/>
    <col min="517" max="517" width="10.85546875" customWidth="1"/>
    <col min="518" max="518" width="8.85546875" customWidth="1"/>
    <col min="519" max="519" width="14.7109375" customWidth="1"/>
    <col min="520" max="520" width="14.140625" customWidth="1"/>
    <col min="769" max="769" width="15.140625" customWidth="1"/>
    <col min="770" max="770" width="15.85546875" customWidth="1"/>
    <col min="771" max="771" width="14" customWidth="1"/>
    <col min="772" max="772" width="11.42578125" customWidth="1"/>
    <col min="773" max="773" width="10.85546875" customWidth="1"/>
    <col min="774" max="774" width="8.85546875" customWidth="1"/>
    <col min="775" max="775" width="14.7109375" customWidth="1"/>
    <col min="776" max="776" width="14.140625" customWidth="1"/>
    <col min="1025" max="1025" width="15.140625" customWidth="1"/>
    <col min="1026" max="1026" width="15.85546875" customWidth="1"/>
    <col min="1027" max="1027" width="14" customWidth="1"/>
    <col min="1028" max="1028" width="11.42578125" customWidth="1"/>
    <col min="1029" max="1029" width="10.85546875" customWidth="1"/>
    <col min="1030" max="1030" width="8.85546875" customWidth="1"/>
    <col min="1031" max="1031" width="14.7109375" customWidth="1"/>
    <col min="1032" max="1032" width="14.140625" customWidth="1"/>
    <col min="1281" max="1281" width="15.140625" customWidth="1"/>
    <col min="1282" max="1282" width="15.85546875" customWidth="1"/>
    <col min="1283" max="1283" width="14" customWidth="1"/>
    <col min="1284" max="1284" width="11.42578125" customWidth="1"/>
    <col min="1285" max="1285" width="10.85546875" customWidth="1"/>
    <col min="1286" max="1286" width="8.85546875" customWidth="1"/>
    <col min="1287" max="1287" width="14.7109375" customWidth="1"/>
    <col min="1288" max="1288" width="14.140625" customWidth="1"/>
    <col min="1537" max="1537" width="15.140625" customWidth="1"/>
    <col min="1538" max="1538" width="15.85546875" customWidth="1"/>
    <col min="1539" max="1539" width="14" customWidth="1"/>
    <col min="1540" max="1540" width="11.42578125" customWidth="1"/>
    <col min="1541" max="1541" width="10.85546875" customWidth="1"/>
    <col min="1542" max="1542" width="8.85546875" customWidth="1"/>
    <col min="1543" max="1543" width="14.7109375" customWidth="1"/>
    <col min="1544" max="1544" width="14.140625" customWidth="1"/>
    <col min="1793" max="1793" width="15.140625" customWidth="1"/>
    <col min="1794" max="1794" width="15.85546875" customWidth="1"/>
    <col min="1795" max="1795" width="14" customWidth="1"/>
    <col min="1796" max="1796" width="11.42578125" customWidth="1"/>
    <col min="1797" max="1797" width="10.85546875" customWidth="1"/>
    <col min="1798" max="1798" width="8.85546875" customWidth="1"/>
    <col min="1799" max="1799" width="14.7109375" customWidth="1"/>
    <col min="1800" max="1800" width="14.140625" customWidth="1"/>
    <col min="2049" max="2049" width="15.140625" customWidth="1"/>
    <col min="2050" max="2050" width="15.85546875" customWidth="1"/>
    <col min="2051" max="2051" width="14" customWidth="1"/>
    <col min="2052" max="2052" width="11.42578125" customWidth="1"/>
    <col min="2053" max="2053" width="10.85546875" customWidth="1"/>
    <col min="2054" max="2054" width="8.85546875" customWidth="1"/>
    <col min="2055" max="2055" width="14.7109375" customWidth="1"/>
    <col min="2056" max="2056" width="14.140625" customWidth="1"/>
    <col min="2305" max="2305" width="15.140625" customWidth="1"/>
    <col min="2306" max="2306" width="15.85546875" customWidth="1"/>
    <col min="2307" max="2307" width="14" customWidth="1"/>
    <col min="2308" max="2308" width="11.42578125" customWidth="1"/>
    <col min="2309" max="2309" width="10.85546875" customWidth="1"/>
    <col min="2310" max="2310" width="8.85546875" customWidth="1"/>
    <col min="2311" max="2311" width="14.7109375" customWidth="1"/>
    <col min="2312" max="2312" width="14.140625" customWidth="1"/>
    <col min="2561" max="2561" width="15.140625" customWidth="1"/>
    <col min="2562" max="2562" width="15.85546875" customWidth="1"/>
    <col min="2563" max="2563" width="14" customWidth="1"/>
    <col min="2564" max="2564" width="11.42578125" customWidth="1"/>
    <col min="2565" max="2565" width="10.85546875" customWidth="1"/>
    <col min="2566" max="2566" width="8.85546875" customWidth="1"/>
    <col min="2567" max="2567" width="14.7109375" customWidth="1"/>
    <col min="2568" max="2568" width="14.140625" customWidth="1"/>
    <col min="2817" max="2817" width="15.140625" customWidth="1"/>
    <col min="2818" max="2818" width="15.85546875" customWidth="1"/>
    <col min="2819" max="2819" width="14" customWidth="1"/>
    <col min="2820" max="2820" width="11.42578125" customWidth="1"/>
    <col min="2821" max="2821" width="10.85546875" customWidth="1"/>
    <col min="2822" max="2822" width="8.85546875" customWidth="1"/>
    <col min="2823" max="2823" width="14.7109375" customWidth="1"/>
    <col min="2824" max="2824" width="14.140625" customWidth="1"/>
    <col min="3073" max="3073" width="15.140625" customWidth="1"/>
    <col min="3074" max="3074" width="15.85546875" customWidth="1"/>
    <col min="3075" max="3075" width="14" customWidth="1"/>
    <col min="3076" max="3076" width="11.42578125" customWidth="1"/>
    <col min="3077" max="3077" width="10.85546875" customWidth="1"/>
    <col min="3078" max="3078" width="8.85546875" customWidth="1"/>
    <col min="3079" max="3079" width="14.7109375" customWidth="1"/>
    <col min="3080" max="3080" width="14.140625" customWidth="1"/>
    <col min="3329" max="3329" width="15.140625" customWidth="1"/>
    <col min="3330" max="3330" width="15.85546875" customWidth="1"/>
    <col min="3331" max="3331" width="14" customWidth="1"/>
    <col min="3332" max="3332" width="11.42578125" customWidth="1"/>
    <col min="3333" max="3333" width="10.85546875" customWidth="1"/>
    <col min="3334" max="3334" width="8.85546875" customWidth="1"/>
    <col min="3335" max="3335" width="14.7109375" customWidth="1"/>
    <col min="3336" max="3336" width="14.140625" customWidth="1"/>
    <col min="3585" max="3585" width="15.140625" customWidth="1"/>
    <col min="3586" max="3586" width="15.85546875" customWidth="1"/>
    <col min="3587" max="3587" width="14" customWidth="1"/>
    <col min="3588" max="3588" width="11.42578125" customWidth="1"/>
    <col min="3589" max="3589" width="10.85546875" customWidth="1"/>
    <col min="3590" max="3590" width="8.85546875" customWidth="1"/>
    <col min="3591" max="3591" width="14.7109375" customWidth="1"/>
    <col min="3592" max="3592" width="14.140625" customWidth="1"/>
    <col min="3841" max="3841" width="15.140625" customWidth="1"/>
    <col min="3842" max="3842" width="15.85546875" customWidth="1"/>
    <col min="3843" max="3843" width="14" customWidth="1"/>
    <col min="3844" max="3844" width="11.42578125" customWidth="1"/>
    <col min="3845" max="3845" width="10.85546875" customWidth="1"/>
    <col min="3846" max="3846" width="8.85546875" customWidth="1"/>
    <col min="3847" max="3847" width="14.7109375" customWidth="1"/>
    <col min="3848" max="3848" width="14.140625" customWidth="1"/>
    <col min="4097" max="4097" width="15.140625" customWidth="1"/>
    <col min="4098" max="4098" width="15.85546875" customWidth="1"/>
    <col min="4099" max="4099" width="14" customWidth="1"/>
    <col min="4100" max="4100" width="11.42578125" customWidth="1"/>
    <col min="4101" max="4101" width="10.85546875" customWidth="1"/>
    <col min="4102" max="4102" width="8.85546875" customWidth="1"/>
    <col min="4103" max="4103" width="14.7109375" customWidth="1"/>
    <col min="4104" max="4104" width="14.140625" customWidth="1"/>
    <col min="4353" max="4353" width="15.140625" customWidth="1"/>
    <col min="4354" max="4354" width="15.85546875" customWidth="1"/>
    <col min="4355" max="4355" width="14" customWidth="1"/>
    <col min="4356" max="4356" width="11.42578125" customWidth="1"/>
    <col min="4357" max="4357" width="10.85546875" customWidth="1"/>
    <col min="4358" max="4358" width="8.85546875" customWidth="1"/>
    <col min="4359" max="4359" width="14.7109375" customWidth="1"/>
    <col min="4360" max="4360" width="14.140625" customWidth="1"/>
    <col min="4609" max="4609" width="15.140625" customWidth="1"/>
    <col min="4610" max="4610" width="15.85546875" customWidth="1"/>
    <col min="4611" max="4611" width="14" customWidth="1"/>
    <col min="4612" max="4612" width="11.42578125" customWidth="1"/>
    <col min="4613" max="4613" width="10.85546875" customWidth="1"/>
    <col min="4614" max="4614" width="8.85546875" customWidth="1"/>
    <col min="4615" max="4615" width="14.7109375" customWidth="1"/>
    <col min="4616" max="4616" width="14.140625" customWidth="1"/>
    <col min="4865" max="4865" width="15.140625" customWidth="1"/>
    <col min="4866" max="4866" width="15.85546875" customWidth="1"/>
    <col min="4867" max="4867" width="14" customWidth="1"/>
    <col min="4868" max="4868" width="11.42578125" customWidth="1"/>
    <col min="4869" max="4869" width="10.85546875" customWidth="1"/>
    <col min="4870" max="4870" width="8.85546875" customWidth="1"/>
    <col min="4871" max="4871" width="14.7109375" customWidth="1"/>
    <col min="4872" max="4872" width="14.140625" customWidth="1"/>
    <col min="5121" max="5121" width="15.140625" customWidth="1"/>
    <col min="5122" max="5122" width="15.85546875" customWidth="1"/>
    <col min="5123" max="5123" width="14" customWidth="1"/>
    <col min="5124" max="5124" width="11.42578125" customWidth="1"/>
    <col min="5125" max="5125" width="10.85546875" customWidth="1"/>
    <col min="5126" max="5126" width="8.85546875" customWidth="1"/>
    <col min="5127" max="5127" width="14.7109375" customWidth="1"/>
    <col min="5128" max="5128" width="14.140625" customWidth="1"/>
    <col min="5377" max="5377" width="15.140625" customWidth="1"/>
    <col min="5378" max="5378" width="15.85546875" customWidth="1"/>
    <col min="5379" max="5379" width="14" customWidth="1"/>
    <col min="5380" max="5380" width="11.42578125" customWidth="1"/>
    <col min="5381" max="5381" width="10.85546875" customWidth="1"/>
    <col min="5382" max="5382" width="8.85546875" customWidth="1"/>
    <col min="5383" max="5383" width="14.7109375" customWidth="1"/>
    <col min="5384" max="5384" width="14.140625" customWidth="1"/>
    <col min="5633" max="5633" width="15.140625" customWidth="1"/>
    <col min="5634" max="5634" width="15.85546875" customWidth="1"/>
    <col min="5635" max="5635" width="14" customWidth="1"/>
    <col min="5636" max="5636" width="11.42578125" customWidth="1"/>
    <col min="5637" max="5637" width="10.85546875" customWidth="1"/>
    <col min="5638" max="5638" width="8.85546875" customWidth="1"/>
    <col min="5639" max="5639" width="14.7109375" customWidth="1"/>
    <col min="5640" max="5640" width="14.140625" customWidth="1"/>
    <col min="5889" max="5889" width="15.140625" customWidth="1"/>
    <col min="5890" max="5890" width="15.85546875" customWidth="1"/>
    <col min="5891" max="5891" width="14" customWidth="1"/>
    <col min="5892" max="5892" width="11.42578125" customWidth="1"/>
    <col min="5893" max="5893" width="10.85546875" customWidth="1"/>
    <col min="5894" max="5894" width="8.85546875" customWidth="1"/>
    <col min="5895" max="5895" width="14.7109375" customWidth="1"/>
    <col min="5896" max="5896" width="14.140625" customWidth="1"/>
    <col min="6145" max="6145" width="15.140625" customWidth="1"/>
    <col min="6146" max="6146" width="15.85546875" customWidth="1"/>
    <col min="6147" max="6147" width="14" customWidth="1"/>
    <col min="6148" max="6148" width="11.42578125" customWidth="1"/>
    <col min="6149" max="6149" width="10.85546875" customWidth="1"/>
    <col min="6150" max="6150" width="8.85546875" customWidth="1"/>
    <col min="6151" max="6151" width="14.7109375" customWidth="1"/>
    <col min="6152" max="6152" width="14.140625" customWidth="1"/>
    <col min="6401" max="6401" width="15.140625" customWidth="1"/>
    <col min="6402" max="6402" width="15.85546875" customWidth="1"/>
    <col min="6403" max="6403" width="14" customWidth="1"/>
    <col min="6404" max="6404" width="11.42578125" customWidth="1"/>
    <col min="6405" max="6405" width="10.85546875" customWidth="1"/>
    <col min="6406" max="6406" width="8.85546875" customWidth="1"/>
    <col min="6407" max="6407" width="14.7109375" customWidth="1"/>
    <col min="6408" max="6408" width="14.140625" customWidth="1"/>
    <col min="6657" max="6657" width="15.140625" customWidth="1"/>
    <col min="6658" max="6658" width="15.85546875" customWidth="1"/>
    <col min="6659" max="6659" width="14" customWidth="1"/>
    <col min="6660" max="6660" width="11.42578125" customWidth="1"/>
    <col min="6661" max="6661" width="10.85546875" customWidth="1"/>
    <col min="6662" max="6662" width="8.85546875" customWidth="1"/>
    <col min="6663" max="6663" width="14.7109375" customWidth="1"/>
    <col min="6664" max="6664" width="14.140625" customWidth="1"/>
    <col min="6913" max="6913" width="15.140625" customWidth="1"/>
    <col min="6914" max="6914" width="15.85546875" customWidth="1"/>
    <col min="6915" max="6915" width="14" customWidth="1"/>
    <col min="6916" max="6916" width="11.42578125" customWidth="1"/>
    <col min="6917" max="6917" width="10.85546875" customWidth="1"/>
    <col min="6918" max="6918" width="8.85546875" customWidth="1"/>
    <col min="6919" max="6919" width="14.7109375" customWidth="1"/>
    <col min="6920" max="6920" width="14.140625" customWidth="1"/>
    <col min="7169" max="7169" width="15.140625" customWidth="1"/>
    <col min="7170" max="7170" width="15.85546875" customWidth="1"/>
    <col min="7171" max="7171" width="14" customWidth="1"/>
    <col min="7172" max="7172" width="11.42578125" customWidth="1"/>
    <col min="7173" max="7173" width="10.85546875" customWidth="1"/>
    <col min="7174" max="7174" width="8.85546875" customWidth="1"/>
    <col min="7175" max="7175" width="14.7109375" customWidth="1"/>
    <col min="7176" max="7176" width="14.140625" customWidth="1"/>
    <col min="7425" max="7425" width="15.140625" customWidth="1"/>
    <col min="7426" max="7426" width="15.85546875" customWidth="1"/>
    <col min="7427" max="7427" width="14" customWidth="1"/>
    <col min="7428" max="7428" width="11.42578125" customWidth="1"/>
    <col min="7429" max="7429" width="10.85546875" customWidth="1"/>
    <col min="7430" max="7430" width="8.85546875" customWidth="1"/>
    <col min="7431" max="7431" width="14.7109375" customWidth="1"/>
    <col min="7432" max="7432" width="14.140625" customWidth="1"/>
    <col min="7681" max="7681" width="15.140625" customWidth="1"/>
    <col min="7682" max="7682" width="15.85546875" customWidth="1"/>
    <col min="7683" max="7683" width="14" customWidth="1"/>
    <col min="7684" max="7684" width="11.42578125" customWidth="1"/>
    <col min="7685" max="7685" width="10.85546875" customWidth="1"/>
    <col min="7686" max="7686" width="8.85546875" customWidth="1"/>
    <col min="7687" max="7687" width="14.7109375" customWidth="1"/>
    <col min="7688" max="7688" width="14.140625" customWidth="1"/>
    <col min="7937" max="7937" width="15.140625" customWidth="1"/>
    <col min="7938" max="7938" width="15.85546875" customWidth="1"/>
    <col min="7939" max="7939" width="14" customWidth="1"/>
    <col min="7940" max="7940" width="11.42578125" customWidth="1"/>
    <col min="7941" max="7941" width="10.85546875" customWidth="1"/>
    <col min="7942" max="7942" width="8.85546875" customWidth="1"/>
    <col min="7943" max="7943" width="14.7109375" customWidth="1"/>
    <col min="7944" max="7944" width="14.140625" customWidth="1"/>
    <col min="8193" max="8193" width="15.140625" customWidth="1"/>
    <col min="8194" max="8194" width="15.85546875" customWidth="1"/>
    <col min="8195" max="8195" width="14" customWidth="1"/>
    <col min="8196" max="8196" width="11.42578125" customWidth="1"/>
    <col min="8197" max="8197" width="10.85546875" customWidth="1"/>
    <col min="8198" max="8198" width="8.85546875" customWidth="1"/>
    <col min="8199" max="8199" width="14.7109375" customWidth="1"/>
    <col min="8200" max="8200" width="14.140625" customWidth="1"/>
    <col min="8449" max="8449" width="15.140625" customWidth="1"/>
    <col min="8450" max="8450" width="15.85546875" customWidth="1"/>
    <col min="8451" max="8451" width="14" customWidth="1"/>
    <col min="8452" max="8452" width="11.42578125" customWidth="1"/>
    <col min="8453" max="8453" width="10.85546875" customWidth="1"/>
    <col min="8454" max="8454" width="8.85546875" customWidth="1"/>
    <col min="8455" max="8455" width="14.7109375" customWidth="1"/>
    <col min="8456" max="8456" width="14.140625" customWidth="1"/>
    <col min="8705" max="8705" width="15.140625" customWidth="1"/>
    <col min="8706" max="8706" width="15.85546875" customWidth="1"/>
    <col min="8707" max="8707" width="14" customWidth="1"/>
    <col min="8708" max="8708" width="11.42578125" customWidth="1"/>
    <col min="8709" max="8709" width="10.85546875" customWidth="1"/>
    <col min="8710" max="8710" width="8.85546875" customWidth="1"/>
    <col min="8711" max="8711" width="14.7109375" customWidth="1"/>
    <col min="8712" max="8712" width="14.140625" customWidth="1"/>
    <col min="8961" max="8961" width="15.140625" customWidth="1"/>
    <col min="8962" max="8962" width="15.85546875" customWidth="1"/>
    <col min="8963" max="8963" width="14" customWidth="1"/>
    <col min="8964" max="8964" width="11.42578125" customWidth="1"/>
    <col min="8965" max="8965" width="10.85546875" customWidth="1"/>
    <col min="8966" max="8966" width="8.85546875" customWidth="1"/>
    <col min="8967" max="8967" width="14.7109375" customWidth="1"/>
    <col min="8968" max="8968" width="14.140625" customWidth="1"/>
    <col min="9217" max="9217" width="15.140625" customWidth="1"/>
    <col min="9218" max="9218" width="15.85546875" customWidth="1"/>
    <col min="9219" max="9219" width="14" customWidth="1"/>
    <col min="9220" max="9220" width="11.42578125" customWidth="1"/>
    <col min="9221" max="9221" width="10.85546875" customWidth="1"/>
    <col min="9222" max="9222" width="8.85546875" customWidth="1"/>
    <col min="9223" max="9223" width="14.7109375" customWidth="1"/>
    <col min="9224" max="9224" width="14.140625" customWidth="1"/>
    <col min="9473" max="9473" width="15.140625" customWidth="1"/>
    <col min="9474" max="9474" width="15.85546875" customWidth="1"/>
    <col min="9475" max="9475" width="14" customWidth="1"/>
    <col min="9476" max="9476" width="11.42578125" customWidth="1"/>
    <col min="9477" max="9477" width="10.85546875" customWidth="1"/>
    <col min="9478" max="9478" width="8.85546875" customWidth="1"/>
    <col min="9479" max="9479" width="14.7109375" customWidth="1"/>
    <col min="9480" max="9480" width="14.140625" customWidth="1"/>
    <col min="9729" max="9729" width="15.140625" customWidth="1"/>
    <col min="9730" max="9730" width="15.85546875" customWidth="1"/>
    <col min="9731" max="9731" width="14" customWidth="1"/>
    <col min="9732" max="9732" width="11.42578125" customWidth="1"/>
    <col min="9733" max="9733" width="10.85546875" customWidth="1"/>
    <col min="9734" max="9734" width="8.85546875" customWidth="1"/>
    <col min="9735" max="9735" width="14.7109375" customWidth="1"/>
    <col min="9736" max="9736" width="14.140625" customWidth="1"/>
    <col min="9985" max="9985" width="15.140625" customWidth="1"/>
    <col min="9986" max="9986" width="15.85546875" customWidth="1"/>
    <col min="9987" max="9987" width="14" customWidth="1"/>
    <col min="9988" max="9988" width="11.42578125" customWidth="1"/>
    <col min="9989" max="9989" width="10.85546875" customWidth="1"/>
    <col min="9990" max="9990" width="8.85546875" customWidth="1"/>
    <col min="9991" max="9991" width="14.7109375" customWidth="1"/>
    <col min="9992" max="9992" width="14.140625" customWidth="1"/>
    <col min="10241" max="10241" width="15.140625" customWidth="1"/>
    <col min="10242" max="10242" width="15.85546875" customWidth="1"/>
    <col min="10243" max="10243" width="14" customWidth="1"/>
    <col min="10244" max="10244" width="11.42578125" customWidth="1"/>
    <col min="10245" max="10245" width="10.85546875" customWidth="1"/>
    <col min="10246" max="10246" width="8.85546875" customWidth="1"/>
    <col min="10247" max="10247" width="14.7109375" customWidth="1"/>
    <col min="10248" max="10248" width="14.140625" customWidth="1"/>
    <col min="10497" max="10497" width="15.140625" customWidth="1"/>
    <col min="10498" max="10498" width="15.85546875" customWidth="1"/>
    <col min="10499" max="10499" width="14" customWidth="1"/>
    <col min="10500" max="10500" width="11.42578125" customWidth="1"/>
    <col min="10501" max="10501" width="10.85546875" customWidth="1"/>
    <col min="10502" max="10502" width="8.85546875" customWidth="1"/>
    <col min="10503" max="10503" width="14.7109375" customWidth="1"/>
    <col min="10504" max="10504" width="14.140625" customWidth="1"/>
    <col min="10753" max="10753" width="15.140625" customWidth="1"/>
    <col min="10754" max="10754" width="15.85546875" customWidth="1"/>
    <col min="10755" max="10755" width="14" customWidth="1"/>
    <col min="10756" max="10756" width="11.42578125" customWidth="1"/>
    <col min="10757" max="10757" width="10.85546875" customWidth="1"/>
    <col min="10758" max="10758" width="8.85546875" customWidth="1"/>
    <col min="10759" max="10759" width="14.7109375" customWidth="1"/>
    <col min="10760" max="10760" width="14.140625" customWidth="1"/>
    <col min="11009" max="11009" width="15.140625" customWidth="1"/>
    <col min="11010" max="11010" width="15.85546875" customWidth="1"/>
    <col min="11011" max="11011" width="14" customWidth="1"/>
    <col min="11012" max="11012" width="11.42578125" customWidth="1"/>
    <col min="11013" max="11013" width="10.85546875" customWidth="1"/>
    <col min="11014" max="11014" width="8.85546875" customWidth="1"/>
    <col min="11015" max="11015" width="14.7109375" customWidth="1"/>
    <col min="11016" max="11016" width="14.140625" customWidth="1"/>
    <col min="11265" max="11265" width="15.140625" customWidth="1"/>
    <col min="11266" max="11266" width="15.85546875" customWidth="1"/>
    <col min="11267" max="11267" width="14" customWidth="1"/>
    <col min="11268" max="11268" width="11.42578125" customWidth="1"/>
    <col min="11269" max="11269" width="10.85546875" customWidth="1"/>
    <col min="11270" max="11270" width="8.85546875" customWidth="1"/>
    <col min="11271" max="11271" width="14.7109375" customWidth="1"/>
    <col min="11272" max="11272" width="14.140625" customWidth="1"/>
    <col min="11521" max="11521" width="15.140625" customWidth="1"/>
    <col min="11522" max="11522" width="15.85546875" customWidth="1"/>
    <col min="11523" max="11523" width="14" customWidth="1"/>
    <col min="11524" max="11524" width="11.42578125" customWidth="1"/>
    <col min="11525" max="11525" width="10.85546875" customWidth="1"/>
    <col min="11526" max="11526" width="8.85546875" customWidth="1"/>
    <col min="11527" max="11527" width="14.7109375" customWidth="1"/>
    <col min="11528" max="11528" width="14.140625" customWidth="1"/>
    <col min="11777" max="11777" width="15.140625" customWidth="1"/>
    <col min="11778" max="11778" width="15.85546875" customWidth="1"/>
    <col min="11779" max="11779" width="14" customWidth="1"/>
    <col min="11780" max="11780" width="11.42578125" customWidth="1"/>
    <col min="11781" max="11781" width="10.85546875" customWidth="1"/>
    <col min="11782" max="11782" width="8.85546875" customWidth="1"/>
    <col min="11783" max="11783" width="14.7109375" customWidth="1"/>
    <col min="11784" max="11784" width="14.140625" customWidth="1"/>
    <col min="12033" max="12033" width="15.140625" customWidth="1"/>
    <col min="12034" max="12034" width="15.85546875" customWidth="1"/>
    <col min="12035" max="12035" width="14" customWidth="1"/>
    <col min="12036" max="12036" width="11.42578125" customWidth="1"/>
    <col min="12037" max="12037" width="10.85546875" customWidth="1"/>
    <col min="12038" max="12038" width="8.85546875" customWidth="1"/>
    <col min="12039" max="12039" width="14.7109375" customWidth="1"/>
    <col min="12040" max="12040" width="14.140625" customWidth="1"/>
    <col min="12289" max="12289" width="15.140625" customWidth="1"/>
    <col min="12290" max="12290" width="15.85546875" customWidth="1"/>
    <col min="12291" max="12291" width="14" customWidth="1"/>
    <col min="12292" max="12292" width="11.42578125" customWidth="1"/>
    <col min="12293" max="12293" width="10.85546875" customWidth="1"/>
    <col min="12294" max="12294" width="8.85546875" customWidth="1"/>
    <col min="12295" max="12295" width="14.7109375" customWidth="1"/>
    <col min="12296" max="12296" width="14.140625" customWidth="1"/>
    <col min="12545" max="12545" width="15.140625" customWidth="1"/>
    <col min="12546" max="12546" width="15.85546875" customWidth="1"/>
    <col min="12547" max="12547" width="14" customWidth="1"/>
    <col min="12548" max="12548" width="11.42578125" customWidth="1"/>
    <col min="12549" max="12549" width="10.85546875" customWidth="1"/>
    <col min="12550" max="12550" width="8.85546875" customWidth="1"/>
    <col min="12551" max="12551" width="14.7109375" customWidth="1"/>
    <col min="12552" max="12552" width="14.140625" customWidth="1"/>
    <col min="12801" max="12801" width="15.140625" customWidth="1"/>
    <col min="12802" max="12802" width="15.85546875" customWidth="1"/>
    <col min="12803" max="12803" width="14" customWidth="1"/>
    <col min="12804" max="12804" width="11.42578125" customWidth="1"/>
    <col min="12805" max="12805" width="10.85546875" customWidth="1"/>
    <col min="12806" max="12806" width="8.85546875" customWidth="1"/>
    <col min="12807" max="12807" width="14.7109375" customWidth="1"/>
    <col min="12808" max="12808" width="14.140625" customWidth="1"/>
    <col min="13057" max="13057" width="15.140625" customWidth="1"/>
    <col min="13058" max="13058" width="15.85546875" customWidth="1"/>
    <col min="13059" max="13059" width="14" customWidth="1"/>
    <col min="13060" max="13060" width="11.42578125" customWidth="1"/>
    <col min="13061" max="13061" width="10.85546875" customWidth="1"/>
    <col min="13062" max="13062" width="8.85546875" customWidth="1"/>
    <col min="13063" max="13063" width="14.7109375" customWidth="1"/>
    <col min="13064" max="13064" width="14.140625" customWidth="1"/>
    <col min="13313" max="13313" width="15.140625" customWidth="1"/>
    <col min="13314" max="13314" width="15.85546875" customWidth="1"/>
    <col min="13315" max="13315" width="14" customWidth="1"/>
    <col min="13316" max="13316" width="11.42578125" customWidth="1"/>
    <col min="13317" max="13317" width="10.85546875" customWidth="1"/>
    <col min="13318" max="13318" width="8.85546875" customWidth="1"/>
    <col min="13319" max="13319" width="14.7109375" customWidth="1"/>
    <col min="13320" max="13320" width="14.140625" customWidth="1"/>
    <col min="13569" max="13569" width="15.140625" customWidth="1"/>
    <col min="13570" max="13570" width="15.85546875" customWidth="1"/>
    <col min="13571" max="13571" width="14" customWidth="1"/>
    <col min="13572" max="13572" width="11.42578125" customWidth="1"/>
    <col min="13573" max="13573" width="10.85546875" customWidth="1"/>
    <col min="13574" max="13574" width="8.85546875" customWidth="1"/>
    <col min="13575" max="13575" width="14.7109375" customWidth="1"/>
    <col min="13576" max="13576" width="14.140625" customWidth="1"/>
    <col min="13825" max="13825" width="15.140625" customWidth="1"/>
    <col min="13826" max="13826" width="15.85546875" customWidth="1"/>
    <col min="13827" max="13827" width="14" customWidth="1"/>
    <col min="13828" max="13828" width="11.42578125" customWidth="1"/>
    <col min="13829" max="13829" width="10.85546875" customWidth="1"/>
    <col min="13830" max="13830" width="8.85546875" customWidth="1"/>
    <col min="13831" max="13831" width="14.7109375" customWidth="1"/>
    <col min="13832" max="13832" width="14.140625" customWidth="1"/>
    <col min="14081" max="14081" width="15.140625" customWidth="1"/>
    <col min="14082" max="14082" width="15.85546875" customWidth="1"/>
    <col min="14083" max="14083" width="14" customWidth="1"/>
    <col min="14084" max="14084" width="11.42578125" customWidth="1"/>
    <col min="14085" max="14085" width="10.85546875" customWidth="1"/>
    <col min="14086" max="14086" width="8.85546875" customWidth="1"/>
    <col min="14087" max="14087" width="14.7109375" customWidth="1"/>
    <col min="14088" max="14088" width="14.140625" customWidth="1"/>
    <col min="14337" max="14337" width="15.140625" customWidth="1"/>
    <col min="14338" max="14338" width="15.85546875" customWidth="1"/>
    <col min="14339" max="14339" width="14" customWidth="1"/>
    <col min="14340" max="14340" width="11.42578125" customWidth="1"/>
    <col min="14341" max="14341" width="10.85546875" customWidth="1"/>
    <col min="14342" max="14342" width="8.85546875" customWidth="1"/>
    <col min="14343" max="14343" width="14.7109375" customWidth="1"/>
    <col min="14344" max="14344" width="14.140625" customWidth="1"/>
    <col min="14593" max="14593" width="15.140625" customWidth="1"/>
    <col min="14594" max="14594" width="15.85546875" customWidth="1"/>
    <col min="14595" max="14595" width="14" customWidth="1"/>
    <col min="14596" max="14596" width="11.42578125" customWidth="1"/>
    <col min="14597" max="14597" width="10.85546875" customWidth="1"/>
    <col min="14598" max="14598" width="8.85546875" customWidth="1"/>
    <col min="14599" max="14599" width="14.7109375" customWidth="1"/>
    <col min="14600" max="14600" width="14.140625" customWidth="1"/>
    <col min="14849" max="14849" width="15.140625" customWidth="1"/>
    <col min="14850" max="14850" width="15.85546875" customWidth="1"/>
    <col min="14851" max="14851" width="14" customWidth="1"/>
    <col min="14852" max="14852" width="11.42578125" customWidth="1"/>
    <col min="14853" max="14853" width="10.85546875" customWidth="1"/>
    <col min="14854" max="14854" width="8.85546875" customWidth="1"/>
    <col min="14855" max="14855" width="14.7109375" customWidth="1"/>
    <col min="14856" max="14856" width="14.140625" customWidth="1"/>
    <col min="15105" max="15105" width="15.140625" customWidth="1"/>
    <col min="15106" max="15106" width="15.85546875" customWidth="1"/>
    <col min="15107" max="15107" width="14" customWidth="1"/>
    <col min="15108" max="15108" width="11.42578125" customWidth="1"/>
    <col min="15109" max="15109" width="10.85546875" customWidth="1"/>
    <col min="15110" max="15110" width="8.85546875" customWidth="1"/>
    <col min="15111" max="15111" width="14.7109375" customWidth="1"/>
    <col min="15112" max="15112" width="14.140625" customWidth="1"/>
    <col min="15361" max="15361" width="15.140625" customWidth="1"/>
    <col min="15362" max="15362" width="15.85546875" customWidth="1"/>
    <col min="15363" max="15363" width="14" customWidth="1"/>
    <col min="15364" max="15364" width="11.42578125" customWidth="1"/>
    <col min="15365" max="15365" width="10.85546875" customWidth="1"/>
    <col min="15366" max="15366" width="8.85546875" customWidth="1"/>
    <col min="15367" max="15367" width="14.7109375" customWidth="1"/>
    <col min="15368" max="15368" width="14.140625" customWidth="1"/>
    <col min="15617" max="15617" width="15.140625" customWidth="1"/>
    <col min="15618" max="15618" width="15.85546875" customWidth="1"/>
    <col min="15619" max="15619" width="14" customWidth="1"/>
    <col min="15620" max="15620" width="11.42578125" customWidth="1"/>
    <col min="15621" max="15621" width="10.85546875" customWidth="1"/>
    <col min="15622" max="15622" width="8.85546875" customWidth="1"/>
    <col min="15623" max="15623" width="14.7109375" customWidth="1"/>
    <col min="15624" max="15624" width="14.140625" customWidth="1"/>
    <col min="15873" max="15873" width="15.140625" customWidth="1"/>
    <col min="15874" max="15874" width="15.85546875" customWidth="1"/>
    <col min="15875" max="15875" width="14" customWidth="1"/>
    <col min="15876" max="15876" width="11.42578125" customWidth="1"/>
    <col min="15877" max="15877" width="10.85546875" customWidth="1"/>
    <col min="15878" max="15878" width="8.85546875" customWidth="1"/>
    <col min="15879" max="15879" width="14.7109375" customWidth="1"/>
    <col min="15880" max="15880" width="14.140625" customWidth="1"/>
    <col min="16129" max="16129" width="15.140625" customWidth="1"/>
    <col min="16130" max="16130" width="15.85546875" customWidth="1"/>
    <col min="16131" max="16131" width="14" customWidth="1"/>
    <col min="16132" max="16132" width="11.42578125" customWidth="1"/>
    <col min="16133" max="16133" width="10.85546875" customWidth="1"/>
    <col min="16134" max="16134" width="8.85546875" customWidth="1"/>
    <col min="16135" max="16135" width="14.7109375" customWidth="1"/>
    <col min="16136" max="16136" width="14.140625" customWidth="1"/>
  </cols>
  <sheetData>
    <row r="1" spans="1:8" ht="15.75" x14ac:dyDescent="0.25">
      <c r="D1" s="1954" t="s">
        <v>148</v>
      </c>
    </row>
    <row r="2" spans="1:8" x14ac:dyDescent="0.25">
      <c r="D2" s="1953" t="s">
        <v>41</v>
      </c>
    </row>
    <row r="3" spans="1:8" ht="15.75" x14ac:dyDescent="0.25">
      <c r="C3" s="123"/>
      <c r="D3" s="1949" t="s">
        <v>1135</v>
      </c>
    </row>
    <row r="4" spans="1:8" ht="15.75" x14ac:dyDescent="0.25">
      <c r="B4" s="3788" t="s">
        <v>854</v>
      </c>
      <c r="C4" s="3788"/>
      <c r="D4" s="3788"/>
      <c r="E4" s="3788"/>
      <c r="F4" s="3788"/>
      <c r="G4" s="3788"/>
    </row>
    <row r="5" spans="1:8" x14ac:dyDescent="0.25">
      <c r="B5" s="1951"/>
      <c r="C5" s="1951"/>
      <c r="D5" s="1951"/>
      <c r="E5" s="1951"/>
      <c r="F5" s="1951"/>
      <c r="G5" s="1951"/>
    </row>
    <row r="7" spans="1:8" x14ac:dyDescent="0.25">
      <c r="E7" t="s">
        <v>404</v>
      </c>
      <c r="G7" s="521">
        <v>43830</v>
      </c>
      <c r="H7" s="463"/>
    </row>
    <row r="8" spans="1:8" x14ac:dyDescent="0.25">
      <c r="E8" s="1955" t="s">
        <v>152</v>
      </c>
      <c r="F8" s="464" t="s">
        <v>1162</v>
      </c>
      <c r="G8" s="465"/>
    </row>
    <row r="9" spans="1:8" x14ac:dyDescent="0.25">
      <c r="G9" s="1955"/>
      <c r="H9" s="49"/>
    </row>
    <row r="10" spans="1:8" x14ac:dyDescent="0.25">
      <c r="A10" s="193" t="s">
        <v>39</v>
      </c>
      <c r="B10" s="522" t="s">
        <v>865</v>
      </c>
      <c r="C10" s="523"/>
      <c r="D10" s="523"/>
      <c r="E10" s="523"/>
      <c r="F10" s="523"/>
      <c r="G10" s="523"/>
      <c r="H10" s="524"/>
    </row>
    <row r="11" spans="1:8" x14ac:dyDescent="0.25">
      <c r="A11" s="2041" t="s">
        <v>157</v>
      </c>
      <c r="B11" s="469" t="s">
        <v>866</v>
      </c>
      <c r="C11" s="470"/>
      <c r="D11" s="470"/>
      <c r="E11" s="470"/>
      <c r="F11" s="470"/>
      <c r="G11" s="470"/>
      <c r="H11" s="526"/>
    </row>
    <row r="12" spans="1:8" x14ac:dyDescent="0.25">
      <c r="A12" s="527"/>
      <c r="B12" s="473" t="s">
        <v>867</v>
      </c>
      <c r="C12" s="474"/>
      <c r="D12" s="474"/>
      <c r="E12" s="474"/>
      <c r="F12" s="474"/>
      <c r="G12" s="474"/>
      <c r="H12" s="528"/>
    </row>
    <row r="13" spans="1:8" x14ac:dyDescent="0.25">
      <c r="A13" s="2043"/>
      <c r="B13" s="473" t="s">
        <v>339</v>
      </c>
      <c r="C13" s="474"/>
      <c r="D13" s="474"/>
      <c r="E13" s="474"/>
      <c r="F13" s="474"/>
      <c r="G13" s="474"/>
      <c r="H13" s="528"/>
    </row>
    <row r="14" spans="1:8" x14ac:dyDescent="0.25">
      <c r="A14" s="2042"/>
      <c r="B14" s="481" t="s">
        <v>340</v>
      </c>
      <c r="C14" s="482"/>
      <c r="D14" s="482"/>
      <c r="E14" s="482"/>
      <c r="F14" s="482"/>
      <c r="G14" s="482"/>
      <c r="H14" s="530"/>
    </row>
    <row r="15" spans="1:8" x14ac:dyDescent="0.25">
      <c r="A15" s="2043" t="s">
        <v>155</v>
      </c>
      <c r="B15" s="473" t="s">
        <v>1165</v>
      </c>
      <c r="C15" s="474"/>
      <c r="D15" s="474"/>
      <c r="E15" s="474"/>
      <c r="F15" s="474"/>
      <c r="G15" s="474"/>
      <c r="H15" s="528"/>
    </row>
    <row r="16" spans="1:8" x14ac:dyDescent="0.25">
      <c r="A16" s="2041" t="s">
        <v>159</v>
      </c>
      <c r="B16" s="469" t="s">
        <v>1166</v>
      </c>
      <c r="C16" s="470"/>
      <c r="D16" s="470"/>
      <c r="E16" s="470"/>
      <c r="F16" s="470"/>
      <c r="G16" s="470"/>
      <c r="H16" s="526"/>
    </row>
    <row r="17" spans="1:8" x14ac:dyDescent="0.25">
      <c r="A17" s="2043"/>
      <c r="B17" s="473" t="s">
        <v>1167</v>
      </c>
      <c r="C17" s="474"/>
      <c r="D17" s="474"/>
      <c r="E17" s="474"/>
      <c r="F17" s="474"/>
      <c r="G17" s="474"/>
      <c r="H17" s="528"/>
    </row>
    <row r="18" spans="1:8" x14ac:dyDescent="0.25">
      <c r="A18" s="2042"/>
      <c r="B18" s="481" t="s">
        <v>1168</v>
      </c>
      <c r="C18" s="482"/>
      <c r="D18" s="482"/>
      <c r="E18" s="482"/>
      <c r="F18" s="482"/>
      <c r="G18" s="482"/>
      <c r="H18" s="530"/>
    </row>
    <row r="19" spans="1:8" ht="13.5" customHeight="1" x14ac:dyDescent="0.25">
      <c r="A19" s="2040" t="s">
        <v>161</v>
      </c>
      <c r="B19" s="477" t="s">
        <v>268</v>
      </c>
      <c r="C19" s="478"/>
      <c r="D19" s="478"/>
      <c r="E19" s="478"/>
      <c r="F19" s="478"/>
      <c r="G19" s="478"/>
      <c r="H19" s="479"/>
    </row>
    <row r="20" spans="1:8" x14ac:dyDescent="0.25">
      <c r="A20" s="2041" t="s">
        <v>162</v>
      </c>
      <c r="B20" s="469" t="s">
        <v>1025</v>
      </c>
      <c r="C20" s="470"/>
      <c r="D20" s="470"/>
      <c r="E20" s="470"/>
      <c r="F20" s="470"/>
      <c r="G20" s="470"/>
      <c r="H20" s="526"/>
    </row>
    <row r="21" spans="1:8" x14ac:dyDescent="0.25">
      <c r="A21" s="2043"/>
      <c r="B21" s="473" t="s">
        <v>1026</v>
      </c>
      <c r="C21" s="474"/>
      <c r="D21" s="474"/>
      <c r="E21" s="474"/>
      <c r="F21" s="474"/>
      <c r="G21" s="474"/>
      <c r="H21" s="528"/>
    </row>
    <row r="22" spans="1:8" x14ac:dyDescent="0.25">
      <c r="A22" s="2042"/>
      <c r="B22" s="481" t="s">
        <v>344</v>
      </c>
      <c r="C22" s="482"/>
      <c r="D22" s="482"/>
      <c r="E22" s="482"/>
      <c r="F22" s="482"/>
      <c r="G22" s="482"/>
      <c r="H22" s="530"/>
    </row>
    <row r="23" spans="1:8" ht="30" x14ac:dyDescent="0.25">
      <c r="A23" s="2306" t="s">
        <v>231</v>
      </c>
      <c r="B23" s="532"/>
      <c r="C23" s="533"/>
      <c r="D23" s="533"/>
      <c r="E23" s="533"/>
      <c r="F23" s="533"/>
      <c r="G23" s="533"/>
      <c r="H23" s="534"/>
    </row>
    <row r="24" spans="1:8" ht="15.75" thickBot="1" x14ac:dyDescent="0.3">
      <c r="B24" s="1957"/>
    </row>
    <row r="25" spans="1:8" ht="27" thickBot="1" x14ac:dyDescent="0.3">
      <c r="A25" s="277" t="s">
        <v>166</v>
      </c>
      <c r="B25" s="1427" t="s">
        <v>298</v>
      </c>
      <c r="C25" s="1428" t="s">
        <v>159</v>
      </c>
      <c r="D25" s="1408" t="s">
        <v>275</v>
      </c>
      <c r="E25" s="1409"/>
      <c r="F25" s="1409"/>
      <c r="G25" s="1409"/>
      <c r="H25" s="1410"/>
    </row>
    <row r="26" spans="1:8" hidden="1" x14ac:dyDescent="0.25">
      <c r="A26" s="234">
        <v>42736</v>
      </c>
      <c r="B26" s="2841">
        <v>0.98380000000000001</v>
      </c>
      <c r="C26" s="1579">
        <v>0.96</v>
      </c>
      <c r="D26" s="60"/>
    </row>
    <row r="27" spans="1:8" hidden="1" x14ac:dyDescent="0.25">
      <c r="A27" s="234">
        <v>42767</v>
      </c>
      <c r="B27" s="2841">
        <v>0.98250000000000004</v>
      </c>
      <c r="C27" s="1579">
        <v>0.96</v>
      </c>
    </row>
    <row r="28" spans="1:8" hidden="1" x14ac:dyDescent="0.25">
      <c r="A28" s="234">
        <v>42795</v>
      </c>
      <c r="B28" s="2841">
        <v>0.98199999999999998</v>
      </c>
      <c r="C28" s="1579">
        <v>0.96</v>
      </c>
      <c r="D28" t="s">
        <v>167</v>
      </c>
    </row>
    <row r="29" spans="1:8" hidden="1" x14ac:dyDescent="0.25">
      <c r="A29" s="234">
        <v>42826</v>
      </c>
      <c r="B29" s="2841">
        <v>0.98280000000000001</v>
      </c>
      <c r="C29" s="1579">
        <v>0.96</v>
      </c>
    </row>
    <row r="30" spans="1:8" hidden="1" x14ac:dyDescent="0.25">
      <c r="A30" s="234">
        <v>42856</v>
      </c>
      <c r="B30" s="2841">
        <v>0.98280000000000001</v>
      </c>
      <c r="C30" s="1579">
        <v>0.96</v>
      </c>
    </row>
    <row r="31" spans="1:8" hidden="1" x14ac:dyDescent="0.25">
      <c r="A31" s="234">
        <v>42887</v>
      </c>
      <c r="B31" s="2841">
        <v>0.98209999999999997</v>
      </c>
      <c r="C31" s="1579">
        <v>0.96</v>
      </c>
      <c r="D31" t="s">
        <v>167</v>
      </c>
    </row>
    <row r="32" spans="1:8" hidden="1" x14ac:dyDescent="0.25">
      <c r="A32" s="234">
        <v>42917</v>
      </c>
      <c r="B32" s="2841">
        <v>0.98099999999999998</v>
      </c>
      <c r="C32" s="1579">
        <v>0.96</v>
      </c>
      <c r="D32" t="s">
        <v>167</v>
      </c>
    </row>
    <row r="33" spans="1:4" hidden="1" x14ac:dyDescent="0.25">
      <c r="A33" s="234">
        <v>42948</v>
      </c>
      <c r="B33" s="2841">
        <v>0.9788</v>
      </c>
      <c r="C33" s="1579">
        <v>0.96</v>
      </c>
      <c r="D33" t="s">
        <v>167</v>
      </c>
    </row>
    <row r="34" spans="1:4" hidden="1" x14ac:dyDescent="0.25">
      <c r="A34" s="234">
        <v>42979</v>
      </c>
      <c r="B34" s="2841">
        <v>0.97640000000000005</v>
      </c>
      <c r="C34" s="1579">
        <v>0.96</v>
      </c>
    </row>
    <row r="35" spans="1:4" hidden="1" x14ac:dyDescent="0.25">
      <c r="A35" s="234">
        <v>43009</v>
      </c>
      <c r="B35" s="2841">
        <v>0.97529999999999994</v>
      </c>
      <c r="C35" s="1579">
        <v>0.96</v>
      </c>
    </row>
    <row r="36" spans="1:4" hidden="1" x14ac:dyDescent="0.25">
      <c r="A36" s="234">
        <v>43040</v>
      </c>
      <c r="B36" s="2841">
        <v>0.97370000000000001</v>
      </c>
      <c r="C36" s="1579">
        <v>0.96</v>
      </c>
    </row>
    <row r="37" spans="1:4" hidden="1" x14ac:dyDescent="0.25">
      <c r="A37" s="234">
        <v>43070</v>
      </c>
      <c r="B37" s="3231">
        <v>0.96809999999999996</v>
      </c>
      <c r="C37" s="3228">
        <v>1</v>
      </c>
    </row>
    <row r="38" spans="1:4" x14ac:dyDescent="0.25">
      <c r="A38" s="3229">
        <v>43101</v>
      </c>
      <c r="B38" s="3232">
        <v>0.99299999999999999</v>
      </c>
      <c r="C38" s="3230">
        <v>0.96</v>
      </c>
      <c r="D38" s="60"/>
    </row>
    <row r="39" spans="1:4" x14ac:dyDescent="0.25">
      <c r="A39" s="2126">
        <v>43132</v>
      </c>
      <c r="B39" s="2841">
        <v>0.9899</v>
      </c>
      <c r="C39" s="2337">
        <v>0.96</v>
      </c>
    </row>
    <row r="40" spans="1:4" x14ac:dyDescent="0.25">
      <c r="A40" s="2126">
        <v>43160</v>
      </c>
      <c r="B40" s="2841">
        <v>0.98899999999999999</v>
      </c>
      <c r="C40" s="2337">
        <v>0.96</v>
      </c>
      <c r="D40" t="s">
        <v>167</v>
      </c>
    </row>
    <row r="41" spans="1:4" x14ac:dyDescent="0.25">
      <c r="A41" s="2126">
        <v>43191</v>
      </c>
      <c r="B41" s="2841">
        <v>0.98370000000000002</v>
      </c>
      <c r="C41" s="2337">
        <v>0.96</v>
      </c>
    </row>
    <row r="42" spans="1:4" x14ac:dyDescent="0.25">
      <c r="A42" s="2126">
        <v>43221</v>
      </c>
      <c r="B42" s="2841">
        <v>0.98</v>
      </c>
      <c r="C42" s="2337">
        <v>0.96</v>
      </c>
    </row>
    <row r="43" spans="1:4" x14ac:dyDescent="0.25">
      <c r="A43" s="2126">
        <v>43252</v>
      </c>
      <c r="B43" s="2841">
        <v>0.98019999999999996</v>
      </c>
      <c r="C43" s="2337">
        <v>0.96</v>
      </c>
      <c r="D43" t="s">
        <v>167</v>
      </c>
    </row>
    <row r="44" spans="1:4" x14ac:dyDescent="0.25">
      <c r="A44" s="2126">
        <v>43282</v>
      </c>
      <c r="B44" s="2841">
        <v>0.97809999999999997</v>
      </c>
      <c r="C44" s="2337">
        <v>0.96</v>
      </c>
      <c r="D44" t="s">
        <v>167</v>
      </c>
    </row>
    <row r="45" spans="1:4" x14ac:dyDescent="0.25">
      <c r="A45" s="2126">
        <v>43313</v>
      </c>
      <c r="B45" s="2841">
        <v>0.9768</v>
      </c>
      <c r="C45" s="2337">
        <v>0.96</v>
      </c>
      <c r="D45" t="s">
        <v>167</v>
      </c>
    </row>
    <row r="46" spans="1:4" x14ac:dyDescent="0.25">
      <c r="A46" s="2126">
        <v>43344</v>
      </c>
      <c r="B46" s="2842">
        <v>0.97640000000000005</v>
      </c>
      <c r="C46" s="2337">
        <v>0.96</v>
      </c>
    </row>
    <row r="47" spans="1:4" x14ac:dyDescent="0.25">
      <c r="A47" s="2126">
        <v>43374</v>
      </c>
      <c r="B47" s="2842">
        <v>0.97289999999999999</v>
      </c>
      <c r="C47" s="2337">
        <v>0.96</v>
      </c>
    </row>
    <row r="48" spans="1:4" x14ac:dyDescent="0.25">
      <c r="A48" s="2126">
        <v>43405</v>
      </c>
      <c r="B48" s="2842">
        <v>0.96850000000000003</v>
      </c>
      <c r="C48" s="2337">
        <v>0.96</v>
      </c>
    </row>
    <row r="49" spans="1:12" ht="15.75" thickBot="1" x14ac:dyDescent="0.3">
      <c r="A49" s="2127">
        <v>43435</v>
      </c>
      <c r="B49" s="3233">
        <v>0.9657</v>
      </c>
      <c r="C49" s="2339">
        <v>1</v>
      </c>
    </row>
    <row r="50" spans="1:12" x14ac:dyDescent="0.25">
      <c r="A50" s="3229">
        <v>43466</v>
      </c>
      <c r="B50" s="3236">
        <v>0.99160000000000004</v>
      </c>
      <c r="C50" s="3230">
        <v>0.96</v>
      </c>
    </row>
    <row r="51" spans="1:12" x14ac:dyDescent="0.25">
      <c r="A51" s="2126">
        <v>43497</v>
      </c>
      <c r="B51" s="2842">
        <v>0.98970000000000002</v>
      </c>
      <c r="C51" s="2337">
        <v>0.96</v>
      </c>
    </row>
    <row r="52" spans="1:12" x14ac:dyDescent="0.25">
      <c r="A52" s="2126" t="s">
        <v>1474</v>
      </c>
      <c r="B52" s="2842"/>
      <c r="C52" s="2337">
        <v>0.96</v>
      </c>
    </row>
    <row r="53" spans="1:12" x14ac:dyDescent="0.25">
      <c r="A53" s="2126">
        <v>43556</v>
      </c>
      <c r="B53" s="2842"/>
      <c r="C53" s="2337">
        <v>0.96</v>
      </c>
    </row>
    <row r="54" spans="1:12" x14ac:dyDescent="0.25">
      <c r="A54" s="2126">
        <v>43586</v>
      </c>
      <c r="B54" s="176"/>
      <c r="C54" s="2337">
        <v>0.96</v>
      </c>
    </row>
    <row r="55" spans="1:12" x14ac:dyDescent="0.25">
      <c r="A55" s="2126">
        <v>43617</v>
      </c>
      <c r="B55" s="176"/>
      <c r="C55" s="2337">
        <v>0.96</v>
      </c>
    </row>
    <row r="56" spans="1:12" x14ac:dyDescent="0.25">
      <c r="A56" s="2126">
        <v>43647</v>
      </c>
      <c r="B56" s="176"/>
      <c r="C56" s="2337">
        <v>0.96</v>
      </c>
    </row>
    <row r="57" spans="1:12" x14ac:dyDescent="0.25">
      <c r="A57" s="2126">
        <v>43678</v>
      </c>
      <c r="B57" s="176"/>
      <c r="C57" s="2337">
        <v>0.96</v>
      </c>
    </row>
    <row r="58" spans="1:12" x14ac:dyDescent="0.25">
      <c r="A58" s="2126">
        <v>43709</v>
      </c>
      <c r="B58" s="176"/>
      <c r="C58" s="2337">
        <v>0.96</v>
      </c>
    </row>
    <row r="59" spans="1:12" x14ac:dyDescent="0.25">
      <c r="A59" s="2126">
        <v>43739</v>
      </c>
      <c r="B59" s="1"/>
      <c r="C59" s="2337">
        <v>0.96</v>
      </c>
    </row>
    <row r="60" spans="1:12" ht="15.75" thickBot="1" x14ac:dyDescent="0.3">
      <c r="A60" s="2127">
        <v>43770</v>
      </c>
      <c r="B60" s="2329"/>
      <c r="C60" s="2339">
        <v>0.96</v>
      </c>
    </row>
    <row r="61" spans="1:12" ht="15.75" thickBot="1" x14ac:dyDescent="0.3">
      <c r="A61" s="2279">
        <v>43800</v>
      </c>
      <c r="B61" s="3234"/>
      <c r="C61" s="3235">
        <v>1</v>
      </c>
    </row>
    <row r="62" spans="1:12" x14ac:dyDescent="0.25">
      <c r="L62" s="56" t="s">
        <v>285</v>
      </c>
    </row>
    <row r="63" spans="1:12" x14ac:dyDescent="0.25">
      <c r="L63" t="s">
        <v>176</v>
      </c>
    </row>
    <row r="64" spans="1:12" ht="18" x14ac:dyDescent="0.25">
      <c r="A64" s="499" t="s">
        <v>168</v>
      </c>
      <c r="B64" s="500"/>
      <c r="C64" s="500"/>
      <c r="D64" s="500"/>
      <c r="E64" s="500"/>
      <c r="F64" s="500"/>
      <c r="G64" s="500"/>
      <c r="H64" s="500"/>
      <c r="L64" t="s">
        <v>177</v>
      </c>
    </row>
    <row r="65" spans="1:16" ht="15.75" thickBot="1" x14ac:dyDescent="0.3">
      <c r="L65" s="489" t="s">
        <v>178</v>
      </c>
      <c r="M65" s="490"/>
      <c r="N65" s="490"/>
      <c r="O65" s="490"/>
      <c r="P65" s="491"/>
    </row>
    <row r="66" spans="1:16" ht="15.75" thickBot="1" x14ac:dyDescent="0.3">
      <c r="A66" s="1411"/>
      <c r="B66" s="1408" t="s">
        <v>299</v>
      </c>
      <c r="C66" s="1409"/>
      <c r="D66" s="1409"/>
      <c r="E66" s="1412"/>
      <c r="L66" s="156" t="s">
        <v>179</v>
      </c>
      <c r="M66" s="157"/>
      <c r="N66" s="158" t="s">
        <v>180</v>
      </c>
      <c r="O66" s="157"/>
      <c r="P66" s="159"/>
    </row>
    <row r="67" spans="1:16" ht="65.25" thickBot="1" x14ac:dyDescent="0.3">
      <c r="A67" s="505" t="s">
        <v>166</v>
      </c>
      <c r="B67" s="1884" t="s">
        <v>1028</v>
      </c>
      <c r="C67" s="1885" t="s">
        <v>1029</v>
      </c>
      <c r="D67" s="1436" t="s">
        <v>1030</v>
      </c>
      <c r="E67" s="1437" t="s">
        <v>861</v>
      </c>
      <c r="L67" s="492" t="s">
        <v>167</v>
      </c>
      <c r="M67" s="463"/>
      <c r="N67" s="493" t="s">
        <v>167</v>
      </c>
      <c r="O67" s="463"/>
      <c r="P67" s="494"/>
    </row>
    <row r="68" spans="1:16" ht="15.75" thickBot="1" x14ac:dyDescent="0.3">
      <c r="A68" s="2126">
        <v>43101</v>
      </c>
      <c r="B68" s="2128">
        <v>9061</v>
      </c>
      <c r="C68" s="2128">
        <v>8998</v>
      </c>
      <c r="D68" s="2129">
        <v>63</v>
      </c>
      <c r="E68" s="2130">
        <f t="shared" ref="E68:E81" si="0">+(C68/B68)</f>
        <v>0.99304712504138615</v>
      </c>
      <c r="L68" s="492"/>
      <c r="M68" s="463"/>
      <c r="N68" s="493" t="s">
        <v>167</v>
      </c>
      <c r="O68" s="463"/>
      <c r="P68" s="494"/>
    </row>
    <row r="69" spans="1:16" ht="15.75" thickBot="1" x14ac:dyDescent="0.3">
      <c r="A69" s="2126">
        <v>43132</v>
      </c>
      <c r="B69" s="2128">
        <v>9749</v>
      </c>
      <c r="C69" s="2128">
        <v>9651</v>
      </c>
      <c r="D69" s="2129">
        <v>98</v>
      </c>
      <c r="E69" s="2130">
        <f t="shared" si="0"/>
        <v>0.98994768694225044</v>
      </c>
      <c r="L69" s="492"/>
      <c r="M69" s="463"/>
      <c r="N69" s="493" t="s">
        <v>167</v>
      </c>
      <c r="O69" s="463"/>
      <c r="P69" s="494"/>
    </row>
    <row r="70" spans="1:16" ht="15.75" thickBot="1" x14ac:dyDescent="0.3">
      <c r="A70" s="2126">
        <v>43160</v>
      </c>
      <c r="B70" s="2128">
        <v>10244</v>
      </c>
      <c r="C70" s="2128">
        <v>10131</v>
      </c>
      <c r="D70" s="2129">
        <v>113</v>
      </c>
      <c r="E70" s="2130">
        <f t="shared" si="0"/>
        <v>0.9889691526747364</v>
      </c>
      <c r="L70" s="492"/>
      <c r="M70" s="463"/>
      <c r="N70" s="493" t="s">
        <v>167</v>
      </c>
      <c r="O70" s="463"/>
      <c r="P70" s="494"/>
    </row>
    <row r="71" spans="1:16" ht="15.75" thickBot="1" x14ac:dyDescent="0.3">
      <c r="A71" s="2126">
        <v>43191</v>
      </c>
      <c r="B71" s="2128">
        <v>10782</v>
      </c>
      <c r="C71" s="2128">
        <v>10606</v>
      </c>
      <c r="D71" s="2129">
        <v>176</v>
      </c>
      <c r="E71" s="2130">
        <f t="shared" si="0"/>
        <v>0.9836764978668151</v>
      </c>
      <c r="L71" s="492"/>
      <c r="M71" s="463"/>
      <c r="N71" s="493" t="s">
        <v>167</v>
      </c>
      <c r="O71" s="463"/>
      <c r="P71" s="494"/>
    </row>
    <row r="72" spans="1:16" ht="15.75" thickBot="1" x14ac:dyDescent="0.3">
      <c r="A72" s="2126">
        <v>43221</v>
      </c>
      <c r="B72" s="2128">
        <v>11123</v>
      </c>
      <c r="C72" s="2128">
        <v>10903</v>
      </c>
      <c r="D72" s="2129">
        <v>220</v>
      </c>
      <c r="E72" s="2130">
        <f t="shared" si="0"/>
        <v>0.98022116335520992</v>
      </c>
      <c r="L72" s="492"/>
      <c r="M72" s="463"/>
      <c r="N72" s="493" t="s">
        <v>167</v>
      </c>
      <c r="O72" s="463"/>
      <c r="P72" s="494"/>
    </row>
    <row r="73" spans="1:16" ht="15.75" thickBot="1" x14ac:dyDescent="0.3">
      <c r="A73" s="2126">
        <v>43252</v>
      </c>
      <c r="B73" s="2128">
        <v>11507</v>
      </c>
      <c r="C73" s="2128">
        <v>11277</v>
      </c>
      <c r="D73" s="2129">
        <v>230</v>
      </c>
      <c r="E73" s="2130">
        <f t="shared" si="0"/>
        <v>0.98001216650734335</v>
      </c>
      <c r="L73" s="492"/>
      <c r="M73" s="463"/>
      <c r="N73" s="493"/>
      <c r="O73" s="463"/>
      <c r="P73" s="494"/>
    </row>
    <row r="74" spans="1:16" ht="15.75" thickBot="1" x14ac:dyDescent="0.3">
      <c r="A74" s="2126">
        <v>43282</v>
      </c>
      <c r="B74" s="2128">
        <v>11409</v>
      </c>
      <c r="C74" s="2128">
        <v>11159</v>
      </c>
      <c r="D74" s="2129">
        <v>250</v>
      </c>
      <c r="E74" s="2130">
        <f t="shared" si="0"/>
        <v>0.97808747480059599</v>
      </c>
      <c r="L74" s="492"/>
      <c r="M74" s="463"/>
      <c r="N74" s="493"/>
      <c r="O74" s="463"/>
      <c r="P74" s="494"/>
    </row>
    <row r="75" spans="1:16" ht="15.75" thickBot="1" x14ac:dyDescent="0.3">
      <c r="A75" s="2126">
        <v>43313</v>
      </c>
      <c r="B75" s="2124">
        <v>12925</v>
      </c>
      <c r="C75" s="2124">
        <v>12625</v>
      </c>
      <c r="D75" s="2125">
        <v>300</v>
      </c>
      <c r="E75" s="2130">
        <f t="shared" si="0"/>
        <v>0.97678916827853002</v>
      </c>
      <c r="L75" s="492"/>
      <c r="M75" s="463"/>
      <c r="N75" s="493"/>
      <c r="O75" s="463"/>
      <c r="P75" s="494"/>
    </row>
    <row r="76" spans="1:16" ht="15.75" thickBot="1" x14ac:dyDescent="0.3">
      <c r="A76" s="1430">
        <v>43344</v>
      </c>
      <c r="B76" s="2124">
        <v>12517</v>
      </c>
      <c r="C76" s="2124">
        <v>12222</v>
      </c>
      <c r="D76" s="2125">
        <v>295</v>
      </c>
      <c r="E76" s="2130">
        <f t="shared" si="0"/>
        <v>0.9764320524087241</v>
      </c>
      <c r="L76" s="492"/>
      <c r="M76" s="463"/>
      <c r="N76" s="493" t="s">
        <v>167</v>
      </c>
      <c r="O76" s="1434"/>
      <c r="P76" s="1434"/>
    </row>
    <row r="77" spans="1:16" ht="15.75" thickBot="1" x14ac:dyDescent="0.3">
      <c r="A77" s="1430">
        <v>43374</v>
      </c>
      <c r="B77" s="2124">
        <v>13382</v>
      </c>
      <c r="C77" s="2124">
        <v>13020</v>
      </c>
      <c r="D77" s="2125">
        <v>362</v>
      </c>
      <c r="E77" s="2130">
        <f t="shared" si="0"/>
        <v>0.9729487371095501</v>
      </c>
      <c r="L77" s="495"/>
      <c r="M77" s="496"/>
      <c r="N77" s="497" t="s">
        <v>167</v>
      </c>
      <c r="O77" s="496"/>
      <c r="P77" s="498"/>
    </row>
    <row r="78" spans="1:16" ht="15.75" thickBot="1" x14ac:dyDescent="0.3">
      <c r="A78" s="1430">
        <v>43405</v>
      </c>
      <c r="B78" s="2124">
        <v>13604</v>
      </c>
      <c r="C78" s="2124">
        <v>13176</v>
      </c>
      <c r="D78" s="2125">
        <v>428</v>
      </c>
      <c r="E78" s="2130">
        <f t="shared" si="0"/>
        <v>0.9685386650985004</v>
      </c>
    </row>
    <row r="79" spans="1:16" ht="15.75" thickBot="1" x14ac:dyDescent="0.3">
      <c r="A79" s="3237">
        <v>43435</v>
      </c>
      <c r="B79" s="3238">
        <v>13964</v>
      </c>
      <c r="C79" s="3238">
        <v>13485</v>
      </c>
      <c r="D79" s="2125">
        <v>479</v>
      </c>
      <c r="E79" s="2130">
        <f t="shared" si="0"/>
        <v>0.96569750787739905</v>
      </c>
    </row>
    <row r="80" spans="1:16" ht="15.75" thickBot="1" x14ac:dyDescent="0.3">
      <c r="A80" s="3229">
        <v>43466</v>
      </c>
      <c r="B80" s="3240">
        <v>9578</v>
      </c>
      <c r="C80" s="3240">
        <v>9498</v>
      </c>
      <c r="D80" s="2125">
        <v>80</v>
      </c>
      <c r="E80" s="2130">
        <f t="shared" si="0"/>
        <v>0.9916475255794529</v>
      </c>
    </row>
    <row r="81" spans="1:5" x14ac:dyDescent="0.25">
      <c r="A81" s="3241">
        <v>43497</v>
      </c>
      <c r="B81" s="3238">
        <v>10169</v>
      </c>
      <c r="C81" s="3238">
        <v>10064</v>
      </c>
      <c r="D81" s="2125">
        <v>105</v>
      </c>
      <c r="E81" s="2130">
        <f t="shared" si="0"/>
        <v>0.98967450093421183</v>
      </c>
    </row>
    <row r="82" spans="1:5" x14ac:dyDescent="0.25">
      <c r="A82" s="2126" t="s">
        <v>1474</v>
      </c>
      <c r="B82" s="2124"/>
      <c r="C82" s="2124"/>
      <c r="D82" s="3239"/>
      <c r="E82" s="3223"/>
    </row>
    <row r="83" spans="1:5" x14ac:dyDescent="0.25">
      <c r="A83" s="2126">
        <v>43556</v>
      </c>
      <c r="B83" s="2124"/>
      <c r="C83" s="2124"/>
      <c r="D83" s="3239"/>
      <c r="E83" s="3223"/>
    </row>
    <row r="84" spans="1:5" x14ac:dyDescent="0.25">
      <c r="A84" s="2126">
        <v>43586</v>
      </c>
      <c r="B84" s="2124"/>
      <c r="C84" s="2124"/>
      <c r="D84" s="3239"/>
      <c r="E84" s="3223"/>
    </row>
    <row r="85" spans="1:5" x14ac:dyDescent="0.25">
      <c r="A85" s="2126">
        <v>43617</v>
      </c>
      <c r="B85" s="2124"/>
      <c r="C85" s="2124"/>
      <c r="D85" s="3239"/>
      <c r="E85" s="3223"/>
    </row>
    <row r="86" spans="1:5" x14ac:dyDescent="0.25">
      <c r="A86" s="2126">
        <v>43647</v>
      </c>
      <c r="B86" s="2124"/>
      <c r="C86" s="2124"/>
      <c r="D86" s="3239"/>
      <c r="E86" s="3223"/>
    </row>
    <row r="87" spans="1:5" x14ac:dyDescent="0.25">
      <c r="A87" s="2126">
        <v>43678</v>
      </c>
      <c r="B87" s="2124"/>
      <c r="C87" s="2124"/>
      <c r="D87" s="3239"/>
      <c r="E87" s="3223"/>
    </row>
    <row r="88" spans="1:5" x14ac:dyDescent="0.25">
      <c r="A88" s="2126">
        <v>43709</v>
      </c>
      <c r="B88" s="2124"/>
      <c r="C88" s="2124"/>
      <c r="D88" s="3239"/>
      <c r="E88" s="3223"/>
    </row>
    <row r="89" spans="1:5" x14ac:dyDescent="0.25">
      <c r="A89" s="2126">
        <v>43739</v>
      </c>
      <c r="B89" s="2124"/>
      <c r="C89" s="2124"/>
      <c r="D89" s="3239"/>
      <c r="E89" s="3223"/>
    </row>
    <row r="90" spans="1:5" x14ac:dyDescent="0.25">
      <c r="A90" s="2126">
        <v>43770</v>
      </c>
      <c r="B90" s="2124"/>
      <c r="C90" s="2124"/>
      <c r="D90" s="3239"/>
      <c r="E90" s="3223"/>
    </row>
    <row r="91" spans="1:5" ht="15.75" thickBot="1" x14ac:dyDescent="0.3">
      <c r="A91" s="2127">
        <v>43800</v>
      </c>
      <c r="B91" s="3242"/>
      <c r="C91" s="3242"/>
      <c r="D91" s="3243"/>
      <c r="E91" s="3244"/>
    </row>
    <row r="92" spans="1:5" x14ac:dyDescent="0.25">
      <c r="A92" s="228"/>
      <c r="B92" s="228"/>
      <c r="C92" s="228"/>
      <c r="D92" s="228"/>
      <c r="E92" s="228"/>
    </row>
    <row r="93" spans="1:5" x14ac:dyDescent="0.25">
      <c r="A93" s="228"/>
      <c r="B93" s="228"/>
      <c r="C93" s="228"/>
      <c r="D93" s="228"/>
      <c r="E93" s="228"/>
    </row>
    <row r="94" spans="1:5" x14ac:dyDescent="0.25">
      <c r="A94" s="228"/>
      <c r="B94" s="228"/>
      <c r="C94" s="228"/>
      <c r="D94" s="228"/>
      <c r="E94" s="228"/>
    </row>
    <row r="96" spans="1:5" x14ac:dyDescent="0.25">
      <c r="A96" s="372" t="s">
        <v>1042</v>
      </c>
      <c r="B96" s="1442"/>
    </row>
    <row r="97" spans="1:2" x14ac:dyDescent="0.25">
      <c r="A97" s="1443" t="s">
        <v>1043</v>
      </c>
      <c r="B97" s="1444"/>
    </row>
    <row r="98" spans="1:2" x14ac:dyDescent="0.25">
      <c r="A98" s="789"/>
      <c r="B98" s="790"/>
    </row>
    <row r="99" spans="1:2" x14ac:dyDescent="0.25">
      <c r="A99" s="1445" t="s">
        <v>1044</v>
      </c>
      <c r="B99" s="1422" t="s">
        <v>174</v>
      </c>
    </row>
    <row r="100" spans="1:2" x14ac:dyDescent="0.25">
      <c r="A100" s="1446" t="s">
        <v>1045</v>
      </c>
      <c r="B100" s="1447"/>
    </row>
    <row r="101" spans="1:2" x14ac:dyDescent="0.25">
      <c r="A101" s="1445"/>
      <c r="B101" s="1422"/>
    </row>
    <row r="102" spans="1:2" x14ac:dyDescent="0.25">
      <c r="A102" s="1445" t="s">
        <v>1046</v>
      </c>
      <c r="B102" s="1448">
        <v>100</v>
      </c>
    </row>
    <row r="103" spans="1:2" x14ac:dyDescent="0.25">
      <c r="A103" s="1445" t="s">
        <v>1047</v>
      </c>
      <c r="B103" s="1448">
        <v>90</v>
      </c>
    </row>
    <row r="104" spans="1:2" x14ac:dyDescent="0.25">
      <c r="A104" s="1445" t="s">
        <v>1048</v>
      </c>
      <c r="B104" s="1448">
        <v>80</v>
      </c>
    </row>
    <row r="105" spans="1:2" x14ac:dyDescent="0.25">
      <c r="A105" s="1445" t="s">
        <v>1049</v>
      </c>
      <c r="B105" s="1448">
        <v>70</v>
      </c>
    </row>
    <row r="106" spans="1:2" x14ac:dyDescent="0.25">
      <c r="A106" s="1445" t="s">
        <v>1169</v>
      </c>
      <c r="B106" s="1448">
        <v>60</v>
      </c>
    </row>
    <row r="107" spans="1:2" x14ac:dyDescent="0.25">
      <c r="A107" s="1445" t="s">
        <v>1170</v>
      </c>
      <c r="B107" s="1448">
        <v>50</v>
      </c>
    </row>
    <row r="108" spans="1:2" x14ac:dyDescent="0.25">
      <c r="A108" s="1445" t="s">
        <v>1171</v>
      </c>
      <c r="B108" s="1448">
        <v>40</v>
      </c>
    </row>
    <row r="109" spans="1:2" x14ac:dyDescent="0.25">
      <c r="A109" s="1445" t="s">
        <v>1172</v>
      </c>
      <c r="B109" s="1448">
        <v>30</v>
      </c>
    </row>
    <row r="110" spans="1:2" x14ac:dyDescent="0.25">
      <c r="A110" s="1445" t="s">
        <v>1173</v>
      </c>
      <c r="B110" s="1448">
        <v>20</v>
      </c>
    </row>
    <row r="111" spans="1:2" ht="14.25" customHeight="1" x14ac:dyDescent="0.25">
      <c r="A111" s="1445" t="s">
        <v>1174</v>
      </c>
      <c r="B111" s="1448">
        <v>10</v>
      </c>
    </row>
    <row r="112" spans="1:2" ht="15.75" thickBot="1" x14ac:dyDescent="0.3">
      <c r="A112" s="1580" t="s">
        <v>1175</v>
      </c>
      <c r="B112" s="1581">
        <v>0</v>
      </c>
    </row>
    <row r="113" spans="1:7" x14ac:dyDescent="0.25">
      <c r="A113" s="362"/>
    </row>
    <row r="114" spans="1:7" x14ac:dyDescent="0.25">
      <c r="A114" s="362"/>
    </row>
    <row r="115" spans="1:7" x14ac:dyDescent="0.25">
      <c r="A115" s="362"/>
    </row>
    <row r="116" spans="1:7" x14ac:dyDescent="0.25">
      <c r="A116" s="362"/>
    </row>
    <row r="117" spans="1:7" x14ac:dyDescent="0.25">
      <c r="A117" s="362"/>
      <c r="D117" s="1582"/>
      <c r="E117" s="1582"/>
      <c r="F117" s="1582"/>
      <c r="G117" s="1582"/>
    </row>
    <row r="118" spans="1:7" x14ac:dyDescent="0.25">
      <c r="A118" s="362"/>
      <c r="D118" s="1582"/>
      <c r="E118" s="1582"/>
      <c r="F118" s="1582"/>
      <c r="G118" s="1582"/>
    </row>
    <row r="119" spans="1:7" x14ac:dyDescent="0.25">
      <c r="A119" s="362"/>
      <c r="D119" s="1582"/>
      <c r="E119" s="1582"/>
      <c r="F119" s="1582"/>
      <c r="G119" s="1582"/>
    </row>
    <row r="120" spans="1:7" x14ac:dyDescent="0.25">
      <c r="A120" s="362"/>
      <c r="D120" s="362"/>
      <c r="E120" s="362"/>
      <c r="F120" s="362"/>
      <c r="G120" s="362"/>
    </row>
    <row r="121" spans="1:7" x14ac:dyDescent="0.25">
      <c r="A121" s="49"/>
      <c r="D121" s="49"/>
      <c r="E121" s="49"/>
      <c r="F121" s="49"/>
      <c r="G121" s="49"/>
    </row>
  </sheetData>
  <mergeCells count="1">
    <mergeCell ref="B4:G4"/>
  </mergeCells>
  <conditionalFormatting sqref="B38:B45">
    <cfRule type="cellIs" dxfId="27" priority="7" stopIfTrue="1" operator="between">
      <formula>0.01</formula>
      <formula>0.6999</formula>
    </cfRule>
  </conditionalFormatting>
  <conditionalFormatting sqref="E68:E74">
    <cfRule type="cellIs" dxfId="26" priority="8" stopIfTrue="1" operator="lessThan">
      <formula>0.7</formula>
    </cfRule>
  </conditionalFormatting>
  <conditionalFormatting sqref="B26:B37">
    <cfRule type="cellIs" dxfId="25" priority="6" stopIfTrue="1" operator="between">
      <formula>0.01</formula>
      <formula>0.6999</formula>
    </cfRule>
  </conditionalFormatting>
  <conditionalFormatting sqref="E75">
    <cfRule type="cellIs" dxfId="24" priority="5" stopIfTrue="1" operator="lessThan">
      <formula>0.7</formula>
    </cfRule>
  </conditionalFormatting>
  <conditionalFormatting sqref="B46:B49">
    <cfRule type="cellIs" dxfId="23" priority="4" stopIfTrue="1" operator="between">
      <formula>0.01</formula>
      <formula>0.6999</formula>
    </cfRule>
  </conditionalFormatting>
  <conditionalFormatting sqref="E76:E79 E82:E91">
    <cfRule type="cellIs" dxfId="22" priority="3" stopIfTrue="1" operator="lessThan">
      <formula>0.7</formula>
    </cfRule>
  </conditionalFormatting>
  <conditionalFormatting sqref="B50:B53">
    <cfRule type="cellIs" dxfId="21" priority="2" stopIfTrue="1" operator="between">
      <formula>0.01</formula>
      <formula>0.6999</formula>
    </cfRule>
  </conditionalFormatting>
  <conditionalFormatting sqref="E80:E81">
    <cfRule type="cellIs" dxfId="20" priority="1" stopIfTrue="1" operator="lessThan">
      <formula>0.7</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sheetViews>
  <sheetFormatPr defaultColWidth="11.42578125" defaultRowHeight="15" x14ac:dyDescent="0.25"/>
  <cols>
    <col min="1" max="1" width="14.28515625" customWidth="1"/>
    <col min="2" max="2" width="11.42578125" customWidth="1"/>
    <col min="3" max="3" width="12.28515625" customWidth="1"/>
    <col min="4" max="7" width="11.42578125" customWidth="1"/>
    <col min="8" max="8" width="15.140625" customWidth="1"/>
    <col min="9" max="11" width="11.42578125" customWidth="1"/>
    <col min="12" max="12" width="5.42578125" customWidth="1"/>
    <col min="13" max="13" width="31" customWidth="1"/>
    <col min="257" max="257" width="14.28515625" customWidth="1"/>
    <col min="258" max="258" width="11.42578125" customWidth="1"/>
    <col min="259" max="259" width="12.28515625" customWidth="1"/>
    <col min="260" max="263" width="11.42578125" customWidth="1"/>
    <col min="264" max="264" width="15.140625" customWidth="1"/>
    <col min="265" max="267" width="11.42578125" customWidth="1"/>
    <col min="268" max="268" width="5.42578125" customWidth="1"/>
    <col min="269" max="269" width="31" customWidth="1"/>
    <col min="513" max="513" width="14.28515625" customWidth="1"/>
    <col min="514" max="514" width="11.42578125" customWidth="1"/>
    <col min="515" max="515" width="12.28515625" customWidth="1"/>
    <col min="516" max="519" width="11.42578125" customWidth="1"/>
    <col min="520" max="520" width="15.140625" customWidth="1"/>
    <col min="521" max="523" width="11.42578125" customWidth="1"/>
    <col min="524" max="524" width="5.42578125" customWidth="1"/>
    <col min="525" max="525" width="31" customWidth="1"/>
    <col min="769" max="769" width="14.28515625" customWidth="1"/>
    <col min="770" max="770" width="11.42578125" customWidth="1"/>
    <col min="771" max="771" width="12.28515625" customWidth="1"/>
    <col min="772" max="775" width="11.42578125" customWidth="1"/>
    <col min="776" max="776" width="15.140625" customWidth="1"/>
    <col min="777" max="779" width="11.42578125" customWidth="1"/>
    <col min="780" max="780" width="5.42578125" customWidth="1"/>
    <col min="781" max="781" width="31" customWidth="1"/>
    <col min="1025" max="1025" width="14.28515625" customWidth="1"/>
    <col min="1026" max="1026" width="11.42578125" customWidth="1"/>
    <col min="1027" max="1027" width="12.28515625" customWidth="1"/>
    <col min="1028" max="1031" width="11.42578125" customWidth="1"/>
    <col min="1032" max="1032" width="15.140625" customWidth="1"/>
    <col min="1033" max="1035" width="11.42578125" customWidth="1"/>
    <col min="1036" max="1036" width="5.42578125" customWidth="1"/>
    <col min="1037" max="1037" width="31" customWidth="1"/>
    <col min="1281" max="1281" width="14.28515625" customWidth="1"/>
    <col min="1282" max="1282" width="11.42578125" customWidth="1"/>
    <col min="1283" max="1283" width="12.28515625" customWidth="1"/>
    <col min="1284" max="1287" width="11.42578125" customWidth="1"/>
    <col min="1288" max="1288" width="15.140625" customWidth="1"/>
    <col min="1289" max="1291" width="11.42578125" customWidth="1"/>
    <col min="1292" max="1292" width="5.42578125" customWidth="1"/>
    <col min="1293" max="1293" width="31" customWidth="1"/>
    <col min="1537" max="1537" width="14.28515625" customWidth="1"/>
    <col min="1538" max="1538" width="11.42578125" customWidth="1"/>
    <col min="1539" max="1539" width="12.28515625" customWidth="1"/>
    <col min="1540" max="1543" width="11.42578125" customWidth="1"/>
    <col min="1544" max="1544" width="15.140625" customWidth="1"/>
    <col min="1545" max="1547" width="11.42578125" customWidth="1"/>
    <col min="1548" max="1548" width="5.42578125" customWidth="1"/>
    <col min="1549" max="1549" width="31" customWidth="1"/>
    <col min="1793" max="1793" width="14.28515625" customWidth="1"/>
    <col min="1794" max="1794" width="11.42578125" customWidth="1"/>
    <col min="1795" max="1795" width="12.28515625" customWidth="1"/>
    <col min="1796" max="1799" width="11.42578125" customWidth="1"/>
    <col min="1800" max="1800" width="15.140625" customWidth="1"/>
    <col min="1801" max="1803" width="11.42578125" customWidth="1"/>
    <col min="1804" max="1804" width="5.42578125" customWidth="1"/>
    <col min="1805" max="1805" width="31" customWidth="1"/>
    <col min="2049" max="2049" width="14.28515625" customWidth="1"/>
    <col min="2050" max="2050" width="11.42578125" customWidth="1"/>
    <col min="2051" max="2051" width="12.28515625" customWidth="1"/>
    <col min="2052" max="2055" width="11.42578125" customWidth="1"/>
    <col min="2056" max="2056" width="15.140625" customWidth="1"/>
    <col min="2057" max="2059" width="11.42578125" customWidth="1"/>
    <col min="2060" max="2060" width="5.42578125" customWidth="1"/>
    <col min="2061" max="2061" width="31" customWidth="1"/>
    <col min="2305" max="2305" width="14.28515625" customWidth="1"/>
    <col min="2306" max="2306" width="11.42578125" customWidth="1"/>
    <col min="2307" max="2307" width="12.28515625" customWidth="1"/>
    <col min="2308" max="2311" width="11.42578125" customWidth="1"/>
    <col min="2312" max="2312" width="15.140625" customWidth="1"/>
    <col min="2313" max="2315" width="11.42578125" customWidth="1"/>
    <col min="2316" max="2316" width="5.42578125" customWidth="1"/>
    <col min="2317" max="2317" width="31" customWidth="1"/>
    <col min="2561" max="2561" width="14.28515625" customWidth="1"/>
    <col min="2562" max="2562" width="11.42578125" customWidth="1"/>
    <col min="2563" max="2563" width="12.28515625" customWidth="1"/>
    <col min="2564" max="2567" width="11.42578125" customWidth="1"/>
    <col min="2568" max="2568" width="15.140625" customWidth="1"/>
    <col min="2569" max="2571" width="11.42578125" customWidth="1"/>
    <col min="2572" max="2572" width="5.42578125" customWidth="1"/>
    <col min="2573" max="2573" width="31" customWidth="1"/>
    <col min="2817" max="2817" width="14.28515625" customWidth="1"/>
    <col min="2818" max="2818" width="11.42578125" customWidth="1"/>
    <col min="2819" max="2819" width="12.28515625" customWidth="1"/>
    <col min="2820" max="2823" width="11.42578125" customWidth="1"/>
    <col min="2824" max="2824" width="15.140625" customWidth="1"/>
    <col min="2825" max="2827" width="11.42578125" customWidth="1"/>
    <col min="2828" max="2828" width="5.42578125" customWidth="1"/>
    <col min="2829" max="2829" width="31" customWidth="1"/>
    <col min="3073" max="3073" width="14.28515625" customWidth="1"/>
    <col min="3074" max="3074" width="11.42578125" customWidth="1"/>
    <col min="3075" max="3075" width="12.28515625" customWidth="1"/>
    <col min="3076" max="3079" width="11.42578125" customWidth="1"/>
    <col min="3080" max="3080" width="15.140625" customWidth="1"/>
    <col min="3081" max="3083" width="11.42578125" customWidth="1"/>
    <col min="3084" max="3084" width="5.42578125" customWidth="1"/>
    <col min="3085" max="3085" width="31" customWidth="1"/>
    <col min="3329" max="3329" width="14.28515625" customWidth="1"/>
    <col min="3330" max="3330" width="11.42578125" customWidth="1"/>
    <col min="3331" max="3331" width="12.28515625" customWidth="1"/>
    <col min="3332" max="3335" width="11.42578125" customWidth="1"/>
    <col min="3336" max="3336" width="15.140625" customWidth="1"/>
    <col min="3337" max="3339" width="11.42578125" customWidth="1"/>
    <col min="3340" max="3340" width="5.42578125" customWidth="1"/>
    <col min="3341" max="3341" width="31" customWidth="1"/>
    <col min="3585" max="3585" width="14.28515625" customWidth="1"/>
    <col min="3586" max="3586" width="11.42578125" customWidth="1"/>
    <col min="3587" max="3587" width="12.28515625" customWidth="1"/>
    <col min="3588" max="3591" width="11.42578125" customWidth="1"/>
    <col min="3592" max="3592" width="15.140625" customWidth="1"/>
    <col min="3593" max="3595" width="11.42578125" customWidth="1"/>
    <col min="3596" max="3596" width="5.42578125" customWidth="1"/>
    <col min="3597" max="3597" width="31" customWidth="1"/>
    <col min="3841" max="3841" width="14.28515625" customWidth="1"/>
    <col min="3842" max="3842" width="11.42578125" customWidth="1"/>
    <col min="3843" max="3843" width="12.28515625" customWidth="1"/>
    <col min="3844" max="3847" width="11.42578125" customWidth="1"/>
    <col min="3848" max="3848" width="15.140625" customWidth="1"/>
    <col min="3849" max="3851" width="11.42578125" customWidth="1"/>
    <col min="3852" max="3852" width="5.42578125" customWidth="1"/>
    <col min="3853" max="3853" width="31" customWidth="1"/>
    <col min="4097" max="4097" width="14.28515625" customWidth="1"/>
    <col min="4098" max="4098" width="11.42578125" customWidth="1"/>
    <col min="4099" max="4099" width="12.28515625" customWidth="1"/>
    <col min="4100" max="4103" width="11.42578125" customWidth="1"/>
    <col min="4104" max="4104" width="15.140625" customWidth="1"/>
    <col min="4105" max="4107" width="11.42578125" customWidth="1"/>
    <col min="4108" max="4108" width="5.42578125" customWidth="1"/>
    <col min="4109" max="4109" width="31" customWidth="1"/>
    <col min="4353" max="4353" width="14.28515625" customWidth="1"/>
    <col min="4354" max="4354" width="11.42578125" customWidth="1"/>
    <col min="4355" max="4355" width="12.28515625" customWidth="1"/>
    <col min="4356" max="4359" width="11.42578125" customWidth="1"/>
    <col min="4360" max="4360" width="15.140625" customWidth="1"/>
    <col min="4361" max="4363" width="11.42578125" customWidth="1"/>
    <col min="4364" max="4364" width="5.42578125" customWidth="1"/>
    <col min="4365" max="4365" width="31" customWidth="1"/>
    <col min="4609" max="4609" width="14.28515625" customWidth="1"/>
    <col min="4610" max="4610" width="11.42578125" customWidth="1"/>
    <col min="4611" max="4611" width="12.28515625" customWidth="1"/>
    <col min="4612" max="4615" width="11.42578125" customWidth="1"/>
    <col min="4616" max="4616" width="15.140625" customWidth="1"/>
    <col min="4617" max="4619" width="11.42578125" customWidth="1"/>
    <col min="4620" max="4620" width="5.42578125" customWidth="1"/>
    <col min="4621" max="4621" width="31" customWidth="1"/>
    <col min="4865" max="4865" width="14.28515625" customWidth="1"/>
    <col min="4866" max="4866" width="11.42578125" customWidth="1"/>
    <col min="4867" max="4867" width="12.28515625" customWidth="1"/>
    <col min="4868" max="4871" width="11.42578125" customWidth="1"/>
    <col min="4872" max="4872" width="15.140625" customWidth="1"/>
    <col min="4873" max="4875" width="11.42578125" customWidth="1"/>
    <col min="4876" max="4876" width="5.42578125" customWidth="1"/>
    <col min="4877" max="4877" width="31" customWidth="1"/>
    <col min="5121" max="5121" width="14.28515625" customWidth="1"/>
    <col min="5122" max="5122" width="11.42578125" customWidth="1"/>
    <col min="5123" max="5123" width="12.28515625" customWidth="1"/>
    <col min="5124" max="5127" width="11.42578125" customWidth="1"/>
    <col min="5128" max="5128" width="15.140625" customWidth="1"/>
    <col min="5129" max="5131" width="11.42578125" customWidth="1"/>
    <col min="5132" max="5132" width="5.42578125" customWidth="1"/>
    <col min="5133" max="5133" width="31" customWidth="1"/>
    <col min="5377" max="5377" width="14.28515625" customWidth="1"/>
    <col min="5378" max="5378" width="11.42578125" customWidth="1"/>
    <col min="5379" max="5379" width="12.28515625" customWidth="1"/>
    <col min="5380" max="5383" width="11.42578125" customWidth="1"/>
    <col min="5384" max="5384" width="15.140625" customWidth="1"/>
    <col min="5385" max="5387" width="11.42578125" customWidth="1"/>
    <col min="5388" max="5388" width="5.42578125" customWidth="1"/>
    <col min="5389" max="5389" width="31" customWidth="1"/>
    <col min="5633" max="5633" width="14.28515625" customWidth="1"/>
    <col min="5634" max="5634" width="11.42578125" customWidth="1"/>
    <col min="5635" max="5635" width="12.28515625" customWidth="1"/>
    <col min="5636" max="5639" width="11.42578125" customWidth="1"/>
    <col min="5640" max="5640" width="15.140625" customWidth="1"/>
    <col min="5641" max="5643" width="11.42578125" customWidth="1"/>
    <col min="5644" max="5644" width="5.42578125" customWidth="1"/>
    <col min="5645" max="5645" width="31" customWidth="1"/>
    <col min="5889" max="5889" width="14.28515625" customWidth="1"/>
    <col min="5890" max="5890" width="11.42578125" customWidth="1"/>
    <col min="5891" max="5891" width="12.28515625" customWidth="1"/>
    <col min="5892" max="5895" width="11.42578125" customWidth="1"/>
    <col min="5896" max="5896" width="15.140625" customWidth="1"/>
    <col min="5897" max="5899" width="11.42578125" customWidth="1"/>
    <col min="5900" max="5900" width="5.42578125" customWidth="1"/>
    <col min="5901" max="5901" width="31" customWidth="1"/>
    <col min="6145" max="6145" width="14.28515625" customWidth="1"/>
    <col min="6146" max="6146" width="11.42578125" customWidth="1"/>
    <col min="6147" max="6147" width="12.28515625" customWidth="1"/>
    <col min="6148" max="6151" width="11.42578125" customWidth="1"/>
    <col min="6152" max="6152" width="15.140625" customWidth="1"/>
    <col min="6153" max="6155" width="11.42578125" customWidth="1"/>
    <col min="6156" max="6156" width="5.42578125" customWidth="1"/>
    <col min="6157" max="6157" width="31" customWidth="1"/>
    <col min="6401" max="6401" width="14.28515625" customWidth="1"/>
    <col min="6402" max="6402" width="11.42578125" customWidth="1"/>
    <col min="6403" max="6403" width="12.28515625" customWidth="1"/>
    <col min="6404" max="6407" width="11.42578125" customWidth="1"/>
    <col min="6408" max="6408" width="15.140625" customWidth="1"/>
    <col min="6409" max="6411" width="11.42578125" customWidth="1"/>
    <col min="6412" max="6412" width="5.42578125" customWidth="1"/>
    <col min="6413" max="6413" width="31" customWidth="1"/>
    <col min="6657" max="6657" width="14.28515625" customWidth="1"/>
    <col min="6658" max="6658" width="11.42578125" customWidth="1"/>
    <col min="6659" max="6659" width="12.28515625" customWidth="1"/>
    <col min="6660" max="6663" width="11.42578125" customWidth="1"/>
    <col min="6664" max="6664" width="15.140625" customWidth="1"/>
    <col min="6665" max="6667" width="11.42578125" customWidth="1"/>
    <col min="6668" max="6668" width="5.42578125" customWidth="1"/>
    <col min="6669" max="6669" width="31" customWidth="1"/>
    <col min="6913" max="6913" width="14.28515625" customWidth="1"/>
    <col min="6914" max="6914" width="11.42578125" customWidth="1"/>
    <col min="6915" max="6915" width="12.28515625" customWidth="1"/>
    <col min="6916" max="6919" width="11.42578125" customWidth="1"/>
    <col min="6920" max="6920" width="15.140625" customWidth="1"/>
    <col min="6921" max="6923" width="11.42578125" customWidth="1"/>
    <col min="6924" max="6924" width="5.42578125" customWidth="1"/>
    <col min="6925" max="6925" width="31" customWidth="1"/>
    <col min="7169" max="7169" width="14.28515625" customWidth="1"/>
    <col min="7170" max="7170" width="11.42578125" customWidth="1"/>
    <col min="7171" max="7171" width="12.28515625" customWidth="1"/>
    <col min="7172" max="7175" width="11.42578125" customWidth="1"/>
    <col min="7176" max="7176" width="15.140625" customWidth="1"/>
    <col min="7177" max="7179" width="11.42578125" customWidth="1"/>
    <col min="7180" max="7180" width="5.42578125" customWidth="1"/>
    <col min="7181" max="7181" width="31" customWidth="1"/>
    <col min="7425" max="7425" width="14.28515625" customWidth="1"/>
    <col min="7426" max="7426" width="11.42578125" customWidth="1"/>
    <col min="7427" max="7427" width="12.28515625" customWidth="1"/>
    <col min="7428" max="7431" width="11.42578125" customWidth="1"/>
    <col min="7432" max="7432" width="15.140625" customWidth="1"/>
    <col min="7433" max="7435" width="11.42578125" customWidth="1"/>
    <col min="7436" max="7436" width="5.42578125" customWidth="1"/>
    <col min="7437" max="7437" width="31" customWidth="1"/>
    <col min="7681" max="7681" width="14.28515625" customWidth="1"/>
    <col min="7682" max="7682" width="11.42578125" customWidth="1"/>
    <col min="7683" max="7683" width="12.28515625" customWidth="1"/>
    <col min="7684" max="7687" width="11.42578125" customWidth="1"/>
    <col min="7688" max="7688" width="15.140625" customWidth="1"/>
    <col min="7689" max="7691" width="11.42578125" customWidth="1"/>
    <col min="7692" max="7692" width="5.42578125" customWidth="1"/>
    <col min="7693" max="7693" width="31" customWidth="1"/>
    <col min="7937" max="7937" width="14.28515625" customWidth="1"/>
    <col min="7938" max="7938" width="11.42578125" customWidth="1"/>
    <col min="7939" max="7939" width="12.28515625" customWidth="1"/>
    <col min="7940" max="7943" width="11.42578125" customWidth="1"/>
    <col min="7944" max="7944" width="15.140625" customWidth="1"/>
    <col min="7945" max="7947" width="11.42578125" customWidth="1"/>
    <col min="7948" max="7948" width="5.42578125" customWidth="1"/>
    <col min="7949" max="7949" width="31" customWidth="1"/>
    <col min="8193" max="8193" width="14.28515625" customWidth="1"/>
    <col min="8194" max="8194" width="11.42578125" customWidth="1"/>
    <col min="8195" max="8195" width="12.28515625" customWidth="1"/>
    <col min="8196" max="8199" width="11.42578125" customWidth="1"/>
    <col min="8200" max="8200" width="15.140625" customWidth="1"/>
    <col min="8201" max="8203" width="11.42578125" customWidth="1"/>
    <col min="8204" max="8204" width="5.42578125" customWidth="1"/>
    <col min="8205" max="8205" width="31" customWidth="1"/>
    <col min="8449" max="8449" width="14.28515625" customWidth="1"/>
    <col min="8450" max="8450" width="11.42578125" customWidth="1"/>
    <col min="8451" max="8451" width="12.28515625" customWidth="1"/>
    <col min="8452" max="8455" width="11.42578125" customWidth="1"/>
    <col min="8456" max="8456" width="15.140625" customWidth="1"/>
    <col min="8457" max="8459" width="11.42578125" customWidth="1"/>
    <col min="8460" max="8460" width="5.42578125" customWidth="1"/>
    <col min="8461" max="8461" width="31" customWidth="1"/>
    <col min="8705" max="8705" width="14.28515625" customWidth="1"/>
    <col min="8706" max="8706" width="11.42578125" customWidth="1"/>
    <col min="8707" max="8707" width="12.28515625" customWidth="1"/>
    <col min="8708" max="8711" width="11.42578125" customWidth="1"/>
    <col min="8712" max="8712" width="15.140625" customWidth="1"/>
    <col min="8713" max="8715" width="11.42578125" customWidth="1"/>
    <col min="8716" max="8716" width="5.42578125" customWidth="1"/>
    <col min="8717" max="8717" width="31" customWidth="1"/>
    <col min="8961" max="8961" width="14.28515625" customWidth="1"/>
    <col min="8962" max="8962" width="11.42578125" customWidth="1"/>
    <col min="8963" max="8963" width="12.28515625" customWidth="1"/>
    <col min="8964" max="8967" width="11.42578125" customWidth="1"/>
    <col min="8968" max="8968" width="15.140625" customWidth="1"/>
    <col min="8969" max="8971" width="11.42578125" customWidth="1"/>
    <col min="8972" max="8972" width="5.42578125" customWidth="1"/>
    <col min="8973" max="8973" width="31" customWidth="1"/>
    <col min="9217" max="9217" width="14.28515625" customWidth="1"/>
    <col min="9218" max="9218" width="11.42578125" customWidth="1"/>
    <col min="9219" max="9219" width="12.28515625" customWidth="1"/>
    <col min="9220" max="9223" width="11.42578125" customWidth="1"/>
    <col min="9224" max="9224" width="15.140625" customWidth="1"/>
    <col min="9225" max="9227" width="11.42578125" customWidth="1"/>
    <col min="9228" max="9228" width="5.42578125" customWidth="1"/>
    <col min="9229" max="9229" width="31" customWidth="1"/>
    <col min="9473" max="9473" width="14.28515625" customWidth="1"/>
    <col min="9474" max="9474" width="11.42578125" customWidth="1"/>
    <col min="9475" max="9475" width="12.28515625" customWidth="1"/>
    <col min="9476" max="9479" width="11.42578125" customWidth="1"/>
    <col min="9480" max="9480" width="15.140625" customWidth="1"/>
    <col min="9481" max="9483" width="11.42578125" customWidth="1"/>
    <col min="9484" max="9484" width="5.42578125" customWidth="1"/>
    <col min="9485" max="9485" width="31" customWidth="1"/>
    <col min="9729" max="9729" width="14.28515625" customWidth="1"/>
    <col min="9730" max="9730" width="11.42578125" customWidth="1"/>
    <col min="9731" max="9731" width="12.28515625" customWidth="1"/>
    <col min="9732" max="9735" width="11.42578125" customWidth="1"/>
    <col min="9736" max="9736" width="15.140625" customWidth="1"/>
    <col min="9737" max="9739" width="11.42578125" customWidth="1"/>
    <col min="9740" max="9740" width="5.42578125" customWidth="1"/>
    <col min="9741" max="9741" width="31" customWidth="1"/>
    <col min="9985" max="9985" width="14.28515625" customWidth="1"/>
    <col min="9986" max="9986" width="11.42578125" customWidth="1"/>
    <col min="9987" max="9987" width="12.28515625" customWidth="1"/>
    <col min="9988" max="9991" width="11.42578125" customWidth="1"/>
    <col min="9992" max="9992" width="15.140625" customWidth="1"/>
    <col min="9993" max="9995" width="11.42578125" customWidth="1"/>
    <col min="9996" max="9996" width="5.42578125" customWidth="1"/>
    <col min="9997" max="9997" width="31" customWidth="1"/>
    <col min="10241" max="10241" width="14.28515625" customWidth="1"/>
    <col min="10242" max="10242" width="11.42578125" customWidth="1"/>
    <col min="10243" max="10243" width="12.28515625" customWidth="1"/>
    <col min="10244" max="10247" width="11.42578125" customWidth="1"/>
    <col min="10248" max="10248" width="15.140625" customWidth="1"/>
    <col min="10249" max="10251" width="11.42578125" customWidth="1"/>
    <col min="10252" max="10252" width="5.42578125" customWidth="1"/>
    <col min="10253" max="10253" width="31" customWidth="1"/>
    <col min="10497" max="10497" width="14.28515625" customWidth="1"/>
    <col min="10498" max="10498" width="11.42578125" customWidth="1"/>
    <col min="10499" max="10499" width="12.28515625" customWidth="1"/>
    <col min="10500" max="10503" width="11.42578125" customWidth="1"/>
    <col min="10504" max="10504" width="15.140625" customWidth="1"/>
    <col min="10505" max="10507" width="11.42578125" customWidth="1"/>
    <col min="10508" max="10508" width="5.42578125" customWidth="1"/>
    <col min="10509" max="10509" width="31" customWidth="1"/>
    <col min="10753" max="10753" width="14.28515625" customWidth="1"/>
    <col min="10754" max="10754" width="11.42578125" customWidth="1"/>
    <col min="10755" max="10755" width="12.28515625" customWidth="1"/>
    <col min="10756" max="10759" width="11.42578125" customWidth="1"/>
    <col min="10760" max="10760" width="15.140625" customWidth="1"/>
    <col min="10761" max="10763" width="11.42578125" customWidth="1"/>
    <col min="10764" max="10764" width="5.42578125" customWidth="1"/>
    <col min="10765" max="10765" width="31" customWidth="1"/>
    <col min="11009" max="11009" width="14.28515625" customWidth="1"/>
    <col min="11010" max="11010" width="11.42578125" customWidth="1"/>
    <col min="11011" max="11011" width="12.28515625" customWidth="1"/>
    <col min="11012" max="11015" width="11.42578125" customWidth="1"/>
    <col min="11016" max="11016" width="15.140625" customWidth="1"/>
    <col min="11017" max="11019" width="11.42578125" customWidth="1"/>
    <col min="11020" max="11020" width="5.42578125" customWidth="1"/>
    <col min="11021" max="11021" width="31" customWidth="1"/>
    <col min="11265" max="11265" width="14.28515625" customWidth="1"/>
    <col min="11266" max="11266" width="11.42578125" customWidth="1"/>
    <col min="11267" max="11267" width="12.28515625" customWidth="1"/>
    <col min="11268" max="11271" width="11.42578125" customWidth="1"/>
    <col min="11272" max="11272" width="15.140625" customWidth="1"/>
    <col min="11273" max="11275" width="11.42578125" customWidth="1"/>
    <col min="11276" max="11276" width="5.42578125" customWidth="1"/>
    <col min="11277" max="11277" width="31" customWidth="1"/>
    <col min="11521" max="11521" width="14.28515625" customWidth="1"/>
    <col min="11522" max="11522" width="11.42578125" customWidth="1"/>
    <col min="11523" max="11523" width="12.28515625" customWidth="1"/>
    <col min="11524" max="11527" width="11.42578125" customWidth="1"/>
    <col min="11528" max="11528" width="15.140625" customWidth="1"/>
    <col min="11529" max="11531" width="11.42578125" customWidth="1"/>
    <col min="11532" max="11532" width="5.42578125" customWidth="1"/>
    <col min="11533" max="11533" width="31" customWidth="1"/>
    <col min="11777" max="11777" width="14.28515625" customWidth="1"/>
    <col min="11778" max="11778" width="11.42578125" customWidth="1"/>
    <col min="11779" max="11779" width="12.28515625" customWidth="1"/>
    <col min="11780" max="11783" width="11.42578125" customWidth="1"/>
    <col min="11784" max="11784" width="15.140625" customWidth="1"/>
    <col min="11785" max="11787" width="11.42578125" customWidth="1"/>
    <col min="11788" max="11788" width="5.42578125" customWidth="1"/>
    <col min="11789" max="11789" width="31" customWidth="1"/>
    <col min="12033" max="12033" width="14.28515625" customWidth="1"/>
    <col min="12034" max="12034" width="11.42578125" customWidth="1"/>
    <col min="12035" max="12035" width="12.28515625" customWidth="1"/>
    <col min="12036" max="12039" width="11.42578125" customWidth="1"/>
    <col min="12040" max="12040" width="15.140625" customWidth="1"/>
    <col min="12041" max="12043" width="11.42578125" customWidth="1"/>
    <col min="12044" max="12044" width="5.42578125" customWidth="1"/>
    <col min="12045" max="12045" width="31" customWidth="1"/>
    <col min="12289" max="12289" width="14.28515625" customWidth="1"/>
    <col min="12290" max="12290" width="11.42578125" customWidth="1"/>
    <col min="12291" max="12291" width="12.28515625" customWidth="1"/>
    <col min="12292" max="12295" width="11.42578125" customWidth="1"/>
    <col min="12296" max="12296" width="15.140625" customWidth="1"/>
    <col min="12297" max="12299" width="11.42578125" customWidth="1"/>
    <col min="12300" max="12300" width="5.42578125" customWidth="1"/>
    <col min="12301" max="12301" width="31" customWidth="1"/>
    <col min="12545" max="12545" width="14.28515625" customWidth="1"/>
    <col min="12546" max="12546" width="11.42578125" customWidth="1"/>
    <col min="12547" max="12547" width="12.28515625" customWidth="1"/>
    <col min="12548" max="12551" width="11.42578125" customWidth="1"/>
    <col min="12552" max="12552" width="15.140625" customWidth="1"/>
    <col min="12553" max="12555" width="11.42578125" customWidth="1"/>
    <col min="12556" max="12556" width="5.42578125" customWidth="1"/>
    <col min="12557" max="12557" width="31" customWidth="1"/>
    <col min="12801" max="12801" width="14.28515625" customWidth="1"/>
    <col min="12802" max="12802" width="11.42578125" customWidth="1"/>
    <col min="12803" max="12803" width="12.28515625" customWidth="1"/>
    <col min="12804" max="12807" width="11.42578125" customWidth="1"/>
    <col min="12808" max="12808" width="15.140625" customWidth="1"/>
    <col min="12809" max="12811" width="11.42578125" customWidth="1"/>
    <col min="12812" max="12812" width="5.42578125" customWidth="1"/>
    <col min="12813" max="12813" width="31" customWidth="1"/>
    <col min="13057" max="13057" width="14.28515625" customWidth="1"/>
    <col min="13058" max="13058" width="11.42578125" customWidth="1"/>
    <col min="13059" max="13059" width="12.28515625" customWidth="1"/>
    <col min="13060" max="13063" width="11.42578125" customWidth="1"/>
    <col min="13064" max="13064" width="15.140625" customWidth="1"/>
    <col min="13065" max="13067" width="11.42578125" customWidth="1"/>
    <col min="13068" max="13068" width="5.42578125" customWidth="1"/>
    <col min="13069" max="13069" width="31" customWidth="1"/>
    <col min="13313" max="13313" width="14.28515625" customWidth="1"/>
    <col min="13314" max="13314" width="11.42578125" customWidth="1"/>
    <col min="13315" max="13315" width="12.28515625" customWidth="1"/>
    <col min="13316" max="13319" width="11.42578125" customWidth="1"/>
    <col min="13320" max="13320" width="15.140625" customWidth="1"/>
    <col min="13321" max="13323" width="11.42578125" customWidth="1"/>
    <col min="13324" max="13324" width="5.42578125" customWidth="1"/>
    <col min="13325" max="13325" width="31" customWidth="1"/>
    <col min="13569" max="13569" width="14.28515625" customWidth="1"/>
    <col min="13570" max="13570" width="11.42578125" customWidth="1"/>
    <col min="13571" max="13571" width="12.28515625" customWidth="1"/>
    <col min="13572" max="13575" width="11.42578125" customWidth="1"/>
    <col min="13576" max="13576" width="15.140625" customWidth="1"/>
    <col min="13577" max="13579" width="11.42578125" customWidth="1"/>
    <col min="13580" max="13580" width="5.42578125" customWidth="1"/>
    <col min="13581" max="13581" width="31" customWidth="1"/>
    <col min="13825" max="13825" width="14.28515625" customWidth="1"/>
    <col min="13826" max="13826" width="11.42578125" customWidth="1"/>
    <col min="13827" max="13827" width="12.28515625" customWidth="1"/>
    <col min="13828" max="13831" width="11.42578125" customWidth="1"/>
    <col min="13832" max="13832" width="15.140625" customWidth="1"/>
    <col min="13833" max="13835" width="11.42578125" customWidth="1"/>
    <col min="13836" max="13836" width="5.42578125" customWidth="1"/>
    <col min="13837" max="13837" width="31" customWidth="1"/>
    <col min="14081" max="14081" width="14.28515625" customWidth="1"/>
    <col min="14082" max="14082" width="11.42578125" customWidth="1"/>
    <col min="14083" max="14083" width="12.28515625" customWidth="1"/>
    <col min="14084" max="14087" width="11.42578125" customWidth="1"/>
    <col min="14088" max="14088" width="15.140625" customWidth="1"/>
    <col min="14089" max="14091" width="11.42578125" customWidth="1"/>
    <col min="14092" max="14092" width="5.42578125" customWidth="1"/>
    <col min="14093" max="14093" width="31" customWidth="1"/>
    <col min="14337" max="14337" width="14.28515625" customWidth="1"/>
    <col min="14338" max="14338" width="11.42578125" customWidth="1"/>
    <col min="14339" max="14339" width="12.28515625" customWidth="1"/>
    <col min="14340" max="14343" width="11.42578125" customWidth="1"/>
    <col min="14344" max="14344" width="15.140625" customWidth="1"/>
    <col min="14345" max="14347" width="11.42578125" customWidth="1"/>
    <col min="14348" max="14348" width="5.42578125" customWidth="1"/>
    <col min="14349" max="14349" width="31" customWidth="1"/>
    <col min="14593" max="14593" width="14.28515625" customWidth="1"/>
    <col min="14594" max="14594" width="11.42578125" customWidth="1"/>
    <col min="14595" max="14595" width="12.28515625" customWidth="1"/>
    <col min="14596" max="14599" width="11.42578125" customWidth="1"/>
    <col min="14600" max="14600" width="15.140625" customWidth="1"/>
    <col min="14601" max="14603" width="11.42578125" customWidth="1"/>
    <col min="14604" max="14604" width="5.42578125" customWidth="1"/>
    <col min="14605" max="14605" width="31" customWidth="1"/>
    <col min="14849" max="14849" width="14.28515625" customWidth="1"/>
    <col min="14850" max="14850" width="11.42578125" customWidth="1"/>
    <col min="14851" max="14851" width="12.28515625" customWidth="1"/>
    <col min="14852" max="14855" width="11.42578125" customWidth="1"/>
    <col min="14856" max="14856" width="15.140625" customWidth="1"/>
    <col min="14857" max="14859" width="11.42578125" customWidth="1"/>
    <col min="14860" max="14860" width="5.42578125" customWidth="1"/>
    <col min="14861" max="14861" width="31" customWidth="1"/>
    <col min="15105" max="15105" width="14.28515625" customWidth="1"/>
    <col min="15106" max="15106" width="11.42578125" customWidth="1"/>
    <col min="15107" max="15107" width="12.28515625" customWidth="1"/>
    <col min="15108" max="15111" width="11.42578125" customWidth="1"/>
    <col min="15112" max="15112" width="15.140625" customWidth="1"/>
    <col min="15113" max="15115" width="11.42578125" customWidth="1"/>
    <col min="15116" max="15116" width="5.42578125" customWidth="1"/>
    <col min="15117" max="15117" width="31" customWidth="1"/>
    <col min="15361" max="15361" width="14.28515625" customWidth="1"/>
    <col min="15362" max="15362" width="11.42578125" customWidth="1"/>
    <col min="15363" max="15363" width="12.28515625" customWidth="1"/>
    <col min="15364" max="15367" width="11.42578125" customWidth="1"/>
    <col min="15368" max="15368" width="15.140625" customWidth="1"/>
    <col min="15369" max="15371" width="11.42578125" customWidth="1"/>
    <col min="15372" max="15372" width="5.42578125" customWidth="1"/>
    <col min="15373" max="15373" width="31" customWidth="1"/>
    <col min="15617" max="15617" width="14.28515625" customWidth="1"/>
    <col min="15618" max="15618" width="11.42578125" customWidth="1"/>
    <col min="15619" max="15619" width="12.28515625" customWidth="1"/>
    <col min="15620" max="15623" width="11.42578125" customWidth="1"/>
    <col min="15624" max="15624" width="15.140625" customWidth="1"/>
    <col min="15625" max="15627" width="11.42578125" customWidth="1"/>
    <col min="15628" max="15628" width="5.42578125" customWidth="1"/>
    <col min="15629" max="15629" width="31" customWidth="1"/>
    <col min="15873" max="15873" width="14.28515625" customWidth="1"/>
    <col min="15874" max="15874" width="11.42578125" customWidth="1"/>
    <col min="15875" max="15875" width="12.28515625" customWidth="1"/>
    <col min="15876" max="15879" width="11.42578125" customWidth="1"/>
    <col min="15880" max="15880" width="15.140625" customWidth="1"/>
    <col min="15881" max="15883" width="11.42578125" customWidth="1"/>
    <col min="15884" max="15884" width="5.42578125" customWidth="1"/>
    <col min="15885" max="15885" width="31" customWidth="1"/>
    <col min="16129" max="16129" width="14.28515625" customWidth="1"/>
    <col min="16130" max="16130" width="11.42578125" customWidth="1"/>
    <col min="16131" max="16131" width="12.28515625" customWidth="1"/>
    <col min="16132" max="16135" width="11.42578125" customWidth="1"/>
    <col min="16136" max="16136" width="15.140625" customWidth="1"/>
    <col min="16137" max="16139" width="11.42578125" customWidth="1"/>
    <col min="16140" max="16140" width="5.42578125" customWidth="1"/>
    <col min="16141" max="16141" width="31" customWidth="1"/>
  </cols>
  <sheetData>
    <row r="1" spans="1:9" ht="15.75" x14ac:dyDescent="0.25">
      <c r="B1" s="1972"/>
      <c r="C1" s="1951"/>
      <c r="D1" s="1954" t="s">
        <v>148</v>
      </c>
      <c r="E1" s="1951"/>
      <c r="F1" s="1951"/>
      <c r="G1" s="1951"/>
      <c r="H1" s="1951"/>
      <c r="I1" s="1951"/>
    </row>
    <row r="2" spans="1:9" x14ac:dyDescent="0.25">
      <c r="B2" s="1951"/>
      <c r="C2" s="1951"/>
      <c r="D2" s="1953" t="s">
        <v>41</v>
      </c>
      <c r="E2" s="1951"/>
      <c r="F2" s="1951"/>
      <c r="G2" s="1951"/>
      <c r="H2" s="1951"/>
      <c r="I2" s="1951"/>
    </row>
    <row r="3" spans="1:9" ht="15.75" x14ac:dyDescent="0.25">
      <c r="B3" s="1951"/>
      <c r="C3" s="1404"/>
      <c r="D3" s="1949" t="s">
        <v>1135</v>
      </c>
      <c r="E3" s="1951"/>
      <c r="F3" s="1951"/>
      <c r="G3" s="1951"/>
      <c r="H3" s="1951"/>
      <c r="I3" s="1951"/>
    </row>
    <row r="4" spans="1:9" x14ac:dyDescent="0.25">
      <c r="B4" s="3336" t="s">
        <v>854</v>
      </c>
      <c r="C4" s="3336"/>
      <c r="D4" s="3336"/>
      <c r="E4" s="3336"/>
      <c r="F4" s="3336"/>
    </row>
    <row r="7" spans="1:9" x14ac:dyDescent="0.25">
      <c r="E7" t="s">
        <v>404</v>
      </c>
      <c r="G7" s="521">
        <v>43565</v>
      </c>
      <c r="H7" s="463"/>
    </row>
    <row r="8" spans="1:9" x14ac:dyDescent="0.25">
      <c r="E8" s="1955" t="s">
        <v>152</v>
      </c>
      <c r="F8" s="464" t="s">
        <v>1162</v>
      </c>
      <c r="G8" s="465"/>
    </row>
    <row r="9" spans="1:9" x14ac:dyDescent="0.25">
      <c r="G9" s="1955"/>
      <c r="H9" s="49"/>
    </row>
    <row r="10" spans="1:9" x14ac:dyDescent="0.25">
      <c r="A10" s="193" t="s">
        <v>39</v>
      </c>
      <c r="B10" s="522" t="s">
        <v>319</v>
      </c>
      <c r="C10" s="523"/>
      <c r="D10" s="523"/>
      <c r="E10" s="523"/>
      <c r="F10" s="523"/>
      <c r="G10" s="523"/>
      <c r="H10" s="524"/>
    </row>
    <row r="11" spans="1:9" x14ac:dyDescent="0.25">
      <c r="A11" s="525" t="s">
        <v>157</v>
      </c>
      <c r="B11" s="469" t="s">
        <v>320</v>
      </c>
      <c r="C11" s="470"/>
      <c r="D11" s="470"/>
      <c r="E11" s="470"/>
      <c r="F11" s="470"/>
      <c r="G11" s="470"/>
      <c r="H11" s="526"/>
    </row>
    <row r="12" spans="1:9" x14ac:dyDescent="0.25">
      <c r="A12" s="527"/>
      <c r="B12" s="473" t="s">
        <v>321</v>
      </c>
      <c r="C12" s="474"/>
      <c r="D12" s="474"/>
      <c r="E12" s="474"/>
      <c r="F12" s="474"/>
      <c r="G12" s="474"/>
      <c r="H12" s="528"/>
    </row>
    <row r="13" spans="1:9" x14ac:dyDescent="0.25">
      <c r="A13" s="686"/>
      <c r="B13" s="473" t="s">
        <v>1176</v>
      </c>
      <c r="C13" s="474"/>
      <c r="D13" s="474"/>
      <c r="E13" s="474"/>
      <c r="F13" s="474"/>
      <c r="G13" s="474"/>
      <c r="H13" s="528"/>
    </row>
    <row r="14" spans="1:9" x14ac:dyDescent="0.25">
      <c r="A14" s="529"/>
      <c r="B14" s="481"/>
      <c r="C14" s="482"/>
      <c r="D14" s="482"/>
      <c r="E14" s="482"/>
      <c r="F14" s="482"/>
      <c r="G14" s="482"/>
      <c r="H14" s="530"/>
    </row>
    <row r="15" spans="1:9" x14ac:dyDescent="0.25">
      <c r="A15" s="686" t="s">
        <v>155</v>
      </c>
      <c r="B15" s="473" t="s">
        <v>1177</v>
      </c>
      <c r="C15" s="474"/>
      <c r="D15" s="474"/>
      <c r="E15" s="474"/>
      <c r="F15" s="474"/>
      <c r="G15" s="474"/>
      <c r="H15" s="528"/>
    </row>
    <row r="16" spans="1:9" x14ac:dyDescent="0.25">
      <c r="A16" s="525" t="s">
        <v>159</v>
      </c>
      <c r="B16" s="469"/>
      <c r="C16" s="470" t="s">
        <v>1178</v>
      </c>
      <c r="D16" s="470"/>
      <c r="E16" s="470"/>
      <c r="F16" s="470"/>
      <c r="G16" s="470"/>
      <c r="H16" s="526"/>
    </row>
    <row r="17" spans="1:9" x14ac:dyDescent="0.25">
      <c r="A17" s="686"/>
      <c r="B17" s="473"/>
      <c r="C17" s="474"/>
      <c r="D17" s="474"/>
      <c r="E17" s="474"/>
      <c r="F17" s="474"/>
      <c r="G17" s="474"/>
      <c r="H17" s="528"/>
    </row>
    <row r="18" spans="1:9" x14ac:dyDescent="0.25">
      <c r="A18" s="529"/>
      <c r="B18" s="481"/>
      <c r="C18" s="482"/>
      <c r="D18" s="482"/>
      <c r="E18" s="482"/>
      <c r="F18" s="482"/>
      <c r="G18" s="482"/>
      <c r="H18" s="530"/>
    </row>
    <row r="19" spans="1:9" x14ac:dyDescent="0.25">
      <c r="A19" s="193" t="s">
        <v>161</v>
      </c>
      <c r="B19" s="477" t="s">
        <v>268</v>
      </c>
      <c r="C19" s="478"/>
      <c r="D19" s="478"/>
      <c r="E19" s="478"/>
      <c r="F19" s="478"/>
      <c r="G19" s="478"/>
      <c r="H19" s="479"/>
    </row>
    <row r="20" spans="1:9" x14ac:dyDescent="0.25">
      <c r="A20" s="525" t="s">
        <v>162</v>
      </c>
      <c r="B20" s="469" t="s">
        <v>325</v>
      </c>
      <c r="C20" s="470"/>
      <c r="D20" s="470"/>
      <c r="E20" s="470"/>
      <c r="F20" s="470"/>
      <c r="G20" s="470"/>
      <c r="H20" s="526"/>
    </row>
    <row r="21" spans="1:9" x14ac:dyDescent="0.25">
      <c r="A21" s="529"/>
      <c r="B21" s="481" t="s">
        <v>326</v>
      </c>
      <c r="C21" s="482"/>
      <c r="D21" s="482"/>
      <c r="E21" s="482"/>
      <c r="F21" s="482"/>
      <c r="G21" s="482"/>
      <c r="H21" s="530"/>
    </row>
    <row r="22" spans="1:9" ht="30" x14ac:dyDescent="0.25">
      <c r="A22" s="531" t="s">
        <v>231</v>
      </c>
      <c r="B22" s="532"/>
      <c r="C22" s="533"/>
      <c r="D22" s="533"/>
      <c r="E22" s="533"/>
      <c r="F22" s="533"/>
      <c r="G22" s="533"/>
      <c r="H22" s="534"/>
    </row>
    <row r="27" spans="1:9" ht="15.75" thickBot="1" x14ac:dyDescent="0.3">
      <c r="C27" s="1957"/>
    </row>
    <row r="28" spans="1:9" ht="24" thickBot="1" x14ac:dyDescent="0.3">
      <c r="B28" s="277" t="s">
        <v>166</v>
      </c>
      <c r="C28" s="1583" t="s">
        <v>874</v>
      </c>
      <c r="D28" s="1407" t="s">
        <v>159</v>
      </c>
      <c r="E28" s="1408" t="s">
        <v>275</v>
      </c>
      <c r="F28" s="1409"/>
      <c r="G28" s="1409"/>
      <c r="H28" s="1409"/>
      <c r="I28" s="1410"/>
    </row>
    <row r="29" spans="1:9" hidden="1" x14ac:dyDescent="0.25">
      <c r="B29" s="234">
        <v>42736</v>
      </c>
      <c r="C29" s="2844">
        <v>1</v>
      </c>
      <c r="D29" s="1435">
        <v>0.9</v>
      </c>
      <c r="E29" s="284"/>
      <c r="F29" s="284"/>
      <c r="G29" s="284"/>
      <c r="H29" s="284"/>
      <c r="I29" s="284"/>
    </row>
    <row r="30" spans="1:9" hidden="1" x14ac:dyDescent="0.25">
      <c r="B30" s="234">
        <v>42767</v>
      </c>
      <c r="C30" s="2844">
        <v>1</v>
      </c>
      <c r="D30" s="1435">
        <f>+D29</f>
        <v>0.9</v>
      </c>
      <c r="E30" s="284"/>
      <c r="F30" s="284"/>
      <c r="G30" s="284"/>
      <c r="H30" s="284"/>
      <c r="I30" s="284"/>
    </row>
    <row r="31" spans="1:9" hidden="1" x14ac:dyDescent="0.25">
      <c r="B31" s="234">
        <v>42795</v>
      </c>
      <c r="C31" s="2844">
        <v>1</v>
      </c>
      <c r="D31" s="1435">
        <f>+D29</f>
        <v>0.9</v>
      </c>
      <c r="E31" s="284"/>
      <c r="F31" s="284"/>
      <c r="G31" s="284"/>
      <c r="H31" s="284"/>
      <c r="I31" s="284"/>
    </row>
    <row r="32" spans="1:9" hidden="1" x14ac:dyDescent="0.25">
      <c r="B32" s="234">
        <v>42826</v>
      </c>
      <c r="C32" s="2844">
        <v>1</v>
      </c>
      <c r="D32" s="1435">
        <f>+D29</f>
        <v>0.9</v>
      </c>
      <c r="E32" s="284"/>
      <c r="F32" s="284"/>
      <c r="G32" s="284"/>
      <c r="H32" s="284"/>
      <c r="I32" s="284"/>
    </row>
    <row r="33" spans="2:9" hidden="1" x14ac:dyDescent="0.25">
      <c r="B33" s="234">
        <v>42856</v>
      </c>
      <c r="C33" s="2844">
        <v>1</v>
      </c>
      <c r="D33" s="1435">
        <f>+D29</f>
        <v>0.9</v>
      </c>
      <c r="E33" s="284"/>
      <c r="F33" s="284"/>
      <c r="G33" s="284"/>
      <c r="H33" s="284"/>
      <c r="I33" s="284"/>
    </row>
    <row r="34" spans="2:9" hidden="1" x14ac:dyDescent="0.25">
      <c r="B34" s="234">
        <v>42887</v>
      </c>
      <c r="C34" s="2845">
        <v>1</v>
      </c>
      <c r="D34" s="1435">
        <f>+D29</f>
        <v>0.9</v>
      </c>
      <c r="E34" s="284"/>
      <c r="F34" s="284"/>
      <c r="G34" s="284"/>
      <c r="H34" s="284"/>
      <c r="I34" s="284"/>
    </row>
    <row r="35" spans="2:9" hidden="1" x14ac:dyDescent="0.25">
      <c r="B35" s="234">
        <v>42917</v>
      </c>
      <c r="C35" s="2844">
        <v>1</v>
      </c>
      <c r="D35" s="1435">
        <f>+D29</f>
        <v>0.9</v>
      </c>
      <c r="E35" s="284"/>
      <c r="F35" s="284"/>
      <c r="G35" s="284"/>
      <c r="H35" s="284"/>
      <c r="I35" s="284"/>
    </row>
    <row r="36" spans="2:9" hidden="1" x14ac:dyDescent="0.25">
      <c r="B36" s="234">
        <v>42948</v>
      </c>
      <c r="C36" s="2844">
        <v>1</v>
      </c>
      <c r="D36" s="1435">
        <f>+D29</f>
        <v>0.9</v>
      </c>
      <c r="E36" s="284"/>
      <c r="F36" s="284"/>
      <c r="G36" s="284"/>
      <c r="H36" s="284"/>
      <c r="I36" s="284"/>
    </row>
    <row r="37" spans="2:9" hidden="1" x14ac:dyDescent="0.25">
      <c r="B37" s="234">
        <v>42979</v>
      </c>
      <c r="C37" s="2844">
        <v>1</v>
      </c>
      <c r="D37" s="1435">
        <f>+D29</f>
        <v>0.9</v>
      </c>
      <c r="E37" s="284"/>
      <c r="F37" s="284"/>
      <c r="G37" s="284"/>
      <c r="H37" s="284"/>
      <c r="I37" s="284"/>
    </row>
    <row r="38" spans="2:9" hidden="1" x14ac:dyDescent="0.25">
      <c r="B38" s="234">
        <v>43009</v>
      </c>
      <c r="C38" s="2844">
        <v>1</v>
      </c>
      <c r="D38" s="1435">
        <f>+D29</f>
        <v>0.9</v>
      </c>
      <c r="E38" s="284"/>
      <c r="F38" s="284"/>
      <c r="G38" s="284"/>
      <c r="H38" s="284"/>
      <c r="I38" s="284"/>
    </row>
    <row r="39" spans="2:9" hidden="1" x14ac:dyDescent="0.25">
      <c r="B39" s="234">
        <v>43040</v>
      </c>
      <c r="C39" s="2844">
        <v>1</v>
      </c>
      <c r="D39" s="1435">
        <f>+D29</f>
        <v>0.9</v>
      </c>
      <c r="E39" s="284"/>
      <c r="F39" s="284"/>
      <c r="G39" s="284"/>
      <c r="H39" s="284"/>
      <c r="I39" s="284"/>
    </row>
    <row r="40" spans="2:9" hidden="1" x14ac:dyDescent="0.25">
      <c r="B40" s="234">
        <v>43070</v>
      </c>
      <c r="C40" s="2844">
        <v>1</v>
      </c>
      <c r="D40" s="1435">
        <v>0.9</v>
      </c>
      <c r="E40" s="284"/>
      <c r="F40" s="284"/>
      <c r="G40" s="284"/>
      <c r="H40" s="284"/>
      <c r="I40" s="284"/>
    </row>
    <row r="41" spans="2:9" x14ac:dyDescent="0.25">
      <c r="B41" s="234">
        <v>43101</v>
      </c>
      <c r="C41" s="2846">
        <v>0</v>
      </c>
      <c r="D41" s="1435">
        <v>0.9</v>
      </c>
      <c r="E41" s="60"/>
    </row>
    <row r="42" spans="2:9" x14ac:dyDescent="0.25">
      <c r="B42" s="234">
        <v>43132</v>
      </c>
      <c r="C42" s="2846">
        <v>0</v>
      </c>
      <c r="D42" s="1435">
        <f>+D41</f>
        <v>0.9</v>
      </c>
    </row>
    <row r="43" spans="2:9" x14ac:dyDescent="0.25">
      <c r="B43" s="234">
        <v>43160</v>
      </c>
      <c r="C43" s="2844">
        <v>1</v>
      </c>
      <c r="D43" s="1435">
        <f>+D41</f>
        <v>0.9</v>
      </c>
    </row>
    <row r="44" spans="2:9" x14ac:dyDescent="0.25">
      <c r="B44" s="234">
        <v>43191</v>
      </c>
      <c r="C44" s="2844">
        <v>0.96</v>
      </c>
      <c r="D44" s="1435">
        <f>+D41</f>
        <v>0.9</v>
      </c>
    </row>
    <row r="45" spans="2:9" x14ac:dyDescent="0.25">
      <c r="B45" s="234">
        <v>43221</v>
      </c>
      <c r="C45" s="2844">
        <v>1</v>
      </c>
      <c r="D45" s="1435">
        <f>+D41</f>
        <v>0.9</v>
      </c>
    </row>
    <row r="46" spans="2:9" x14ac:dyDescent="0.25">
      <c r="B46" s="234">
        <v>43252</v>
      </c>
      <c r="C46" s="2845">
        <v>1</v>
      </c>
      <c r="D46" s="1435">
        <f>+D41</f>
        <v>0.9</v>
      </c>
    </row>
    <row r="47" spans="2:9" x14ac:dyDescent="0.25">
      <c r="B47" s="234">
        <v>43282</v>
      </c>
      <c r="C47" s="2844">
        <v>1</v>
      </c>
      <c r="D47" s="1435">
        <f>+D41</f>
        <v>0.9</v>
      </c>
    </row>
    <row r="48" spans="2:9" x14ac:dyDescent="0.25">
      <c r="B48" s="234">
        <v>43313</v>
      </c>
      <c r="C48" s="2844">
        <v>1</v>
      </c>
      <c r="D48" s="1435">
        <f>+D41</f>
        <v>0.9</v>
      </c>
    </row>
    <row r="49" spans="2:17" x14ac:dyDescent="0.25">
      <c r="B49" s="234">
        <v>43344</v>
      </c>
      <c r="C49" s="2843">
        <v>0.96</v>
      </c>
      <c r="D49" s="1435">
        <f>+D41</f>
        <v>0.9</v>
      </c>
    </row>
    <row r="50" spans="2:17" x14ac:dyDescent="0.25">
      <c r="B50" s="234">
        <v>43374</v>
      </c>
      <c r="C50" s="2843">
        <v>0.96</v>
      </c>
      <c r="D50" s="1435">
        <f>+D41</f>
        <v>0.9</v>
      </c>
    </row>
    <row r="51" spans="2:17" x14ac:dyDescent="0.25">
      <c r="B51" s="234">
        <v>43405</v>
      </c>
      <c r="C51" s="2843">
        <v>1</v>
      </c>
      <c r="D51" s="1435">
        <f>+D41</f>
        <v>0.9</v>
      </c>
    </row>
    <row r="52" spans="2:17" x14ac:dyDescent="0.25">
      <c r="B52" s="234">
        <v>43435</v>
      </c>
      <c r="C52" s="2843">
        <v>0.96</v>
      </c>
      <c r="D52" s="1435">
        <v>0.9</v>
      </c>
    </row>
    <row r="53" spans="2:17" x14ac:dyDescent="0.25">
      <c r="B53" s="234">
        <v>43466</v>
      </c>
      <c r="C53" s="1986">
        <v>0.96</v>
      </c>
      <c r="D53" s="1435">
        <v>0.9</v>
      </c>
    </row>
    <row r="54" spans="2:17" x14ac:dyDescent="0.25">
      <c r="B54" s="234">
        <v>43497</v>
      </c>
      <c r="C54" s="1986">
        <v>1</v>
      </c>
      <c r="D54" s="1435">
        <v>0.9</v>
      </c>
    </row>
    <row r="55" spans="2:17" x14ac:dyDescent="0.25">
      <c r="B55" s="234"/>
      <c r="C55" s="1986"/>
      <c r="D55" s="1435"/>
    </row>
    <row r="59" spans="2:17" ht="18" x14ac:dyDescent="0.25">
      <c r="B59" s="499" t="s">
        <v>168</v>
      </c>
      <c r="C59" s="500"/>
      <c r="D59" s="500"/>
      <c r="E59" s="500"/>
      <c r="F59" s="500"/>
      <c r="G59" s="500"/>
      <c r="H59" s="500"/>
      <c r="I59" s="500"/>
      <c r="J59" s="500"/>
      <c r="K59" s="500"/>
      <c r="L59" s="500"/>
      <c r="M59" s="500"/>
      <c r="N59" s="500"/>
      <c r="O59" s="500"/>
      <c r="P59" s="500"/>
      <c r="Q59" s="500"/>
    </row>
    <row r="60" spans="2:17" ht="15.75" thickBot="1" x14ac:dyDescent="0.3"/>
    <row r="61" spans="2:17" x14ac:dyDescent="0.25">
      <c r="B61" s="2134"/>
      <c r="C61" s="2135"/>
      <c r="D61" s="2135"/>
      <c r="E61" s="2135"/>
      <c r="F61" s="2135"/>
      <c r="G61" s="1678"/>
    </row>
    <row r="62" spans="2:17" ht="26.25" x14ac:dyDescent="0.25">
      <c r="B62" s="2136">
        <v>2018</v>
      </c>
      <c r="C62" s="2132" t="s">
        <v>314</v>
      </c>
      <c r="D62" s="2132" t="s">
        <v>1179</v>
      </c>
      <c r="E62" s="2133" t="s">
        <v>329</v>
      </c>
      <c r="F62" s="2132" t="s">
        <v>1180</v>
      </c>
      <c r="G62" s="2137" t="s">
        <v>1071</v>
      </c>
      <c r="L62" s="186"/>
      <c r="M62" s="49"/>
    </row>
    <row r="63" spans="2:17" x14ac:dyDescent="0.25">
      <c r="B63" s="2126" t="s">
        <v>206</v>
      </c>
      <c r="C63" s="2121">
        <v>43161</v>
      </c>
      <c r="D63" s="2121">
        <v>43200</v>
      </c>
      <c r="E63" s="671">
        <v>25</v>
      </c>
      <c r="F63" s="671">
        <v>25</v>
      </c>
      <c r="G63" s="2139">
        <v>0</v>
      </c>
      <c r="J63" s="309"/>
      <c r="L63" s="288"/>
    </row>
    <row r="64" spans="2:17" x14ac:dyDescent="0.25">
      <c r="B64" s="2126" t="s">
        <v>207</v>
      </c>
      <c r="C64" s="2121">
        <v>43196</v>
      </c>
      <c r="D64" s="2121">
        <v>43200</v>
      </c>
      <c r="E64" s="671">
        <v>25</v>
      </c>
      <c r="F64" s="671">
        <v>25</v>
      </c>
      <c r="G64" s="2139">
        <v>0</v>
      </c>
      <c r="J64" s="309"/>
      <c r="L64" s="288"/>
    </row>
    <row r="65" spans="2:12" x14ac:dyDescent="0.25">
      <c r="B65" s="2126" t="s">
        <v>331</v>
      </c>
      <c r="C65" s="2121">
        <v>43217</v>
      </c>
      <c r="D65" s="2121">
        <v>43217</v>
      </c>
      <c r="E65" s="671">
        <v>25</v>
      </c>
      <c r="F65" s="671">
        <v>25</v>
      </c>
      <c r="G65" s="2140">
        <v>1</v>
      </c>
    </row>
    <row r="66" spans="2:12" x14ac:dyDescent="0.25">
      <c r="B66" s="2126" t="s">
        <v>318</v>
      </c>
      <c r="C66" s="2121">
        <v>43245</v>
      </c>
      <c r="D66" s="2121">
        <v>43245</v>
      </c>
      <c r="E66" s="671">
        <v>24</v>
      </c>
      <c r="F66" s="671">
        <v>1</v>
      </c>
      <c r="G66" s="2140">
        <v>1</v>
      </c>
    </row>
    <row r="67" spans="2:12" x14ac:dyDescent="0.25">
      <c r="B67" s="2126" t="s">
        <v>210</v>
      </c>
      <c r="C67" s="2121">
        <v>43280</v>
      </c>
      <c r="D67" s="2121">
        <v>43273</v>
      </c>
      <c r="E67" s="671">
        <v>25</v>
      </c>
      <c r="F67" s="671">
        <v>25</v>
      </c>
      <c r="G67" s="2140">
        <v>1</v>
      </c>
      <c r="J67" s="49"/>
    </row>
    <row r="68" spans="2:12" x14ac:dyDescent="0.25">
      <c r="B68" s="2126" t="s">
        <v>1181</v>
      </c>
      <c r="C68" s="2121">
        <v>43315</v>
      </c>
      <c r="D68" s="2121">
        <v>43318</v>
      </c>
      <c r="E68" s="671">
        <v>26</v>
      </c>
      <c r="F68" s="671">
        <v>26</v>
      </c>
      <c r="G68" s="2140">
        <v>1</v>
      </c>
      <c r="J68" s="309"/>
      <c r="L68" s="288"/>
    </row>
    <row r="69" spans="2:12" x14ac:dyDescent="0.25">
      <c r="B69" s="2126" t="s">
        <v>212</v>
      </c>
      <c r="C69" s="2121">
        <v>43336</v>
      </c>
      <c r="D69" s="2121">
        <v>43334</v>
      </c>
      <c r="E69" s="671">
        <v>26</v>
      </c>
      <c r="F69" s="671">
        <v>26</v>
      </c>
      <c r="G69" s="2140">
        <v>1</v>
      </c>
      <c r="J69" s="309"/>
      <c r="L69" s="288"/>
    </row>
    <row r="70" spans="2:12" x14ac:dyDescent="0.25">
      <c r="B70" s="2126" t="s">
        <v>213</v>
      </c>
      <c r="C70" s="2119">
        <v>43371</v>
      </c>
      <c r="D70" s="2119">
        <v>43369</v>
      </c>
      <c r="E70" s="2131">
        <v>26</v>
      </c>
      <c r="F70" s="2131">
        <v>26</v>
      </c>
      <c r="G70" s="2138">
        <v>1</v>
      </c>
      <c r="J70" s="309"/>
      <c r="L70" s="288"/>
    </row>
    <row r="71" spans="2:12" x14ac:dyDescent="0.25">
      <c r="B71" s="2840" t="s">
        <v>214</v>
      </c>
      <c r="C71" s="2119">
        <v>43399</v>
      </c>
      <c r="D71" s="2119">
        <v>43395</v>
      </c>
      <c r="E71" s="2131">
        <v>25</v>
      </c>
      <c r="F71" s="2131">
        <v>24</v>
      </c>
      <c r="G71" s="2847">
        <v>0.96</v>
      </c>
      <c r="J71" s="309"/>
      <c r="L71" s="288"/>
    </row>
    <row r="72" spans="2:12" x14ac:dyDescent="0.25">
      <c r="B72" s="2840" t="s">
        <v>215</v>
      </c>
      <c r="C72" s="2119">
        <v>43433</v>
      </c>
      <c r="D72" s="2119">
        <v>43433</v>
      </c>
      <c r="E72" s="2131">
        <v>25</v>
      </c>
      <c r="F72" s="2131">
        <v>24</v>
      </c>
      <c r="G72" s="2847">
        <v>0.96</v>
      </c>
      <c r="J72" s="309"/>
      <c r="L72" s="288"/>
    </row>
    <row r="73" spans="2:12" x14ac:dyDescent="0.25">
      <c r="B73" s="2840" t="s">
        <v>216</v>
      </c>
      <c r="C73" s="2848">
        <v>43476</v>
      </c>
      <c r="D73" s="2119">
        <v>43476</v>
      </c>
      <c r="E73" s="2131">
        <v>24</v>
      </c>
      <c r="F73" s="2131">
        <v>24</v>
      </c>
      <c r="G73" s="2847">
        <v>1</v>
      </c>
      <c r="L73" s="288"/>
    </row>
    <row r="74" spans="2:12" x14ac:dyDescent="0.25">
      <c r="B74" s="2840" t="s">
        <v>217</v>
      </c>
      <c r="C74" s="2119">
        <v>43504</v>
      </c>
      <c r="D74" s="2119">
        <v>43504</v>
      </c>
      <c r="E74" s="2131">
        <v>24</v>
      </c>
      <c r="F74" s="2131">
        <v>23</v>
      </c>
      <c r="G74" s="2847">
        <v>0.95830000000000004</v>
      </c>
      <c r="L74" s="288"/>
    </row>
    <row r="75" spans="2:12" ht="26.25" x14ac:dyDescent="0.25">
      <c r="B75" s="2136">
        <v>2019</v>
      </c>
      <c r="C75" s="2132" t="s">
        <v>314</v>
      </c>
      <c r="D75" s="2132" t="s">
        <v>1179</v>
      </c>
      <c r="E75" s="2133" t="s">
        <v>329</v>
      </c>
      <c r="F75" s="2132" t="s">
        <v>1180</v>
      </c>
      <c r="G75" s="2137" t="s">
        <v>1071</v>
      </c>
      <c r="L75" s="288"/>
    </row>
    <row r="76" spans="2:12" x14ac:dyDescent="0.25">
      <c r="B76" s="2840" t="s">
        <v>206</v>
      </c>
      <c r="C76" s="2119">
        <v>43525</v>
      </c>
      <c r="D76" s="2119">
        <v>43525</v>
      </c>
      <c r="E76" s="2131">
        <v>26</v>
      </c>
      <c r="F76" s="2131">
        <v>25</v>
      </c>
      <c r="G76" s="2861">
        <v>0.96150000000000002</v>
      </c>
      <c r="L76" s="288"/>
    </row>
    <row r="77" spans="2:12" x14ac:dyDescent="0.25">
      <c r="B77" s="2840" t="s">
        <v>207</v>
      </c>
      <c r="C77" s="2119">
        <v>43553</v>
      </c>
      <c r="D77" s="2119">
        <v>43552</v>
      </c>
      <c r="E77" s="2131">
        <v>25</v>
      </c>
      <c r="F77" s="2131">
        <v>25</v>
      </c>
      <c r="G77" s="2862">
        <v>1</v>
      </c>
    </row>
    <row r="78" spans="2:12" x14ac:dyDescent="0.25">
      <c r="B78" s="2126" t="s">
        <v>331</v>
      </c>
    </row>
    <row r="79" spans="2:12" x14ac:dyDescent="0.25">
      <c r="B79" s="228"/>
    </row>
    <row r="81" spans="2:6" x14ac:dyDescent="0.25">
      <c r="B81" s="56" t="s">
        <v>285</v>
      </c>
    </row>
    <row r="82" spans="2:6" x14ac:dyDescent="0.25">
      <c r="B82" t="s">
        <v>176</v>
      </c>
    </row>
    <row r="83" spans="2:6" x14ac:dyDescent="0.25">
      <c r="B83" t="s">
        <v>177</v>
      </c>
    </row>
    <row r="84" spans="2:6" x14ac:dyDescent="0.25">
      <c r="B84" s="489" t="s">
        <v>178</v>
      </c>
      <c r="C84" s="490"/>
      <c r="D84" s="490"/>
      <c r="E84" s="490"/>
      <c r="F84" s="491"/>
    </row>
    <row r="85" spans="2:6" x14ac:dyDescent="0.25">
      <c r="B85" s="156" t="s">
        <v>179</v>
      </c>
      <c r="C85" s="157"/>
      <c r="D85" s="158" t="s">
        <v>180</v>
      </c>
      <c r="E85" s="157"/>
      <c r="F85" s="159"/>
    </row>
    <row r="86" spans="2:6" x14ac:dyDescent="0.25">
      <c r="B86" s="492"/>
      <c r="C86" s="1956"/>
      <c r="D86" s="702"/>
      <c r="E86" s="463"/>
      <c r="F86" s="494"/>
    </row>
    <row r="87" spans="2:6" x14ac:dyDescent="0.25">
      <c r="B87" s="492"/>
      <c r="C87" s="463"/>
      <c r="D87" s="493"/>
      <c r="E87" s="463"/>
      <c r="F87" s="494"/>
    </row>
    <row r="88" spans="2:6" x14ac:dyDescent="0.25">
      <c r="B88" s="492"/>
      <c r="C88" s="463"/>
      <c r="D88" s="493"/>
      <c r="E88" s="463"/>
      <c r="F88" s="494"/>
    </row>
    <row r="89" spans="2:6" x14ac:dyDescent="0.25">
      <c r="B89" s="492"/>
      <c r="C89" s="463"/>
      <c r="D89" s="493"/>
      <c r="E89" s="463"/>
      <c r="F89" s="494"/>
    </row>
    <row r="90" spans="2:6" x14ac:dyDescent="0.25">
      <c r="B90" s="492"/>
      <c r="C90" s="463"/>
      <c r="D90" s="493"/>
      <c r="E90" s="463"/>
      <c r="F90" s="494"/>
    </row>
    <row r="91" spans="2:6" x14ac:dyDescent="0.25">
      <c r="B91" s="492"/>
      <c r="C91" s="463"/>
      <c r="D91" s="493"/>
      <c r="E91" s="463"/>
      <c r="F91" s="494"/>
    </row>
    <row r="92" spans="2:6" x14ac:dyDescent="0.25">
      <c r="B92" s="492"/>
      <c r="C92" s="463"/>
      <c r="D92" s="493"/>
      <c r="E92" s="463"/>
      <c r="F92" s="494"/>
    </row>
    <row r="93" spans="2:6" x14ac:dyDescent="0.25">
      <c r="B93" s="492"/>
      <c r="C93" s="463"/>
      <c r="D93" s="493"/>
      <c r="E93" s="463"/>
      <c r="F93" s="494"/>
    </row>
    <row r="94" spans="2:6" x14ac:dyDescent="0.25">
      <c r="B94" s="492"/>
      <c r="C94" s="463"/>
      <c r="D94" s="493"/>
      <c r="E94" s="463"/>
      <c r="F94" s="494"/>
    </row>
    <row r="95" spans="2:6" x14ac:dyDescent="0.25">
      <c r="B95" s="492"/>
      <c r="C95" s="463"/>
      <c r="D95" s="493"/>
      <c r="E95" s="463"/>
      <c r="F95" s="494"/>
    </row>
    <row r="96" spans="2:6" ht="15.75" thickBot="1" x14ac:dyDescent="0.3">
      <c r="B96" s="495"/>
      <c r="C96" s="496"/>
      <c r="D96" s="497"/>
      <c r="E96" s="496"/>
      <c r="F96" s="498"/>
    </row>
    <row r="100" spans="2:2" x14ac:dyDescent="0.25">
      <c r="B100" s="309"/>
    </row>
  </sheetData>
  <mergeCells count="1">
    <mergeCell ref="B4:F4"/>
  </mergeCells>
  <conditionalFormatting sqref="C41:C48">
    <cfRule type="cellIs" dxfId="19" priority="5" stopIfTrue="1" operator="between">
      <formula>0.01</formula>
      <formula>0.9499</formula>
    </cfRule>
  </conditionalFormatting>
  <conditionalFormatting sqref="G63:G69">
    <cfRule type="cellIs" dxfId="18" priority="6" stopIfTrue="1" operator="between">
      <formula>0.01</formula>
      <formula>0.9999</formula>
    </cfRule>
  </conditionalFormatting>
  <conditionalFormatting sqref="C29:C40">
    <cfRule type="cellIs" dxfId="17" priority="4" stopIfTrue="1" operator="between">
      <formula>0.01</formula>
      <formula>0.9499</formula>
    </cfRule>
  </conditionalFormatting>
  <conditionalFormatting sqref="G70">
    <cfRule type="cellIs" dxfId="16" priority="3" stopIfTrue="1" operator="between">
      <formula>0.01</formula>
      <formula>0.9999</formula>
    </cfRule>
  </conditionalFormatting>
  <conditionalFormatting sqref="C49:C55">
    <cfRule type="cellIs" dxfId="15" priority="2" stopIfTrue="1" operator="between">
      <formula>0.01</formula>
      <formula>0.9499</formula>
    </cfRule>
  </conditionalFormatting>
  <conditionalFormatting sqref="G77">
    <cfRule type="cellIs" dxfId="14" priority="1" stopIfTrue="1" operator="between">
      <formula>0.01</formula>
      <formula>0.9999</formula>
    </cfRule>
  </conditionalFormatting>
  <pageMargins left="0.7" right="0.7" top="0.75" bottom="0.75" header="0.3" footer="0.3"/>
  <pageSetup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0"/>
  <sheetViews>
    <sheetView workbookViewId="0"/>
  </sheetViews>
  <sheetFormatPr defaultColWidth="11.42578125" defaultRowHeight="15" x14ac:dyDescent="0.25"/>
  <cols>
    <col min="1" max="1" width="11.42578125" customWidth="1"/>
    <col min="2" max="2" width="19" customWidth="1"/>
    <col min="3" max="3" width="11.42578125" customWidth="1"/>
    <col min="4" max="4" width="13.42578125" customWidth="1"/>
    <col min="257" max="257" width="11.42578125" customWidth="1"/>
    <col min="258" max="258" width="19" customWidth="1"/>
    <col min="259" max="259" width="11.42578125" customWidth="1"/>
    <col min="260" max="260" width="13.42578125" customWidth="1"/>
    <col min="513" max="513" width="11.42578125" customWidth="1"/>
    <col min="514" max="514" width="19" customWidth="1"/>
    <col min="515" max="515" width="11.42578125" customWidth="1"/>
    <col min="516" max="516" width="13.42578125" customWidth="1"/>
    <col min="769" max="769" width="11.42578125" customWidth="1"/>
    <col min="770" max="770" width="19" customWidth="1"/>
    <col min="771" max="771" width="11.42578125" customWidth="1"/>
    <col min="772" max="772" width="13.42578125" customWidth="1"/>
    <col min="1025" max="1025" width="11.42578125" customWidth="1"/>
    <col min="1026" max="1026" width="19" customWidth="1"/>
    <col min="1027" max="1027" width="11.42578125" customWidth="1"/>
    <col min="1028" max="1028" width="13.42578125" customWidth="1"/>
    <col min="1281" max="1281" width="11.42578125" customWidth="1"/>
    <col min="1282" max="1282" width="19" customWidth="1"/>
    <col min="1283" max="1283" width="11.42578125" customWidth="1"/>
    <col min="1284" max="1284" width="13.42578125" customWidth="1"/>
    <col min="1537" max="1537" width="11.42578125" customWidth="1"/>
    <col min="1538" max="1538" width="19" customWidth="1"/>
    <col min="1539" max="1539" width="11.42578125" customWidth="1"/>
    <col min="1540" max="1540" width="13.42578125" customWidth="1"/>
    <col min="1793" max="1793" width="11.42578125" customWidth="1"/>
    <col min="1794" max="1794" width="19" customWidth="1"/>
    <col min="1795" max="1795" width="11.42578125" customWidth="1"/>
    <col min="1796" max="1796" width="13.42578125" customWidth="1"/>
    <col min="2049" max="2049" width="11.42578125" customWidth="1"/>
    <col min="2050" max="2050" width="19" customWidth="1"/>
    <col min="2051" max="2051" width="11.42578125" customWidth="1"/>
    <col min="2052" max="2052" width="13.42578125" customWidth="1"/>
    <col min="2305" max="2305" width="11.42578125" customWidth="1"/>
    <col min="2306" max="2306" width="19" customWidth="1"/>
    <col min="2307" max="2307" width="11.42578125" customWidth="1"/>
    <col min="2308" max="2308" width="13.42578125" customWidth="1"/>
    <col min="2561" max="2561" width="11.42578125" customWidth="1"/>
    <col min="2562" max="2562" width="19" customWidth="1"/>
    <col min="2563" max="2563" width="11.42578125" customWidth="1"/>
    <col min="2564" max="2564" width="13.42578125" customWidth="1"/>
    <col min="2817" max="2817" width="11.42578125" customWidth="1"/>
    <col min="2818" max="2818" width="19" customWidth="1"/>
    <col min="2819" max="2819" width="11.42578125" customWidth="1"/>
    <col min="2820" max="2820" width="13.42578125" customWidth="1"/>
    <col min="3073" max="3073" width="11.42578125" customWidth="1"/>
    <col min="3074" max="3074" width="19" customWidth="1"/>
    <col min="3075" max="3075" width="11.42578125" customWidth="1"/>
    <col min="3076" max="3076" width="13.42578125" customWidth="1"/>
    <col min="3329" max="3329" width="11.42578125" customWidth="1"/>
    <col min="3330" max="3330" width="19" customWidth="1"/>
    <col min="3331" max="3331" width="11.42578125" customWidth="1"/>
    <col min="3332" max="3332" width="13.42578125" customWidth="1"/>
    <col min="3585" max="3585" width="11.42578125" customWidth="1"/>
    <col min="3586" max="3586" width="19" customWidth="1"/>
    <col min="3587" max="3587" width="11.42578125" customWidth="1"/>
    <col min="3588" max="3588" width="13.42578125" customWidth="1"/>
    <col min="3841" max="3841" width="11.42578125" customWidth="1"/>
    <col min="3842" max="3842" width="19" customWidth="1"/>
    <col min="3843" max="3843" width="11.42578125" customWidth="1"/>
    <col min="3844" max="3844" width="13.42578125" customWidth="1"/>
    <col min="4097" max="4097" width="11.42578125" customWidth="1"/>
    <col min="4098" max="4098" width="19" customWidth="1"/>
    <col min="4099" max="4099" width="11.42578125" customWidth="1"/>
    <col min="4100" max="4100" width="13.42578125" customWidth="1"/>
    <col min="4353" max="4353" width="11.42578125" customWidth="1"/>
    <col min="4354" max="4354" width="19" customWidth="1"/>
    <col min="4355" max="4355" width="11.42578125" customWidth="1"/>
    <col min="4356" max="4356" width="13.42578125" customWidth="1"/>
    <col min="4609" max="4609" width="11.42578125" customWidth="1"/>
    <col min="4610" max="4610" width="19" customWidth="1"/>
    <col min="4611" max="4611" width="11.42578125" customWidth="1"/>
    <col min="4612" max="4612" width="13.42578125" customWidth="1"/>
    <col min="4865" max="4865" width="11.42578125" customWidth="1"/>
    <col min="4866" max="4866" width="19" customWidth="1"/>
    <col min="4867" max="4867" width="11.42578125" customWidth="1"/>
    <col min="4868" max="4868" width="13.42578125" customWidth="1"/>
    <col min="5121" max="5121" width="11.42578125" customWidth="1"/>
    <col min="5122" max="5122" width="19" customWidth="1"/>
    <col min="5123" max="5123" width="11.42578125" customWidth="1"/>
    <col min="5124" max="5124" width="13.42578125" customWidth="1"/>
    <col min="5377" max="5377" width="11.42578125" customWidth="1"/>
    <col min="5378" max="5378" width="19" customWidth="1"/>
    <col min="5379" max="5379" width="11.42578125" customWidth="1"/>
    <col min="5380" max="5380" width="13.42578125" customWidth="1"/>
    <col min="5633" max="5633" width="11.42578125" customWidth="1"/>
    <col min="5634" max="5634" width="19" customWidth="1"/>
    <col min="5635" max="5635" width="11.42578125" customWidth="1"/>
    <col min="5636" max="5636" width="13.42578125" customWidth="1"/>
    <col min="5889" max="5889" width="11.42578125" customWidth="1"/>
    <col min="5890" max="5890" width="19" customWidth="1"/>
    <col min="5891" max="5891" width="11.42578125" customWidth="1"/>
    <col min="5892" max="5892" width="13.42578125" customWidth="1"/>
    <col min="6145" max="6145" width="11.42578125" customWidth="1"/>
    <col min="6146" max="6146" width="19" customWidth="1"/>
    <col min="6147" max="6147" width="11.42578125" customWidth="1"/>
    <col min="6148" max="6148" width="13.42578125" customWidth="1"/>
    <col min="6401" max="6401" width="11.42578125" customWidth="1"/>
    <col min="6402" max="6402" width="19" customWidth="1"/>
    <col min="6403" max="6403" width="11.42578125" customWidth="1"/>
    <col min="6404" max="6404" width="13.42578125" customWidth="1"/>
    <col min="6657" max="6657" width="11.42578125" customWidth="1"/>
    <col min="6658" max="6658" width="19" customWidth="1"/>
    <col min="6659" max="6659" width="11.42578125" customWidth="1"/>
    <col min="6660" max="6660" width="13.42578125" customWidth="1"/>
    <col min="6913" max="6913" width="11.42578125" customWidth="1"/>
    <col min="6914" max="6914" width="19" customWidth="1"/>
    <col min="6915" max="6915" width="11.42578125" customWidth="1"/>
    <col min="6916" max="6916" width="13.42578125" customWidth="1"/>
    <col min="7169" max="7169" width="11.42578125" customWidth="1"/>
    <col min="7170" max="7170" width="19" customWidth="1"/>
    <col min="7171" max="7171" width="11.42578125" customWidth="1"/>
    <col min="7172" max="7172" width="13.42578125" customWidth="1"/>
    <col min="7425" max="7425" width="11.42578125" customWidth="1"/>
    <col min="7426" max="7426" width="19" customWidth="1"/>
    <col min="7427" max="7427" width="11.42578125" customWidth="1"/>
    <col min="7428" max="7428" width="13.42578125" customWidth="1"/>
    <col min="7681" max="7681" width="11.42578125" customWidth="1"/>
    <col min="7682" max="7682" width="19" customWidth="1"/>
    <col min="7683" max="7683" width="11.42578125" customWidth="1"/>
    <col min="7684" max="7684" width="13.42578125" customWidth="1"/>
    <col min="7937" max="7937" width="11.42578125" customWidth="1"/>
    <col min="7938" max="7938" width="19" customWidth="1"/>
    <col min="7939" max="7939" width="11.42578125" customWidth="1"/>
    <col min="7940" max="7940" width="13.42578125" customWidth="1"/>
    <col min="8193" max="8193" width="11.42578125" customWidth="1"/>
    <col min="8194" max="8194" width="19" customWidth="1"/>
    <col min="8195" max="8195" width="11.42578125" customWidth="1"/>
    <col min="8196" max="8196" width="13.42578125" customWidth="1"/>
    <col min="8449" max="8449" width="11.42578125" customWidth="1"/>
    <col min="8450" max="8450" width="19" customWidth="1"/>
    <col min="8451" max="8451" width="11.42578125" customWidth="1"/>
    <col min="8452" max="8452" width="13.42578125" customWidth="1"/>
    <col min="8705" max="8705" width="11.42578125" customWidth="1"/>
    <col min="8706" max="8706" width="19" customWidth="1"/>
    <col min="8707" max="8707" width="11.42578125" customWidth="1"/>
    <col min="8708" max="8708" width="13.42578125" customWidth="1"/>
    <col min="8961" max="8961" width="11.42578125" customWidth="1"/>
    <col min="8962" max="8962" width="19" customWidth="1"/>
    <col min="8963" max="8963" width="11.42578125" customWidth="1"/>
    <col min="8964" max="8964" width="13.42578125" customWidth="1"/>
    <col min="9217" max="9217" width="11.42578125" customWidth="1"/>
    <col min="9218" max="9218" width="19" customWidth="1"/>
    <col min="9219" max="9219" width="11.42578125" customWidth="1"/>
    <col min="9220" max="9220" width="13.42578125" customWidth="1"/>
    <col min="9473" max="9473" width="11.42578125" customWidth="1"/>
    <col min="9474" max="9474" width="19" customWidth="1"/>
    <col min="9475" max="9475" width="11.42578125" customWidth="1"/>
    <col min="9476" max="9476" width="13.42578125" customWidth="1"/>
    <col min="9729" max="9729" width="11.42578125" customWidth="1"/>
    <col min="9730" max="9730" width="19" customWidth="1"/>
    <col min="9731" max="9731" width="11.42578125" customWidth="1"/>
    <col min="9732" max="9732" width="13.42578125" customWidth="1"/>
    <col min="9985" max="9985" width="11.42578125" customWidth="1"/>
    <col min="9986" max="9986" width="19" customWidth="1"/>
    <col min="9987" max="9987" width="11.42578125" customWidth="1"/>
    <col min="9988" max="9988" width="13.42578125" customWidth="1"/>
    <col min="10241" max="10241" width="11.42578125" customWidth="1"/>
    <col min="10242" max="10242" width="19" customWidth="1"/>
    <col min="10243" max="10243" width="11.42578125" customWidth="1"/>
    <col min="10244" max="10244" width="13.42578125" customWidth="1"/>
    <col min="10497" max="10497" width="11.42578125" customWidth="1"/>
    <col min="10498" max="10498" width="19" customWidth="1"/>
    <col min="10499" max="10499" width="11.42578125" customWidth="1"/>
    <col min="10500" max="10500" width="13.42578125" customWidth="1"/>
    <col min="10753" max="10753" width="11.42578125" customWidth="1"/>
    <col min="10754" max="10754" width="19" customWidth="1"/>
    <col min="10755" max="10755" width="11.42578125" customWidth="1"/>
    <col min="10756" max="10756" width="13.42578125" customWidth="1"/>
    <col min="11009" max="11009" width="11.42578125" customWidth="1"/>
    <col min="11010" max="11010" width="19" customWidth="1"/>
    <col min="11011" max="11011" width="11.42578125" customWidth="1"/>
    <col min="11012" max="11012" width="13.42578125" customWidth="1"/>
    <col min="11265" max="11265" width="11.42578125" customWidth="1"/>
    <col min="11266" max="11266" width="19" customWidth="1"/>
    <col min="11267" max="11267" width="11.42578125" customWidth="1"/>
    <col min="11268" max="11268" width="13.42578125" customWidth="1"/>
    <col min="11521" max="11521" width="11.42578125" customWidth="1"/>
    <col min="11522" max="11522" width="19" customWidth="1"/>
    <col min="11523" max="11523" width="11.42578125" customWidth="1"/>
    <col min="11524" max="11524" width="13.42578125" customWidth="1"/>
    <col min="11777" max="11777" width="11.42578125" customWidth="1"/>
    <col min="11778" max="11778" width="19" customWidth="1"/>
    <col min="11779" max="11779" width="11.42578125" customWidth="1"/>
    <col min="11780" max="11780" width="13.42578125" customWidth="1"/>
    <col min="12033" max="12033" width="11.42578125" customWidth="1"/>
    <col min="12034" max="12034" width="19" customWidth="1"/>
    <col min="12035" max="12035" width="11.42578125" customWidth="1"/>
    <col min="12036" max="12036" width="13.42578125" customWidth="1"/>
    <col min="12289" max="12289" width="11.42578125" customWidth="1"/>
    <col min="12290" max="12290" width="19" customWidth="1"/>
    <col min="12291" max="12291" width="11.42578125" customWidth="1"/>
    <col min="12292" max="12292" width="13.42578125" customWidth="1"/>
    <col min="12545" max="12545" width="11.42578125" customWidth="1"/>
    <col min="12546" max="12546" width="19" customWidth="1"/>
    <col min="12547" max="12547" width="11.42578125" customWidth="1"/>
    <col min="12548" max="12548" width="13.42578125" customWidth="1"/>
    <col min="12801" max="12801" width="11.42578125" customWidth="1"/>
    <col min="12802" max="12802" width="19" customWidth="1"/>
    <col min="12803" max="12803" width="11.42578125" customWidth="1"/>
    <col min="12804" max="12804" width="13.42578125" customWidth="1"/>
    <col min="13057" max="13057" width="11.42578125" customWidth="1"/>
    <col min="13058" max="13058" width="19" customWidth="1"/>
    <col min="13059" max="13059" width="11.42578125" customWidth="1"/>
    <col min="13060" max="13060" width="13.42578125" customWidth="1"/>
    <col min="13313" max="13313" width="11.42578125" customWidth="1"/>
    <col min="13314" max="13314" width="19" customWidth="1"/>
    <col min="13315" max="13315" width="11.42578125" customWidth="1"/>
    <col min="13316" max="13316" width="13.42578125" customWidth="1"/>
    <col min="13569" max="13569" width="11.42578125" customWidth="1"/>
    <col min="13570" max="13570" width="19" customWidth="1"/>
    <col min="13571" max="13571" width="11.42578125" customWidth="1"/>
    <col min="13572" max="13572" width="13.42578125" customWidth="1"/>
    <col min="13825" max="13825" width="11.42578125" customWidth="1"/>
    <col min="13826" max="13826" width="19" customWidth="1"/>
    <col min="13827" max="13827" width="11.42578125" customWidth="1"/>
    <col min="13828" max="13828" width="13.42578125" customWidth="1"/>
    <col min="14081" max="14081" width="11.42578125" customWidth="1"/>
    <col min="14082" max="14082" width="19" customWidth="1"/>
    <col min="14083" max="14083" width="11.42578125" customWidth="1"/>
    <col min="14084" max="14084" width="13.42578125" customWidth="1"/>
    <col min="14337" max="14337" width="11.42578125" customWidth="1"/>
    <col min="14338" max="14338" width="19" customWidth="1"/>
    <col min="14339" max="14339" width="11.42578125" customWidth="1"/>
    <col min="14340" max="14340" width="13.42578125" customWidth="1"/>
    <col min="14593" max="14593" width="11.42578125" customWidth="1"/>
    <col min="14594" max="14594" width="19" customWidth="1"/>
    <col min="14595" max="14595" width="11.42578125" customWidth="1"/>
    <col min="14596" max="14596" width="13.42578125" customWidth="1"/>
    <col min="14849" max="14849" width="11.42578125" customWidth="1"/>
    <col min="14850" max="14850" width="19" customWidth="1"/>
    <col min="14851" max="14851" width="11.42578125" customWidth="1"/>
    <col min="14852" max="14852" width="13.42578125" customWidth="1"/>
    <col min="15105" max="15105" width="11.42578125" customWidth="1"/>
    <col min="15106" max="15106" width="19" customWidth="1"/>
    <col min="15107" max="15107" width="11.42578125" customWidth="1"/>
    <col min="15108" max="15108" width="13.42578125" customWidth="1"/>
    <col min="15361" max="15361" width="11.42578125" customWidth="1"/>
    <col min="15362" max="15362" width="19" customWidth="1"/>
    <col min="15363" max="15363" width="11.42578125" customWidth="1"/>
    <col min="15364" max="15364" width="13.42578125" customWidth="1"/>
    <col min="15617" max="15617" width="11.42578125" customWidth="1"/>
    <col min="15618" max="15618" width="19" customWidth="1"/>
    <col min="15619" max="15619" width="11.42578125" customWidth="1"/>
    <col min="15620" max="15620" width="13.42578125" customWidth="1"/>
    <col min="15873" max="15873" width="11.42578125" customWidth="1"/>
    <col min="15874" max="15874" width="19" customWidth="1"/>
    <col min="15875" max="15875" width="11.42578125" customWidth="1"/>
    <col min="15876" max="15876" width="13.42578125" customWidth="1"/>
    <col min="16129" max="16129" width="11.42578125" customWidth="1"/>
    <col min="16130" max="16130" width="19" customWidth="1"/>
    <col min="16131" max="16131" width="11.42578125" customWidth="1"/>
    <col min="16132" max="16132" width="13.42578125" customWidth="1"/>
  </cols>
  <sheetData>
    <row r="1" spans="2:10" x14ac:dyDescent="0.25">
      <c r="E1" s="1552" t="s">
        <v>148</v>
      </c>
    </row>
    <row r="2" spans="2:10" x14ac:dyDescent="0.25">
      <c r="E2" s="1553" t="s">
        <v>41</v>
      </c>
    </row>
    <row r="3" spans="2:10" ht="15.75" x14ac:dyDescent="0.25">
      <c r="D3" s="123"/>
      <c r="E3" s="1554" t="s">
        <v>1182</v>
      </c>
    </row>
    <row r="6" spans="2:10" x14ac:dyDescent="0.25">
      <c r="F6" t="s">
        <v>404</v>
      </c>
      <c r="H6" s="521">
        <v>43607</v>
      </c>
      <c r="I6" s="463"/>
    </row>
    <row r="7" spans="2:10" x14ac:dyDescent="0.25">
      <c r="F7" s="1555" t="s">
        <v>152</v>
      </c>
      <c r="G7" s="464" t="s">
        <v>1183</v>
      </c>
      <c r="H7" s="465"/>
    </row>
    <row r="8" spans="2:10" x14ac:dyDescent="0.25">
      <c r="H8" s="1555"/>
      <c r="I8" s="49"/>
      <c r="J8" s="49"/>
    </row>
    <row r="9" spans="2:10" ht="15.75" x14ac:dyDescent="0.3">
      <c r="B9" s="3279" t="s">
        <v>39</v>
      </c>
      <c r="C9" s="1041" t="s">
        <v>752</v>
      </c>
      <c r="D9" s="1042"/>
      <c r="E9" s="1042"/>
      <c r="F9" s="1042"/>
      <c r="G9" s="1042"/>
      <c r="H9" s="1042"/>
      <c r="I9" s="1043"/>
      <c r="J9" s="49"/>
    </row>
    <row r="10" spans="2:10" ht="15.75" x14ac:dyDescent="0.3">
      <c r="B10" s="3280" t="s">
        <v>157</v>
      </c>
      <c r="C10" s="1003" t="s">
        <v>914</v>
      </c>
      <c r="D10" s="1004"/>
      <c r="E10" s="1004"/>
      <c r="F10" s="1004"/>
      <c r="G10" s="1004"/>
      <c r="H10" s="1004"/>
      <c r="I10" s="1005"/>
    </row>
    <row r="11" spans="2:10" ht="15.75" x14ac:dyDescent="0.3">
      <c r="B11" s="1044"/>
      <c r="C11" s="994" t="s">
        <v>915</v>
      </c>
      <c r="D11" s="995"/>
      <c r="E11" s="995"/>
      <c r="F11" s="995"/>
      <c r="G11" s="995"/>
      <c r="H11" s="995"/>
      <c r="I11" s="996"/>
    </row>
    <row r="12" spans="2:10" ht="15.75" x14ac:dyDescent="0.3">
      <c r="B12" s="3281"/>
      <c r="C12" s="994" t="s">
        <v>916</v>
      </c>
      <c r="D12" s="995"/>
      <c r="E12" s="995"/>
      <c r="F12" s="995"/>
      <c r="G12" s="995"/>
      <c r="H12" s="995"/>
      <c r="I12" s="996"/>
    </row>
    <row r="13" spans="2:10" ht="15.75" x14ac:dyDescent="0.3">
      <c r="B13" s="3282"/>
      <c r="C13" s="997"/>
      <c r="D13" s="998"/>
      <c r="E13" s="998"/>
      <c r="F13" s="998"/>
      <c r="G13" s="998"/>
      <c r="H13" s="998"/>
      <c r="I13" s="999"/>
    </row>
    <row r="14" spans="2:10" ht="15.75" x14ac:dyDescent="0.3">
      <c r="B14" s="3281" t="s">
        <v>155</v>
      </c>
      <c r="C14" s="994" t="s">
        <v>1554</v>
      </c>
      <c r="D14" s="995"/>
      <c r="E14" s="995"/>
      <c r="F14" s="995"/>
      <c r="G14" s="995"/>
      <c r="H14" s="995"/>
      <c r="I14" s="996"/>
    </row>
    <row r="15" spans="2:10" ht="15.75" x14ac:dyDescent="0.3">
      <c r="B15" s="3280" t="s">
        <v>159</v>
      </c>
      <c r="C15" s="1003" t="s">
        <v>917</v>
      </c>
      <c r="D15" s="1004"/>
      <c r="E15" s="1004"/>
      <c r="F15" s="1004"/>
      <c r="G15" s="1004"/>
      <c r="H15" s="1004"/>
      <c r="I15" s="1005"/>
      <c r="J15" s="49"/>
    </row>
    <row r="16" spans="2:10" ht="15.75" x14ac:dyDescent="0.3">
      <c r="B16" s="3281"/>
      <c r="C16" s="994"/>
      <c r="D16" s="995"/>
      <c r="E16" s="995"/>
      <c r="F16" s="995"/>
      <c r="G16" s="995"/>
      <c r="H16" s="995"/>
      <c r="I16" s="996"/>
      <c r="J16" s="49"/>
    </row>
    <row r="17" spans="2:10" ht="15.75" x14ac:dyDescent="0.3">
      <c r="B17" s="3282"/>
      <c r="C17" s="997"/>
      <c r="D17" s="998"/>
      <c r="E17" s="998"/>
      <c r="F17" s="998"/>
      <c r="G17" s="998"/>
      <c r="H17" s="998"/>
      <c r="I17" s="999"/>
      <c r="J17" s="49"/>
    </row>
    <row r="18" spans="2:10" ht="15.75" x14ac:dyDescent="0.3">
      <c r="B18" s="3279" t="s">
        <v>161</v>
      </c>
      <c r="C18" s="1000" t="s">
        <v>311</v>
      </c>
      <c r="D18" s="1001"/>
      <c r="E18" s="1001"/>
      <c r="F18" s="1001"/>
      <c r="G18" s="1001"/>
      <c r="H18" s="1001"/>
      <c r="I18" s="1002"/>
      <c r="J18" s="49"/>
    </row>
    <row r="19" spans="2:10" ht="15.75" x14ac:dyDescent="0.3">
      <c r="B19" s="3280" t="s">
        <v>162</v>
      </c>
      <c r="C19" s="1003" t="s">
        <v>411</v>
      </c>
      <c r="D19" s="1004"/>
      <c r="E19" s="1004"/>
      <c r="F19" s="1004"/>
      <c r="G19" s="1004"/>
      <c r="H19" s="1004"/>
      <c r="I19" s="1005"/>
      <c r="J19" s="49"/>
    </row>
    <row r="20" spans="2:10" ht="15.75" x14ac:dyDescent="0.3">
      <c r="B20" s="3282"/>
      <c r="C20" s="997" t="s">
        <v>918</v>
      </c>
      <c r="D20" s="998"/>
      <c r="E20" s="998"/>
      <c r="F20" s="998"/>
      <c r="G20" s="998"/>
      <c r="H20" s="998"/>
      <c r="I20" s="999"/>
      <c r="J20" s="49"/>
    </row>
    <row r="21" spans="2:10" ht="60" x14ac:dyDescent="0.3">
      <c r="B21" s="3283" t="s">
        <v>231</v>
      </c>
      <c r="C21" s="1006" t="s">
        <v>919</v>
      </c>
      <c r="D21" s="1007"/>
      <c r="E21" s="1007"/>
      <c r="F21" s="1007"/>
      <c r="G21" s="1007"/>
      <c r="H21" s="1007"/>
      <c r="I21" s="1008"/>
      <c r="J21" s="49"/>
    </row>
    <row r="22" spans="2:10" hidden="1" x14ac:dyDescent="0.25">
      <c r="B22" s="1556"/>
    </row>
    <row r="23" spans="2:10" x14ac:dyDescent="0.25">
      <c r="B23" s="1556"/>
    </row>
    <row r="24" spans="2:10" x14ac:dyDescent="0.25">
      <c r="B24" s="56" t="s">
        <v>414</v>
      </c>
      <c r="C24" s="1556"/>
    </row>
    <row r="25" spans="2:10" ht="90.75" thickBot="1" x14ac:dyDescent="0.3">
      <c r="B25" s="3245" t="s">
        <v>354</v>
      </c>
      <c r="C25" s="3246" t="s">
        <v>1184</v>
      </c>
      <c r="D25" s="525" t="s">
        <v>159</v>
      </c>
    </row>
    <row r="26" spans="2:10" x14ac:dyDescent="0.25">
      <c r="B26" s="3229" t="s">
        <v>418</v>
      </c>
      <c r="C26" s="3126">
        <v>1</v>
      </c>
      <c r="D26" s="3127">
        <v>0.9</v>
      </c>
      <c r="E26" s="60"/>
    </row>
    <row r="27" spans="2:10" x14ac:dyDescent="0.25">
      <c r="B27" s="2126" t="s">
        <v>1185</v>
      </c>
      <c r="C27" s="1995">
        <v>1</v>
      </c>
      <c r="D27" s="2188">
        <v>0.9</v>
      </c>
    </row>
    <row r="28" spans="2:10" x14ac:dyDescent="0.25">
      <c r="B28" s="2126" t="s">
        <v>1186</v>
      </c>
      <c r="C28" s="1995">
        <v>1</v>
      </c>
      <c r="D28" s="2188">
        <v>0.9</v>
      </c>
    </row>
    <row r="29" spans="2:10" ht="15.75" thickBot="1" x14ac:dyDescent="0.3">
      <c r="B29" s="2127" t="s">
        <v>1187</v>
      </c>
      <c r="C29" s="3250">
        <v>1</v>
      </c>
      <c r="D29" s="2189">
        <v>0.9</v>
      </c>
    </row>
    <row r="30" spans="2:10" x14ac:dyDescent="0.25">
      <c r="B30" s="3229" t="s">
        <v>806</v>
      </c>
      <c r="C30" s="3126">
        <v>1</v>
      </c>
      <c r="D30" s="3127">
        <v>0.9</v>
      </c>
      <c r="E30" s="60"/>
    </row>
    <row r="31" spans="2:10" x14ac:dyDescent="0.25">
      <c r="B31" s="2126" t="s">
        <v>1188</v>
      </c>
      <c r="C31" s="1995">
        <v>1</v>
      </c>
      <c r="D31" s="2188">
        <v>0.9</v>
      </c>
    </row>
    <row r="32" spans="2:10" x14ac:dyDescent="0.25">
      <c r="B32" s="2126" t="s">
        <v>1062</v>
      </c>
      <c r="C32" s="1995">
        <v>1</v>
      </c>
      <c r="D32" s="2188">
        <v>0.9</v>
      </c>
    </row>
    <row r="33" spans="2:14" ht="15.75" thickBot="1" x14ac:dyDescent="0.3">
      <c r="B33" s="2127" t="s">
        <v>1189</v>
      </c>
      <c r="C33" s="3250">
        <v>1</v>
      </c>
      <c r="D33" s="2189">
        <v>0.9</v>
      </c>
    </row>
    <row r="34" spans="2:14" x14ac:dyDescent="0.25">
      <c r="B34" s="3247" t="s">
        <v>1553</v>
      </c>
      <c r="C34" s="3248">
        <v>1</v>
      </c>
      <c r="D34" s="3249">
        <v>0.9</v>
      </c>
    </row>
    <row r="35" spans="2:14" x14ac:dyDescent="0.25">
      <c r="B35" s="1430" t="s">
        <v>1501</v>
      </c>
      <c r="C35" s="1470"/>
      <c r="D35" s="1455">
        <v>0.9</v>
      </c>
    </row>
    <row r="36" spans="2:14" x14ac:dyDescent="0.25">
      <c r="B36" s="1430" t="s">
        <v>1502</v>
      </c>
      <c r="C36" s="1470"/>
      <c r="D36" s="1455">
        <v>0.9</v>
      </c>
    </row>
    <row r="37" spans="2:14" x14ac:dyDescent="0.25">
      <c r="B37" s="1430" t="s">
        <v>1552</v>
      </c>
      <c r="C37" s="176"/>
      <c r="D37" s="1455">
        <v>0.9</v>
      </c>
    </row>
    <row r="38" spans="2:14" x14ac:dyDescent="0.25">
      <c r="B38" s="234"/>
      <c r="C38" s="179"/>
      <c r="D38" s="234"/>
    </row>
    <row r="39" spans="2:14" x14ac:dyDescent="0.25">
      <c r="B39" s="234"/>
      <c r="C39" s="179"/>
      <c r="D39" s="179"/>
      <c r="J39" s="56" t="s">
        <v>285</v>
      </c>
    </row>
    <row r="40" spans="2:14" x14ac:dyDescent="0.25">
      <c r="B40" s="234"/>
      <c r="C40" s="179"/>
      <c r="D40" s="179"/>
      <c r="J40" t="s">
        <v>176</v>
      </c>
    </row>
    <row r="41" spans="2:14" x14ac:dyDescent="0.25">
      <c r="B41" s="234"/>
      <c r="C41" s="179"/>
      <c r="D41" s="179"/>
      <c r="J41" t="s">
        <v>177</v>
      </c>
    </row>
    <row r="42" spans="2:14" x14ac:dyDescent="0.25">
      <c r="B42" s="234"/>
      <c r="C42" s="179"/>
      <c r="D42" s="179"/>
      <c r="J42" s="489" t="s">
        <v>178</v>
      </c>
      <c r="K42" s="490"/>
      <c r="L42" s="490"/>
      <c r="M42" s="490"/>
      <c r="N42" s="491"/>
    </row>
    <row r="43" spans="2:14" x14ac:dyDescent="0.25">
      <c r="B43" s="234"/>
      <c r="C43" s="179"/>
      <c r="D43" s="179"/>
      <c r="J43" s="156" t="s">
        <v>179</v>
      </c>
      <c r="K43" s="157"/>
      <c r="L43" s="158" t="s">
        <v>180</v>
      </c>
      <c r="M43" s="157"/>
      <c r="N43" s="159"/>
    </row>
    <row r="44" spans="2:14" x14ac:dyDescent="0.25">
      <c r="B44" s="234"/>
      <c r="C44" s="179"/>
      <c r="D44" s="179"/>
      <c r="J44" s="492"/>
      <c r="K44" s="463"/>
      <c r="L44" s="493"/>
      <c r="M44" s="463"/>
      <c r="N44" s="494"/>
    </row>
    <row r="45" spans="2:14" x14ac:dyDescent="0.25">
      <c r="B45" s="252"/>
      <c r="C45" s="179"/>
      <c r="D45" s="179"/>
      <c r="J45" s="492"/>
      <c r="K45" s="590"/>
      <c r="L45" s="463"/>
      <c r="M45" s="463"/>
      <c r="N45" s="494"/>
    </row>
    <row r="46" spans="2:14" x14ac:dyDescent="0.25">
      <c r="J46" s="492"/>
      <c r="K46" s="463"/>
      <c r="L46" s="493"/>
      <c r="M46" s="463"/>
      <c r="N46" s="494"/>
    </row>
    <row r="47" spans="2:14" x14ac:dyDescent="0.25">
      <c r="J47" s="492"/>
      <c r="K47" s="463"/>
      <c r="L47" s="493"/>
      <c r="M47" s="463"/>
      <c r="N47" s="494"/>
    </row>
    <row r="48" spans="2:14" x14ac:dyDescent="0.25">
      <c r="J48" s="492"/>
      <c r="K48" s="463"/>
      <c r="L48" s="493"/>
      <c r="M48" s="463"/>
      <c r="N48" s="494"/>
    </row>
    <row r="49" spans="2:19" x14ac:dyDescent="0.25">
      <c r="J49" s="492"/>
      <c r="K49" s="463"/>
      <c r="L49" s="493"/>
      <c r="M49" s="463"/>
      <c r="N49" s="494"/>
    </row>
    <row r="50" spans="2:19" x14ac:dyDescent="0.25">
      <c r="J50" s="492"/>
      <c r="K50" s="463"/>
      <c r="L50" s="493"/>
      <c r="M50" s="463"/>
      <c r="N50" s="494"/>
    </row>
    <row r="51" spans="2:19" x14ac:dyDescent="0.25">
      <c r="J51" s="492"/>
      <c r="K51" s="463"/>
      <c r="L51" s="493"/>
      <c r="M51" s="463"/>
      <c r="N51" s="494"/>
    </row>
    <row r="52" spans="2:19" x14ac:dyDescent="0.25">
      <c r="J52" s="492"/>
      <c r="K52" s="463"/>
      <c r="L52" s="493"/>
      <c r="M52" s="463"/>
      <c r="N52" s="494"/>
    </row>
    <row r="53" spans="2:19" x14ac:dyDescent="0.25">
      <c r="J53" s="492"/>
      <c r="K53" s="463"/>
      <c r="L53" s="493"/>
      <c r="M53" s="463"/>
      <c r="N53" s="494"/>
    </row>
    <row r="54" spans="2:19" ht="15.75" thickBot="1" x14ac:dyDescent="0.3">
      <c r="J54" s="495"/>
      <c r="K54" s="496"/>
      <c r="L54" s="497"/>
      <c r="M54" s="496"/>
      <c r="N54" s="498"/>
    </row>
    <row r="56" spans="2:19" x14ac:dyDescent="0.25">
      <c r="J56" t="s">
        <v>401</v>
      </c>
    </row>
    <row r="57" spans="2:19" x14ac:dyDescent="0.25">
      <c r="J57" s="309" t="s">
        <v>422</v>
      </c>
    </row>
    <row r="59" spans="2:19" ht="18" x14ac:dyDescent="0.25">
      <c r="B59" s="499" t="s">
        <v>1140</v>
      </c>
      <c r="C59" s="500"/>
      <c r="D59" s="500"/>
      <c r="E59" s="500"/>
      <c r="F59" s="500"/>
      <c r="G59" s="500"/>
      <c r="H59" s="500"/>
      <c r="I59" s="500"/>
      <c r="J59" s="500"/>
      <c r="K59" s="500"/>
      <c r="L59" s="500"/>
      <c r="M59" s="500"/>
      <c r="N59" s="500"/>
      <c r="O59" s="73"/>
      <c r="P59" s="73"/>
      <c r="Q59" s="73"/>
      <c r="R59" s="73"/>
      <c r="S59" s="73"/>
    </row>
    <row r="61" spans="2:19" x14ac:dyDescent="0.25">
      <c r="B61" s="137"/>
      <c r="C61" s="1400" t="s">
        <v>424</v>
      </c>
      <c r="D61" s="1400"/>
      <c r="E61" s="1400"/>
      <c r="F61" s="1400"/>
      <c r="L61" s="70"/>
      <c r="M61" s="70"/>
    </row>
    <row r="62" spans="2:19" x14ac:dyDescent="0.25">
      <c r="B62" s="615" t="s">
        <v>166</v>
      </c>
      <c r="C62" s="137" t="s">
        <v>1190</v>
      </c>
      <c r="D62" s="137" t="s">
        <v>1191</v>
      </c>
      <c r="E62" s="1472" t="s">
        <v>427</v>
      </c>
      <c r="F62" s="617" t="s">
        <v>878</v>
      </c>
      <c r="L62" s="186"/>
      <c r="M62" s="70"/>
    </row>
    <row r="63" spans="2:19" x14ac:dyDescent="0.25">
      <c r="B63" s="1430" t="s">
        <v>806</v>
      </c>
      <c r="C63" s="671">
        <v>88</v>
      </c>
      <c r="D63" s="671"/>
      <c r="E63" s="665">
        <f>SUM(C63:D63)</f>
        <v>88</v>
      </c>
      <c r="F63" s="2120">
        <f>+C63/E63</f>
        <v>1</v>
      </c>
      <c r="J63" s="309"/>
      <c r="L63" s="288"/>
    </row>
    <row r="64" spans="2:19" x14ac:dyDescent="0.25">
      <c r="B64" s="1430" t="s">
        <v>1188</v>
      </c>
      <c r="C64" s="671">
        <v>297</v>
      </c>
      <c r="D64" s="671"/>
      <c r="E64" s="665">
        <f>SUM(C64:D64)</f>
        <v>297</v>
      </c>
      <c r="F64" s="2120">
        <f>+C64/E64</f>
        <v>1</v>
      </c>
      <c r="H64" s="252"/>
      <c r="L64" s="288"/>
    </row>
    <row r="65" spans="2:12" x14ac:dyDescent="0.25">
      <c r="B65" s="1430" t="s">
        <v>1062</v>
      </c>
      <c r="C65" s="671">
        <v>231</v>
      </c>
      <c r="D65" s="671"/>
      <c r="E65" s="665">
        <f>SUM(C65:D65)</f>
        <v>231</v>
      </c>
      <c r="F65" s="2120">
        <f>+C65/E65</f>
        <v>1</v>
      </c>
      <c r="L65" s="288"/>
    </row>
    <row r="66" spans="2:12" x14ac:dyDescent="0.25">
      <c r="B66" s="1430" t="s">
        <v>1067</v>
      </c>
      <c r="C66" s="671">
        <v>284</v>
      </c>
      <c r="D66" s="671"/>
      <c r="E66" s="665">
        <f>SUM(C66:D66)</f>
        <v>284</v>
      </c>
      <c r="F66" s="2120">
        <f>+C66/E66</f>
        <v>1</v>
      </c>
    </row>
    <row r="67" spans="2:12" x14ac:dyDescent="0.25">
      <c r="B67" s="1430" t="s">
        <v>1481</v>
      </c>
      <c r="C67" s="671">
        <v>141</v>
      </c>
      <c r="D67" s="671"/>
      <c r="E67" s="665">
        <f>SUM(C67:D67)</f>
        <v>141</v>
      </c>
      <c r="F67" s="2120">
        <f>+C67/E67</f>
        <v>1</v>
      </c>
    </row>
    <row r="68" spans="2:12" x14ac:dyDescent="0.25">
      <c r="B68" s="1430" t="s">
        <v>1501</v>
      </c>
      <c r="C68" s="1584"/>
      <c r="D68" s="1584"/>
      <c r="E68" s="193"/>
      <c r="F68" s="1454"/>
    </row>
    <row r="69" spans="2:12" x14ac:dyDescent="0.25">
      <c r="B69" s="1430" t="s">
        <v>1502</v>
      </c>
      <c r="C69" s="1584"/>
      <c r="D69" s="1584"/>
      <c r="E69" s="193"/>
      <c r="F69" s="1454"/>
    </row>
    <row r="70" spans="2:12" x14ac:dyDescent="0.25">
      <c r="B70" s="1430" t="s">
        <v>1552</v>
      </c>
      <c r="C70" s="1584"/>
      <c r="D70" s="1584"/>
      <c r="E70" s="193"/>
      <c r="F70" s="1454"/>
    </row>
  </sheetData>
  <conditionalFormatting sqref="F63:F64 F68:F69 C26:C33">
    <cfRule type="cellIs" dxfId="13" priority="6" stopIfTrue="1" operator="between">
      <formula>0.01</formula>
      <formula>0.9</formula>
    </cfRule>
  </conditionalFormatting>
  <conditionalFormatting sqref="C35:C36">
    <cfRule type="cellIs" dxfId="12" priority="7" stopIfTrue="1" operator="between">
      <formula>0.01</formula>
      <formula>0.9499</formula>
    </cfRule>
  </conditionalFormatting>
  <conditionalFormatting sqref="F65">
    <cfRule type="cellIs" dxfId="11" priority="5" stopIfTrue="1" operator="between">
      <formula>0.01</formula>
      <formula>0.9</formula>
    </cfRule>
  </conditionalFormatting>
  <conditionalFormatting sqref="F66">
    <cfRule type="cellIs" dxfId="10" priority="4" stopIfTrue="1" operator="between">
      <formula>0.01</formula>
      <formula>0.9</formula>
    </cfRule>
  </conditionalFormatting>
  <conditionalFormatting sqref="C34">
    <cfRule type="cellIs" dxfId="9" priority="3" stopIfTrue="1" operator="between">
      <formula>0.01</formula>
      <formula>0.9</formula>
    </cfRule>
  </conditionalFormatting>
  <conditionalFormatting sqref="F67">
    <cfRule type="cellIs" dxfId="8" priority="2" stopIfTrue="1" operator="between">
      <formula>0.01</formula>
      <formula>0.9</formula>
    </cfRule>
  </conditionalFormatting>
  <conditionalFormatting sqref="F70">
    <cfRule type="cellIs" dxfId="7" priority="1" stopIfTrue="1" operator="between">
      <formula>0.01</formula>
      <formula>0.9</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6"/>
  <sheetViews>
    <sheetView workbookViewId="0">
      <selection activeCell="B47" sqref="B47:B58"/>
    </sheetView>
  </sheetViews>
  <sheetFormatPr defaultColWidth="11.42578125" defaultRowHeight="15" x14ac:dyDescent="0.25"/>
  <cols>
    <col min="1" max="1" width="9.140625" customWidth="1"/>
    <col min="2" max="2" width="14.42578125" customWidth="1"/>
    <col min="3" max="3" width="13.7109375" customWidth="1"/>
    <col min="4" max="4" width="9.140625" customWidth="1"/>
    <col min="5" max="5" width="12" customWidth="1"/>
    <col min="6" max="10" width="9.140625" customWidth="1"/>
    <col min="11" max="11" width="10.140625" bestFit="1" customWidth="1"/>
    <col min="12" max="12" width="11" customWidth="1"/>
    <col min="13" max="16" width="10" customWidth="1"/>
    <col min="17" max="17" width="9.140625" customWidth="1"/>
    <col min="18" max="18" width="13.42578125" customWidth="1"/>
    <col min="257" max="257" width="9.140625" customWidth="1"/>
    <col min="258" max="258" width="14.42578125" customWidth="1"/>
    <col min="259" max="259" width="13.7109375" customWidth="1"/>
    <col min="260" max="260" width="9.140625" customWidth="1"/>
    <col min="261" max="261" width="12" customWidth="1"/>
    <col min="262" max="266" width="9.140625" customWidth="1"/>
    <col min="267" max="267" width="10.140625" bestFit="1" customWidth="1"/>
    <col min="268" max="268" width="11" customWidth="1"/>
    <col min="269" max="272" width="10" customWidth="1"/>
    <col min="273" max="273" width="9.140625" customWidth="1"/>
    <col min="274" max="274" width="13.42578125" customWidth="1"/>
    <col min="513" max="513" width="9.140625" customWidth="1"/>
    <col min="514" max="514" width="14.42578125" customWidth="1"/>
    <col min="515" max="515" width="13.7109375" customWidth="1"/>
    <col min="516" max="516" width="9.140625" customWidth="1"/>
    <col min="517" max="517" width="12" customWidth="1"/>
    <col min="518" max="522" width="9.140625" customWidth="1"/>
    <col min="523" max="523" width="10.140625" bestFit="1" customWidth="1"/>
    <col min="524" max="524" width="11" customWidth="1"/>
    <col min="525" max="528" width="10" customWidth="1"/>
    <col min="529" max="529" width="9.140625" customWidth="1"/>
    <col min="530" max="530" width="13.42578125" customWidth="1"/>
    <col min="769" max="769" width="9.140625" customWidth="1"/>
    <col min="770" max="770" width="14.42578125" customWidth="1"/>
    <col min="771" max="771" width="13.7109375" customWidth="1"/>
    <col min="772" max="772" width="9.140625" customWidth="1"/>
    <col min="773" max="773" width="12" customWidth="1"/>
    <col min="774" max="778" width="9.140625" customWidth="1"/>
    <col min="779" max="779" width="10.140625" bestFit="1" customWidth="1"/>
    <col min="780" max="780" width="11" customWidth="1"/>
    <col min="781" max="784" width="10" customWidth="1"/>
    <col min="785" max="785" width="9.140625" customWidth="1"/>
    <col min="786" max="786" width="13.42578125" customWidth="1"/>
    <col min="1025" max="1025" width="9.140625" customWidth="1"/>
    <col min="1026" max="1026" width="14.42578125" customWidth="1"/>
    <col min="1027" max="1027" width="13.7109375" customWidth="1"/>
    <col min="1028" max="1028" width="9.140625" customWidth="1"/>
    <col min="1029" max="1029" width="12" customWidth="1"/>
    <col min="1030" max="1034" width="9.140625" customWidth="1"/>
    <col min="1035" max="1035" width="10.140625" bestFit="1" customWidth="1"/>
    <col min="1036" max="1036" width="11" customWidth="1"/>
    <col min="1037" max="1040" width="10" customWidth="1"/>
    <col min="1041" max="1041" width="9.140625" customWidth="1"/>
    <col min="1042" max="1042" width="13.42578125" customWidth="1"/>
    <col min="1281" max="1281" width="9.140625" customWidth="1"/>
    <col min="1282" max="1282" width="14.42578125" customWidth="1"/>
    <col min="1283" max="1283" width="13.7109375" customWidth="1"/>
    <col min="1284" max="1284" width="9.140625" customWidth="1"/>
    <col min="1285" max="1285" width="12" customWidth="1"/>
    <col min="1286" max="1290" width="9.140625" customWidth="1"/>
    <col min="1291" max="1291" width="10.140625" bestFit="1" customWidth="1"/>
    <col min="1292" max="1292" width="11" customWidth="1"/>
    <col min="1293" max="1296" width="10" customWidth="1"/>
    <col min="1297" max="1297" width="9.140625" customWidth="1"/>
    <col min="1298" max="1298" width="13.42578125" customWidth="1"/>
    <col min="1537" max="1537" width="9.140625" customWidth="1"/>
    <col min="1538" max="1538" width="14.42578125" customWidth="1"/>
    <col min="1539" max="1539" width="13.7109375" customWidth="1"/>
    <col min="1540" max="1540" width="9.140625" customWidth="1"/>
    <col min="1541" max="1541" width="12" customWidth="1"/>
    <col min="1542" max="1546" width="9.140625" customWidth="1"/>
    <col min="1547" max="1547" width="10.140625" bestFit="1" customWidth="1"/>
    <col min="1548" max="1548" width="11" customWidth="1"/>
    <col min="1549" max="1552" width="10" customWidth="1"/>
    <col min="1553" max="1553" width="9.140625" customWidth="1"/>
    <col min="1554" max="1554" width="13.42578125" customWidth="1"/>
    <col min="1793" max="1793" width="9.140625" customWidth="1"/>
    <col min="1794" max="1794" width="14.42578125" customWidth="1"/>
    <col min="1795" max="1795" width="13.7109375" customWidth="1"/>
    <col min="1796" max="1796" width="9.140625" customWidth="1"/>
    <col min="1797" max="1797" width="12" customWidth="1"/>
    <col min="1798" max="1802" width="9.140625" customWidth="1"/>
    <col min="1803" max="1803" width="10.140625" bestFit="1" customWidth="1"/>
    <col min="1804" max="1804" width="11" customWidth="1"/>
    <col min="1805" max="1808" width="10" customWidth="1"/>
    <col min="1809" max="1809" width="9.140625" customWidth="1"/>
    <col min="1810" max="1810" width="13.42578125" customWidth="1"/>
    <col min="2049" max="2049" width="9.140625" customWidth="1"/>
    <col min="2050" max="2050" width="14.42578125" customWidth="1"/>
    <col min="2051" max="2051" width="13.7109375" customWidth="1"/>
    <col min="2052" max="2052" width="9.140625" customWidth="1"/>
    <col min="2053" max="2053" width="12" customWidth="1"/>
    <col min="2054" max="2058" width="9.140625" customWidth="1"/>
    <col min="2059" max="2059" width="10.140625" bestFit="1" customWidth="1"/>
    <col min="2060" max="2060" width="11" customWidth="1"/>
    <col min="2061" max="2064" width="10" customWidth="1"/>
    <col min="2065" max="2065" width="9.140625" customWidth="1"/>
    <col min="2066" max="2066" width="13.42578125" customWidth="1"/>
    <col min="2305" max="2305" width="9.140625" customWidth="1"/>
    <col min="2306" max="2306" width="14.42578125" customWidth="1"/>
    <col min="2307" max="2307" width="13.7109375" customWidth="1"/>
    <col min="2308" max="2308" width="9.140625" customWidth="1"/>
    <col min="2309" max="2309" width="12" customWidth="1"/>
    <col min="2310" max="2314" width="9.140625" customWidth="1"/>
    <col min="2315" max="2315" width="10.140625" bestFit="1" customWidth="1"/>
    <col min="2316" max="2316" width="11" customWidth="1"/>
    <col min="2317" max="2320" width="10" customWidth="1"/>
    <col min="2321" max="2321" width="9.140625" customWidth="1"/>
    <col min="2322" max="2322" width="13.42578125" customWidth="1"/>
    <col min="2561" max="2561" width="9.140625" customWidth="1"/>
    <col min="2562" max="2562" width="14.42578125" customWidth="1"/>
    <col min="2563" max="2563" width="13.7109375" customWidth="1"/>
    <col min="2564" max="2564" width="9.140625" customWidth="1"/>
    <col min="2565" max="2565" width="12" customWidth="1"/>
    <col min="2566" max="2570" width="9.140625" customWidth="1"/>
    <col min="2571" max="2571" width="10.140625" bestFit="1" customWidth="1"/>
    <col min="2572" max="2572" width="11" customWidth="1"/>
    <col min="2573" max="2576" width="10" customWidth="1"/>
    <col min="2577" max="2577" width="9.140625" customWidth="1"/>
    <col min="2578" max="2578" width="13.42578125" customWidth="1"/>
    <col min="2817" max="2817" width="9.140625" customWidth="1"/>
    <col min="2818" max="2818" width="14.42578125" customWidth="1"/>
    <col min="2819" max="2819" width="13.7109375" customWidth="1"/>
    <col min="2820" max="2820" width="9.140625" customWidth="1"/>
    <col min="2821" max="2821" width="12" customWidth="1"/>
    <col min="2822" max="2826" width="9.140625" customWidth="1"/>
    <col min="2827" max="2827" width="10.140625" bestFit="1" customWidth="1"/>
    <col min="2828" max="2828" width="11" customWidth="1"/>
    <col min="2829" max="2832" width="10" customWidth="1"/>
    <col min="2833" max="2833" width="9.140625" customWidth="1"/>
    <col min="2834" max="2834" width="13.42578125" customWidth="1"/>
    <col min="3073" max="3073" width="9.140625" customWidth="1"/>
    <col min="3074" max="3074" width="14.42578125" customWidth="1"/>
    <col min="3075" max="3075" width="13.7109375" customWidth="1"/>
    <col min="3076" max="3076" width="9.140625" customWidth="1"/>
    <col min="3077" max="3077" width="12" customWidth="1"/>
    <col min="3078" max="3082" width="9.140625" customWidth="1"/>
    <col min="3083" max="3083" width="10.140625" bestFit="1" customWidth="1"/>
    <col min="3084" max="3084" width="11" customWidth="1"/>
    <col min="3085" max="3088" width="10" customWidth="1"/>
    <col min="3089" max="3089" width="9.140625" customWidth="1"/>
    <col min="3090" max="3090" width="13.42578125" customWidth="1"/>
    <col min="3329" max="3329" width="9.140625" customWidth="1"/>
    <col min="3330" max="3330" width="14.42578125" customWidth="1"/>
    <col min="3331" max="3331" width="13.7109375" customWidth="1"/>
    <col min="3332" max="3332" width="9.140625" customWidth="1"/>
    <col min="3333" max="3333" width="12" customWidth="1"/>
    <col min="3334" max="3338" width="9.140625" customWidth="1"/>
    <col min="3339" max="3339" width="10.140625" bestFit="1" customWidth="1"/>
    <col min="3340" max="3340" width="11" customWidth="1"/>
    <col min="3341" max="3344" width="10" customWidth="1"/>
    <col min="3345" max="3345" width="9.140625" customWidth="1"/>
    <col min="3346" max="3346" width="13.42578125" customWidth="1"/>
    <col min="3585" max="3585" width="9.140625" customWidth="1"/>
    <col min="3586" max="3586" width="14.42578125" customWidth="1"/>
    <col min="3587" max="3587" width="13.7109375" customWidth="1"/>
    <col min="3588" max="3588" width="9.140625" customWidth="1"/>
    <col min="3589" max="3589" width="12" customWidth="1"/>
    <col min="3590" max="3594" width="9.140625" customWidth="1"/>
    <col min="3595" max="3595" width="10.140625" bestFit="1" customWidth="1"/>
    <col min="3596" max="3596" width="11" customWidth="1"/>
    <col min="3597" max="3600" width="10" customWidth="1"/>
    <col min="3601" max="3601" width="9.140625" customWidth="1"/>
    <col min="3602" max="3602" width="13.42578125" customWidth="1"/>
    <col min="3841" max="3841" width="9.140625" customWidth="1"/>
    <col min="3842" max="3842" width="14.42578125" customWidth="1"/>
    <col min="3843" max="3843" width="13.7109375" customWidth="1"/>
    <col min="3844" max="3844" width="9.140625" customWidth="1"/>
    <col min="3845" max="3845" width="12" customWidth="1"/>
    <col min="3846" max="3850" width="9.140625" customWidth="1"/>
    <col min="3851" max="3851" width="10.140625" bestFit="1" customWidth="1"/>
    <col min="3852" max="3852" width="11" customWidth="1"/>
    <col min="3853" max="3856" width="10" customWidth="1"/>
    <col min="3857" max="3857" width="9.140625" customWidth="1"/>
    <col min="3858" max="3858" width="13.42578125" customWidth="1"/>
    <col min="4097" max="4097" width="9.140625" customWidth="1"/>
    <col min="4098" max="4098" width="14.42578125" customWidth="1"/>
    <col min="4099" max="4099" width="13.7109375" customWidth="1"/>
    <col min="4100" max="4100" width="9.140625" customWidth="1"/>
    <col min="4101" max="4101" width="12" customWidth="1"/>
    <col min="4102" max="4106" width="9.140625" customWidth="1"/>
    <col min="4107" max="4107" width="10.140625" bestFit="1" customWidth="1"/>
    <col min="4108" max="4108" width="11" customWidth="1"/>
    <col min="4109" max="4112" width="10" customWidth="1"/>
    <col min="4113" max="4113" width="9.140625" customWidth="1"/>
    <col min="4114" max="4114" width="13.42578125" customWidth="1"/>
    <col min="4353" max="4353" width="9.140625" customWidth="1"/>
    <col min="4354" max="4354" width="14.42578125" customWidth="1"/>
    <col min="4355" max="4355" width="13.7109375" customWidth="1"/>
    <col min="4356" max="4356" width="9.140625" customWidth="1"/>
    <col min="4357" max="4357" width="12" customWidth="1"/>
    <col min="4358" max="4362" width="9.140625" customWidth="1"/>
    <col min="4363" max="4363" width="10.140625" bestFit="1" customWidth="1"/>
    <col min="4364" max="4364" width="11" customWidth="1"/>
    <col min="4365" max="4368" width="10" customWidth="1"/>
    <col min="4369" max="4369" width="9.140625" customWidth="1"/>
    <col min="4370" max="4370" width="13.42578125" customWidth="1"/>
    <col min="4609" max="4609" width="9.140625" customWidth="1"/>
    <col min="4610" max="4610" width="14.42578125" customWidth="1"/>
    <col min="4611" max="4611" width="13.7109375" customWidth="1"/>
    <col min="4612" max="4612" width="9.140625" customWidth="1"/>
    <col min="4613" max="4613" width="12" customWidth="1"/>
    <col min="4614" max="4618" width="9.140625" customWidth="1"/>
    <col min="4619" max="4619" width="10.140625" bestFit="1" customWidth="1"/>
    <col min="4620" max="4620" width="11" customWidth="1"/>
    <col min="4621" max="4624" width="10" customWidth="1"/>
    <col min="4625" max="4625" width="9.140625" customWidth="1"/>
    <col min="4626" max="4626" width="13.42578125" customWidth="1"/>
    <col min="4865" max="4865" width="9.140625" customWidth="1"/>
    <col min="4866" max="4866" width="14.42578125" customWidth="1"/>
    <col min="4867" max="4867" width="13.7109375" customWidth="1"/>
    <col min="4868" max="4868" width="9.140625" customWidth="1"/>
    <col min="4869" max="4869" width="12" customWidth="1"/>
    <col min="4870" max="4874" width="9.140625" customWidth="1"/>
    <col min="4875" max="4875" width="10.140625" bestFit="1" customWidth="1"/>
    <col min="4876" max="4876" width="11" customWidth="1"/>
    <col min="4877" max="4880" width="10" customWidth="1"/>
    <col min="4881" max="4881" width="9.140625" customWidth="1"/>
    <col min="4882" max="4882" width="13.42578125" customWidth="1"/>
    <col min="5121" max="5121" width="9.140625" customWidth="1"/>
    <col min="5122" max="5122" width="14.42578125" customWidth="1"/>
    <col min="5123" max="5123" width="13.7109375" customWidth="1"/>
    <col min="5124" max="5124" width="9.140625" customWidth="1"/>
    <col min="5125" max="5125" width="12" customWidth="1"/>
    <col min="5126" max="5130" width="9.140625" customWidth="1"/>
    <col min="5131" max="5131" width="10.140625" bestFit="1" customWidth="1"/>
    <col min="5132" max="5132" width="11" customWidth="1"/>
    <col min="5133" max="5136" width="10" customWidth="1"/>
    <col min="5137" max="5137" width="9.140625" customWidth="1"/>
    <col min="5138" max="5138" width="13.42578125" customWidth="1"/>
    <col min="5377" max="5377" width="9.140625" customWidth="1"/>
    <col min="5378" max="5378" width="14.42578125" customWidth="1"/>
    <col min="5379" max="5379" width="13.7109375" customWidth="1"/>
    <col min="5380" max="5380" width="9.140625" customWidth="1"/>
    <col min="5381" max="5381" width="12" customWidth="1"/>
    <col min="5382" max="5386" width="9.140625" customWidth="1"/>
    <col min="5387" max="5387" width="10.140625" bestFit="1" customWidth="1"/>
    <col min="5388" max="5388" width="11" customWidth="1"/>
    <col min="5389" max="5392" width="10" customWidth="1"/>
    <col min="5393" max="5393" width="9.140625" customWidth="1"/>
    <col min="5394" max="5394" width="13.42578125" customWidth="1"/>
    <col min="5633" max="5633" width="9.140625" customWidth="1"/>
    <col min="5634" max="5634" width="14.42578125" customWidth="1"/>
    <col min="5635" max="5635" width="13.7109375" customWidth="1"/>
    <col min="5636" max="5636" width="9.140625" customWidth="1"/>
    <col min="5637" max="5637" width="12" customWidth="1"/>
    <col min="5638" max="5642" width="9.140625" customWidth="1"/>
    <col min="5643" max="5643" width="10.140625" bestFit="1" customWidth="1"/>
    <col min="5644" max="5644" width="11" customWidth="1"/>
    <col min="5645" max="5648" width="10" customWidth="1"/>
    <col min="5649" max="5649" width="9.140625" customWidth="1"/>
    <col min="5650" max="5650" width="13.42578125" customWidth="1"/>
    <col min="5889" max="5889" width="9.140625" customWidth="1"/>
    <col min="5890" max="5890" width="14.42578125" customWidth="1"/>
    <col min="5891" max="5891" width="13.7109375" customWidth="1"/>
    <col min="5892" max="5892" width="9.140625" customWidth="1"/>
    <col min="5893" max="5893" width="12" customWidth="1"/>
    <col min="5894" max="5898" width="9.140625" customWidth="1"/>
    <col min="5899" max="5899" width="10.140625" bestFit="1" customWidth="1"/>
    <col min="5900" max="5900" width="11" customWidth="1"/>
    <col min="5901" max="5904" width="10" customWidth="1"/>
    <col min="5905" max="5905" width="9.140625" customWidth="1"/>
    <col min="5906" max="5906" width="13.42578125" customWidth="1"/>
    <col min="6145" max="6145" width="9.140625" customWidth="1"/>
    <col min="6146" max="6146" width="14.42578125" customWidth="1"/>
    <col min="6147" max="6147" width="13.7109375" customWidth="1"/>
    <col min="6148" max="6148" width="9.140625" customWidth="1"/>
    <col min="6149" max="6149" width="12" customWidth="1"/>
    <col min="6150" max="6154" width="9.140625" customWidth="1"/>
    <col min="6155" max="6155" width="10.140625" bestFit="1" customWidth="1"/>
    <col min="6156" max="6156" width="11" customWidth="1"/>
    <col min="6157" max="6160" width="10" customWidth="1"/>
    <col min="6161" max="6161" width="9.140625" customWidth="1"/>
    <col min="6162" max="6162" width="13.42578125" customWidth="1"/>
    <col min="6401" max="6401" width="9.140625" customWidth="1"/>
    <col min="6402" max="6402" width="14.42578125" customWidth="1"/>
    <col min="6403" max="6403" width="13.7109375" customWidth="1"/>
    <col min="6404" max="6404" width="9.140625" customWidth="1"/>
    <col min="6405" max="6405" width="12" customWidth="1"/>
    <col min="6406" max="6410" width="9.140625" customWidth="1"/>
    <col min="6411" max="6411" width="10.140625" bestFit="1" customWidth="1"/>
    <col min="6412" max="6412" width="11" customWidth="1"/>
    <col min="6413" max="6416" width="10" customWidth="1"/>
    <col min="6417" max="6417" width="9.140625" customWidth="1"/>
    <col min="6418" max="6418" width="13.42578125" customWidth="1"/>
    <col min="6657" max="6657" width="9.140625" customWidth="1"/>
    <col min="6658" max="6658" width="14.42578125" customWidth="1"/>
    <col min="6659" max="6659" width="13.7109375" customWidth="1"/>
    <col min="6660" max="6660" width="9.140625" customWidth="1"/>
    <col min="6661" max="6661" width="12" customWidth="1"/>
    <col min="6662" max="6666" width="9.140625" customWidth="1"/>
    <col min="6667" max="6667" width="10.140625" bestFit="1" customWidth="1"/>
    <col min="6668" max="6668" width="11" customWidth="1"/>
    <col min="6669" max="6672" width="10" customWidth="1"/>
    <col min="6673" max="6673" width="9.140625" customWidth="1"/>
    <col min="6674" max="6674" width="13.42578125" customWidth="1"/>
    <col min="6913" max="6913" width="9.140625" customWidth="1"/>
    <col min="6914" max="6914" width="14.42578125" customWidth="1"/>
    <col min="6915" max="6915" width="13.7109375" customWidth="1"/>
    <col min="6916" max="6916" width="9.140625" customWidth="1"/>
    <col min="6917" max="6917" width="12" customWidth="1"/>
    <col min="6918" max="6922" width="9.140625" customWidth="1"/>
    <col min="6923" max="6923" width="10.140625" bestFit="1" customWidth="1"/>
    <col min="6924" max="6924" width="11" customWidth="1"/>
    <col min="6925" max="6928" width="10" customWidth="1"/>
    <col min="6929" max="6929" width="9.140625" customWidth="1"/>
    <col min="6930" max="6930" width="13.42578125" customWidth="1"/>
    <col min="7169" max="7169" width="9.140625" customWidth="1"/>
    <col min="7170" max="7170" width="14.42578125" customWidth="1"/>
    <col min="7171" max="7171" width="13.7109375" customWidth="1"/>
    <col min="7172" max="7172" width="9.140625" customWidth="1"/>
    <col min="7173" max="7173" width="12" customWidth="1"/>
    <col min="7174" max="7178" width="9.140625" customWidth="1"/>
    <col min="7179" max="7179" width="10.140625" bestFit="1" customWidth="1"/>
    <col min="7180" max="7180" width="11" customWidth="1"/>
    <col min="7181" max="7184" width="10" customWidth="1"/>
    <col min="7185" max="7185" width="9.140625" customWidth="1"/>
    <col min="7186" max="7186" width="13.42578125" customWidth="1"/>
    <col min="7425" max="7425" width="9.140625" customWidth="1"/>
    <col min="7426" max="7426" width="14.42578125" customWidth="1"/>
    <col min="7427" max="7427" width="13.7109375" customWidth="1"/>
    <col min="7428" max="7428" width="9.140625" customWidth="1"/>
    <col min="7429" max="7429" width="12" customWidth="1"/>
    <col min="7430" max="7434" width="9.140625" customWidth="1"/>
    <col min="7435" max="7435" width="10.140625" bestFit="1" customWidth="1"/>
    <col min="7436" max="7436" width="11" customWidth="1"/>
    <col min="7437" max="7440" width="10" customWidth="1"/>
    <col min="7441" max="7441" width="9.140625" customWidth="1"/>
    <col min="7442" max="7442" width="13.42578125" customWidth="1"/>
    <col min="7681" max="7681" width="9.140625" customWidth="1"/>
    <col min="7682" max="7682" width="14.42578125" customWidth="1"/>
    <col min="7683" max="7683" width="13.7109375" customWidth="1"/>
    <col min="7684" max="7684" width="9.140625" customWidth="1"/>
    <col min="7685" max="7685" width="12" customWidth="1"/>
    <col min="7686" max="7690" width="9.140625" customWidth="1"/>
    <col min="7691" max="7691" width="10.140625" bestFit="1" customWidth="1"/>
    <col min="7692" max="7692" width="11" customWidth="1"/>
    <col min="7693" max="7696" width="10" customWidth="1"/>
    <col min="7697" max="7697" width="9.140625" customWidth="1"/>
    <col min="7698" max="7698" width="13.42578125" customWidth="1"/>
    <col min="7937" max="7937" width="9.140625" customWidth="1"/>
    <col min="7938" max="7938" width="14.42578125" customWidth="1"/>
    <col min="7939" max="7939" width="13.7109375" customWidth="1"/>
    <col min="7940" max="7940" width="9.140625" customWidth="1"/>
    <col min="7941" max="7941" width="12" customWidth="1"/>
    <col min="7942" max="7946" width="9.140625" customWidth="1"/>
    <col min="7947" max="7947" width="10.140625" bestFit="1" customWidth="1"/>
    <col min="7948" max="7948" width="11" customWidth="1"/>
    <col min="7949" max="7952" width="10" customWidth="1"/>
    <col min="7953" max="7953" width="9.140625" customWidth="1"/>
    <col min="7954" max="7954" width="13.42578125" customWidth="1"/>
    <col min="8193" max="8193" width="9.140625" customWidth="1"/>
    <col min="8194" max="8194" width="14.42578125" customWidth="1"/>
    <col min="8195" max="8195" width="13.7109375" customWidth="1"/>
    <col min="8196" max="8196" width="9.140625" customWidth="1"/>
    <col min="8197" max="8197" width="12" customWidth="1"/>
    <col min="8198" max="8202" width="9.140625" customWidth="1"/>
    <col min="8203" max="8203" width="10.140625" bestFit="1" customWidth="1"/>
    <col min="8204" max="8204" width="11" customWidth="1"/>
    <col min="8205" max="8208" width="10" customWidth="1"/>
    <col min="8209" max="8209" width="9.140625" customWidth="1"/>
    <col min="8210" max="8210" width="13.42578125" customWidth="1"/>
    <col min="8449" max="8449" width="9.140625" customWidth="1"/>
    <col min="8450" max="8450" width="14.42578125" customWidth="1"/>
    <col min="8451" max="8451" width="13.7109375" customWidth="1"/>
    <col min="8452" max="8452" width="9.140625" customWidth="1"/>
    <col min="8453" max="8453" width="12" customWidth="1"/>
    <col min="8454" max="8458" width="9.140625" customWidth="1"/>
    <col min="8459" max="8459" width="10.140625" bestFit="1" customWidth="1"/>
    <col min="8460" max="8460" width="11" customWidth="1"/>
    <col min="8461" max="8464" width="10" customWidth="1"/>
    <col min="8465" max="8465" width="9.140625" customWidth="1"/>
    <col min="8466" max="8466" width="13.42578125" customWidth="1"/>
    <col min="8705" max="8705" width="9.140625" customWidth="1"/>
    <col min="8706" max="8706" width="14.42578125" customWidth="1"/>
    <col min="8707" max="8707" width="13.7109375" customWidth="1"/>
    <col min="8708" max="8708" width="9.140625" customWidth="1"/>
    <col min="8709" max="8709" width="12" customWidth="1"/>
    <col min="8710" max="8714" width="9.140625" customWidth="1"/>
    <col min="8715" max="8715" width="10.140625" bestFit="1" customWidth="1"/>
    <col min="8716" max="8716" width="11" customWidth="1"/>
    <col min="8717" max="8720" width="10" customWidth="1"/>
    <col min="8721" max="8721" width="9.140625" customWidth="1"/>
    <col min="8722" max="8722" width="13.42578125" customWidth="1"/>
    <col min="8961" max="8961" width="9.140625" customWidth="1"/>
    <col min="8962" max="8962" width="14.42578125" customWidth="1"/>
    <col min="8963" max="8963" width="13.7109375" customWidth="1"/>
    <col min="8964" max="8964" width="9.140625" customWidth="1"/>
    <col min="8965" max="8965" width="12" customWidth="1"/>
    <col min="8966" max="8970" width="9.140625" customWidth="1"/>
    <col min="8971" max="8971" width="10.140625" bestFit="1" customWidth="1"/>
    <col min="8972" max="8972" width="11" customWidth="1"/>
    <col min="8973" max="8976" width="10" customWidth="1"/>
    <col min="8977" max="8977" width="9.140625" customWidth="1"/>
    <col min="8978" max="8978" width="13.42578125" customWidth="1"/>
    <col min="9217" max="9217" width="9.140625" customWidth="1"/>
    <col min="9218" max="9218" width="14.42578125" customWidth="1"/>
    <col min="9219" max="9219" width="13.7109375" customWidth="1"/>
    <col min="9220" max="9220" width="9.140625" customWidth="1"/>
    <col min="9221" max="9221" width="12" customWidth="1"/>
    <col min="9222" max="9226" width="9.140625" customWidth="1"/>
    <col min="9227" max="9227" width="10.140625" bestFit="1" customWidth="1"/>
    <col min="9228" max="9228" width="11" customWidth="1"/>
    <col min="9229" max="9232" width="10" customWidth="1"/>
    <col min="9233" max="9233" width="9.140625" customWidth="1"/>
    <col min="9234" max="9234" width="13.42578125" customWidth="1"/>
    <col min="9473" max="9473" width="9.140625" customWidth="1"/>
    <col min="9474" max="9474" width="14.42578125" customWidth="1"/>
    <col min="9475" max="9475" width="13.7109375" customWidth="1"/>
    <col min="9476" max="9476" width="9.140625" customWidth="1"/>
    <col min="9477" max="9477" width="12" customWidth="1"/>
    <col min="9478" max="9482" width="9.140625" customWidth="1"/>
    <col min="9483" max="9483" width="10.140625" bestFit="1" customWidth="1"/>
    <col min="9484" max="9484" width="11" customWidth="1"/>
    <col min="9485" max="9488" width="10" customWidth="1"/>
    <col min="9489" max="9489" width="9.140625" customWidth="1"/>
    <col min="9490" max="9490" width="13.42578125" customWidth="1"/>
    <col min="9729" max="9729" width="9.140625" customWidth="1"/>
    <col min="9730" max="9730" width="14.42578125" customWidth="1"/>
    <col min="9731" max="9731" width="13.7109375" customWidth="1"/>
    <col min="9732" max="9732" width="9.140625" customWidth="1"/>
    <col min="9733" max="9733" width="12" customWidth="1"/>
    <col min="9734" max="9738" width="9.140625" customWidth="1"/>
    <col min="9739" max="9739" width="10.140625" bestFit="1" customWidth="1"/>
    <col min="9740" max="9740" width="11" customWidth="1"/>
    <col min="9741" max="9744" width="10" customWidth="1"/>
    <col min="9745" max="9745" width="9.140625" customWidth="1"/>
    <col min="9746" max="9746" width="13.42578125" customWidth="1"/>
    <col min="9985" max="9985" width="9.140625" customWidth="1"/>
    <col min="9986" max="9986" width="14.42578125" customWidth="1"/>
    <col min="9987" max="9987" width="13.7109375" customWidth="1"/>
    <col min="9988" max="9988" width="9.140625" customWidth="1"/>
    <col min="9989" max="9989" width="12" customWidth="1"/>
    <col min="9990" max="9994" width="9.140625" customWidth="1"/>
    <col min="9995" max="9995" width="10.140625" bestFit="1" customWidth="1"/>
    <col min="9996" max="9996" width="11" customWidth="1"/>
    <col min="9997" max="10000" width="10" customWidth="1"/>
    <col min="10001" max="10001" width="9.140625" customWidth="1"/>
    <col min="10002" max="10002" width="13.42578125" customWidth="1"/>
    <col min="10241" max="10241" width="9.140625" customWidth="1"/>
    <col min="10242" max="10242" width="14.42578125" customWidth="1"/>
    <col min="10243" max="10243" width="13.7109375" customWidth="1"/>
    <col min="10244" max="10244" width="9.140625" customWidth="1"/>
    <col min="10245" max="10245" width="12" customWidth="1"/>
    <col min="10246" max="10250" width="9.140625" customWidth="1"/>
    <col min="10251" max="10251" width="10.140625" bestFit="1" customWidth="1"/>
    <col min="10252" max="10252" width="11" customWidth="1"/>
    <col min="10253" max="10256" width="10" customWidth="1"/>
    <col min="10257" max="10257" width="9.140625" customWidth="1"/>
    <col min="10258" max="10258" width="13.42578125" customWidth="1"/>
    <col min="10497" max="10497" width="9.140625" customWidth="1"/>
    <col min="10498" max="10498" width="14.42578125" customWidth="1"/>
    <col min="10499" max="10499" width="13.7109375" customWidth="1"/>
    <col min="10500" max="10500" width="9.140625" customWidth="1"/>
    <col min="10501" max="10501" width="12" customWidth="1"/>
    <col min="10502" max="10506" width="9.140625" customWidth="1"/>
    <col min="10507" max="10507" width="10.140625" bestFit="1" customWidth="1"/>
    <col min="10508" max="10508" width="11" customWidth="1"/>
    <col min="10509" max="10512" width="10" customWidth="1"/>
    <col min="10513" max="10513" width="9.140625" customWidth="1"/>
    <col min="10514" max="10514" width="13.42578125" customWidth="1"/>
    <col min="10753" max="10753" width="9.140625" customWidth="1"/>
    <col min="10754" max="10754" width="14.42578125" customWidth="1"/>
    <col min="10755" max="10755" width="13.7109375" customWidth="1"/>
    <col min="10756" max="10756" width="9.140625" customWidth="1"/>
    <col min="10757" max="10757" width="12" customWidth="1"/>
    <col min="10758" max="10762" width="9.140625" customWidth="1"/>
    <col min="10763" max="10763" width="10.140625" bestFit="1" customWidth="1"/>
    <col min="10764" max="10764" width="11" customWidth="1"/>
    <col min="10765" max="10768" width="10" customWidth="1"/>
    <col min="10769" max="10769" width="9.140625" customWidth="1"/>
    <col min="10770" max="10770" width="13.42578125" customWidth="1"/>
    <col min="11009" max="11009" width="9.140625" customWidth="1"/>
    <col min="11010" max="11010" width="14.42578125" customWidth="1"/>
    <col min="11011" max="11011" width="13.7109375" customWidth="1"/>
    <col min="11012" max="11012" width="9.140625" customWidth="1"/>
    <col min="11013" max="11013" width="12" customWidth="1"/>
    <col min="11014" max="11018" width="9.140625" customWidth="1"/>
    <col min="11019" max="11019" width="10.140625" bestFit="1" customWidth="1"/>
    <col min="11020" max="11020" width="11" customWidth="1"/>
    <col min="11021" max="11024" width="10" customWidth="1"/>
    <col min="11025" max="11025" width="9.140625" customWidth="1"/>
    <col min="11026" max="11026" width="13.42578125" customWidth="1"/>
    <col min="11265" max="11265" width="9.140625" customWidth="1"/>
    <col min="11266" max="11266" width="14.42578125" customWidth="1"/>
    <col min="11267" max="11267" width="13.7109375" customWidth="1"/>
    <col min="11268" max="11268" width="9.140625" customWidth="1"/>
    <col min="11269" max="11269" width="12" customWidth="1"/>
    <col min="11270" max="11274" width="9.140625" customWidth="1"/>
    <col min="11275" max="11275" width="10.140625" bestFit="1" customWidth="1"/>
    <col min="11276" max="11276" width="11" customWidth="1"/>
    <col min="11277" max="11280" width="10" customWidth="1"/>
    <col min="11281" max="11281" width="9.140625" customWidth="1"/>
    <col min="11282" max="11282" width="13.42578125" customWidth="1"/>
    <col min="11521" max="11521" width="9.140625" customWidth="1"/>
    <col min="11522" max="11522" width="14.42578125" customWidth="1"/>
    <col min="11523" max="11523" width="13.7109375" customWidth="1"/>
    <col min="11524" max="11524" width="9.140625" customWidth="1"/>
    <col min="11525" max="11525" width="12" customWidth="1"/>
    <col min="11526" max="11530" width="9.140625" customWidth="1"/>
    <col min="11531" max="11531" width="10.140625" bestFit="1" customWidth="1"/>
    <col min="11532" max="11532" width="11" customWidth="1"/>
    <col min="11533" max="11536" width="10" customWidth="1"/>
    <col min="11537" max="11537" width="9.140625" customWidth="1"/>
    <col min="11538" max="11538" width="13.42578125" customWidth="1"/>
    <col min="11777" max="11777" width="9.140625" customWidth="1"/>
    <col min="11778" max="11778" width="14.42578125" customWidth="1"/>
    <col min="11779" max="11779" width="13.7109375" customWidth="1"/>
    <col min="11780" max="11780" width="9.140625" customWidth="1"/>
    <col min="11781" max="11781" width="12" customWidth="1"/>
    <col min="11782" max="11786" width="9.140625" customWidth="1"/>
    <col min="11787" max="11787" width="10.140625" bestFit="1" customWidth="1"/>
    <col min="11788" max="11788" width="11" customWidth="1"/>
    <col min="11789" max="11792" width="10" customWidth="1"/>
    <col min="11793" max="11793" width="9.140625" customWidth="1"/>
    <col min="11794" max="11794" width="13.42578125" customWidth="1"/>
    <col min="12033" max="12033" width="9.140625" customWidth="1"/>
    <col min="12034" max="12034" width="14.42578125" customWidth="1"/>
    <col min="12035" max="12035" width="13.7109375" customWidth="1"/>
    <col min="12036" max="12036" width="9.140625" customWidth="1"/>
    <col min="12037" max="12037" width="12" customWidth="1"/>
    <col min="12038" max="12042" width="9.140625" customWidth="1"/>
    <col min="12043" max="12043" width="10.140625" bestFit="1" customWidth="1"/>
    <col min="12044" max="12044" width="11" customWidth="1"/>
    <col min="12045" max="12048" width="10" customWidth="1"/>
    <col min="12049" max="12049" width="9.140625" customWidth="1"/>
    <col min="12050" max="12050" width="13.42578125" customWidth="1"/>
    <col min="12289" max="12289" width="9.140625" customWidth="1"/>
    <col min="12290" max="12290" width="14.42578125" customWidth="1"/>
    <col min="12291" max="12291" width="13.7109375" customWidth="1"/>
    <col min="12292" max="12292" width="9.140625" customWidth="1"/>
    <col min="12293" max="12293" width="12" customWidth="1"/>
    <col min="12294" max="12298" width="9.140625" customWidth="1"/>
    <col min="12299" max="12299" width="10.140625" bestFit="1" customWidth="1"/>
    <col min="12300" max="12300" width="11" customWidth="1"/>
    <col min="12301" max="12304" width="10" customWidth="1"/>
    <col min="12305" max="12305" width="9.140625" customWidth="1"/>
    <col min="12306" max="12306" width="13.42578125" customWidth="1"/>
    <col min="12545" max="12545" width="9.140625" customWidth="1"/>
    <col min="12546" max="12546" width="14.42578125" customWidth="1"/>
    <col min="12547" max="12547" width="13.7109375" customWidth="1"/>
    <col min="12548" max="12548" width="9.140625" customWidth="1"/>
    <col min="12549" max="12549" width="12" customWidth="1"/>
    <col min="12550" max="12554" width="9.140625" customWidth="1"/>
    <col min="12555" max="12555" width="10.140625" bestFit="1" customWidth="1"/>
    <col min="12556" max="12556" width="11" customWidth="1"/>
    <col min="12557" max="12560" width="10" customWidth="1"/>
    <col min="12561" max="12561" width="9.140625" customWidth="1"/>
    <col min="12562" max="12562" width="13.42578125" customWidth="1"/>
    <col min="12801" max="12801" width="9.140625" customWidth="1"/>
    <col min="12802" max="12802" width="14.42578125" customWidth="1"/>
    <col min="12803" max="12803" width="13.7109375" customWidth="1"/>
    <col min="12804" max="12804" width="9.140625" customWidth="1"/>
    <col min="12805" max="12805" width="12" customWidth="1"/>
    <col min="12806" max="12810" width="9.140625" customWidth="1"/>
    <col min="12811" max="12811" width="10.140625" bestFit="1" customWidth="1"/>
    <col min="12812" max="12812" width="11" customWidth="1"/>
    <col min="12813" max="12816" width="10" customWidth="1"/>
    <col min="12817" max="12817" width="9.140625" customWidth="1"/>
    <col min="12818" max="12818" width="13.42578125" customWidth="1"/>
    <col min="13057" max="13057" width="9.140625" customWidth="1"/>
    <col min="13058" max="13058" width="14.42578125" customWidth="1"/>
    <col min="13059" max="13059" width="13.7109375" customWidth="1"/>
    <col min="13060" max="13060" width="9.140625" customWidth="1"/>
    <col min="13061" max="13061" width="12" customWidth="1"/>
    <col min="13062" max="13066" width="9.140625" customWidth="1"/>
    <col min="13067" max="13067" width="10.140625" bestFit="1" customWidth="1"/>
    <col min="13068" max="13068" width="11" customWidth="1"/>
    <col min="13069" max="13072" width="10" customWidth="1"/>
    <col min="13073" max="13073" width="9.140625" customWidth="1"/>
    <col min="13074" max="13074" width="13.42578125" customWidth="1"/>
    <col min="13313" max="13313" width="9.140625" customWidth="1"/>
    <col min="13314" max="13314" width="14.42578125" customWidth="1"/>
    <col min="13315" max="13315" width="13.7109375" customWidth="1"/>
    <col min="13316" max="13316" width="9.140625" customWidth="1"/>
    <col min="13317" max="13317" width="12" customWidth="1"/>
    <col min="13318" max="13322" width="9.140625" customWidth="1"/>
    <col min="13323" max="13323" width="10.140625" bestFit="1" customWidth="1"/>
    <col min="13324" max="13324" width="11" customWidth="1"/>
    <col min="13325" max="13328" width="10" customWidth="1"/>
    <col min="13329" max="13329" width="9.140625" customWidth="1"/>
    <col min="13330" max="13330" width="13.42578125" customWidth="1"/>
    <col min="13569" max="13569" width="9.140625" customWidth="1"/>
    <col min="13570" max="13570" width="14.42578125" customWidth="1"/>
    <col min="13571" max="13571" width="13.7109375" customWidth="1"/>
    <col min="13572" max="13572" width="9.140625" customWidth="1"/>
    <col min="13573" max="13573" width="12" customWidth="1"/>
    <col min="13574" max="13578" width="9.140625" customWidth="1"/>
    <col min="13579" max="13579" width="10.140625" bestFit="1" customWidth="1"/>
    <col min="13580" max="13580" width="11" customWidth="1"/>
    <col min="13581" max="13584" width="10" customWidth="1"/>
    <col min="13585" max="13585" width="9.140625" customWidth="1"/>
    <col min="13586" max="13586" width="13.42578125" customWidth="1"/>
    <col min="13825" max="13825" width="9.140625" customWidth="1"/>
    <col min="13826" max="13826" width="14.42578125" customWidth="1"/>
    <col min="13827" max="13827" width="13.7109375" customWidth="1"/>
    <col min="13828" max="13828" width="9.140625" customWidth="1"/>
    <col min="13829" max="13829" width="12" customWidth="1"/>
    <col min="13830" max="13834" width="9.140625" customWidth="1"/>
    <col min="13835" max="13835" width="10.140625" bestFit="1" customWidth="1"/>
    <col min="13836" max="13836" width="11" customWidth="1"/>
    <col min="13837" max="13840" width="10" customWidth="1"/>
    <col min="13841" max="13841" width="9.140625" customWidth="1"/>
    <col min="13842" max="13842" width="13.42578125" customWidth="1"/>
    <col min="14081" max="14081" width="9.140625" customWidth="1"/>
    <col min="14082" max="14082" width="14.42578125" customWidth="1"/>
    <col min="14083" max="14083" width="13.7109375" customWidth="1"/>
    <col min="14084" max="14084" width="9.140625" customWidth="1"/>
    <col min="14085" max="14085" width="12" customWidth="1"/>
    <col min="14086" max="14090" width="9.140625" customWidth="1"/>
    <col min="14091" max="14091" width="10.140625" bestFit="1" customWidth="1"/>
    <col min="14092" max="14092" width="11" customWidth="1"/>
    <col min="14093" max="14096" width="10" customWidth="1"/>
    <col min="14097" max="14097" width="9.140625" customWidth="1"/>
    <col min="14098" max="14098" width="13.42578125" customWidth="1"/>
    <col min="14337" max="14337" width="9.140625" customWidth="1"/>
    <col min="14338" max="14338" width="14.42578125" customWidth="1"/>
    <col min="14339" max="14339" width="13.7109375" customWidth="1"/>
    <col min="14340" max="14340" width="9.140625" customWidth="1"/>
    <col min="14341" max="14341" width="12" customWidth="1"/>
    <col min="14342" max="14346" width="9.140625" customWidth="1"/>
    <col min="14347" max="14347" width="10.140625" bestFit="1" customWidth="1"/>
    <col min="14348" max="14348" width="11" customWidth="1"/>
    <col min="14349" max="14352" width="10" customWidth="1"/>
    <col min="14353" max="14353" width="9.140625" customWidth="1"/>
    <col min="14354" max="14354" width="13.42578125" customWidth="1"/>
    <col min="14593" max="14593" width="9.140625" customWidth="1"/>
    <col min="14594" max="14594" width="14.42578125" customWidth="1"/>
    <col min="14595" max="14595" width="13.7109375" customWidth="1"/>
    <col min="14596" max="14596" width="9.140625" customWidth="1"/>
    <col min="14597" max="14597" width="12" customWidth="1"/>
    <col min="14598" max="14602" width="9.140625" customWidth="1"/>
    <col min="14603" max="14603" width="10.140625" bestFit="1" customWidth="1"/>
    <col min="14604" max="14604" width="11" customWidth="1"/>
    <col min="14605" max="14608" width="10" customWidth="1"/>
    <col min="14609" max="14609" width="9.140625" customWidth="1"/>
    <col min="14610" max="14610" width="13.42578125" customWidth="1"/>
    <col min="14849" max="14849" width="9.140625" customWidth="1"/>
    <col min="14850" max="14850" width="14.42578125" customWidth="1"/>
    <col min="14851" max="14851" width="13.7109375" customWidth="1"/>
    <col min="14852" max="14852" width="9.140625" customWidth="1"/>
    <col min="14853" max="14853" width="12" customWidth="1"/>
    <col min="14854" max="14858" width="9.140625" customWidth="1"/>
    <col min="14859" max="14859" width="10.140625" bestFit="1" customWidth="1"/>
    <col min="14860" max="14860" width="11" customWidth="1"/>
    <col min="14861" max="14864" width="10" customWidth="1"/>
    <col min="14865" max="14865" width="9.140625" customWidth="1"/>
    <col min="14866" max="14866" width="13.42578125" customWidth="1"/>
    <col min="15105" max="15105" width="9.140625" customWidth="1"/>
    <col min="15106" max="15106" width="14.42578125" customWidth="1"/>
    <col min="15107" max="15107" width="13.7109375" customWidth="1"/>
    <col min="15108" max="15108" width="9.140625" customWidth="1"/>
    <col min="15109" max="15109" width="12" customWidth="1"/>
    <col min="15110" max="15114" width="9.140625" customWidth="1"/>
    <col min="15115" max="15115" width="10.140625" bestFit="1" customWidth="1"/>
    <col min="15116" max="15116" width="11" customWidth="1"/>
    <col min="15117" max="15120" width="10" customWidth="1"/>
    <col min="15121" max="15121" width="9.140625" customWidth="1"/>
    <col min="15122" max="15122" width="13.42578125" customWidth="1"/>
    <col min="15361" max="15361" width="9.140625" customWidth="1"/>
    <col min="15362" max="15362" width="14.42578125" customWidth="1"/>
    <col min="15363" max="15363" width="13.7109375" customWidth="1"/>
    <col min="15364" max="15364" width="9.140625" customWidth="1"/>
    <col min="15365" max="15365" width="12" customWidth="1"/>
    <col min="15366" max="15370" width="9.140625" customWidth="1"/>
    <col min="15371" max="15371" width="10.140625" bestFit="1" customWidth="1"/>
    <col min="15372" max="15372" width="11" customWidth="1"/>
    <col min="15373" max="15376" width="10" customWidth="1"/>
    <col min="15377" max="15377" width="9.140625" customWidth="1"/>
    <col min="15378" max="15378" width="13.42578125" customWidth="1"/>
    <col min="15617" max="15617" width="9.140625" customWidth="1"/>
    <col min="15618" max="15618" width="14.42578125" customWidth="1"/>
    <col min="15619" max="15619" width="13.7109375" customWidth="1"/>
    <col min="15620" max="15620" width="9.140625" customWidth="1"/>
    <col min="15621" max="15621" width="12" customWidth="1"/>
    <col min="15622" max="15626" width="9.140625" customWidth="1"/>
    <col min="15627" max="15627" width="10.140625" bestFit="1" customWidth="1"/>
    <col min="15628" max="15628" width="11" customWidth="1"/>
    <col min="15629" max="15632" width="10" customWidth="1"/>
    <col min="15633" max="15633" width="9.140625" customWidth="1"/>
    <col min="15634" max="15634" width="13.42578125" customWidth="1"/>
    <col min="15873" max="15873" width="9.140625" customWidth="1"/>
    <col min="15874" max="15874" width="14.42578125" customWidth="1"/>
    <col min="15875" max="15875" width="13.7109375" customWidth="1"/>
    <col min="15876" max="15876" width="9.140625" customWidth="1"/>
    <col min="15877" max="15877" width="12" customWidth="1"/>
    <col min="15878" max="15882" width="9.140625" customWidth="1"/>
    <col min="15883" max="15883" width="10.140625" bestFit="1" customWidth="1"/>
    <col min="15884" max="15884" width="11" customWidth="1"/>
    <col min="15885" max="15888" width="10" customWidth="1"/>
    <col min="15889" max="15889" width="9.140625" customWidth="1"/>
    <col min="15890" max="15890" width="13.42578125" customWidth="1"/>
    <col min="16129" max="16129" width="9.140625" customWidth="1"/>
    <col min="16130" max="16130" width="14.42578125" customWidth="1"/>
    <col min="16131" max="16131" width="13.7109375" customWidth="1"/>
    <col min="16132" max="16132" width="9.140625" customWidth="1"/>
    <col min="16133" max="16133" width="12" customWidth="1"/>
    <col min="16134" max="16138" width="9.140625" customWidth="1"/>
    <col min="16139" max="16139" width="10.140625" bestFit="1" customWidth="1"/>
    <col min="16140" max="16140" width="11" customWidth="1"/>
    <col min="16141" max="16144" width="10" customWidth="1"/>
    <col min="16145" max="16145" width="9.140625" customWidth="1"/>
    <col min="16146" max="16146" width="13.42578125" customWidth="1"/>
  </cols>
  <sheetData>
    <row r="1" spans="2:17" x14ac:dyDescent="0.25">
      <c r="E1" s="1949" t="s">
        <v>148</v>
      </c>
    </row>
    <row r="2" spans="2:17" x14ac:dyDescent="0.25">
      <c r="E2" s="1953" t="s">
        <v>41</v>
      </c>
    </row>
    <row r="3" spans="2:17" ht="15.75" x14ac:dyDescent="0.25">
      <c r="D3" s="123"/>
      <c r="E3" s="1949" t="s">
        <v>1192</v>
      </c>
    </row>
    <row r="5" spans="2:17" x14ac:dyDescent="0.25">
      <c r="Q5" s="49"/>
    </row>
    <row r="6" spans="2:17" x14ac:dyDescent="0.25">
      <c r="F6" t="s">
        <v>404</v>
      </c>
      <c r="K6" s="521">
        <v>43565</v>
      </c>
      <c r="L6" s="463"/>
      <c r="Q6" s="49"/>
    </row>
    <row r="7" spans="2:17" x14ac:dyDescent="0.25">
      <c r="J7" s="1955" t="s">
        <v>152</v>
      </c>
      <c r="K7" s="464" t="s">
        <v>1149</v>
      </c>
      <c r="L7" s="465"/>
      <c r="Q7" s="49"/>
    </row>
    <row r="8" spans="2:17" x14ac:dyDescent="0.25">
      <c r="K8" s="1955"/>
      <c r="L8" s="49"/>
      <c r="M8" s="49"/>
      <c r="N8" s="49"/>
      <c r="O8" s="49"/>
      <c r="P8" s="49"/>
      <c r="Q8" s="49"/>
    </row>
    <row r="9" spans="2:17" x14ac:dyDescent="0.25">
      <c r="B9" s="193" t="s">
        <v>39</v>
      </c>
      <c r="C9" s="522" t="s">
        <v>896</v>
      </c>
      <c r="D9" s="523"/>
      <c r="E9" s="523"/>
      <c r="F9" s="523"/>
      <c r="G9" s="523"/>
      <c r="H9" s="523"/>
      <c r="I9" s="523"/>
      <c r="J9" s="523"/>
      <c r="K9" s="523"/>
      <c r="L9" s="524"/>
      <c r="M9" s="49"/>
      <c r="N9" s="49"/>
      <c r="O9" s="49"/>
      <c r="P9" s="49"/>
    </row>
    <row r="10" spans="2:17" x14ac:dyDescent="0.25">
      <c r="B10" s="525" t="s">
        <v>157</v>
      </c>
      <c r="C10" s="571" t="s">
        <v>897</v>
      </c>
      <c r="D10" s="572"/>
      <c r="E10" s="572"/>
      <c r="F10" s="572"/>
      <c r="G10" s="572"/>
      <c r="H10" s="572"/>
      <c r="I10" s="572"/>
      <c r="J10" s="572"/>
      <c r="K10" s="572"/>
      <c r="L10" s="573"/>
    </row>
    <row r="11" spans="2:17" x14ac:dyDescent="0.25">
      <c r="B11" s="527"/>
      <c r="C11" s="493" t="s">
        <v>898</v>
      </c>
      <c r="D11" s="463"/>
      <c r="E11" s="463"/>
      <c r="F11" s="463"/>
      <c r="G11" s="463"/>
      <c r="H11" s="463"/>
      <c r="I11" s="463"/>
      <c r="J11" s="463"/>
      <c r="K11" s="463"/>
      <c r="L11" s="590"/>
    </row>
    <row r="12" spans="2:17" x14ac:dyDescent="0.25">
      <c r="B12" s="529"/>
      <c r="C12" s="595" t="s">
        <v>899</v>
      </c>
      <c r="D12" s="596"/>
      <c r="E12" s="596"/>
      <c r="F12" s="596"/>
      <c r="G12" s="596"/>
      <c r="H12" s="596"/>
      <c r="I12" s="596"/>
      <c r="J12" s="596"/>
      <c r="K12" s="596"/>
      <c r="L12" s="597"/>
    </row>
    <row r="13" spans="2:17" x14ac:dyDescent="0.25">
      <c r="B13" s="686" t="s">
        <v>155</v>
      </c>
      <c r="C13" s="493" t="s">
        <v>1193</v>
      </c>
      <c r="D13" s="463"/>
      <c r="E13" s="463"/>
      <c r="F13" s="463"/>
      <c r="G13" s="463"/>
      <c r="H13" s="463"/>
      <c r="I13" s="463"/>
      <c r="J13" s="463"/>
      <c r="K13" s="463"/>
      <c r="L13" s="590"/>
    </row>
    <row r="14" spans="2:17" x14ac:dyDescent="0.25">
      <c r="B14" s="525" t="s">
        <v>159</v>
      </c>
      <c r="C14" s="571" t="s">
        <v>901</v>
      </c>
      <c r="D14" s="572"/>
      <c r="E14" s="572"/>
      <c r="F14" s="572"/>
      <c r="G14" s="572"/>
      <c r="H14" s="572"/>
      <c r="I14" s="572"/>
      <c r="J14" s="572"/>
      <c r="K14" s="572"/>
      <c r="L14" s="573"/>
      <c r="M14" s="49"/>
      <c r="N14" s="49"/>
      <c r="O14" s="49"/>
      <c r="P14" s="49"/>
    </row>
    <row r="15" spans="2:17" x14ac:dyDescent="0.25">
      <c r="B15" s="686"/>
      <c r="C15" s="493" t="s">
        <v>1088</v>
      </c>
      <c r="D15" s="463"/>
      <c r="E15" s="463"/>
      <c r="F15" s="463"/>
      <c r="G15" s="463"/>
      <c r="H15" s="463"/>
      <c r="I15" s="463"/>
      <c r="J15" s="463"/>
      <c r="K15" s="463"/>
      <c r="L15" s="590"/>
      <c r="M15" s="49"/>
      <c r="N15" s="49"/>
      <c r="O15" s="49"/>
      <c r="P15" s="49"/>
    </row>
    <row r="16" spans="2:17" x14ac:dyDescent="0.25">
      <c r="B16" s="529"/>
      <c r="C16" s="595"/>
      <c r="D16" s="596"/>
      <c r="E16" s="596"/>
      <c r="F16" s="596"/>
      <c r="G16" s="596"/>
      <c r="H16" s="596"/>
      <c r="I16" s="596"/>
      <c r="J16" s="596"/>
      <c r="K16" s="596"/>
      <c r="L16" s="597"/>
      <c r="M16" s="49"/>
      <c r="N16" s="49"/>
      <c r="O16" s="49"/>
      <c r="P16" s="49"/>
    </row>
    <row r="17" spans="2:22" x14ac:dyDescent="0.25">
      <c r="B17" s="193" t="s">
        <v>161</v>
      </c>
      <c r="C17" s="574" t="s">
        <v>268</v>
      </c>
      <c r="D17" s="523"/>
      <c r="E17" s="523"/>
      <c r="F17" s="523"/>
      <c r="G17" s="523"/>
      <c r="H17" s="523"/>
      <c r="I17" s="523"/>
      <c r="J17" s="523"/>
      <c r="K17" s="523"/>
      <c r="L17" s="524"/>
      <c r="M17" s="49"/>
      <c r="N17" s="49"/>
      <c r="O17" s="49"/>
      <c r="P17" s="49"/>
    </row>
    <row r="18" spans="2:22" x14ac:dyDescent="0.25">
      <c r="B18" s="525" t="s">
        <v>162</v>
      </c>
      <c r="C18" s="571" t="s">
        <v>459</v>
      </c>
      <c r="D18" s="572"/>
      <c r="E18" s="572"/>
      <c r="F18" s="572"/>
      <c r="G18" s="572"/>
      <c r="H18" s="572"/>
      <c r="I18" s="572"/>
      <c r="J18" s="572"/>
      <c r="K18" s="572"/>
      <c r="L18" s="573"/>
      <c r="M18" s="49"/>
      <c r="N18" s="49"/>
      <c r="O18" s="49"/>
      <c r="P18" s="49"/>
    </row>
    <row r="19" spans="2:22" x14ac:dyDescent="0.25">
      <c r="B19" s="529"/>
      <c r="C19" s="595" t="s">
        <v>1194</v>
      </c>
      <c r="D19" s="596"/>
      <c r="E19" s="596"/>
      <c r="F19" s="596"/>
      <c r="G19" s="596"/>
      <c r="H19" s="596"/>
      <c r="I19" s="596"/>
      <c r="J19" s="596"/>
      <c r="K19" s="596"/>
      <c r="L19" s="597"/>
      <c r="M19" s="49"/>
      <c r="N19" s="49"/>
      <c r="O19" s="49"/>
      <c r="P19" s="49"/>
    </row>
    <row r="20" spans="2:22" ht="62.25" customHeight="1" x14ac:dyDescent="0.25">
      <c r="B20" s="575" t="s">
        <v>187</v>
      </c>
      <c r="C20" s="576" t="s">
        <v>1089</v>
      </c>
      <c r="D20" s="577"/>
      <c r="E20" s="577"/>
      <c r="F20" s="577"/>
      <c r="G20" s="577"/>
      <c r="H20" s="577"/>
      <c r="I20" s="577"/>
      <c r="J20" s="577"/>
      <c r="K20" s="577"/>
      <c r="L20" s="578"/>
      <c r="M20" s="49"/>
      <c r="N20" s="49"/>
      <c r="O20" s="49"/>
      <c r="P20" s="49"/>
    </row>
    <row r="21" spans="2:22" ht="15.75" thickBot="1" x14ac:dyDescent="0.3"/>
    <row r="22" spans="2:22" ht="30.75" thickBot="1" x14ac:dyDescent="0.3">
      <c r="B22" s="3255" t="s">
        <v>166</v>
      </c>
      <c r="C22" s="3256" t="s">
        <v>905</v>
      </c>
      <c r="D22" s="3257" t="s">
        <v>159</v>
      </c>
      <c r="E22" s="579"/>
      <c r="R22" s="489" t="s">
        <v>178</v>
      </c>
      <c r="S22" s="490"/>
      <c r="T22" s="490"/>
      <c r="U22" s="490"/>
      <c r="V22" s="491"/>
    </row>
    <row r="23" spans="2:22" hidden="1" x14ac:dyDescent="0.25">
      <c r="B23" s="234">
        <v>42736</v>
      </c>
      <c r="C23" s="1971">
        <v>0.99</v>
      </c>
      <c r="D23" s="608">
        <v>0.9</v>
      </c>
      <c r="E23" s="60"/>
      <c r="R23" s="156" t="s">
        <v>179</v>
      </c>
      <c r="S23" s="157"/>
      <c r="T23" s="158" t="s">
        <v>180</v>
      </c>
      <c r="U23" s="157"/>
      <c r="V23" s="159"/>
    </row>
    <row r="24" spans="2:22" hidden="1" x14ac:dyDescent="0.25">
      <c r="B24" s="234">
        <v>42767</v>
      </c>
      <c r="C24" s="1971">
        <v>0.92</v>
      </c>
      <c r="D24" s="608">
        <v>0.9</v>
      </c>
      <c r="R24" s="492"/>
      <c r="S24" s="463"/>
      <c r="T24" s="493"/>
      <c r="U24" s="463"/>
      <c r="V24" s="494"/>
    </row>
    <row r="25" spans="2:22" hidden="1" x14ac:dyDescent="0.25">
      <c r="B25" s="234">
        <v>42795</v>
      </c>
      <c r="C25" s="1971">
        <v>0.97</v>
      </c>
      <c r="D25" s="608">
        <v>0.9</v>
      </c>
      <c r="R25" s="492"/>
      <c r="S25" s="463"/>
      <c r="T25" s="493"/>
      <c r="U25" s="463"/>
      <c r="V25" s="494"/>
    </row>
    <row r="26" spans="2:22" hidden="1" x14ac:dyDescent="0.25">
      <c r="B26" s="234">
        <v>42826</v>
      </c>
      <c r="C26" s="1971">
        <v>0.96</v>
      </c>
      <c r="D26" s="608">
        <v>0.9</v>
      </c>
      <c r="R26" s="492" t="s">
        <v>1195</v>
      </c>
      <c r="S26" s="463"/>
      <c r="T26" s="493"/>
      <c r="U26" s="463"/>
      <c r="V26" s="494"/>
    </row>
    <row r="27" spans="2:22" hidden="1" x14ac:dyDescent="0.25">
      <c r="B27" s="234">
        <v>42856</v>
      </c>
      <c r="C27" s="1971">
        <v>0.99</v>
      </c>
      <c r="D27" s="608">
        <v>0.9</v>
      </c>
      <c r="R27" s="492"/>
      <c r="S27" s="463"/>
      <c r="T27" s="493"/>
      <c r="U27" s="463"/>
      <c r="V27" s="494"/>
    </row>
    <row r="28" spans="2:22" hidden="1" x14ac:dyDescent="0.25">
      <c r="B28" s="234">
        <v>42887</v>
      </c>
      <c r="C28" s="1971">
        <v>0.99</v>
      </c>
      <c r="D28" s="608">
        <v>0.9</v>
      </c>
      <c r="R28" s="492"/>
      <c r="S28" s="463"/>
      <c r="T28" s="493"/>
      <c r="U28" s="463"/>
      <c r="V28" s="494"/>
    </row>
    <row r="29" spans="2:22" hidden="1" x14ac:dyDescent="0.25">
      <c r="B29" s="234">
        <v>42917</v>
      </c>
      <c r="C29" s="1971">
        <v>0.99</v>
      </c>
      <c r="D29" s="608">
        <v>0.9</v>
      </c>
      <c r="R29" s="492"/>
      <c r="S29" s="463"/>
      <c r="T29" s="493"/>
      <c r="U29" s="463"/>
      <c r="V29" s="494"/>
    </row>
    <row r="30" spans="2:22" hidden="1" x14ac:dyDescent="0.25">
      <c r="B30" s="234">
        <v>42948</v>
      </c>
      <c r="C30" s="1971">
        <v>0.99</v>
      </c>
      <c r="D30" s="608">
        <v>0.9</v>
      </c>
      <c r="R30" s="492"/>
      <c r="S30" s="463"/>
      <c r="T30" s="493"/>
      <c r="U30" s="463"/>
      <c r="V30" s="494"/>
    </row>
    <row r="31" spans="2:22" hidden="1" x14ac:dyDescent="0.25">
      <c r="B31" s="234">
        <v>42979</v>
      </c>
      <c r="C31" s="1971">
        <v>0.99</v>
      </c>
      <c r="D31" s="608">
        <v>0.9</v>
      </c>
      <c r="R31" s="492"/>
      <c r="S31" s="463"/>
      <c r="T31" s="493"/>
      <c r="U31" s="463"/>
      <c r="V31" s="494"/>
    </row>
    <row r="32" spans="2:22" hidden="1" x14ac:dyDescent="0.25">
      <c r="B32" s="234">
        <v>43009</v>
      </c>
      <c r="C32" s="1971">
        <v>0.99</v>
      </c>
      <c r="D32" s="608">
        <v>0.9</v>
      </c>
      <c r="R32" s="492"/>
      <c r="S32" s="463"/>
      <c r="T32" s="493"/>
      <c r="U32" s="463"/>
      <c r="V32" s="494"/>
    </row>
    <row r="33" spans="2:22" hidden="1" x14ac:dyDescent="0.25">
      <c r="B33" s="234">
        <v>43040</v>
      </c>
      <c r="C33" s="1971">
        <v>0.93</v>
      </c>
      <c r="D33" s="608">
        <v>0.9</v>
      </c>
      <c r="R33" s="492"/>
      <c r="S33" s="463"/>
      <c r="T33" s="493"/>
      <c r="U33" s="463"/>
      <c r="V33" s="494"/>
    </row>
    <row r="34" spans="2:22" ht="15.75" hidden="1" thickBot="1" x14ac:dyDescent="0.3">
      <c r="B34" s="234">
        <v>43070</v>
      </c>
      <c r="C34" s="1971">
        <v>0.93</v>
      </c>
      <c r="D34" s="608">
        <v>0.9</v>
      </c>
      <c r="R34" s="495"/>
      <c r="S34" s="496"/>
      <c r="T34" s="497"/>
      <c r="U34" s="496"/>
      <c r="V34" s="498"/>
    </row>
    <row r="35" spans="2:22" x14ac:dyDescent="0.25">
      <c r="B35" s="215">
        <v>43101</v>
      </c>
      <c r="C35" s="3252">
        <v>0</v>
      </c>
      <c r="D35" s="538">
        <v>0.9</v>
      </c>
      <c r="E35" s="60"/>
      <c r="R35" s="156" t="s">
        <v>179</v>
      </c>
      <c r="S35" s="157"/>
      <c r="T35" s="158" t="s">
        <v>180</v>
      </c>
      <c r="U35" s="157"/>
      <c r="V35" s="159"/>
    </row>
    <row r="36" spans="2:22" x14ac:dyDescent="0.25">
      <c r="B36" s="517">
        <v>43132</v>
      </c>
      <c r="C36" s="2353">
        <f>SUM(C66:F66)</f>
        <v>0.9876160990712074</v>
      </c>
      <c r="D36" s="1707">
        <v>0.9</v>
      </c>
      <c r="R36" s="492"/>
      <c r="S36" s="463"/>
      <c r="T36" s="493"/>
      <c r="U36" s="463"/>
      <c r="V36" s="494"/>
    </row>
    <row r="37" spans="2:22" ht="15.75" thickBot="1" x14ac:dyDescent="0.3">
      <c r="B37" s="517">
        <v>43160</v>
      </c>
      <c r="C37" s="2353">
        <f>SUM(C67:F67)</f>
        <v>0.96317280453257792</v>
      </c>
      <c r="D37" s="1707">
        <v>0.9</v>
      </c>
      <c r="R37" s="492"/>
      <c r="S37" s="463"/>
      <c r="T37" s="493"/>
      <c r="U37" s="463"/>
      <c r="V37" s="494"/>
    </row>
    <row r="38" spans="2:22" x14ac:dyDescent="0.25">
      <c r="B38" s="517">
        <v>43191</v>
      </c>
      <c r="C38" s="2863">
        <f>SUM(C68:F68)</f>
        <v>0.81040892193308545</v>
      </c>
      <c r="D38" s="538">
        <v>0.9</v>
      </c>
      <c r="R38" s="492" t="s">
        <v>1195</v>
      </c>
      <c r="S38" s="463"/>
      <c r="T38" s="493"/>
      <c r="U38" s="463"/>
      <c r="V38" s="494"/>
    </row>
    <row r="39" spans="2:22" x14ac:dyDescent="0.25">
      <c r="B39" s="517">
        <v>43221</v>
      </c>
      <c r="C39" s="2353">
        <f>SUM(C69:F69)</f>
        <v>0.91266025641025639</v>
      </c>
      <c r="D39" s="1707">
        <v>0.9</v>
      </c>
      <c r="R39" s="492"/>
      <c r="S39" s="463"/>
      <c r="T39" s="493"/>
      <c r="U39" s="463"/>
      <c r="V39" s="494"/>
    </row>
    <row r="40" spans="2:22" ht="15.75" thickBot="1" x14ac:dyDescent="0.3">
      <c r="B40" s="517">
        <v>43252</v>
      </c>
      <c r="C40" s="2353">
        <f>+SUM(C70:F70)</f>
        <v>0.98717126363053243</v>
      </c>
      <c r="D40" s="1707">
        <v>0.9</v>
      </c>
      <c r="R40" s="492"/>
      <c r="S40" s="463"/>
      <c r="T40" s="493"/>
      <c r="U40" s="463"/>
      <c r="V40" s="494"/>
    </row>
    <row r="41" spans="2:22" x14ac:dyDescent="0.25">
      <c r="B41" s="517">
        <v>43282</v>
      </c>
      <c r="C41" s="2353">
        <f t="shared" ref="C41:C45" si="0">SUM(C71:F71)</f>
        <v>1</v>
      </c>
      <c r="D41" s="538">
        <v>0.9</v>
      </c>
      <c r="R41" s="492"/>
      <c r="S41" s="463"/>
      <c r="T41" s="493"/>
      <c r="U41" s="463"/>
      <c r="V41" s="494"/>
    </row>
    <row r="42" spans="2:22" x14ac:dyDescent="0.25">
      <c r="B42" s="517">
        <v>43313</v>
      </c>
      <c r="C42" s="2353">
        <v>0.99</v>
      </c>
      <c r="D42" s="1707">
        <v>0.9</v>
      </c>
      <c r="R42" s="492"/>
      <c r="S42" s="463"/>
      <c r="T42" s="493"/>
      <c r="U42" s="463"/>
      <c r="V42" s="494"/>
    </row>
    <row r="43" spans="2:22" ht="15.75" thickBot="1" x14ac:dyDescent="0.3">
      <c r="B43" s="517">
        <v>43344</v>
      </c>
      <c r="C43" s="2353">
        <v>0.99</v>
      </c>
      <c r="D43" s="1707">
        <v>0.9</v>
      </c>
      <c r="R43" s="492"/>
      <c r="S43" s="463"/>
      <c r="T43" s="493"/>
      <c r="U43" s="463"/>
      <c r="V43" s="494"/>
    </row>
    <row r="44" spans="2:22" x14ac:dyDescent="0.25">
      <c r="B44" s="517">
        <v>43374</v>
      </c>
      <c r="C44" s="2353">
        <f t="shared" si="0"/>
        <v>0.98056426332288393</v>
      </c>
      <c r="D44" s="538">
        <v>0.9</v>
      </c>
      <c r="R44" s="492"/>
      <c r="S44" s="463"/>
      <c r="T44" s="493"/>
      <c r="U44" s="463"/>
      <c r="V44" s="494"/>
    </row>
    <row r="45" spans="2:22" x14ac:dyDescent="0.25">
      <c r="B45" s="517">
        <v>43405</v>
      </c>
      <c r="C45" s="2353">
        <f t="shared" si="0"/>
        <v>0.98572501878287</v>
      </c>
      <c r="D45" s="1707">
        <v>0.9</v>
      </c>
      <c r="R45" s="492"/>
      <c r="S45" s="463"/>
      <c r="T45" s="493"/>
      <c r="U45" s="463"/>
      <c r="V45" s="494"/>
    </row>
    <row r="46" spans="2:22" ht="15.75" thickBot="1" x14ac:dyDescent="0.3">
      <c r="B46" s="223">
        <v>43435</v>
      </c>
      <c r="C46" s="3253">
        <v>0.9</v>
      </c>
      <c r="D46" s="1707">
        <v>0.9</v>
      </c>
      <c r="R46" s="495"/>
      <c r="S46" s="496"/>
      <c r="T46" s="497"/>
      <c r="U46" s="496"/>
      <c r="V46" s="498"/>
    </row>
    <row r="47" spans="2:22" x14ac:dyDescent="0.25">
      <c r="B47" s="215">
        <v>43466</v>
      </c>
      <c r="C47" s="3206">
        <v>1</v>
      </c>
      <c r="D47" s="538">
        <v>0.9</v>
      </c>
    </row>
    <row r="48" spans="2:22" ht="17.25" customHeight="1" x14ac:dyDescent="0.25">
      <c r="B48" s="517">
        <v>43497</v>
      </c>
      <c r="C48" s="2353">
        <v>1</v>
      </c>
      <c r="D48" s="1707">
        <v>0.9</v>
      </c>
      <c r="R48" t="s">
        <v>181</v>
      </c>
    </row>
    <row r="49" spans="2:23" ht="14.25" customHeight="1" thickBot="1" x14ac:dyDescent="0.3">
      <c r="B49" s="3251" t="s">
        <v>1474</v>
      </c>
      <c r="C49" s="2353">
        <v>0.99</v>
      </c>
      <c r="D49" s="1707">
        <v>0.9</v>
      </c>
      <c r="R49" t="s">
        <v>233</v>
      </c>
    </row>
    <row r="50" spans="2:23" ht="14.25" customHeight="1" x14ac:dyDescent="0.25">
      <c r="B50" s="517">
        <v>43556</v>
      </c>
      <c r="C50" s="49"/>
      <c r="D50" s="538">
        <v>0.9</v>
      </c>
    </row>
    <row r="51" spans="2:23" ht="14.25" customHeight="1" x14ac:dyDescent="0.25">
      <c r="B51" s="517">
        <v>43586</v>
      </c>
      <c r="C51" s="49"/>
      <c r="D51" s="1707">
        <v>0.9</v>
      </c>
    </row>
    <row r="52" spans="2:23" ht="14.25" customHeight="1" thickBot="1" x14ac:dyDescent="0.3">
      <c r="B52" s="517">
        <v>43617</v>
      </c>
      <c r="C52" s="49"/>
      <c r="D52" s="1707">
        <v>0.9</v>
      </c>
    </row>
    <row r="53" spans="2:23" ht="14.25" customHeight="1" x14ac:dyDescent="0.25">
      <c r="B53" s="517">
        <v>43647</v>
      </c>
      <c r="C53" s="49"/>
      <c r="D53" s="538">
        <v>0.9</v>
      </c>
    </row>
    <row r="54" spans="2:23" ht="14.25" customHeight="1" x14ac:dyDescent="0.25">
      <c r="B54" s="517">
        <v>43678</v>
      </c>
      <c r="C54" s="49"/>
      <c r="D54" s="1707">
        <v>0.9</v>
      </c>
    </row>
    <row r="55" spans="2:23" ht="14.25" customHeight="1" thickBot="1" x14ac:dyDescent="0.3">
      <c r="B55" s="517">
        <v>43709</v>
      </c>
      <c r="C55" s="49"/>
      <c r="D55" s="1707">
        <v>0.9</v>
      </c>
    </row>
    <row r="56" spans="2:23" ht="14.25" customHeight="1" x14ac:dyDescent="0.25">
      <c r="B56" s="517">
        <v>43739</v>
      </c>
      <c r="C56" s="49"/>
      <c r="D56" s="538">
        <v>0.9</v>
      </c>
    </row>
    <row r="57" spans="2:23" ht="14.25" customHeight="1" x14ac:dyDescent="0.25">
      <c r="B57" s="517">
        <v>43770</v>
      </c>
      <c r="C57" s="49"/>
      <c r="D57" s="1707">
        <v>0.9</v>
      </c>
    </row>
    <row r="58" spans="2:23" ht="15.75" thickBot="1" x14ac:dyDescent="0.3">
      <c r="B58" s="223">
        <v>43800</v>
      </c>
      <c r="C58" s="226"/>
      <c r="D58" s="1707">
        <v>0.9</v>
      </c>
    </row>
    <row r="60" spans="2:23" ht="19.5" customHeight="1" x14ac:dyDescent="0.25"/>
    <row r="61" spans="2:23" ht="19.5" customHeight="1" x14ac:dyDescent="0.25">
      <c r="B61" s="499" t="s">
        <v>231</v>
      </c>
      <c r="C61" s="500"/>
      <c r="D61" s="500"/>
      <c r="E61" s="500"/>
      <c r="F61" s="500"/>
      <c r="G61" s="500"/>
      <c r="H61" s="500"/>
      <c r="I61" s="500"/>
      <c r="J61" s="500"/>
      <c r="K61" s="500"/>
      <c r="L61" s="500"/>
      <c r="M61" s="500"/>
      <c r="N61" s="500"/>
      <c r="O61" s="500"/>
      <c r="P61" s="500"/>
      <c r="Q61" s="500"/>
      <c r="R61" s="500"/>
      <c r="S61" s="500"/>
      <c r="T61" s="500"/>
      <c r="U61" s="500"/>
      <c r="V61" s="500"/>
      <c r="W61" s="500"/>
    </row>
    <row r="62" spans="2:23" x14ac:dyDescent="0.25">
      <c r="C62" t="s">
        <v>906</v>
      </c>
    </row>
    <row r="63" spans="2:23" x14ac:dyDescent="0.25">
      <c r="B63" s="506"/>
      <c r="C63" s="611" t="s">
        <v>907</v>
      </c>
      <c r="D63" s="612"/>
      <c r="E63" s="612"/>
      <c r="F63" s="613"/>
      <c r="G63" s="612"/>
      <c r="H63" s="612"/>
      <c r="I63" s="612"/>
      <c r="J63" s="611" t="s">
        <v>908</v>
      </c>
      <c r="K63" s="612"/>
      <c r="L63" s="612"/>
      <c r="M63" s="613"/>
      <c r="N63" s="284"/>
      <c r="O63" s="284"/>
      <c r="P63" s="284"/>
    </row>
    <row r="64" spans="2:23" ht="15.75" thickBot="1" x14ac:dyDescent="0.3">
      <c r="B64" s="2142" t="s">
        <v>166</v>
      </c>
      <c r="C64" s="2143" t="s">
        <v>909</v>
      </c>
      <c r="D64" s="2143" t="s">
        <v>503</v>
      </c>
      <c r="E64" s="2143" t="s">
        <v>504</v>
      </c>
      <c r="F64" s="2143" t="s">
        <v>505</v>
      </c>
      <c r="G64" s="2144" t="s">
        <v>506</v>
      </c>
      <c r="H64" s="2144" t="s">
        <v>507</v>
      </c>
      <c r="I64" s="2145" t="s">
        <v>910</v>
      </c>
      <c r="J64" s="506" t="s">
        <v>909</v>
      </c>
      <c r="K64" s="506" t="s">
        <v>503</v>
      </c>
      <c r="L64" s="506" t="s">
        <v>504</v>
      </c>
      <c r="M64" s="506" t="s">
        <v>505</v>
      </c>
      <c r="N64" s="1585" t="s">
        <v>506</v>
      </c>
      <c r="O64" s="1585" t="s">
        <v>507</v>
      </c>
      <c r="P64" s="1585" t="s">
        <v>911</v>
      </c>
      <c r="Q64" s="625" t="s">
        <v>427</v>
      </c>
      <c r="R64" s="509" t="s">
        <v>471</v>
      </c>
    </row>
    <row r="65" spans="1:18" x14ac:dyDescent="0.25">
      <c r="A65" s="46"/>
      <c r="B65" s="3220">
        <v>43101</v>
      </c>
      <c r="C65" s="3267" t="e">
        <f t="shared" ref="C65:C71" si="1">+J65/Q65</f>
        <v>#DIV/0!</v>
      </c>
      <c r="D65" s="3267" t="e">
        <f t="shared" ref="D65:D71" si="2">+K65/Q65</f>
        <v>#DIV/0!</v>
      </c>
      <c r="E65" s="3268" t="e">
        <f t="shared" ref="E65:E71" si="3">+L65/Q65</f>
        <v>#DIV/0!</v>
      </c>
      <c r="F65" s="3268" t="e">
        <f t="shared" ref="F65:F71" si="4">+M65/Q65</f>
        <v>#DIV/0!</v>
      </c>
      <c r="G65" s="3268" t="e">
        <f>+N65/Q65</f>
        <v>#DIV/0!</v>
      </c>
      <c r="H65" s="3268" t="e">
        <f t="shared" ref="H65:H71" si="5">O65/Q65</f>
        <v>#DIV/0!</v>
      </c>
      <c r="I65" s="3268" t="e">
        <f>+P65/Q65</f>
        <v>#DIV/0!</v>
      </c>
      <c r="J65" s="3269">
        <v>0</v>
      </c>
      <c r="K65" s="3269"/>
      <c r="L65" s="3269"/>
      <c r="M65" s="3269"/>
      <c r="N65" s="3269"/>
      <c r="O65" s="3269"/>
      <c r="P65" s="3269"/>
      <c r="Q65" s="3088">
        <f t="shared" ref="Q65:Q70" si="6">SUM(J65:P65)</f>
        <v>0</v>
      </c>
      <c r="R65" s="3270" t="e">
        <f>+((J65*0)+(K65*1)+(L65*2)+(M65*3)+(N65*4))/Q65+(O65*5)/Q65+(P65*6)/Q65</f>
        <v>#DIV/0!</v>
      </c>
    </row>
    <row r="66" spans="1:18" x14ac:dyDescent="0.25">
      <c r="A66" s="46"/>
      <c r="B66" s="3216">
        <v>43132</v>
      </c>
      <c r="C66" s="2117">
        <f t="shared" si="1"/>
        <v>0</v>
      </c>
      <c r="D66" s="2117">
        <f t="shared" si="2"/>
        <v>0.46439628482972134</v>
      </c>
      <c r="E66" s="2118">
        <f t="shared" si="3"/>
        <v>0.37770897832817335</v>
      </c>
      <c r="F66" s="2118">
        <f t="shared" si="4"/>
        <v>0.14551083591331268</v>
      </c>
      <c r="G66" s="2118">
        <f t="shared" ref="G66:G71" si="7">+N66/Q66</f>
        <v>0</v>
      </c>
      <c r="H66" s="2118">
        <f t="shared" si="5"/>
        <v>1.238390092879257E-2</v>
      </c>
      <c r="I66" s="2118">
        <f t="shared" ref="I66:I71" si="8">+P66/Q66</f>
        <v>0</v>
      </c>
      <c r="J66" s="1584"/>
      <c r="K66" s="1584">
        <v>150</v>
      </c>
      <c r="L66" s="1584">
        <v>122</v>
      </c>
      <c r="M66" s="1584">
        <v>47</v>
      </c>
      <c r="N66" s="1584"/>
      <c r="O66" s="1584">
        <v>4</v>
      </c>
      <c r="P66" s="1584"/>
      <c r="Q66" s="1">
        <f t="shared" si="6"/>
        <v>323</v>
      </c>
      <c r="R66" s="3271">
        <f t="shared" ref="R66:R72" si="9">+((J66*0)+(K66*1)+(L66*2)+(M66*3)+(N66*4))/Q66+(O66*5)/Q66+(P66*6)/Q66</f>
        <v>1.7182662538699691</v>
      </c>
    </row>
    <row r="67" spans="1:18" x14ac:dyDescent="0.25">
      <c r="A67" s="46"/>
      <c r="B67" s="3216">
        <v>43160</v>
      </c>
      <c r="C67" s="2117">
        <f t="shared" si="1"/>
        <v>0.23512747875354106</v>
      </c>
      <c r="D67" s="2117">
        <f t="shared" si="2"/>
        <v>0.64872521246458925</v>
      </c>
      <c r="E67" s="2118">
        <f t="shared" si="3"/>
        <v>5.6657223796033995E-2</v>
      </c>
      <c r="F67" s="2118">
        <f t="shared" si="4"/>
        <v>2.2662889518413599E-2</v>
      </c>
      <c r="G67" s="2118">
        <f t="shared" si="7"/>
        <v>1.4164305949008499E-2</v>
      </c>
      <c r="H67" s="2118">
        <f t="shared" si="5"/>
        <v>2.2662889518413599E-2</v>
      </c>
      <c r="I67" s="2118">
        <f t="shared" si="8"/>
        <v>0</v>
      </c>
      <c r="J67" s="1584">
        <v>166</v>
      </c>
      <c r="K67" s="1584">
        <v>458</v>
      </c>
      <c r="L67" s="1584">
        <v>40</v>
      </c>
      <c r="M67" s="1584">
        <v>16</v>
      </c>
      <c r="N67" s="1584">
        <v>10</v>
      </c>
      <c r="O67" s="1584">
        <v>16</v>
      </c>
      <c r="P67" s="1584"/>
      <c r="Q67" s="1">
        <f t="shared" si="6"/>
        <v>706</v>
      </c>
      <c r="R67" s="3271">
        <f t="shared" si="9"/>
        <v>1</v>
      </c>
    </row>
    <row r="68" spans="1:18" x14ac:dyDescent="0.25">
      <c r="A68" s="46"/>
      <c r="B68" s="3216">
        <v>43191</v>
      </c>
      <c r="C68" s="2117">
        <f t="shared" si="1"/>
        <v>0.11364843335103558</v>
      </c>
      <c r="D68" s="2117">
        <f t="shared" si="2"/>
        <v>0.33669676048858205</v>
      </c>
      <c r="E68" s="2118">
        <f t="shared" si="3"/>
        <v>0.17843866171003717</v>
      </c>
      <c r="F68" s="2118">
        <f t="shared" si="4"/>
        <v>0.18162506638343071</v>
      </c>
      <c r="G68" s="2118">
        <f t="shared" si="7"/>
        <v>0.12533191715347849</v>
      </c>
      <c r="H68" s="2118">
        <f t="shared" si="5"/>
        <v>6.4259160913436003E-2</v>
      </c>
      <c r="I68" s="2118">
        <f t="shared" si="8"/>
        <v>0</v>
      </c>
      <c r="J68" s="1584">
        <v>214</v>
      </c>
      <c r="K68" s="1584">
        <v>634</v>
      </c>
      <c r="L68" s="1584">
        <v>336</v>
      </c>
      <c r="M68" s="1584">
        <v>342</v>
      </c>
      <c r="N68" s="1584">
        <v>236</v>
      </c>
      <c r="O68" s="1584">
        <v>121</v>
      </c>
      <c r="P68" s="1584"/>
      <c r="Q68" s="1">
        <f t="shared" si="6"/>
        <v>1883</v>
      </c>
      <c r="R68" s="3271">
        <f t="shared" si="9"/>
        <v>2.0610727562400424</v>
      </c>
    </row>
    <row r="69" spans="1:18" x14ac:dyDescent="0.25">
      <c r="A69" s="46"/>
      <c r="B69" s="3216">
        <v>43221</v>
      </c>
      <c r="C69" s="2117">
        <f t="shared" si="1"/>
        <v>0.12740384615384615</v>
      </c>
      <c r="D69" s="2117">
        <f t="shared" si="2"/>
        <v>0.51442307692307687</v>
      </c>
      <c r="E69" s="2118">
        <f t="shared" si="3"/>
        <v>0.15544871794871795</v>
      </c>
      <c r="F69" s="2118">
        <f t="shared" si="4"/>
        <v>0.11538461538461539</v>
      </c>
      <c r="G69" s="2118">
        <f t="shared" si="7"/>
        <v>8.4134615384615391E-2</v>
      </c>
      <c r="H69" s="2118">
        <f t="shared" si="5"/>
        <v>3.205128205128205E-3</v>
      </c>
      <c r="I69" s="2118">
        <f t="shared" si="8"/>
        <v>0</v>
      </c>
      <c r="J69" s="1584">
        <v>159</v>
      </c>
      <c r="K69" s="1584">
        <v>642</v>
      </c>
      <c r="L69" s="1584">
        <v>194</v>
      </c>
      <c r="M69" s="1584">
        <v>144</v>
      </c>
      <c r="N69" s="1584">
        <v>105</v>
      </c>
      <c r="O69" s="1584">
        <v>4</v>
      </c>
      <c r="P69" s="1584"/>
      <c r="Q69" s="1472">
        <f t="shared" si="6"/>
        <v>1248</v>
      </c>
      <c r="R69" s="3271">
        <f t="shared" si="9"/>
        <v>1.5240384615384615</v>
      </c>
    </row>
    <row r="70" spans="1:18" x14ac:dyDescent="0.25">
      <c r="A70" s="46"/>
      <c r="B70" s="3216">
        <v>43252</v>
      </c>
      <c r="C70" s="2117">
        <f t="shared" si="1"/>
        <v>0.13534316869788326</v>
      </c>
      <c r="D70" s="2117">
        <f t="shared" si="2"/>
        <v>0.31430404105195636</v>
      </c>
      <c r="E70" s="2118">
        <f t="shared" si="3"/>
        <v>0.39448364336112896</v>
      </c>
      <c r="F70" s="2118">
        <f t="shared" si="4"/>
        <v>0.14304041051956382</v>
      </c>
      <c r="G70" s="2118">
        <f t="shared" si="7"/>
        <v>4.4900577293136628E-3</v>
      </c>
      <c r="H70" s="2118">
        <f t="shared" si="5"/>
        <v>8.3386786401539442E-3</v>
      </c>
      <c r="I70" s="2118">
        <f t="shared" si="8"/>
        <v>0</v>
      </c>
      <c r="J70" s="1584">
        <v>211</v>
      </c>
      <c r="K70" s="1584">
        <v>490</v>
      </c>
      <c r="L70" s="1584">
        <v>615</v>
      </c>
      <c r="M70" s="1584">
        <v>223</v>
      </c>
      <c r="N70" s="1584">
        <v>7</v>
      </c>
      <c r="O70" s="1584">
        <v>13</v>
      </c>
      <c r="P70" s="1584"/>
      <c r="Q70" s="1472">
        <f t="shared" si="6"/>
        <v>1559</v>
      </c>
      <c r="R70" s="3271">
        <f t="shared" si="9"/>
        <v>1.5920461834509301</v>
      </c>
    </row>
    <row r="71" spans="1:18" x14ac:dyDescent="0.25">
      <c r="A71" s="46"/>
      <c r="B71" s="3216">
        <v>43282</v>
      </c>
      <c r="C71" s="2117">
        <f t="shared" si="1"/>
        <v>0</v>
      </c>
      <c r="D71" s="2117">
        <f t="shared" si="2"/>
        <v>1</v>
      </c>
      <c r="E71" s="2118">
        <f t="shared" si="3"/>
        <v>0</v>
      </c>
      <c r="F71" s="2118">
        <f t="shared" si="4"/>
        <v>0</v>
      </c>
      <c r="G71" s="2118">
        <f t="shared" si="7"/>
        <v>0</v>
      </c>
      <c r="H71" s="2118">
        <f t="shared" si="5"/>
        <v>0</v>
      </c>
      <c r="I71" s="2118">
        <f t="shared" si="8"/>
        <v>0</v>
      </c>
      <c r="J71" s="1584"/>
      <c r="K71" s="1584">
        <v>2</v>
      </c>
      <c r="L71" s="1584"/>
      <c r="M71" s="1584"/>
      <c r="N71" s="1584"/>
      <c r="O71" s="1584"/>
      <c r="P71" s="1584"/>
      <c r="Q71" s="1472">
        <f>SUM(J71:P71)</f>
        <v>2</v>
      </c>
      <c r="R71" s="3271">
        <f t="shared" si="9"/>
        <v>1</v>
      </c>
    </row>
    <row r="72" spans="1:18" x14ac:dyDescent="0.25">
      <c r="A72" s="46"/>
      <c r="B72" s="3216">
        <v>43313</v>
      </c>
      <c r="C72" s="2141">
        <v>0.13700000000000001</v>
      </c>
      <c r="D72" s="2141">
        <v>0.78800000000000003</v>
      </c>
      <c r="E72" s="2141">
        <v>5.2999999999999999E-2</v>
      </c>
      <c r="F72" s="2141">
        <v>1.6E-2</v>
      </c>
      <c r="G72" s="2141">
        <v>4.0000000000000001E-3</v>
      </c>
      <c r="H72" s="2141">
        <v>3.0000000000000001E-3</v>
      </c>
      <c r="I72" s="2141">
        <v>0</v>
      </c>
      <c r="J72" s="2131">
        <v>148</v>
      </c>
      <c r="K72" s="2131">
        <v>849</v>
      </c>
      <c r="L72" s="2131">
        <v>57</v>
      </c>
      <c r="M72" s="2131">
        <v>17</v>
      </c>
      <c r="N72" s="2131">
        <v>4</v>
      </c>
      <c r="O72" s="2131">
        <v>3</v>
      </c>
      <c r="P72" s="2131"/>
      <c r="Q72" s="240">
        <f>SUM(J72:P72)</f>
        <v>1078</v>
      </c>
      <c r="R72" s="3261">
        <f t="shared" si="9"/>
        <v>0.96938775510204078</v>
      </c>
    </row>
    <row r="73" spans="1:18" x14ac:dyDescent="0.25">
      <c r="A73" s="46"/>
      <c r="B73" s="3216">
        <v>43344</v>
      </c>
      <c r="C73" s="2141">
        <v>0.217</v>
      </c>
      <c r="D73" s="2141">
        <v>0.432</v>
      </c>
      <c r="E73" s="2141">
        <v>0.27800000000000002</v>
      </c>
      <c r="F73" s="2141">
        <v>6.8000000000000005E-2</v>
      </c>
      <c r="G73" s="2141">
        <v>2E-3</v>
      </c>
      <c r="H73" s="2141">
        <v>3.0000000000000001E-3</v>
      </c>
      <c r="I73" s="2141">
        <v>0</v>
      </c>
      <c r="J73" s="2131">
        <v>303</v>
      </c>
      <c r="K73" s="2131">
        <v>604</v>
      </c>
      <c r="L73" s="2131">
        <v>388</v>
      </c>
      <c r="M73" s="2131">
        <v>95</v>
      </c>
      <c r="N73" s="2131">
        <v>3</v>
      </c>
      <c r="O73" s="2131">
        <v>4</v>
      </c>
      <c r="P73" s="2131"/>
      <c r="Q73" s="240">
        <f>SUM(J73:P73)</f>
        <v>1397</v>
      </c>
      <c r="R73" s="3261">
        <f>+((J73*0)+(K73*1)+(L73*2)+(M73*3)+(N73*4))/Q73+(O73*5)/Q73+(P73*6)/Q73</f>
        <v>1.2147458840372227</v>
      </c>
    </row>
    <row r="74" spans="1:18" x14ac:dyDescent="0.25">
      <c r="A74" s="46"/>
      <c r="B74" s="3216">
        <v>43374</v>
      </c>
      <c r="C74" s="2141">
        <f t="shared" ref="C74:C79" si="10">+J74/Q74</f>
        <v>0.14733542319749215</v>
      </c>
      <c r="D74" s="2141">
        <f t="shared" ref="D74:D79" si="11">+K74/Q74</f>
        <v>0.40689655172413791</v>
      </c>
      <c r="E74" s="2141">
        <f t="shared" ref="E74:E79" si="12">+L74/Q74</f>
        <v>0.18808777429467086</v>
      </c>
      <c r="F74" s="2141">
        <f t="shared" ref="F74:F79" si="13">+M74/Q74</f>
        <v>0.23824451410658307</v>
      </c>
      <c r="G74" s="2141">
        <f t="shared" ref="G74:G76" si="14">+N74/Q74</f>
        <v>1.128526645768025E-2</v>
      </c>
      <c r="H74" s="2141">
        <f t="shared" ref="H74:H79" si="15">O74/Q74</f>
        <v>8.1504702194357369E-3</v>
      </c>
      <c r="I74" s="2141">
        <f t="shared" ref="I74:I76" si="16">+P74/Q74</f>
        <v>0</v>
      </c>
      <c r="J74" s="2131">
        <v>235</v>
      </c>
      <c r="K74" s="2131">
        <v>649</v>
      </c>
      <c r="L74" s="2131">
        <v>300</v>
      </c>
      <c r="M74" s="2131">
        <v>380</v>
      </c>
      <c r="N74" s="2131">
        <v>18</v>
      </c>
      <c r="O74" s="2131">
        <v>13</v>
      </c>
      <c r="P74" s="2131"/>
      <c r="Q74" s="240">
        <f t="shared" ref="Q74:Q79" si="17">SUM(J74:P74)</f>
        <v>1595</v>
      </c>
      <c r="R74" s="3261">
        <f t="shared" ref="R74:R79" si="18">+((J74*0)+(K74*1)+(L74*2)+(M74*3)+(N74*4))/Q74+(O74*5)/Q74+(P74*6)/Q74</f>
        <v>1.5836990595611287</v>
      </c>
    </row>
    <row r="75" spans="1:18" x14ac:dyDescent="0.25">
      <c r="A75" s="46"/>
      <c r="B75" s="3216">
        <v>43405</v>
      </c>
      <c r="C75" s="2141">
        <f t="shared" si="10"/>
        <v>0.19233658903080392</v>
      </c>
      <c r="D75" s="2141">
        <f t="shared" si="11"/>
        <v>0.19158527422990232</v>
      </c>
      <c r="E75" s="2141">
        <f t="shared" si="12"/>
        <v>0.25018782870022538</v>
      </c>
      <c r="F75" s="2141">
        <f t="shared" si="13"/>
        <v>0.35161532682193841</v>
      </c>
      <c r="G75" s="2141">
        <f t="shared" si="14"/>
        <v>1.0518407212622089E-2</v>
      </c>
      <c r="H75" s="2141">
        <f t="shared" si="15"/>
        <v>3.7565740045078888E-3</v>
      </c>
      <c r="I75" s="2141">
        <f t="shared" si="16"/>
        <v>0</v>
      </c>
      <c r="J75" s="2131">
        <v>256</v>
      </c>
      <c r="K75" s="2131">
        <v>255</v>
      </c>
      <c r="L75" s="2131">
        <v>333</v>
      </c>
      <c r="M75" s="2131">
        <v>468</v>
      </c>
      <c r="N75" s="2131">
        <v>14</v>
      </c>
      <c r="O75" s="2131">
        <v>5</v>
      </c>
      <c r="P75" s="2131"/>
      <c r="Q75" s="240">
        <f t="shared" si="17"/>
        <v>1331</v>
      </c>
      <c r="R75" s="3261">
        <f t="shared" si="18"/>
        <v>1.807663410969196</v>
      </c>
    </row>
    <row r="76" spans="1:18" ht="15.75" thickBot="1" x14ac:dyDescent="0.3">
      <c r="A76" s="46"/>
      <c r="B76" s="3217">
        <v>43435</v>
      </c>
      <c r="C76" s="3272">
        <f t="shared" si="10"/>
        <v>0.12365591397849462</v>
      </c>
      <c r="D76" s="3272">
        <f t="shared" si="11"/>
        <v>0.29569892473118281</v>
      </c>
      <c r="E76" s="3272">
        <f t="shared" si="12"/>
        <v>0.18279569892473119</v>
      </c>
      <c r="F76" s="3272">
        <f t="shared" si="13"/>
        <v>0.29301075268817206</v>
      </c>
      <c r="G76" s="3272">
        <f t="shared" si="14"/>
        <v>2.5537634408602152E-2</v>
      </c>
      <c r="H76" s="3272">
        <f t="shared" si="15"/>
        <v>7.9301075268817203E-2</v>
      </c>
      <c r="I76" s="3272">
        <f t="shared" si="16"/>
        <v>0</v>
      </c>
      <c r="J76" s="3273">
        <v>184</v>
      </c>
      <c r="K76" s="3273">
        <v>440</v>
      </c>
      <c r="L76" s="3273">
        <v>272</v>
      </c>
      <c r="M76" s="3273">
        <v>436</v>
      </c>
      <c r="N76" s="3273">
        <v>38</v>
      </c>
      <c r="O76" s="3273">
        <v>118</v>
      </c>
      <c r="P76" s="3273"/>
      <c r="Q76" s="3274">
        <f t="shared" si="17"/>
        <v>1488</v>
      </c>
      <c r="R76" s="3275">
        <f t="shared" si="18"/>
        <v>2.038978494623656</v>
      </c>
    </row>
    <row r="77" spans="1:18" x14ac:dyDescent="0.25">
      <c r="B77" s="517">
        <v>43466</v>
      </c>
      <c r="C77" s="3263">
        <f t="shared" si="10"/>
        <v>0.11557788944723618</v>
      </c>
      <c r="D77" s="3263">
        <f t="shared" si="11"/>
        <v>0.16080402010050251</v>
      </c>
      <c r="E77" s="3263">
        <f t="shared" si="12"/>
        <v>0.3165829145728643</v>
      </c>
      <c r="F77" s="3263">
        <f t="shared" si="13"/>
        <v>0.40703517587939697</v>
      </c>
      <c r="G77" s="3263">
        <f>+N77/Q77</f>
        <v>0</v>
      </c>
      <c r="H77" s="3263">
        <f t="shared" si="15"/>
        <v>0</v>
      </c>
      <c r="I77" s="3263">
        <f>+P77/Q77</f>
        <v>0</v>
      </c>
      <c r="J77" s="3264">
        <v>23</v>
      </c>
      <c r="K77" s="3264">
        <v>32</v>
      </c>
      <c r="L77" s="3264">
        <v>63</v>
      </c>
      <c r="M77" s="3264">
        <v>81</v>
      </c>
      <c r="N77" s="3264">
        <v>0</v>
      </c>
      <c r="O77" s="3264">
        <v>0</v>
      </c>
      <c r="P77" s="3264"/>
      <c r="Q77" s="3265">
        <f t="shared" si="17"/>
        <v>199</v>
      </c>
      <c r="R77" s="3266">
        <f t="shared" si="18"/>
        <v>2.0150753768844223</v>
      </c>
    </row>
    <row r="78" spans="1:18" x14ac:dyDescent="0.25">
      <c r="B78" s="517">
        <v>43497</v>
      </c>
      <c r="C78" s="2141">
        <f t="shared" si="10"/>
        <v>0.16372795969773299</v>
      </c>
      <c r="D78" s="2141">
        <f t="shared" si="11"/>
        <v>0.29974811083123426</v>
      </c>
      <c r="E78" s="2141">
        <f t="shared" si="12"/>
        <v>0.50377833753148615</v>
      </c>
      <c r="F78" s="2141">
        <f t="shared" si="13"/>
        <v>3.0226700251889168E-2</v>
      </c>
      <c r="G78" s="2141">
        <f t="shared" ref="G78:G79" si="19">+N78/Q78</f>
        <v>2.5188916876574307E-3</v>
      </c>
      <c r="H78" s="2141">
        <f t="shared" si="15"/>
        <v>0</v>
      </c>
      <c r="I78" s="2141">
        <f t="shared" ref="I78:I79" si="20">+P78/Q78</f>
        <v>0</v>
      </c>
      <c r="J78" s="2131">
        <v>65</v>
      </c>
      <c r="K78" s="2131">
        <v>119</v>
      </c>
      <c r="L78" s="2131">
        <v>200</v>
      </c>
      <c r="M78" s="2131">
        <v>12</v>
      </c>
      <c r="N78" s="2131">
        <v>1</v>
      </c>
      <c r="O78" s="2131">
        <v>0</v>
      </c>
      <c r="P78" s="2131"/>
      <c r="Q78" s="708">
        <f t="shared" si="17"/>
        <v>397</v>
      </c>
      <c r="R78" s="3261">
        <f t="shared" si="18"/>
        <v>1.4080604534005037</v>
      </c>
    </row>
    <row r="79" spans="1:18" x14ac:dyDescent="0.25">
      <c r="B79" s="517">
        <v>43525</v>
      </c>
      <c r="C79" s="3258">
        <f t="shared" si="10"/>
        <v>6.8382944489139175E-2</v>
      </c>
      <c r="D79" s="3258">
        <f t="shared" si="11"/>
        <v>0.52936444086886569</v>
      </c>
      <c r="E79" s="3258">
        <f t="shared" si="12"/>
        <v>0.18020917135961384</v>
      </c>
      <c r="F79" s="3258">
        <f t="shared" si="13"/>
        <v>0.21238938053097345</v>
      </c>
      <c r="G79" s="3258">
        <f t="shared" si="19"/>
        <v>5.6315366049879325E-3</v>
      </c>
      <c r="H79" s="3258">
        <f t="shared" si="15"/>
        <v>4.0225261464199519E-3</v>
      </c>
      <c r="I79" s="3258">
        <f t="shared" si="20"/>
        <v>0</v>
      </c>
      <c r="J79" s="3259">
        <v>85</v>
      </c>
      <c r="K79" s="3259">
        <v>658</v>
      </c>
      <c r="L79" s="3259">
        <v>224</v>
      </c>
      <c r="M79" s="3259">
        <v>264</v>
      </c>
      <c r="N79" s="3259">
        <v>7</v>
      </c>
      <c r="O79" s="3259">
        <v>5</v>
      </c>
      <c r="P79" s="3259"/>
      <c r="Q79" s="3260">
        <f t="shared" si="17"/>
        <v>1243</v>
      </c>
      <c r="R79" s="3262">
        <f t="shared" si="18"/>
        <v>1.5695897023330652</v>
      </c>
    </row>
    <row r="80" spans="1:18" x14ac:dyDescent="0.25">
      <c r="B80" s="2126">
        <v>43556</v>
      </c>
      <c r="C80" s="1"/>
      <c r="D80" s="1"/>
      <c r="E80" s="1"/>
      <c r="F80" s="1"/>
      <c r="G80" s="1"/>
      <c r="H80" s="1"/>
      <c r="I80" s="1"/>
      <c r="J80" s="1"/>
      <c r="K80" s="1"/>
      <c r="L80" s="1"/>
      <c r="M80" s="1"/>
      <c r="N80" s="1"/>
      <c r="O80" s="1"/>
      <c r="P80" s="1"/>
      <c r="Q80" s="1"/>
      <c r="R80" s="2332"/>
    </row>
    <row r="81" spans="2:18" x14ac:dyDescent="0.25">
      <c r="B81" s="2126">
        <v>43586</v>
      </c>
      <c r="C81" s="1"/>
      <c r="D81" s="1"/>
      <c r="E81" s="1"/>
      <c r="F81" s="1"/>
      <c r="G81" s="1"/>
      <c r="H81" s="1"/>
      <c r="I81" s="1"/>
      <c r="J81" s="1"/>
      <c r="K81" s="1"/>
      <c r="L81" s="1"/>
      <c r="M81" s="1"/>
      <c r="N81" s="1"/>
      <c r="O81" s="1"/>
      <c r="P81" s="1"/>
      <c r="Q81" s="1"/>
      <c r="R81" s="2332"/>
    </row>
    <row r="82" spans="2:18" x14ac:dyDescent="0.25">
      <c r="B82" s="2126">
        <v>43617</v>
      </c>
      <c r="C82" s="1"/>
      <c r="D82" s="1"/>
      <c r="E82" s="1"/>
      <c r="F82" s="1"/>
      <c r="G82" s="1"/>
      <c r="H82" s="1"/>
      <c r="I82" s="1"/>
      <c r="J82" s="1"/>
      <c r="K82" s="1"/>
      <c r="L82" s="1"/>
      <c r="M82" s="1"/>
      <c r="N82" s="1"/>
      <c r="O82" s="1"/>
      <c r="P82" s="1"/>
      <c r="Q82" s="1"/>
      <c r="R82" s="2332"/>
    </row>
    <row r="83" spans="2:18" x14ac:dyDescent="0.25">
      <c r="B83" s="2126">
        <v>43647</v>
      </c>
      <c r="C83" s="1"/>
      <c r="D83" s="1"/>
      <c r="E83" s="1"/>
      <c r="F83" s="1"/>
      <c r="G83" s="1"/>
      <c r="H83" s="1"/>
      <c r="I83" s="1"/>
      <c r="J83" s="1"/>
      <c r="K83" s="1"/>
      <c r="L83" s="1"/>
      <c r="M83" s="1"/>
      <c r="N83" s="1"/>
      <c r="O83" s="1"/>
      <c r="P83" s="1"/>
      <c r="Q83" s="1"/>
      <c r="R83" s="2332"/>
    </row>
    <row r="84" spans="2:18" x14ac:dyDescent="0.25">
      <c r="B84" s="2126">
        <v>43678</v>
      </c>
      <c r="C84" s="1"/>
      <c r="D84" s="1"/>
      <c r="E84" s="1"/>
      <c r="F84" s="1"/>
      <c r="G84" s="1"/>
      <c r="H84" s="1"/>
      <c r="I84" s="1"/>
      <c r="J84" s="1"/>
      <c r="K84" s="1"/>
      <c r="L84" s="1"/>
      <c r="M84" s="1"/>
      <c r="N84" s="1"/>
      <c r="O84" s="1"/>
      <c r="P84" s="1"/>
      <c r="Q84" s="1"/>
      <c r="R84" s="2332"/>
    </row>
    <row r="85" spans="2:18" x14ac:dyDescent="0.25">
      <c r="B85" s="2126">
        <v>43709</v>
      </c>
      <c r="C85" s="1"/>
      <c r="D85" s="1"/>
      <c r="E85" s="1"/>
      <c r="F85" s="1"/>
      <c r="G85" s="1"/>
      <c r="H85" s="1"/>
      <c r="I85" s="1"/>
      <c r="J85" s="1"/>
      <c r="K85" s="1"/>
      <c r="L85" s="1"/>
      <c r="M85" s="1"/>
      <c r="N85" s="1"/>
      <c r="O85" s="1"/>
      <c r="P85" s="1"/>
      <c r="Q85" s="1"/>
      <c r="R85" s="2332"/>
    </row>
    <row r="86" spans="2:18" x14ac:dyDescent="0.25">
      <c r="B86" s="2126">
        <v>43739</v>
      </c>
      <c r="C86" s="1"/>
      <c r="D86" s="1"/>
      <c r="E86" s="1"/>
      <c r="F86" s="1"/>
      <c r="G86" s="1"/>
      <c r="H86" s="1"/>
      <c r="I86" s="1"/>
      <c r="J86" s="1"/>
      <c r="K86" s="1"/>
      <c r="L86" s="1"/>
      <c r="M86" s="1"/>
      <c r="N86" s="1"/>
      <c r="O86" s="1"/>
      <c r="P86" s="1"/>
      <c r="Q86" s="1"/>
      <c r="R86" s="2332"/>
    </row>
    <row r="87" spans="2:18" x14ac:dyDescent="0.25">
      <c r="B87" s="2126">
        <v>43770</v>
      </c>
      <c r="C87" s="1"/>
      <c r="D87" s="1"/>
      <c r="E87" s="1"/>
      <c r="F87" s="1"/>
      <c r="G87" s="1"/>
      <c r="H87" s="1"/>
      <c r="I87" s="1"/>
      <c r="J87" s="1"/>
      <c r="K87" s="1"/>
      <c r="L87" s="1"/>
      <c r="M87" s="1"/>
      <c r="N87" s="1"/>
      <c r="O87" s="1"/>
      <c r="P87" s="1"/>
      <c r="Q87" s="1"/>
      <c r="R87" s="2332"/>
    </row>
    <row r="88" spans="2:18" ht="15.75" thickBot="1" x14ac:dyDescent="0.3">
      <c r="B88" s="2127">
        <v>43800</v>
      </c>
      <c r="C88" s="2329"/>
      <c r="D88" s="2329"/>
      <c r="E88" s="2329"/>
      <c r="F88" s="2329"/>
      <c r="G88" s="2329"/>
      <c r="H88" s="2329"/>
      <c r="I88" s="2329"/>
      <c r="J88" s="2329"/>
      <c r="K88" s="2329"/>
      <c r="L88" s="2329"/>
      <c r="M88" s="2329"/>
      <c r="N88" s="2329"/>
      <c r="O88" s="2329"/>
      <c r="P88" s="2329"/>
      <c r="Q88" s="2329"/>
      <c r="R88" s="2333"/>
    </row>
    <row r="121" spans="2:11" x14ac:dyDescent="0.25">
      <c r="F121" s="1952" t="s">
        <v>575</v>
      </c>
      <c r="G121" s="1952"/>
      <c r="H121" s="1952"/>
      <c r="I121" s="1952"/>
      <c r="K121" s="623">
        <f>+K6</f>
        <v>43565</v>
      </c>
    </row>
    <row r="122" spans="2:11" x14ac:dyDescent="0.25">
      <c r="B122" s="1951" t="s">
        <v>166</v>
      </c>
      <c r="C122" t="s">
        <v>912</v>
      </c>
      <c r="D122" t="s">
        <v>159</v>
      </c>
    </row>
    <row r="123" spans="2:11" x14ac:dyDescent="0.25">
      <c r="B123" s="234">
        <v>41640</v>
      </c>
      <c r="C123" s="624" t="e">
        <f>+R65</f>
        <v>#DIV/0!</v>
      </c>
      <c r="D123" s="181">
        <v>5</v>
      </c>
      <c r="E123" s="60"/>
    </row>
    <row r="124" spans="2:11" x14ac:dyDescent="0.25">
      <c r="B124" s="234">
        <v>41671</v>
      </c>
      <c r="C124" s="624">
        <f t="shared" ref="C124:C134" si="21">+R66</f>
        <v>1.7182662538699691</v>
      </c>
      <c r="D124" s="181">
        <v>5</v>
      </c>
    </row>
    <row r="125" spans="2:11" x14ac:dyDescent="0.25">
      <c r="B125" s="234">
        <v>41699</v>
      </c>
      <c r="C125" s="624">
        <f t="shared" si="21"/>
        <v>1</v>
      </c>
      <c r="D125" s="181">
        <v>5</v>
      </c>
    </row>
    <row r="126" spans="2:11" x14ac:dyDescent="0.25">
      <c r="B126" s="234">
        <v>41730</v>
      </c>
      <c r="C126" s="624">
        <f t="shared" si="21"/>
        <v>2.0610727562400424</v>
      </c>
      <c r="D126" s="181">
        <v>5</v>
      </c>
    </row>
    <row r="127" spans="2:11" x14ac:dyDescent="0.25">
      <c r="B127" s="234">
        <v>41760</v>
      </c>
      <c r="C127" s="624">
        <f t="shared" si="21"/>
        <v>1.5240384615384615</v>
      </c>
      <c r="D127" s="181">
        <v>5</v>
      </c>
    </row>
    <row r="128" spans="2:11" x14ac:dyDescent="0.25">
      <c r="B128" s="234">
        <v>41791</v>
      </c>
      <c r="C128" s="624">
        <f t="shared" si="21"/>
        <v>1.5920461834509301</v>
      </c>
      <c r="D128" s="181">
        <v>5</v>
      </c>
    </row>
    <row r="129" spans="2:4" x14ac:dyDescent="0.25">
      <c r="B129" s="234">
        <v>41821</v>
      </c>
      <c r="C129" s="624">
        <f t="shared" si="21"/>
        <v>1</v>
      </c>
      <c r="D129" s="181">
        <v>5</v>
      </c>
    </row>
    <row r="130" spans="2:4" x14ac:dyDescent="0.25">
      <c r="B130" s="234">
        <v>41852</v>
      </c>
      <c r="C130" s="624">
        <f t="shared" si="21"/>
        <v>0.96938775510204078</v>
      </c>
      <c r="D130" s="181">
        <v>5</v>
      </c>
    </row>
    <row r="131" spans="2:4" x14ac:dyDescent="0.25">
      <c r="B131" s="234">
        <v>41883</v>
      </c>
      <c r="C131" s="624">
        <f t="shared" si="21"/>
        <v>1.2147458840372227</v>
      </c>
      <c r="D131" s="181">
        <v>5</v>
      </c>
    </row>
    <row r="132" spans="2:4" x14ac:dyDescent="0.25">
      <c r="B132" s="234">
        <v>41913</v>
      </c>
      <c r="C132" s="624">
        <f t="shared" si="21"/>
        <v>1.5836990595611287</v>
      </c>
      <c r="D132" s="181">
        <v>5</v>
      </c>
    </row>
    <row r="133" spans="2:4" x14ac:dyDescent="0.25">
      <c r="B133" s="234">
        <v>41944</v>
      </c>
      <c r="C133" s="624">
        <f t="shared" si="21"/>
        <v>1.807663410969196</v>
      </c>
      <c r="D133" s="181">
        <v>5</v>
      </c>
    </row>
    <row r="134" spans="2:4" x14ac:dyDescent="0.25">
      <c r="B134" s="234">
        <v>41974</v>
      </c>
      <c r="C134" s="624">
        <f t="shared" si="21"/>
        <v>2.038978494623656</v>
      </c>
      <c r="D134" s="181">
        <v>5</v>
      </c>
    </row>
    <row r="135" spans="2:4" x14ac:dyDescent="0.25">
      <c r="C135" s="181"/>
      <c r="D135" s="181"/>
    </row>
    <row r="136" spans="2:4" x14ac:dyDescent="0.25">
      <c r="B136" s="1951"/>
      <c r="C136" s="1951"/>
      <c r="D136" s="1951"/>
    </row>
  </sheetData>
  <conditionalFormatting sqref="C35:C45">
    <cfRule type="cellIs" dxfId="6" priority="3" stopIfTrue="1" operator="lessThan">
      <formula>0.9</formula>
    </cfRule>
  </conditionalFormatting>
  <conditionalFormatting sqref="C23:C34">
    <cfRule type="cellIs" dxfId="5" priority="2" stopIfTrue="1" operator="lessThan">
      <formula>0.9</formula>
    </cfRule>
  </conditionalFormatting>
  <conditionalFormatting sqref="C47:C49">
    <cfRule type="cellIs" dxfId="4" priority="1" stopIfTrue="1" operator="lessThan">
      <formula>0.9</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9"/>
  <sheetViews>
    <sheetView workbookViewId="0">
      <selection activeCell="N49" sqref="N49"/>
    </sheetView>
  </sheetViews>
  <sheetFormatPr defaultColWidth="11.42578125" defaultRowHeight="15" x14ac:dyDescent="0.25"/>
  <cols>
    <col min="1" max="1" width="9.140625" customWidth="1"/>
    <col min="2" max="2" width="14.42578125" customWidth="1"/>
    <col min="3" max="3" width="13.7109375" customWidth="1"/>
    <col min="4" max="4" width="9.140625" customWidth="1"/>
    <col min="5" max="5" width="12" customWidth="1"/>
    <col min="6" max="10" width="9.140625" customWidth="1"/>
    <col min="11" max="11" width="10.140625" bestFit="1" customWidth="1"/>
    <col min="12" max="12" width="11" customWidth="1"/>
    <col min="13" max="16" width="10" customWidth="1"/>
    <col min="17" max="17" width="9.140625" customWidth="1"/>
    <col min="18" max="18" width="13.42578125" customWidth="1"/>
    <col min="257" max="257" width="9.140625" customWidth="1"/>
    <col min="258" max="258" width="14.42578125" customWidth="1"/>
    <col min="259" max="259" width="13.7109375" customWidth="1"/>
    <col min="260" max="260" width="9.140625" customWidth="1"/>
    <col min="261" max="261" width="12" customWidth="1"/>
    <col min="262" max="266" width="9.140625" customWidth="1"/>
    <col min="267" max="267" width="10.140625" bestFit="1" customWidth="1"/>
    <col min="268" max="268" width="11" customWidth="1"/>
    <col min="269" max="272" width="10" customWidth="1"/>
    <col min="273" max="273" width="9.140625" customWidth="1"/>
    <col min="274" max="274" width="13.42578125" customWidth="1"/>
    <col min="513" max="513" width="9.140625" customWidth="1"/>
    <col min="514" max="514" width="14.42578125" customWidth="1"/>
    <col min="515" max="515" width="13.7109375" customWidth="1"/>
    <col min="516" max="516" width="9.140625" customWidth="1"/>
    <col min="517" max="517" width="12" customWidth="1"/>
    <col min="518" max="522" width="9.140625" customWidth="1"/>
    <col min="523" max="523" width="10.140625" bestFit="1" customWidth="1"/>
    <col min="524" max="524" width="11" customWidth="1"/>
    <col min="525" max="528" width="10" customWidth="1"/>
    <col min="529" max="529" width="9.140625" customWidth="1"/>
    <col min="530" max="530" width="13.42578125" customWidth="1"/>
    <col min="769" max="769" width="9.140625" customWidth="1"/>
    <col min="770" max="770" width="14.42578125" customWidth="1"/>
    <col min="771" max="771" width="13.7109375" customWidth="1"/>
    <col min="772" max="772" width="9.140625" customWidth="1"/>
    <col min="773" max="773" width="12" customWidth="1"/>
    <col min="774" max="778" width="9.140625" customWidth="1"/>
    <col min="779" max="779" width="10.140625" bestFit="1" customWidth="1"/>
    <col min="780" max="780" width="11" customWidth="1"/>
    <col min="781" max="784" width="10" customWidth="1"/>
    <col min="785" max="785" width="9.140625" customWidth="1"/>
    <col min="786" max="786" width="13.42578125" customWidth="1"/>
    <col min="1025" max="1025" width="9.140625" customWidth="1"/>
    <col min="1026" max="1026" width="14.42578125" customWidth="1"/>
    <col min="1027" max="1027" width="13.7109375" customWidth="1"/>
    <col min="1028" max="1028" width="9.140625" customWidth="1"/>
    <col min="1029" max="1029" width="12" customWidth="1"/>
    <col min="1030" max="1034" width="9.140625" customWidth="1"/>
    <col min="1035" max="1035" width="10.140625" bestFit="1" customWidth="1"/>
    <col min="1036" max="1036" width="11" customWidth="1"/>
    <col min="1037" max="1040" width="10" customWidth="1"/>
    <col min="1041" max="1041" width="9.140625" customWidth="1"/>
    <col min="1042" max="1042" width="13.42578125" customWidth="1"/>
    <col min="1281" max="1281" width="9.140625" customWidth="1"/>
    <col min="1282" max="1282" width="14.42578125" customWidth="1"/>
    <col min="1283" max="1283" width="13.7109375" customWidth="1"/>
    <col min="1284" max="1284" width="9.140625" customWidth="1"/>
    <col min="1285" max="1285" width="12" customWidth="1"/>
    <col min="1286" max="1290" width="9.140625" customWidth="1"/>
    <col min="1291" max="1291" width="10.140625" bestFit="1" customWidth="1"/>
    <col min="1292" max="1292" width="11" customWidth="1"/>
    <col min="1293" max="1296" width="10" customWidth="1"/>
    <col min="1297" max="1297" width="9.140625" customWidth="1"/>
    <col min="1298" max="1298" width="13.42578125" customWidth="1"/>
    <col min="1537" max="1537" width="9.140625" customWidth="1"/>
    <col min="1538" max="1538" width="14.42578125" customWidth="1"/>
    <col min="1539" max="1539" width="13.7109375" customWidth="1"/>
    <col min="1540" max="1540" width="9.140625" customWidth="1"/>
    <col min="1541" max="1541" width="12" customWidth="1"/>
    <col min="1542" max="1546" width="9.140625" customWidth="1"/>
    <col min="1547" max="1547" width="10.140625" bestFit="1" customWidth="1"/>
    <col min="1548" max="1548" width="11" customWidth="1"/>
    <col min="1549" max="1552" width="10" customWidth="1"/>
    <col min="1553" max="1553" width="9.140625" customWidth="1"/>
    <col min="1554" max="1554" width="13.42578125" customWidth="1"/>
    <col min="1793" max="1793" width="9.140625" customWidth="1"/>
    <col min="1794" max="1794" width="14.42578125" customWidth="1"/>
    <col min="1795" max="1795" width="13.7109375" customWidth="1"/>
    <col min="1796" max="1796" width="9.140625" customWidth="1"/>
    <col min="1797" max="1797" width="12" customWidth="1"/>
    <col min="1798" max="1802" width="9.140625" customWidth="1"/>
    <col min="1803" max="1803" width="10.140625" bestFit="1" customWidth="1"/>
    <col min="1804" max="1804" width="11" customWidth="1"/>
    <col min="1805" max="1808" width="10" customWidth="1"/>
    <col min="1809" max="1809" width="9.140625" customWidth="1"/>
    <col min="1810" max="1810" width="13.42578125" customWidth="1"/>
    <col min="2049" max="2049" width="9.140625" customWidth="1"/>
    <col min="2050" max="2050" width="14.42578125" customWidth="1"/>
    <col min="2051" max="2051" width="13.7109375" customWidth="1"/>
    <col min="2052" max="2052" width="9.140625" customWidth="1"/>
    <col min="2053" max="2053" width="12" customWidth="1"/>
    <col min="2054" max="2058" width="9.140625" customWidth="1"/>
    <col min="2059" max="2059" width="10.140625" bestFit="1" customWidth="1"/>
    <col min="2060" max="2060" width="11" customWidth="1"/>
    <col min="2061" max="2064" width="10" customWidth="1"/>
    <col min="2065" max="2065" width="9.140625" customWidth="1"/>
    <col min="2066" max="2066" width="13.42578125" customWidth="1"/>
    <col min="2305" max="2305" width="9.140625" customWidth="1"/>
    <col min="2306" max="2306" width="14.42578125" customWidth="1"/>
    <col min="2307" max="2307" width="13.7109375" customWidth="1"/>
    <col min="2308" max="2308" width="9.140625" customWidth="1"/>
    <col min="2309" max="2309" width="12" customWidth="1"/>
    <col min="2310" max="2314" width="9.140625" customWidth="1"/>
    <col min="2315" max="2315" width="10.140625" bestFit="1" customWidth="1"/>
    <col min="2316" max="2316" width="11" customWidth="1"/>
    <col min="2317" max="2320" width="10" customWidth="1"/>
    <col min="2321" max="2321" width="9.140625" customWidth="1"/>
    <col min="2322" max="2322" width="13.42578125" customWidth="1"/>
    <col min="2561" max="2561" width="9.140625" customWidth="1"/>
    <col min="2562" max="2562" width="14.42578125" customWidth="1"/>
    <col min="2563" max="2563" width="13.7109375" customWidth="1"/>
    <col min="2564" max="2564" width="9.140625" customWidth="1"/>
    <col min="2565" max="2565" width="12" customWidth="1"/>
    <col min="2566" max="2570" width="9.140625" customWidth="1"/>
    <col min="2571" max="2571" width="10.140625" bestFit="1" customWidth="1"/>
    <col min="2572" max="2572" width="11" customWidth="1"/>
    <col min="2573" max="2576" width="10" customWidth="1"/>
    <col min="2577" max="2577" width="9.140625" customWidth="1"/>
    <col min="2578" max="2578" width="13.42578125" customWidth="1"/>
    <col min="2817" max="2817" width="9.140625" customWidth="1"/>
    <col min="2818" max="2818" width="14.42578125" customWidth="1"/>
    <col min="2819" max="2819" width="13.7109375" customWidth="1"/>
    <col min="2820" max="2820" width="9.140625" customWidth="1"/>
    <col min="2821" max="2821" width="12" customWidth="1"/>
    <col min="2822" max="2826" width="9.140625" customWidth="1"/>
    <col min="2827" max="2827" width="10.140625" bestFit="1" customWidth="1"/>
    <col min="2828" max="2828" width="11" customWidth="1"/>
    <col min="2829" max="2832" width="10" customWidth="1"/>
    <col min="2833" max="2833" width="9.140625" customWidth="1"/>
    <col min="2834" max="2834" width="13.42578125" customWidth="1"/>
    <col min="3073" max="3073" width="9.140625" customWidth="1"/>
    <col min="3074" max="3074" width="14.42578125" customWidth="1"/>
    <col min="3075" max="3075" width="13.7109375" customWidth="1"/>
    <col min="3076" max="3076" width="9.140625" customWidth="1"/>
    <col min="3077" max="3077" width="12" customWidth="1"/>
    <col min="3078" max="3082" width="9.140625" customWidth="1"/>
    <col min="3083" max="3083" width="10.140625" bestFit="1" customWidth="1"/>
    <col min="3084" max="3084" width="11" customWidth="1"/>
    <col min="3085" max="3088" width="10" customWidth="1"/>
    <col min="3089" max="3089" width="9.140625" customWidth="1"/>
    <col min="3090" max="3090" width="13.42578125" customWidth="1"/>
    <col min="3329" max="3329" width="9.140625" customWidth="1"/>
    <col min="3330" max="3330" width="14.42578125" customWidth="1"/>
    <col min="3331" max="3331" width="13.7109375" customWidth="1"/>
    <col min="3332" max="3332" width="9.140625" customWidth="1"/>
    <col min="3333" max="3333" width="12" customWidth="1"/>
    <col min="3334" max="3338" width="9.140625" customWidth="1"/>
    <col min="3339" max="3339" width="10.140625" bestFit="1" customWidth="1"/>
    <col min="3340" max="3340" width="11" customWidth="1"/>
    <col min="3341" max="3344" width="10" customWidth="1"/>
    <col min="3345" max="3345" width="9.140625" customWidth="1"/>
    <col min="3346" max="3346" width="13.42578125" customWidth="1"/>
    <col min="3585" max="3585" width="9.140625" customWidth="1"/>
    <col min="3586" max="3586" width="14.42578125" customWidth="1"/>
    <col min="3587" max="3587" width="13.7109375" customWidth="1"/>
    <col min="3588" max="3588" width="9.140625" customWidth="1"/>
    <col min="3589" max="3589" width="12" customWidth="1"/>
    <col min="3590" max="3594" width="9.140625" customWidth="1"/>
    <col min="3595" max="3595" width="10.140625" bestFit="1" customWidth="1"/>
    <col min="3596" max="3596" width="11" customWidth="1"/>
    <col min="3597" max="3600" width="10" customWidth="1"/>
    <col min="3601" max="3601" width="9.140625" customWidth="1"/>
    <col min="3602" max="3602" width="13.42578125" customWidth="1"/>
    <col min="3841" max="3841" width="9.140625" customWidth="1"/>
    <col min="3842" max="3842" width="14.42578125" customWidth="1"/>
    <col min="3843" max="3843" width="13.7109375" customWidth="1"/>
    <col min="3844" max="3844" width="9.140625" customWidth="1"/>
    <col min="3845" max="3845" width="12" customWidth="1"/>
    <col min="3846" max="3850" width="9.140625" customWidth="1"/>
    <col min="3851" max="3851" width="10.140625" bestFit="1" customWidth="1"/>
    <col min="3852" max="3852" width="11" customWidth="1"/>
    <col min="3853" max="3856" width="10" customWidth="1"/>
    <col min="3857" max="3857" width="9.140625" customWidth="1"/>
    <col min="3858" max="3858" width="13.42578125" customWidth="1"/>
    <col min="4097" max="4097" width="9.140625" customWidth="1"/>
    <col min="4098" max="4098" width="14.42578125" customWidth="1"/>
    <col min="4099" max="4099" width="13.7109375" customWidth="1"/>
    <col min="4100" max="4100" width="9.140625" customWidth="1"/>
    <col min="4101" max="4101" width="12" customWidth="1"/>
    <col min="4102" max="4106" width="9.140625" customWidth="1"/>
    <col min="4107" max="4107" width="10.140625" bestFit="1" customWidth="1"/>
    <col min="4108" max="4108" width="11" customWidth="1"/>
    <col min="4109" max="4112" width="10" customWidth="1"/>
    <col min="4113" max="4113" width="9.140625" customWidth="1"/>
    <col min="4114" max="4114" width="13.42578125" customWidth="1"/>
    <col min="4353" max="4353" width="9.140625" customWidth="1"/>
    <col min="4354" max="4354" width="14.42578125" customWidth="1"/>
    <col min="4355" max="4355" width="13.7109375" customWidth="1"/>
    <col min="4356" max="4356" width="9.140625" customWidth="1"/>
    <col min="4357" max="4357" width="12" customWidth="1"/>
    <col min="4358" max="4362" width="9.140625" customWidth="1"/>
    <col min="4363" max="4363" width="10.140625" bestFit="1" customWidth="1"/>
    <col min="4364" max="4364" width="11" customWidth="1"/>
    <col min="4365" max="4368" width="10" customWidth="1"/>
    <col min="4369" max="4369" width="9.140625" customWidth="1"/>
    <col min="4370" max="4370" width="13.42578125" customWidth="1"/>
    <col min="4609" max="4609" width="9.140625" customWidth="1"/>
    <col min="4610" max="4610" width="14.42578125" customWidth="1"/>
    <col min="4611" max="4611" width="13.7109375" customWidth="1"/>
    <col min="4612" max="4612" width="9.140625" customWidth="1"/>
    <col min="4613" max="4613" width="12" customWidth="1"/>
    <col min="4614" max="4618" width="9.140625" customWidth="1"/>
    <col min="4619" max="4619" width="10.140625" bestFit="1" customWidth="1"/>
    <col min="4620" max="4620" width="11" customWidth="1"/>
    <col min="4621" max="4624" width="10" customWidth="1"/>
    <col min="4625" max="4625" width="9.140625" customWidth="1"/>
    <col min="4626" max="4626" width="13.42578125" customWidth="1"/>
    <col min="4865" max="4865" width="9.140625" customWidth="1"/>
    <col min="4866" max="4866" width="14.42578125" customWidth="1"/>
    <col min="4867" max="4867" width="13.7109375" customWidth="1"/>
    <col min="4868" max="4868" width="9.140625" customWidth="1"/>
    <col min="4869" max="4869" width="12" customWidth="1"/>
    <col min="4870" max="4874" width="9.140625" customWidth="1"/>
    <col min="4875" max="4875" width="10.140625" bestFit="1" customWidth="1"/>
    <col min="4876" max="4876" width="11" customWidth="1"/>
    <col min="4877" max="4880" width="10" customWidth="1"/>
    <col min="4881" max="4881" width="9.140625" customWidth="1"/>
    <col min="4882" max="4882" width="13.42578125" customWidth="1"/>
    <col min="5121" max="5121" width="9.140625" customWidth="1"/>
    <col min="5122" max="5122" width="14.42578125" customWidth="1"/>
    <col min="5123" max="5123" width="13.7109375" customWidth="1"/>
    <col min="5124" max="5124" width="9.140625" customWidth="1"/>
    <col min="5125" max="5125" width="12" customWidth="1"/>
    <col min="5126" max="5130" width="9.140625" customWidth="1"/>
    <col min="5131" max="5131" width="10.140625" bestFit="1" customWidth="1"/>
    <col min="5132" max="5132" width="11" customWidth="1"/>
    <col min="5133" max="5136" width="10" customWidth="1"/>
    <col min="5137" max="5137" width="9.140625" customWidth="1"/>
    <col min="5138" max="5138" width="13.42578125" customWidth="1"/>
    <col min="5377" max="5377" width="9.140625" customWidth="1"/>
    <col min="5378" max="5378" width="14.42578125" customWidth="1"/>
    <col min="5379" max="5379" width="13.7109375" customWidth="1"/>
    <col min="5380" max="5380" width="9.140625" customWidth="1"/>
    <col min="5381" max="5381" width="12" customWidth="1"/>
    <col min="5382" max="5386" width="9.140625" customWidth="1"/>
    <col min="5387" max="5387" width="10.140625" bestFit="1" customWidth="1"/>
    <col min="5388" max="5388" width="11" customWidth="1"/>
    <col min="5389" max="5392" width="10" customWidth="1"/>
    <col min="5393" max="5393" width="9.140625" customWidth="1"/>
    <col min="5394" max="5394" width="13.42578125" customWidth="1"/>
    <col min="5633" max="5633" width="9.140625" customWidth="1"/>
    <col min="5634" max="5634" width="14.42578125" customWidth="1"/>
    <col min="5635" max="5635" width="13.7109375" customWidth="1"/>
    <col min="5636" max="5636" width="9.140625" customWidth="1"/>
    <col min="5637" max="5637" width="12" customWidth="1"/>
    <col min="5638" max="5642" width="9.140625" customWidth="1"/>
    <col min="5643" max="5643" width="10.140625" bestFit="1" customWidth="1"/>
    <col min="5644" max="5644" width="11" customWidth="1"/>
    <col min="5645" max="5648" width="10" customWidth="1"/>
    <col min="5649" max="5649" width="9.140625" customWidth="1"/>
    <col min="5650" max="5650" width="13.42578125" customWidth="1"/>
    <col min="5889" max="5889" width="9.140625" customWidth="1"/>
    <col min="5890" max="5890" width="14.42578125" customWidth="1"/>
    <col min="5891" max="5891" width="13.7109375" customWidth="1"/>
    <col min="5892" max="5892" width="9.140625" customWidth="1"/>
    <col min="5893" max="5893" width="12" customWidth="1"/>
    <col min="5894" max="5898" width="9.140625" customWidth="1"/>
    <col min="5899" max="5899" width="10.140625" bestFit="1" customWidth="1"/>
    <col min="5900" max="5900" width="11" customWidth="1"/>
    <col min="5901" max="5904" width="10" customWidth="1"/>
    <col min="5905" max="5905" width="9.140625" customWidth="1"/>
    <col min="5906" max="5906" width="13.42578125" customWidth="1"/>
    <col min="6145" max="6145" width="9.140625" customWidth="1"/>
    <col min="6146" max="6146" width="14.42578125" customWidth="1"/>
    <col min="6147" max="6147" width="13.7109375" customWidth="1"/>
    <col min="6148" max="6148" width="9.140625" customWidth="1"/>
    <col min="6149" max="6149" width="12" customWidth="1"/>
    <col min="6150" max="6154" width="9.140625" customWidth="1"/>
    <col min="6155" max="6155" width="10.140625" bestFit="1" customWidth="1"/>
    <col min="6156" max="6156" width="11" customWidth="1"/>
    <col min="6157" max="6160" width="10" customWidth="1"/>
    <col min="6161" max="6161" width="9.140625" customWidth="1"/>
    <col min="6162" max="6162" width="13.42578125" customWidth="1"/>
    <col min="6401" max="6401" width="9.140625" customWidth="1"/>
    <col min="6402" max="6402" width="14.42578125" customWidth="1"/>
    <col min="6403" max="6403" width="13.7109375" customWidth="1"/>
    <col min="6404" max="6404" width="9.140625" customWidth="1"/>
    <col min="6405" max="6405" width="12" customWidth="1"/>
    <col min="6406" max="6410" width="9.140625" customWidth="1"/>
    <col min="6411" max="6411" width="10.140625" bestFit="1" customWidth="1"/>
    <col min="6412" max="6412" width="11" customWidth="1"/>
    <col min="6413" max="6416" width="10" customWidth="1"/>
    <col min="6417" max="6417" width="9.140625" customWidth="1"/>
    <col min="6418" max="6418" width="13.42578125" customWidth="1"/>
    <col min="6657" max="6657" width="9.140625" customWidth="1"/>
    <col min="6658" max="6658" width="14.42578125" customWidth="1"/>
    <col min="6659" max="6659" width="13.7109375" customWidth="1"/>
    <col min="6660" max="6660" width="9.140625" customWidth="1"/>
    <col min="6661" max="6661" width="12" customWidth="1"/>
    <col min="6662" max="6666" width="9.140625" customWidth="1"/>
    <col min="6667" max="6667" width="10.140625" bestFit="1" customWidth="1"/>
    <col min="6668" max="6668" width="11" customWidth="1"/>
    <col min="6669" max="6672" width="10" customWidth="1"/>
    <col min="6673" max="6673" width="9.140625" customWidth="1"/>
    <col min="6674" max="6674" width="13.42578125" customWidth="1"/>
    <col min="6913" max="6913" width="9.140625" customWidth="1"/>
    <col min="6914" max="6914" width="14.42578125" customWidth="1"/>
    <col min="6915" max="6915" width="13.7109375" customWidth="1"/>
    <col min="6916" max="6916" width="9.140625" customWidth="1"/>
    <col min="6917" max="6917" width="12" customWidth="1"/>
    <col min="6918" max="6922" width="9.140625" customWidth="1"/>
    <col min="6923" max="6923" width="10.140625" bestFit="1" customWidth="1"/>
    <col min="6924" max="6924" width="11" customWidth="1"/>
    <col min="6925" max="6928" width="10" customWidth="1"/>
    <col min="6929" max="6929" width="9.140625" customWidth="1"/>
    <col min="6930" max="6930" width="13.42578125" customWidth="1"/>
    <col min="7169" max="7169" width="9.140625" customWidth="1"/>
    <col min="7170" max="7170" width="14.42578125" customWidth="1"/>
    <col min="7171" max="7171" width="13.7109375" customWidth="1"/>
    <col min="7172" max="7172" width="9.140625" customWidth="1"/>
    <col min="7173" max="7173" width="12" customWidth="1"/>
    <col min="7174" max="7178" width="9.140625" customWidth="1"/>
    <col min="7179" max="7179" width="10.140625" bestFit="1" customWidth="1"/>
    <col min="7180" max="7180" width="11" customWidth="1"/>
    <col min="7181" max="7184" width="10" customWidth="1"/>
    <col min="7185" max="7185" width="9.140625" customWidth="1"/>
    <col min="7186" max="7186" width="13.42578125" customWidth="1"/>
    <col min="7425" max="7425" width="9.140625" customWidth="1"/>
    <col min="7426" max="7426" width="14.42578125" customWidth="1"/>
    <col min="7427" max="7427" width="13.7109375" customWidth="1"/>
    <col min="7428" max="7428" width="9.140625" customWidth="1"/>
    <col min="7429" max="7429" width="12" customWidth="1"/>
    <col min="7430" max="7434" width="9.140625" customWidth="1"/>
    <col min="7435" max="7435" width="10.140625" bestFit="1" customWidth="1"/>
    <col min="7436" max="7436" width="11" customWidth="1"/>
    <col min="7437" max="7440" width="10" customWidth="1"/>
    <col min="7441" max="7441" width="9.140625" customWidth="1"/>
    <col min="7442" max="7442" width="13.42578125" customWidth="1"/>
    <col min="7681" max="7681" width="9.140625" customWidth="1"/>
    <col min="7682" max="7682" width="14.42578125" customWidth="1"/>
    <col min="7683" max="7683" width="13.7109375" customWidth="1"/>
    <col min="7684" max="7684" width="9.140625" customWidth="1"/>
    <col min="7685" max="7685" width="12" customWidth="1"/>
    <col min="7686" max="7690" width="9.140625" customWidth="1"/>
    <col min="7691" max="7691" width="10.140625" bestFit="1" customWidth="1"/>
    <col min="7692" max="7692" width="11" customWidth="1"/>
    <col min="7693" max="7696" width="10" customWidth="1"/>
    <col min="7697" max="7697" width="9.140625" customWidth="1"/>
    <col min="7698" max="7698" width="13.42578125" customWidth="1"/>
    <col min="7937" max="7937" width="9.140625" customWidth="1"/>
    <col min="7938" max="7938" width="14.42578125" customWidth="1"/>
    <col min="7939" max="7939" width="13.7109375" customWidth="1"/>
    <col min="7940" max="7940" width="9.140625" customWidth="1"/>
    <col min="7941" max="7941" width="12" customWidth="1"/>
    <col min="7942" max="7946" width="9.140625" customWidth="1"/>
    <col min="7947" max="7947" width="10.140625" bestFit="1" customWidth="1"/>
    <col min="7948" max="7948" width="11" customWidth="1"/>
    <col min="7949" max="7952" width="10" customWidth="1"/>
    <col min="7953" max="7953" width="9.140625" customWidth="1"/>
    <col min="7954" max="7954" width="13.42578125" customWidth="1"/>
    <col min="8193" max="8193" width="9.140625" customWidth="1"/>
    <col min="8194" max="8194" width="14.42578125" customWidth="1"/>
    <col min="8195" max="8195" width="13.7109375" customWidth="1"/>
    <col min="8196" max="8196" width="9.140625" customWidth="1"/>
    <col min="8197" max="8197" width="12" customWidth="1"/>
    <col min="8198" max="8202" width="9.140625" customWidth="1"/>
    <col min="8203" max="8203" width="10.140625" bestFit="1" customWidth="1"/>
    <col min="8204" max="8204" width="11" customWidth="1"/>
    <col min="8205" max="8208" width="10" customWidth="1"/>
    <col min="8209" max="8209" width="9.140625" customWidth="1"/>
    <col min="8210" max="8210" width="13.42578125" customWidth="1"/>
    <col min="8449" max="8449" width="9.140625" customWidth="1"/>
    <col min="8450" max="8450" width="14.42578125" customWidth="1"/>
    <col min="8451" max="8451" width="13.7109375" customWidth="1"/>
    <col min="8452" max="8452" width="9.140625" customWidth="1"/>
    <col min="8453" max="8453" width="12" customWidth="1"/>
    <col min="8454" max="8458" width="9.140625" customWidth="1"/>
    <col min="8459" max="8459" width="10.140625" bestFit="1" customWidth="1"/>
    <col min="8460" max="8460" width="11" customWidth="1"/>
    <col min="8461" max="8464" width="10" customWidth="1"/>
    <col min="8465" max="8465" width="9.140625" customWidth="1"/>
    <col min="8466" max="8466" width="13.42578125" customWidth="1"/>
    <col min="8705" max="8705" width="9.140625" customWidth="1"/>
    <col min="8706" max="8706" width="14.42578125" customWidth="1"/>
    <col min="8707" max="8707" width="13.7109375" customWidth="1"/>
    <col min="8708" max="8708" width="9.140625" customWidth="1"/>
    <col min="8709" max="8709" width="12" customWidth="1"/>
    <col min="8710" max="8714" width="9.140625" customWidth="1"/>
    <col min="8715" max="8715" width="10.140625" bestFit="1" customWidth="1"/>
    <col min="8716" max="8716" width="11" customWidth="1"/>
    <col min="8717" max="8720" width="10" customWidth="1"/>
    <col min="8721" max="8721" width="9.140625" customWidth="1"/>
    <col min="8722" max="8722" width="13.42578125" customWidth="1"/>
    <col min="8961" max="8961" width="9.140625" customWidth="1"/>
    <col min="8962" max="8962" width="14.42578125" customWidth="1"/>
    <col min="8963" max="8963" width="13.7109375" customWidth="1"/>
    <col min="8964" max="8964" width="9.140625" customWidth="1"/>
    <col min="8965" max="8965" width="12" customWidth="1"/>
    <col min="8966" max="8970" width="9.140625" customWidth="1"/>
    <col min="8971" max="8971" width="10.140625" bestFit="1" customWidth="1"/>
    <col min="8972" max="8972" width="11" customWidth="1"/>
    <col min="8973" max="8976" width="10" customWidth="1"/>
    <col min="8977" max="8977" width="9.140625" customWidth="1"/>
    <col min="8978" max="8978" width="13.42578125" customWidth="1"/>
    <col min="9217" max="9217" width="9.140625" customWidth="1"/>
    <col min="9218" max="9218" width="14.42578125" customWidth="1"/>
    <col min="9219" max="9219" width="13.7109375" customWidth="1"/>
    <col min="9220" max="9220" width="9.140625" customWidth="1"/>
    <col min="9221" max="9221" width="12" customWidth="1"/>
    <col min="9222" max="9226" width="9.140625" customWidth="1"/>
    <col min="9227" max="9227" width="10.140625" bestFit="1" customWidth="1"/>
    <col min="9228" max="9228" width="11" customWidth="1"/>
    <col min="9229" max="9232" width="10" customWidth="1"/>
    <col min="9233" max="9233" width="9.140625" customWidth="1"/>
    <col min="9234" max="9234" width="13.42578125" customWidth="1"/>
    <col min="9473" max="9473" width="9.140625" customWidth="1"/>
    <col min="9474" max="9474" width="14.42578125" customWidth="1"/>
    <col min="9475" max="9475" width="13.7109375" customWidth="1"/>
    <col min="9476" max="9476" width="9.140625" customWidth="1"/>
    <col min="9477" max="9477" width="12" customWidth="1"/>
    <col min="9478" max="9482" width="9.140625" customWidth="1"/>
    <col min="9483" max="9483" width="10.140625" bestFit="1" customWidth="1"/>
    <col min="9484" max="9484" width="11" customWidth="1"/>
    <col min="9485" max="9488" width="10" customWidth="1"/>
    <col min="9489" max="9489" width="9.140625" customWidth="1"/>
    <col min="9490" max="9490" width="13.42578125" customWidth="1"/>
    <col min="9729" max="9729" width="9.140625" customWidth="1"/>
    <col min="9730" max="9730" width="14.42578125" customWidth="1"/>
    <col min="9731" max="9731" width="13.7109375" customWidth="1"/>
    <col min="9732" max="9732" width="9.140625" customWidth="1"/>
    <col min="9733" max="9733" width="12" customWidth="1"/>
    <col min="9734" max="9738" width="9.140625" customWidth="1"/>
    <col min="9739" max="9739" width="10.140625" bestFit="1" customWidth="1"/>
    <col min="9740" max="9740" width="11" customWidth="1"/>
    <col min="9741" max="9744" width="10" customWidth="1"/>
    <col min="9745" max="9745" width="9.140625" customWidth="1"/>
    <col min="9746" max="9746" width="13.42578125" customWidth="1"/>
    <col min="9985" max="9985" width="9.140625" customWidth="1"/>
    <col min="9986" max="9986" width="14.42578125" customWidth="1"/>
    <col min="9987" max="9987" width="13.7109375" customWidth="1"/>
    <col min="9988" max="9988" width="9.140625" customWidth="1"/>
    <col min="9989" max="9989" width="12" customWidth="1"/>
    <col min="9990" max="9994" width="9.140625" customWidth="1"/>
    <col min="9995" max="9995" width="10.140625" bestFit="1" customWidth="1"/>
    <col min="9996" max="9996" width="11" customWidth="1"/>
    <col min="9997" max="10000" width="10" customWidth="1"/>
    <col min="10001" max="10001" width="9.140625" customWidth="1"/>
    <col min="10002" max="10002" width="13.42578125" customWidth="1"/>
    <col min="10241" max="10241" width="9.140625" customWidth="1"/>
    <col min="10242" max="10242" width="14.42578125" customWidth="1"/>
    <col min="10243" max="10243" width="13.7109375" customWidth="1"/>
    <col min="10244" max="10244" width="9.140625" customWidth="1"/>
    <col min="10245" max="10245" width="12" customWidth="1"/>
    <col min="10246" max="10250" width="9.140625" customWidth="1"/>
    <col min="10251" max="10251" width="10.140625" bestFit="1" customWidth="1"/>
    <col min="10252" max="10252" width="11" customWidth="1"/>
    <col min="10253" max="10256" width="10" customWidth="1"/>
    <col min="10257" max="10257" width="9.140625" customWidth="1"/>
    <col min="10258" max="10258" width="13.42578125" customWidth="1"/>
    <col min="10497" max="10497" width="9.140625" customWidth="1"/>
    <col min="10498" max="10498" width="14.42578125" customWidth="1"/>
    <col min="10499" max="10499" width="13.7109375" customWidth="1"/>
    <col min="10500" max="10500" width="9.140625" customWidth="1"/>
    <col min="10501" max="10501" width="12" customWidth="1"/>
    <col min="10502" max="10506" width="9.140625" customWidth="1"/>
    <col min="10507" max="10507" width="10.140625" bestFit="1" customWidth="1"/>
    <col min="10508" max="10508" width="11" customWidth="1"/>
    <col min="10509" max="10512" width="10" customWidth="1"/>
    <col min="10513" max="10513" width="9.140625" customWidth="1"/>
    <col min="10514" max="10514" width="13.42578125" customWidth="1"/>
    <col min="10753" max="10753" width="9.140625" customWidth="1"/>
    <col min="10754" max="10754" width="14.42578125" customWidth="1"/>
    <col min="10755" max="10755" width="13.7109375" customWidth="1"/>
    <col min="10756" max="10756" width="9.140625" customWidth="1"/>
    <col min="10757" max="10757" width="12" customWidth="1"/>
    <col min="10758" max="10762" width="9.140625" customWidth="1"/>
    <col min="10763" max="10763" width="10.140625" bestFit="1" customWidth="1"/>
    <col min="10764" max="10764" width="11" customWidth="1"/>
    <col min="10765" max="10768" width="10" customWidth="1"/>
    <col min="10769" max="10769" width="9.140625" customWidth="1"/>
    <col min="10770" max="10770" width="13.42578125" customWidth="1"/>
    <col min="11009" max="11009" width="9.140625" customWidth="1"/>
    <col min="11010" max="11010" width="14.42578125" customWidth="1"/>
    <col min="11011" max="11011" width="13.7109375" customWidth="1"/>
    <col min="11012" max="11012" width="9.140625" customWidth="1"/>
    <col min="11013" max="11013" width="12" customWidth="1"/>
    <col min="11014" max="11018" width="9.140625" customWidth="1"/>
    <col min="11019" max="11019" width="10.140625" bestFit="1" customWidth="1"/>
    <col min="11020" max="11020" width="11" customWidth="1"/>
    <col min="11021" max="11024" width="10" customWidth="1"/>
    <col min="11025" max="11025" width="9.140625" customWidth="1"/>
    <col min="11026" max="11026" width="13.42578125" customWidth="1"/>
    <col min="11265" max="11265" width="9.140625" customWidth="1"/>
    <col min="11266" max="11266" width="14.42578125" customWidth="1"/>
    <col min="11267" max="11267" width="13.7109375" customWidth="1"/>
    <col min="11268" max="11268" width="9.140625" customWidth="1"/>
    <col min="11269" max="11269" width="12" customWidth="1"/>
    <col min="11270" max="11274" width="9.140625" customWidth="1"/>
    <col min="11275" max="11275" width="10.140625" bestFit="1" customWidth="1"/>
    <col min="11276" max="11276" width="11" customWidth="1"/>
    <col min="11277" max="11280" width="10" customWidth="1"/>
    <col min="11281" max="11281" width="9.140625" customWidth="1"/>
    <col min="11282" max="11282" width="13.42578125" customWidth="1"/>
    <col min="11521" max="11521" width="9.140625" customWidth="1"/>
    <col min="11522" max="11522" width="14.42578125" customWidth="1"/>
    <col min="11523" max="11523" width="13.7109375" customWidth="1"/>
    <col min="11524" max="11524" width="9.140625" customWidth="1"/>
    <col min="11525" max="11525" width="12" customWidth="1"/>
    <col min="11526" max="11530" width="9.140625" customWidth="1"/>
    <col min="11531" max="11531" width="10.140625" bestFit="1" customWidth="1"/>
    <col min="11532" max="11532" width="11" customWidth="1"/>
    <col min="11533" max="11536" width="10" customWidth="1"/>
    <col min="11537" max="11537" width="9.140625" customWidth="1"/>
    <col min="11538" max="11538" width="13.42578125" customWidth="1"/>
    <col min="11777" max="11777" width="9.140625" customWidth="1"/>
    <col min="11778" max="11778" width="14.42578125" customWidth="1"/>
    <col min="11779" max="11779" width="13.7109375" customWidth="1"/>
    <col min="11780" max="11780" width="9.140625" customWidth="1"/>
    <col min="11781" max="11781" width="12" customWidth="1"/>
    <col min="11782" max="11786" width="9.140625" customWidth="1"/>
    <col min="11787" max="11787" width="10.140625" bestFit="1" customWidth="1"/>
    <col min="11788" max="11788" width="11" customWidth="1"/>
    <col min="11789" max="11792" width="10" customWidth="1"/>
    <col min="11793" max="11793" width="9.140625" customWidth="1"/>
    <col min="11794" max="11794" width="13.42578125" customWidth="1"/>
    <col min="12033" max="12033" width="9.140625" customWidth="1"/>
    <col min="12034" max="12034" width="14.42578125" customWidth="1"/>
    <col min="12035" max="12035" width="13.7109375" customWidth="1"/>
    <col min="12036" max="12036" width="9.140625" customWidth="1"/>
    <col min="12037" max="12037" width="12" customWidth="1"/>
    <col min="12038" max="12042" width="9.140625" customWidth="1"/>
    <col min="12043" max="12043" width="10.140625" bestFit="1" customWidth="1"/>
    <col min="12044" max="12044" width="11" customWidth="1"/>
    <col min="12045" max="12048" width="10" customWidth="1"/>
    <col min="12049" max="12049" width="9.140625" customWidth="1"/>
    <col min="12050" max="12050" width="13.42578125" customWidth="1"/>
    <col min="12289" max="12289" width="9.140625" customWidth="1"/>
    <col min="12290" max="12290" width="14.42578125" customWidth="1"/>
    <col min="12291" max="12291" width="13.7109375" customWidth="1"/>
    <col min="12292" max="12292" width="9.140625" customWidth="1"/>
    <col min="12293" max="12293" width="12" customWidth="1"/>
    <col min="12294" max="12298" width="9.140625" customWidth="1"/>
    <col min="12299" max="12299" width="10.140625" bestFit="1" customWidth="1"/>
    <col min="12300" max="12300" width="11" customWidth="1"/>
    <col min="12301" max="12304" width="10" customWidth="1"/>
    <col min="12305" max="12305" width="9.140625" customWidth="1"/>
    <col min="12306" max="12306" width="13.42578125" customWidth="1"/>
    <col min="12545" max="12545" width="9.140625" customWidth="1"/>
    <col min="12546" max="12546" width="14.42578125" customWidth="1"/>
    <col min="12547" max="12547" width="13.7109375" customWidth="1"/>
    <col min="12548" max="12548" width="9.140625" customWidth="1"/>
    <col min="12549" max="12549" width="12" customWidth="1"/>
    <col min="12550" max="12554" width="9.140625" customWidth="1"/>
    <col min="12555" max="12555" width="10.140625" bestFit="1" customWidth="1"/>
    <col min="12556" max="12556" width="11" customWidth="1"/>
    <col min="12557" max="12560" width="10" customWidth="1"/>
    <col min="12561" max="12561" width="9.140625" customWidth="1"/>
    <col min="12562" max="12562" width="13.42578125" customWidth="1"/>
    <col min="12801" max="12801" width="9.140625" customWidth="1"/>
    <col min="12802" max="12802" width="14.42578125" customWidth="1"/>
    <col min="12803" max="12803" width="13.7109375" customWidth="1"/>
    <col min="12804" max="12804" width="9.140625" customWidth="1"/>
    <col min="12805" max="12805" width="12" customWidth="1"/>
    <col min="12806" max="12810" width="9.140625" customWidth="1"/>
    <col min="12811" max="12811" width="10.140625" bestFit="1" customWidth="1"/>
    <col min="12812" max="12812" width="11" customWidth="1"/>
    <col min="12813" max="12816" width="10" customWidth="1"/>
    <col min="12817" max="12817" width="9.140625" customWidth="1"/>
    <col min="12818" max="12818" width="13.42578125" customWidth="1"/>
    <col min="13057" max="13057" width="9.140625" customWidth="1"/>
    <col min="13058" max="13058" width="14.42578125" customWidth="1"/>
    <col min="13059" max="13059" width="13.7109375" customWidth="1"/>
    <col min="13060" max="13060" width="9.140625" customWidth="1"/>
    <col min="13061" max="13061" width="12" customWidth="1"/>
    <col min="13062" max="13066" width="9.140625" customWidth="1"/>
    <col min="13067" max="13067" width="10.140625" bestFit="1" customWidth="1"/>
    <col min="13068" max="13068" width="11" customWidth="1"/>
    <col min="13069" max="13072" width="10" customWidth="1"/>
    <col min="13073" max="13073" width="9.140625" customWidth="1"/>
    <col min="13074" max="13074" width="13.42578125" customWidth="1"/>
    <col min="13313" max="13313" width="9.140625" customWidth="1"/>
    <col min="13314" max="13314" width="14.42578125" customWidth="1"/>
    <col min="13315" max="13315" width="13.7109375" customWidth="1"/>
    <col min="13316" max="13316" width="9.140625" customWidth="1"/>
    <col min="13317" max="13317" width="12" customWidth="1"/>
    <col min="13318" max="13322" width="9.140625" customWidth="1"/>
    <col min="13323" max="13323" width="10.140625" bestFit="1" customWidth="1"/>
    <col min="13324" max="13324" width="11" customWidth="1"/>
    <col min="13325" max="13328" width="10" customWidth="1"/>
    <col min="13329" max="13329" width="9.140625" customWidth="1"/>
    <col min="13330" max="13330" width="13.42578125" customWidth="1"/>
    <col min="13569" max="13569" width="9.140625" customWidth="1"/>
    <col min="13570" max="13570" width="14.42578125" customWidth="1"/>
    <col min="13571" max="13571" width="13.7109375" customWidth="1"/>
    <col min="13572" max="13572" width="9.140625" customWidth="1"/>
    <col min="13573" max="13573" width="12" customWidth="1"/>
    <col min="13574" max="13578" width="9.140625" customWidth="1"/>
    <col min="13579" max="13579" width="10.140625" bestFit="1" customWidth="1"/>
    <col min="13580" max="13580" width="11" customWidth="1"/>
    <col min="13581" max="13584" width="10" customWidth="1"/>
    <col min="13585" max="13585" width="9.140625" customWidth="1"/>
    <col min="13586" max="13586" width="13.42578125" customWidth="1"/>
    <col min="13825" max="13825" width="9.140625" customWidth="1"/>
    <col min="13826" max="13826" width="14.42578125" customWidth="1"/>
    <col min="13827" max="13827" width="13.7109375" customWidth="1"/>
    <col min="13828" max="13828" width="9.140625" customWidth="1"/>
    <col min="13829" max="13829" width="12" customWidth="1"/>
    <col min="13830" max="13834" width="9.140625" customWidth="1"/>
    <col min="13835" max="13835" width="10.140625" bestFit="1" customWidth="1"/>
    <col min="13836" max="13836" width="11" customWidth="1"/>
    <col min="13837" max="13840" width="10" customWidth="1"/>
    <col min="13841" max="13841" width="9.140625" customWidth="1"/>
    <col min="13842" max="13842" width="13.42578125" customWidth="1"/>
    <col min="14081" max="14081" width="9.140625" customWidth="1"/>
    <col min="14082" max="14082" width="14.42578125" customWidth="1"/>
    <col min="14083" max="14083" width="13.7109375" customWidth="1"/>
    <col min="14084" max="14084" width="9.140625" customWidth="1"/>
    <col min="14085" max="14085" width="12" customWidth="1"/>
    <col min="14086" max="14090" width="9.140625" customWidth="1"/>
    <col min="14091" max="14091" width="10.140625" bestFit="1" customWidth="1"/>
    <col min="14092" max="14092" width="11" customWidth="1"/>
    <col min="14093" max="14096" width="10" customWidth="1"/>
    <col min="14097" max="14097" width="9.140625" customWidth="1"/>
    <col min="14098" max="14098" width="13.42578125" customWidth="1"/>
    <col min="14337" max="14337" width="9.140625" customWidth="1"/>
    <col min="14338" max="14338" width="14.42578125" customWidth="1"/>
    <col min="14339" max="14339" width="13.7109375" customWidth="1"/>
    <col min="14340" max="14340" width="9.140625" customWidth="1"/>
    <col min="14341" max="14341" width="12" customWidth="1"/>
    <col min="14342" max="14346" width="9.140625" customWidth="1"/>
    <col min="14347" max="14347" width="10.140625" bestFit="1" customWidth="1"/>
    <col min="14348" max="14348" width="11" customWidth="1"/>
    <col min="14349" max="14352" width="10" customWidth="1"/>
    <col min="14353" max="14353" width="9.140625" customWidth="1"/>
    <col min="14354" max="14354" width="13.42578125" customWidth="1"/>
    <col min="14593" max="14593" width="9.140625" customWidth="1"/>
    <col min="14594" max="14594" width="14.42578125" customWidth="1"/>
    <col min="14595" max="14595" width="13.7109375" customWidth="1"/>
    <col min="14596" max="14596" width="9.140625" customWidth="1"/>
    <col min="14597" max="14597" width="12" customWidth="1"/>
    <col min="14598" max="14602" width="9.140625" customWidth="1"/>
    <col min="14603" max="14603" width="10.140625" bestFit="1" customWidth="1"/>
    <col min="14604" max="14604" width="11" customWidth="1"/>
    <col min="14605" max="14608" width="10" customWidth="1"/>
    <col min="14609" max="14609" width="9.140625" customWidth="1"/>
    <col min="14610" max="14610" width="13.42578125" customWidth="1"/>
    <col min="14849" max="14849" width="9.140625" customWidth="1"/>
    <col min="14850" max="14850" width="14.42578125" customWidth="1"/>
    <col min="14851" max="14851" width="13.7109375" customWidth="1"/>
    <col min="14852" max="14852" width="9.140625" customWidth="1"/>
    <col min="14853" max="14853" width="12" customWidth="1"/>
    <col min="14854" max="14858" width="9.140625" customWidth="1"/>
    <col min="14859" max="14859" width="10.140625" bestFit="1" customWidth="1"/>
    <col min="14860" max="14860" width="11" customWidth="1"/>
    <col min="14861" max="14864" width="10" customWidth="1"/>
    <col min="14865" max="14865" width="9.140625" customWidth="1"/>
    <col min="14866" max="14866" width="13.42578125" customWidth="1"/>
    <col min="15105" max="15105" width="9.140625" customWidth="1"/>
    <col min="15106" max="15106" width="14.42578125" customWidth="1"/>
    <col min="15107" max="15107" width="13.7109375" customWidth="1"/>
    <col min="15108" max="15108" width="9.140625" customWidth="1"/>
    <col min="15109" max="15109" width="12" customWidth="1"/>
    <col min="15110" max="15114" width="9.140625" customWidth="1"/>
    <col min="15115" max="15115" width="10.140625" bestFit="1" customWidth="1"/>
    <col min="15116" max="15116" width="11" customWidth="1"/>
    <col min="15117" max="15120" width="10" customWidth="1"/>
    <col min="15121" max="15121" width="9.140625" customWidth="1"/>
    <col min="15122" max="15122" width="13.42578125" customWidth="1"/>
    <col min="15361" max="15361" width="9.140625" customWidth="1"/>
    <col min="15362" max="15362" width="14.42578125" customWidth="1"/>
    <col min="15363" max="15363" width="13.7109375" customWidth="1"/>
    <col min="15364" max="15364" width="9.140625" customWidth="1"/>
    <col min="15365" max="15365" width="12" customWidth="1"/>
    <col min="15366" max="15370" width="9.140625" customWidth="1"/>
    <col min="15371" max="15371" width="10.140625" bestFit="1" customWidth="1"/>
    <col min="15372" max="15372" width="11" customWidth="1"/>
    <col min="15373" max="15376" width="10" customWidth="1"/>
    <col min="15377" max="15377" width="9.140625" customWidth="1"/>
    <col min="15378" max="15378" width="13.42578125" customWidth="1"/>
    <col min="15617" max="15617" width="9.140625" customWidth="1"/>
    <col min="15618" max="15618" width="14.42578125" customWidth="1"/>
    <col min="15619" max="15619" width="13.7109375" customWidth="1"/>
    <col min="15620" max="15620" width="9.140625" customWidth="1"/>
    <col min="15621" max="15621" width="12" customWidth="1"/>
    <col min="15622" max="15626" width="9.140625" customWidth="1"/>
    <col min="15627" max="15627" width="10.140625" bestFit="1" customWidth="1"/>
    <col min="15628" max="15628" width="11" customWidth="1"/>
    <col min="15629" max="15632" width="10" customWidth="1"/>
    <col min="15633" max="15633" width="9.140625" customWidth="1"/>
    <col min="15634" max="15634" width="13.42578125" customWidth="1"/>
    <col min="15873" max="15873" width="9.140625" customWidth="1"/>
    <col min="15874" max="15874" width="14.42578125" customWidth="1"/>
    <col min="15875" max="15875" width="13.7109375" customWidth="1"/>
    <col min="15876" max="15876" width="9.140625" customWidth="1"/>
    <col min="15877" max="15877" width="12" customWidth="1"/>
    <col min="15878" max="15882" width="9.140625" customWidth="1"/>
    <col min="15883" max="15883" width="10.140625" bestFit="1" customWidth="1"/>
    <col min="15884" max="15884" width="11" customWidth="1"/>
    <col min="15885" max="15888" width="10" customWidth="1"/>
    <col min="15889" max="15889" width="9.140625" customWidth="1"/>
    <col min="15890" max="15890" width="13.42578125" customWidth="1"/>
    <col min="16129" max="16129" width="9.140625" customWidth="1"/>
    <col min="16130" max="16130" width="14.42578125" customWidth="1"/>
    <col min="16131" max="16131" width="13.7109375" customWidth="1"/>
    <col min="16132" max="16132" width="9.140625" customWidth="1"/>
    <col min="16133" max="16133" width="12" customWidth="1"/>
    <col min="16134" max="16138" width="9.140625" customWidth="1"/>
    <col min="16139" max="16139" width="10.140625" bestFit="1" customWidth="1"/>
    <col min="16140" max="16140" width="11" customWidth="1"/>
    <col min="16141" max="16144" width="10" customWidth="1"/>
    <col min="16145" max="16145" width="9.140625" customWidth="1"/>
    <col min="16146" max="16146" width="13.42578125" customWidth="1"/>
  </cols>
  <sheetData>
    <row r="1" spans="2:17" x14ac:dyDescent="0.25">
      <c r="E1" s="1949" t="s">
        <v>148</v>
      </c>
    </row>
    <row r="2" spans="2:17" x14ac:dyDescent="0.25">
      <c r="E2" s="1953" t="s">
        <v>41</v>
      </c>
    </row>
    <row r="3" spans="2:17" ht="15.75" x14ac:dyDescent="0.25">
      <c r="D3" s="123"/>
      <c r="E3" s="1949" t="s">
        <v>1196</v>
      </c>
    </row>
    <row r="4" spans="2:17" ht="15.75" x14ac:dyDescent="0.25">
      <c r="D4" s="3788">
        <v>2015</v>
      </c>
      <c r="E4" s="3788"/>
      <c r="F4" s="3788"/>
    </row>
    <row r="5" spans="2:17" x14ac:dyDescent="0.25">
      <c r="Q5" s="49"/>
    </row>
    <row r="6" spans="2:17" x14ac:dyDescent="0.25">
      <c r="F6" t="s">
        <v>404</v>
      </c>
      <c r="K6" s="521">
        <v>43565</v>
      </c>
      <c r="L6" s="463"/>
      <c r="Q6" s="49"/>
    </row>
    <row r="7" spans="2:17" x14ac:dyDescent="0.25">
      <c r="J7" s="1955" t="s">
        <v>152</v>
      </c>
      <c r="K7" s="464" t="s">
        <v>1149</v>
      </c>
      <c r="L7" s="465"/>
      <c r="Q7" s="49"/>
    </row>
    <row r="8" spans="2:17" x14ac:dyDescent="0.25">
      <c r="K8" s="1955"/>
      <c r="L8" s="49"/>
      <c r="M8" s="49"/>
      <c r="N8" s="49"/>
      <c r="O8" s="49"/>
      <c r="P8" s="49"/>
      <c r="Q8" s="49"/>
    </row>
    <row r="9" spans="2:17" x14ac:dyDescent="0.25">
      <c r="B9" s="193" t="s">
        <v>39</v>
      </c>
      <c r="C9" s="522" t="s">
        <v>943</v>
      </c>
      <c r="D9" s="523"/>
      <c r="E9" s="523"/>
      <c r="F9" s="523"/>
      <c r="G9" s="523"/>
      <c r="H9" s="523"/>
      <c r="I9" s="523"/>
      <c r="J9" s="523"/>
      <c r="K9" s="523"/>
      <c r="L9" s="524"/>
      <c r="M9" s="49"/>
      <c r="N9" s="49"/>
      <c r="O9" s="49"/>
      <c r="P9" s="49"/>
    </row>
    <row r="10" spans="2:17" x14ac:dyDescent="0.25">
      <c r="B10" s="525" t="s">
        <v>157</v>
      </c>
      <c r="C10" s="571" t="s">
        <v>1197</v>
      </c>
      <c r="D10" s="572"/>
      <c r="E10" s="572"/>
      <c r="F10" s="572"/>
      <c r="G10" s="572"/>
      <c r="H10" s="572"/>
      <c r="I10" s="572"/>
      <c r="J10" s="572"/>
      <c r="K10" s="572"/>
      <c r="L10" s="573"/>
    </row>
    <row r="11" spans="2:17" x14ac:dyDescent="0.25">
      <c r="B11" s="527"/>
      <c r="C11" s="493" t="s">
        <v>1198</v>
      </c>
      <c r="D11" s="463"/>
      <c r="E11" s="463"/>
      <c r="F11" s="463"/>
      <c r="G11" s="463"/>
      <c r="H11" s="463"/>
      <c r="I11" s="463"/>
      <c r="J11" s="463"/>
      <c r="K11" s="463"/>
      <c r="L11" s="590"/>
    </row>
    <row r="12" spans="2:17" x14ac:dyDescent="0.25">
      <c r="B12" s="529"/>
      <c r="C12" s="595"/>
      <c r="D12" s="596"/>
      <c r="E12" s="596"/>
      <c r="F12" s="596"/>
      <c r="G12" s="596"/>
      <c r="H12" s="596"/>
      <c r="I12" s="596"/>
      <c r="J12" s="596"/>
      <c r="K12" s="596"/>
      <c r="L12" s="597"/>
    </row>
    <row r="13" spans="2:17" x14ac:dyDescent="0.25">
      <c r="B13" s="686" t="s">
        <v>155</v>
      </c>
      <c r="C13" s="493" t="s">
        <v>1199</v>
      </c>
      <c r="D13" s="463"/>
      <c r="E13" s="463"/>
      <c r="F13" s="463"/>
      <c r="G13" s="463"/>
      <c r="H13" s="463"/>
      <c r="I13" s="463"/>
      <c r="J13" s="463"/>
      <c r="K13" s="463"/>
      <c r="L13" s="590"/>
    </row>
    <row r="14" spans="2:17" x14ac:dyDescent="0.25">
      <c r="B14" s="525" t="s">
        <v>159</v>
      </c>
      <c r="C14" s="571" t="s">
        <v>1200</v>
      </c>
      <c r="D14" s="572"/>
      <c r="E14" s="572"/>
      <c r="F14" s="572"/>
      <c r="G14" s="572"/>
      <c r="H14" s="572"/>
      <c r="I14" s="572"/>
      <c r="J14" s="572"/>
      <c r="K14" s="572"/>
      <c r="L14" s="573"/>
      <c r="M14" s="49"/>
      <c r="N14" s="49"/>
      <c r="O14" s="49"/>
      <c r="P14" s="49"/>
    </row>
    <row r="15" spans="2:17" x14ac:dyDescent="0.25">
      <c r="B15" s="686"/>
      <c r="C15" s="493"/>
      <c r="D15" s="463"/>
      <c r="E15" s="463"/>
      <c r="F15" s="463"/>
      <c r="G15" s="463"/>
      <c r="H15" s="463"/>
      <c r="I15" s="463"/>
      <c r="J15" s="463"/>
      <c r="K15" s="463"/>
      <c r="L15" s="590"/>
      <c r="M15" s="49"/>
      <c r="N15" s="49"/>
      <c r="O15" s="49"/>
      <c r="P15" s="49"/>
    </row>
    <row r="16" spans="2:17" x14ac:dyDescent="0.25">
      <c r="B16" s="529"/>
      <c r="C16" s="595"/>
      <c r="D16" s="596"/>
      <c r="E16" s="596"/>
      <c r="F16" s="596"/>
      <c r="G16" s="596"/>
      <c r="H16" s="596"/>
      <c r="I16" s="596"/>
      <c r="J16" s="596"/>
      <c r="K16" s="596"/>
      <c r="L16" s="597"/>
      <c r="M16" s="49"/>
      <c r="N16" s="49"/>
      <c r="O16" s="49"/>
      <c r="P16" s="49"/>
    </row>
    <row r="17" spans="2:22" x14ac:dyDescent="0.25">
      <c r="B17" s="193" t="s">
        <v>161</v>
      </c>
      <c r="C17" s="574" t="s">
        <v>268</v>
      </c>
      <c r="D17" s="523"/>
      <c r="E17" s="523"/>
      <c r="F17" s="523"/>
      <c r="G17" s="523"/>
      <c r="H17" s="523"/>
      <c r="I17" s="523"/>
      <c r="J17" s="523"/>
      <c r="K17" s="523"/>
      <c r="L17" s="524"/>
      <c r="M17" s="49"/>
      <c r="N17" s="49"/>
      <c r="O17" s="49"/>
      <c r="P17" s="49"/>
    </row>
    <row r="18" spans="2:22" x14ac:dyDescent="0.25">
      <c r="B18" s="525" t="s">
        <v>162</v>
      </c>
      <c r="C18" s="571" t="s">
        <v>950</v>
      </c>
      <c r="D18" s="572"/>
      <c r="E18" s="572"/>
      <c r="F18" s="572"/>
      <c r="G18" s="572"/>
      <c r="H18" s="572"/>
      <c r="I18" s="572"/>
      <c r="J18" s="572"/>
      <c r="K18" s="572"/>
      <c r="L18" s="573"/>
      <c r="M18" s="49">
        <v>95</v>
      </c>
      <c r="N18" s="49"/>
      <c r="O18" s="49"/>
      <c r="P18" s="49"/>
    </row>
    <row r="19" spans="2:22" x14ac:dyDescent="0.25">
      <c r="B19" s="529"/>
      <c r="C19" s="595" t="s">
        <v>951</v>
      </c>
      <c r="D19" s="596"/>
      <c r="E19" s="596"/>
      <c r="F19" s="596"/>
      <c r="G19" s="596"/>
      <c r="H19" s="596"/>
      <c r="I19" s="596"/>
      <c r="J19" s="596"/>
      <c r="K19" s="596"/>
      <c r="L19" s="597"/>
      <c r="M19" s="49"/>
      <c r="N19" s="49"/>
      <c r="O19" s="49"/>
      <c r="P19" s="49"/>
    </row>
    <row r="20" spans="2:22" ht="62.25" customHeight="1" x14ac:dyDescent="0.25">
      <c r="B20" s="575" t="s">
        <v>187</v>
      </c>
      <c r="C20" s="576"/>
      <c r="D20" s="577"/>
      <c r="E20" s="577"/>
      <c r="F20" s="577"/>
      <c r="G20" s="577"/>
      <c r="H20" s="577"/>
      <c r="I20" s="577"/>
      <c r="J20" s="577"/>
      <c r="K20" s="577"/>
      <c r="L20" s="578"/>
      <c r="M20" s="49"/>
      <c r="N20" s="49"/>
      <c r="O20" s="49"/>
      <c r="P20" s="49"/>
    </row>
    <row r="21" spans="2:22" ht="15.6" customHeight="1" x14ac:dyDescent="0.25"/>
    <row r="22" spans="2:22" ht="15.75" thickBot="1" x14ac:dyDescent="0.3">
      <c r="C22" s="1957"/>
    </row>
    <row r="23" spans="2:22" ht="30.6" customHeight="1" thickBot="1" x14ac:dyDescent="0.3">
      <c r="B23" s="3254" t="s">
        <v>166</v>
      </c>
      <c r="C23" s="3256" t="s">
        <v>952</v>
      </c>
      <c r="D23" s="1412" t="s">
        <v>159</v>
      </c>
      <c r="E23" s="579"/>
      <c r="R23" s="489" t="s">
        <v>178</v>
      </c>
      <c r="S23" s="490"/>
      <c r="T23" s="490"/>
      <c r="U23" s="490"/>
      <c r="V23" s="491"/>
    </row>
    <row r="24" spans="2:22" hidden="1" x14ac:dyDescent="0.25">
      <c r="B24" s="215">
        <v>42736</v>
      </c>
      <c r="C24" s="3206">
        <v>0.92500000000000004</v>
      </c>
      <c r="D24" s="538">
        <v>0.9</v>
      </c>
      <c r="E24" s="60"/>
      <c r="R24" s="156" t="s">
        <v>179</v>
      </c>
      <c r="S24" s="157"/>
      <c r="T24" s="158" t="s">
        <v>180</v>
      </c>
      <c r="U24" s="157"/>
      <c r="V24" s="159"/>
    </row>
    <row r="25" spans="2:22" hidden="1" x14ac:dyDescent="0.25">
      <c r="B25" s="517">
        <v>42767</v>
      </c>
      <c r="C25" s="2353">
        <v>0.92235</v>
      </c>
      <c r="D25" s="1707">
        <v>0.9</v>
      </c>
      <c r="R25" s="492"/>
      <c r="S25" s="463"/>
      <c r="T25" s="493"/>
      <c r="U25" s="463"/>
      <c r="V25" s="494"/>
    </row>
    <row r="26" spans="2:22" hidden="1" x14ac:dyDescent="0.25">
      <c r="B26" s="517">
        <v>42795</v>
      </c>
      <c r="C26" s="2863">
        <v>0.745</v>
      </c>
      <c r="D26" s="1707">
        <v>0.9</v>
      </c>
      <c r="R26" s="492"/>
      <c r="S26" s="463"/>
      <c r="T26" s="493"/>
      <c r="U26" s="463"/>
      <c r="V26" s="494"/>
    </row>
    <row r="27" spans="2:22" hidden="1" x14ac:dyDescent="0.25">
      <c r="B27" s="517">
        <v>42826</v>
      </c>
      <c r="C27" s="2863">
        <v>0.78520000000000001</v>
      </c>
      <c r="D27" s="1707">
        <v>0.9</v>
      </c>
      <c r="R27" s="492"/>
      <c r="S27" s="463"/>
      <c r="T27" s="493"/>
      <c r="U27" s="463"/>
      <c r="V27" s="494"/>
    </row>
    <row r="28" spans="2:22" hidden="1" x14ac:dyDescent="0.25">
      <c r="B28" s="517">
        <v>42856</v>
      </c>
      <c r="C28" s="3276">
        <v>0.84589999999999999</v>
      </c>
      <c r="D28" s="1707">
        <v>0.9</v>
      </c>
      <c r="R28" s="492"/>
      <c r="S28" s="463"/>
      <c r="T28" s="493"/>
      <c r="U28" s="463"/>
      <c r="V28" s="494"/>
    </row>
    <row r="29" spans="2:22" hidden="1" x14ac:dyDescent="0.25">
      <c r="B29" s="517">
        <v>42887</v>
      </c>
      <c r="C29" s="2353">
        <v>1</v>
      </c>
      <c r="D29" s="1707">
        <v>0.9</v>
      </c>
      <c r="R29" s="492"/>
      <c r="S29" s="463"/>
      <c r="T29" s="493"/>
      <c r="U29" s="463"/>
      <c r="V29" s="494"/>
    </row>
    <row r="30" spans="2:22" hidden="1" x14ac:dyDescent="0.25">
      <c r="B30" s="517">
        <v>42917</v>
      </c>
      <c r="C30" s="2353">
        <v>1</v>
      </c>
      <c r="D30" s="1707">
        <v>0.9</v>
      </c>
      <c r="R30" s="492"/>
      <c r="S30" s="463"/>
      <c r="T30" s="493"/>
      <c r="U30" s="463"/>
      <c r="V30" s="494"/>
    </row>
    <row r="31" spans="2:22" hidden="1" x14ac:dyDescent="0.25">
      <c r="B31" s="517">
        <v>42948</v>
      </c>
      <c r="C31" s="2353">
        <v>0.95440000000000003</v>
      </c>
      <c r="D31" s="1707">
        <v>0.9</v>
      </c>
      <c r="R31" s="492"/>
      <c r="S31" s="463"/>
      <c r="T31" s="493"/>
      <c r="U31" s="463"/>
      <c r="V31" s="494"/>
    </row>
    <row r="32" spans="2:22" hidden="1" x14ac:dyDescent="0.25">
      <c r="B32" s="517">
        <v>42979</v>
      </c>
      <c r="C32" s="2353">
        <v>0.9204</v>
      </c>
      <c r="D32" s="1707">
        <v>0.9</v>
      </c>
      <c r="R32" s="492"/>
      <c r="S32" s="463"/>
      <c r="T32" s="493"/>
      <c r="U32" s="463"/>
      <c r="V32" s="494"/>
    </row>
    <row r="33" spans="2:22" hidden="1" x14ac:dyDescent="0.25">
      <c r="B33" s="517">
        <v>43009</v>
      </c>
      <c r="C33" s="2353">
        <v>0.91220000000000001</v>
      </c>
      <c r="D33" s="1707">
        <v>0.9</v>
      </c>
      <c r="R33" s="492"/>
      <c r="S33" s="463"/>
      <c r="T33" s="493"/>
      <c r="U33" s="463"/>
      <c r="V33" s="494"/>
    </row>
    <row r="34" spans="2:22" hidden="1" x14ac:dyDescent="0.25">
      <c r="B34" s="517">
        <v>43040</v>
      </c>
      <c r="C34" s="2353">
        <v>0.91779999999999995</v>
      </c>
      <c r="D34" s="1707">
        <v>0.9</v>
      </c>
      <c r="R34" s="492"/>
      <c r="S34" s="463"/>
      <c r="T34" s="493"/>
      <c r="U34" s="463"/>
      <c r="V34" s="494"/>
    </row>
    <row r="35" spans="2:22" ht="15.75" hidden="1" thickBot="1" x14ac:dyDescent="0.3">
      <c r="B35" s="517">
        <v>43070</v>
      </c>
      <c r="C35" s="2353">
        <v>1</v>
      </c>
      <c r="D35" s="1707">
        <v>0.9</v>
      </c>
      <c r="R35" s="495"/>
      <c r="S35" s="496"/>
      <c r="T35" s="497"/>
      <c r="U35" s="496"/>
      <c r="V35" s="498"/>
    </row>
    <row r="36" spans="2:22" x14ac:dyDescent="0.25">
      <c r="B36" s="215">
        <v>43101</v>
      </c>
      <c r="C36" s="3206">
        <v>0.91669999999999996</v>
      </c>
      <c r="D36" s="538">
        <v>0.9</v>
      </c>
      <c r="E36" s="60"/>
      <c r="R36" s="156" t="s">
        <v>179</v>
      </c>
      <c r="S36" s="157"/>
      <c r="T36" s="158" t="s">
        <v>180</v>
      </c>
      <c r="U36" s="157"/>
      <c r="V36" s="159"/>
    </row>
    <row r="37" spans="2:22" x14ac:dyDescent="0.25">
      <c r="B37" s="517">
        <v>43132</v>
      </c>
      <c r="C37" s="2353">
        <v>0.99539999999999995</v>
      </c>
      <c r="D37" s="1707">
        <v>0.9</v>
      </c>
      <c r="R37" s="492"/>
      <c r="S37" s="463"/>
      <c r="T37" s="493"/>
      <c r="U37" s="463"/>
      <c r="V37" s="494"/>
    </row>
    <row r="38" spans="2:22" x14ac:dyDescent="0.25">
      <c r="B38" s="517">
        <v>43160</v>
      </c>
      <c r="C38" s="2355">
        <v>0.86570000000000003</v>
      </c>
      <c r="D38" s="1707">
        <v>0.9</v>
      </c>
      <c r="R38" s="492"/>
      <c r="S38" s="463"/>
      <c r="T38" s="493"/>
      <c r="U38" s="463"/>
      <c r="V38" s="494"/>
    </row>
    <row r="39" spans="2:22" x14ac:dyDescent="0.25">
      <c r="B39" s="517">
        <v>43191</v>
      </c>
      <c r="C39" s="2353">
        <v>0.94579999999999997</v>
      </c>
      <c r="D39" s="1707">
        <v>0.9</v>
      </c>
      <c r="R39" s="492"/>
      <c r="S39" s="463"/>
      <c r="T39" s="493"/>
      <c r="U39" s="463"/>
      <c r="V39" s="494"/>
    </row>
    <row r="40" spans="2:22" x14ac:dyDescent="0.25">
      <c r="B40" s="517">
        <v>43221</v>
      </c>
      <c r="C40" s="2355">
        <v>0.85</v>
      </c>
      <c r="D40" s="1707">
        <v>0.9</v>
      </c>
      <c r="R40" s="492"/>
      <c r="S40" s="463"/>
      <c r="T40" s="493"/>
      <c r="U40" s="463"/>
      <c r="V40" s="494"/>
    </row>
    <row r="41" spans="2:22" x14ac:dyDescent="0.25">
      <c r="B41" s="517">
        <v>43252</v>
      </c>
      <c r="C41" s="2353">
        <v>1</v>
      </c>
      <c r="D41" s="1707">
        <v>0.9</v>
      </c>
      <c r="R41" s="492"/>
      <c r="S41" s="463"/>
      <c r="T41" s="493"/>
      <c r="U41" s="463"/>
      <c r="V41" s="494"/>
    </row>
    <row r="42" spans="2:22" x14ac:dyDescent="0.25">
      <c r="B42" s="517">
        <v>43282</v>
      </c>
      <c r="C42" s="2353">
        <v>1</v>
      </c>
      <c r="D42" s="1707">
        <v>0.9</v>
      </c>
      <c r="R42" s="492"/>
      <c r="S42" s="463"/>
      <c r="T42" s="493"/>
      <c r="U42" s="463"/>
      <c r="V42" s="494"/>
    </row>
    <row r="43" spans="2:22" x14ac:dyDescent="0.25">
      <c r="B43" s="517">
        <v>43313</v>
      </c>
      <c r="C43" s="2353">
        <v>0.93</v>
      </c>
      <c r="D43" s="1707">
        <v>0.9</v>
      </c>
      <c r="R43" s="492"/>
      <c r="S43" s="463"/>
      <c r="T43" s="493"/>
      <c r="U43" s="463"/>
      <c r="V43" s="494"/>
    </row>
    <row r="44" spans="2:22" x14ac:dyDescent="0.25">
      <c r="B44" s="517">
        <v>43344</v>
      </c>
      <c r="C44" s="2353">
        <v>0.98</v>
      </c>
      <c r="D44" s="1707">
        <v>0.9</v>
      </c>
      <c r="R44" s="492"/>
      <c r="S44" s="463"/>
      <c r="T44" s="493"/>
      <c r="U44" s="463"/>
      <c r="V44" s="494"/>
    </row>
    <row r="45" spans="2:22" x14ac:dyDescent="0.25">
      <c r="B45" s="517">
        <v>43374</v>
      </c>
      <c r="C45" s="2353">
        <v>0.94</v>
      </c>
      <c r="D45" s="1707">
        <v>0.95</v>
      </c>
      <c r="R45" s="492"/>
      <c r="S45" s="463"/>
      <c r="T45" s="493"/>
      <c r="U45" s="463"/>
      <c r="V45" s="494"/>
    </row>
    <row r="46" spans="2:22" x14ac:dyDescent="0.25">
      <c r="B46" s="517">
        <v>43405</v>
      </c>
      <c r="C46" s="2353">
        <v>0.95</v>
      </c>
      <c r="D46" s="1707">
        <v>0.9</v>
      </c>
      <c r="R46" s="492"/>
      <c r="S46" s="463"/>
      <c r="T46" s="493"/>
      <c r="U46" s="463"/>
      <c r="V46" s="494"/>
    </row>
    <row r="47" spans="2:22" ht="15.75" thickBot="1" x14ac:dyDescent="0.3">
      <c r="B47" s="223">
        <v>43435</v>
      </c>
      <c r="C47" s="3277">
        <v>1</v>
      </c>
      <c r="D47" s="488">
        <v>0.9</v>
      </c>
      <c r="R47" s="495"/>
      <c r="S47" s="496"/>
      <c r="T47" s="497"/>
      <c r="U47" s="496"/>
      <c r="V47" s="498"/>
    </row>
    <row r="48" spans="2:22" x14ac:dyDescent="0.25">
      <c r="B48" s="517">
        <v>43466</v>
      </c>
      <c r="C48" s="2353">
        <v>0.97</v>
      </c>
      <c r="D48" s="1707">
        <v>0.9</v>
      </c>
    </row>
    <row r="49" spans="2:4" ht="17.25" customHeight="1" x14ac:dyDescent="0.25">
      <c r="B49" s="517">
        <v>43497</v>
      </c>
      <c r="C49" s="2353">
        <v>0.93</v>
      </c>
      <c r="D49" s="1707">
        <v>0.9</v>
      </c>
    </row>
    <row r="50" spans="2:4" ht="14.25" customHeight="1" x14ac:dyDescent="0.25">
      <c r="B50" s="3251" t="s">
        <v>1474</v>
      </c>
      <c r="C50" s="2353">
        <v>0.93</v>
      </c>
      <c r="D50" s="1707">
        <v>0.9</v>
      </c>
    </row>
    <row r="51" spans="2:4" x14ac:dyDescent="0.25">
      <c r="B51" s="517">
        <v>43556</v>
      </c>
      <c r="C51" s="49"/>
      <c r="D51" s="1707">
        <v>0.9</v>
      </c>
    </row>
    <row r="52" spans="2:4" x14ac:dyDescent="0.25">
      <c r="B52" s="517">
        <v>43586</v>
      </c>
      <c r="C52" s="49"/>
      <c r="D52" s="1707">
        <v>0.9</v>
      </c>
    </row>
    <row r="53" spans="2:4" x14ac:dyDescent="0.25">
      <c r="B53" s="517">
        <v>43617</v>
      </c>
      <c r="C53" s="49"/>
      <c r="D53" s="1707">
        <v>0.9</v>
      </c>
    </row>
    <row r="54" spans="2:4" x14ac:dyDescent="0.25">
      <c r="B54" s="517">
        <v>43647</v>
      </c>
      <c r="C54" s="49"/>
      <c r="D54" s="1707">
        <v>0.9</v>
      </c>
    </row>
    <row r="55" spans="2:4" x14ac:dyDescent="0.25">
      <c r="B55" s="517">
        <v>43678</v>
      </c>
      <c r="C55" s="49"/>
      <c r="D55" s="1707">
        <v>0.9</v>
      </c>
    </row>
    <row r="56" spans="2:4" x14ac:dyDescent="0.25">
      <c r="B56" s="517">
        <v>43709</v>
      </c>
      <c r="C56" s="49"/>
      <c r="D56" s="1707">
        <v>0.9</v>
      </c>
    </row>
    <row r="57" spans="2:4" x14ac:dyDescent="0.25">
      <c r="B57" s="517">
        <v>43739</v>
      </c>
      <c r="C57" s="49"/>
      <c r="D57" s="1707">
        <v>0.95</v>
      </c>
    </row>
    <row r="58" spans="2:4" x14ac:dyDescent="0.25">
      <c r="B58" s="517">
        <v>43770</v>
      </c>
      <c r="C58" s="49"/>
      <c r="D58" s="1707">
        <v>0.9</v>
      </c>
    </row>
    <row r="59" spans="2:4" ht="15.75" thickBot="1" x14ac:dyDescent="0.3">
      <c r="B59" s="223">
        <v>43800</v>
      </c>
      <c r="C59" s="226"/>
      <c r="D59" s="488">
        <v>0.9</v>
      </c>
    </row>
  </sheetData>
  <mergeCells count="1">
    <mergeCell ref="D4:F4"/>
  </mergeCells>
  <conditionalFormatting sqref="C36:C47">
    <cfRule type="cellIs" dxfId="3" priority="4" stopIfTrue="1" operator="lessThan">
      <formula>0.8</formula>
    </cfRule>
  </conditionalFormatting>
  <conditionalFormatting sqref="C24:C35">
    <cfRule type="cellIs" dxfId="2" priority="3" stopIfTrue="1" operator="lessThan">
      <formula>0.8</formula>
    </cfRule>
  </conditionalFormatting>
  <conditionalFormatting sqref="C48:C49">
    <cfRule type="cellIs" dxfId="1" priority="2" stopIfTrue="1" operator="lessThan">
      <formula>0.8</formula>
    </cfRule>
  </conditionalFormatting>
  <conditionalFormatting sqref="C50">
    <cfRule type="cellIs" dxfId="0" priority="1" stopIfTrue="1" operator="lessThan">
      <formula>0.8</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J36" sqref="J36"/>
    </sheetView>
  </sheetViews>
  <sheetFormatPr defaultColWidth="9.140625" defaultRowHeight="15" x14ac:dyDescent="0.25"/>
  <cols>
    <col min="1" max="1" width="6.28515625" customWidth="1"/>
    <col min="2" max="2" width="14.140625" customWidth="1"/>
    <col min="3" max="3" width="13.5703125" customWidth="1"/>
    <col min="4" max="7" width="11.42578125" customWidth="1"/>
    <col min="8" max="8" width="17.5703125" customWidth="1"/>
    <col min="9" max="9" width="15.85546875" customWidth="1"/>
  </cols>
  <sheetData>
    <row r="1" spans="2:11" ht="17.25" customHeight="1" x14ac:dyDescent="0.25">
      <c r="C1" s="3298" t="s">
        <v>148</v>
      </c>
      <c r="D1" s="3298"/>
      <c r="E1" s="3298"/>
      <c r="F1" s="3298"/>
      <c r="G1" s="3298"/>
      <c r="H1" s="3298"/>
    </row>
    <row r="2" spans="2:11" ht="18.75" customHeight="1" x14ac:dyDescent="0.25">
      <c r="C2" s="3299" t="s">
        <v>41</v>
      </c>
      <c r="D2" s="3299"/>
      <c r="E2" s="3299"/>
      <c r="F2" s="3299"/>
      <c r="G2" s="3299"/>
      <c r="H2" s="3299"/>
    </row>
    <row r="3" spans="2:11" x14ac:dyDescent="0.25">
      <c r="E3" s="48"/>
    </row>
    <row r="4" spans="2:11" x14ac:dyDescent="0.25">
      <c r="C4" s="3300" t="s">
        <v>149</v>
      </c>
      <c r="D4" s="3300"/>
      <c r="E4" s="3300"/>
      <c r="F4" s="3300"/>
      <c r="G4" s="3300"/>
      <c r="H4" s="3300"/>
    </row>
    <row r="5" spans="2:11" x14ac:dyDescent="0.25">
      <c r="I5" s="73"/>
      <c r="J5" s="73"/>
      <c r="K5" s="49"/>
    </row>
    <row r="6" spans="2:11" x14ac:dyDescent="0.25">
      <c r="E6" s="3301" t="s">
        <v>150</v>
      </c>
      <c r="F6" s="3301"/>
      <c r="G6" s="3301"/>
      <c r="H6" s="50">
        <v>43522</v>
      </c>
      <c r="I6" s="118"/>
      <c r="J6" s="73"/>
      <c r="K6" s="49"/>
    </row>
    <row r="7" spans="2:11" x14ac:dyDescent="0.25">
      <c r="E7" s="3301" t="s">
        <v>152</v>
      </c>
      <c r="F7" s="3301"/>
      <c r="G7" s="3301"/>
      <c r="H7" s="3302" t="s">
        <v>153</v>
      </c>
      <c r="I7" s="3302"/>
      <c r="K7" s="49"/>
    </row>
    <row r="8" spans="2:11" x14ac:dyDescent="0.25">
      <c r="H8" s="15"/>
      <c r="I8" s="49"/>
      <c r="J8" s="49"/>
      <c r="K8" s="49"/>
    </row>
    <row r="9" spans="2:11" x14ac:dyDescent="0.25">
      <c r="B9" s="111" t="s">
        <v>39</v>
      </c>
      <c r="C9" s="3310" t="s">
        <v>190</v>
      </c>
      <c r="D9" s="3310"/>
      <c r="E9" s="3310"/>
      <c r="F9" s="3310"/>
      <c r="G9" s="3310"/>
      <c r="H9" s="3310"/>
      <c r="I9" s="3310"/>
      <c r="J9" s="49"/>
    </row>
    <row r="10" spans="2:11" x14ac:dyDescent="0.25">
      <c r="B10" s="111" t="s">
        <v>155</v>
      </c>
      <c r="C10" s="3319" t="s">
        <v>1357</v>
      </c>
      <c r="D10" s="3320"/>
      <c r="E10" s="3320"/>
      <c r="F10" s="3320"/>
      <c r="G10" s="3320"/>
      <c r="H10" s="3320"/>
      <c r="I10" s="3321"/>
      <c r="J10" s="49"/>
    </row>
    <row r="11" spans="2:11" x14ac:dyDescent="0.25">
      <c r="B11" s="111" t="s">
        <v>157</v>
      </c>
      <c r="C11" s="3318" t="s">
        <v>191</v>
      </c>
      <c r="D11" s="3318"/>
      <c r="E11" s="3318"/>
      <c r="F11" s="3318"/>
      <c r="G11" s="3318"/>
      <c r="H11" s="3318"/>
      <c r="I11" s="3318"/>
    </row>
    <row r="12" spans="2:11" x14ac:dyDescent="0.25">
      <c r="B12" s="111" t="s">
        <v>159</v>
      </c>
      <c r="C12" s="3318" t="s">
        <v>192</v>
      </c>
      <c r="D12" s="3318"/>
      <c r="E12" s="3318"/>
      <c r="F12" s="3318"/>
      <c r="G12" s="3318"/>
      <c r="H12" s="3318"/>
      <c r="I12" s="3318"/>
      <c r="J12" s="49"/>
    </row>
    <row r="13" spans="2:11" x14ac:dyDescent="0.25">
      <c r="B13" s="111" t="s">
        <v>161</v>
      </c>
      <c r="C13" s="3318" t="s">
        <v>51</v>
      </c>
      <c r="D13" s="3318"/>
      <c r="E13" s="3318"/>
      <c r="F13" s="3318"/>
      <c r="G13" s="3318"/>
      <c r="H13" s="3318"/>
      <c r="I13" s="3318"/>
      <c r="J13" s="49"/>
    </row>
    <row r="14" spans="2:11" x14ac:dyDescent="0.25">
      <c r="B14" s="111" t="s">
        <v>162</v>
      </c>
      <c r="C14" s="3318" t="s">
        <v>193</v>
      </c>
      <c r="D14" s="3318"/>
      <c r="E14" s="3318"/>
      <c r="F14" s="3318"/>
      <c r="G14" s="3318"/>
      <c r="H14" s="3318"/>
      <c r="I14" s="3318"/>
      <c r="J14" s="49"/>
    </row>
    <row r="15" spans="2:11" ht="52.5" customHeight="1" x14ac:dyDescent="0.25">
      <c r="B15" s="112" t="s">
        <v>187</v>
      </c>
      <c r="C15" s="3324" t="s">
        <v>194</v>
      </c>
      <c r="D15" s="3324"/>
      <c r="E15" s="3324"/>
      <c r="F15" s="3324"/>
      <c r="G15" s="3324"/>
      <c r="H15" s="3324"/>
      <c r="I15" s="3324"/>
      <c r="J15" s="49"/>
    </row>
    <row r="16" spans="2:11" ht="19.5" customHeight="1" thickBot="1" x14ac:dyDescent="0.3">
      <c r="C16" s="55"/>
    </row>
    <row r="17" spans="1:6" ht="25.5" customHeight="1" x14ac:dyDescent="0.25">
      <c r="A17" s="56"/>
      <c r="B17" s="2147" t="s">
        <v>195</v>
      </c>
      <c r="C17" s="2148" t="s">
        <v>196</v>
      </c>
      <c r="D17" s="2149" t="s">
        <v>159</v>
      </c>
    </row>
    <row r="18" spans="1:6" x14ac:dyDescent="0.25">
      <c r="A18" s="63"/>
      <c r="B18" s="2150" t="s">
        <v>197</v>
      </c>
      <c r="C18" s="2151">
        <v>0.9657</v>
      </c>
      <c r="D18" s="2152">
        <v>0.9</v>
      </c>
      <c r="E18" s="60"/>
    </row>
    <row r="19" spans="1:6" x14ac:dyDescent="0.25">
      <c r="A19" s="63"/>
      <c r="B19" s="2150" t="s">
        <v>198</v>
      </c>
      <c r="C19" s="2151">
        <v>0.9778</v>
      </c>
      <c r="D19" s="2152">
        <v>0.9</v>
      </c>
    </row>
    <row r="20" spans="1:6" x14ac:dyDescent="0.25">
      <c r="A20" s="61"/>
      <c r="B20" s="2150" t="s">
        <v>199</v>
      </c>
      <c r="C20" s="2151">
        <v>0.98199999999999998</v>
      </c>
      <c r="D20" s="2152">
        <v>0.9</v>
      </c>
    </row>
    <row r="21" spans="1:6" x14ac:dyDescent="0.25">
      <c r="A21" s="61"/>
      <c r="B21" s="2150" t="s">
        <v>200</v>
      </c>
      <c r="C21" s="2151">
        <v>0.97</v>
      </c>
      <c r="D21" s="2152">
        <v>0.9</v>
      </c>
    </row>
    <row r="22" spans="1:6" x14ac:dyDescent="0.25">
      <c r="A22" s="63"/>
      <c r="B22" s="2150" t="s">
        <v>201</v>
      </c>
      <c r="C22" s="2151">
        <v>0.93669999999999998</v>
      </c>
      <c r="D22" s="2152">
        <v>0.9</v>
      </c>
    </row>
    <row r="23" spans="1:6" x14ac:dyDescent="0.25">
      <c r="A23" s="63" t="s">
        <v>167</v>
      </c>
      <c r="B23" s="2150" t="s">
        <v>380</v>
      </c>
      <c r="C23" s="2151">
        <v>0.94599999999999995</v>
      </c>
      <c r="D23" s="2152">
        <v>0.9</v>
      </c>
    </row>
    <row r="24" spans="1:6" ht="15.75" thickBot="1" x14ac:dyDescent="0.3">
      <c r="A24" s="63"/>
      <c r="B24" s="62" t="s">
        <v>1407</v>
      </c>
      <c r="C24" s="3107">
        <v>0.95499999999999996</v>
      </c>
      <c r="D24" s="2526">
        <v>0.9</v>
      </c>
    </row>
    <row r="25" spans="1:6" x14ac:dyDescent="0.25">
      <c r="A25" s="63"/>
      <c r="B25" s="3105" t="s">
        <v>1529</v>
      </c>
      <c r="C25" s="1507"/>
      <c r="D25" s="3106">
        <v>0.9</v>
      </c>
    </row>
    <row r="26" spans="1:6" ht="15" customHeight="1" thickBot="1" x14ac:dyDescent="0.3">
      <c r="A26" s="63" t="s">
        <v>167</v>
      </c>
      <c r="B26" s="62" t="s">
        <v>1530</v>
      </c>
      <c r="C26" s="3108"/>
      <c r="D26" s="2526">
        <v>0.9</v>
      </c>
    </row>
    <row r="27" spans="1:6" ht="15.75" customHeight="1" x14ac:dyDescent="0.25">
      <c r="A27" s="63" t="s">
        <v>167</v>
      </c>
      <c r="B27" s="107" t="s">
        <v>167</v>
      </c>
    </row>
    <row r="28" spans="1:6" ht="18" customHeight="1" x14ac:dyDescent="0.25"/>
    <row r="29" spans="1:6" ht="15.75" customHeight="1" x14ac:dyDescent="0.25"/>
    <row r="30" spans="1:6" ht="16.5" customHeight="1" x14ac:dyDescent="0.25"/>
    <row r="31" spans="1:6" ht="18" customHeight="1" x14ac:dyDescent="0.25">
      <c r="B31" s="3325" t="s">
        <v>175</v>
      </c>
      <c r="C31" s="3325"/>
      <c r="D31" s="3325"/>
      <c r="E31" s="3325"/>
      <c r="F31" s="3325"/>
    </row>
    <row r="32" spans="1:6" x14ac:dyDescent="0.25">
      <c r="B32" s="3326" t="s">
        <v>176</v>
      </c>
      <c r="C32" s="3326"/>
      <c r="D32" s="3326"/>
      <c r="E32" s="3326"/>
      <c r="F32" s="3326"/>
    </row>
    <row r="33" spans="2:6" x14ac:dyDescent="0.25">
      <c r="B33" s="3326" t="s">
        <v>177</v>
      </c>
      <c r="C33" s="3326"/>
      <c r="D33" s="3326"/>
      <c r="E33" s="3326"/>
      <c r="F33" s="3326"/>
    </row>
    <row r="34" spans="2:6" x14ac:dyDescent="0.25">
      <c r="B34" s="3284" t="s">
        <v>178</v>
      </c>
      <c r="C34" s="3285"/>
      <c r="D34" s="3285"/>
      <c r="E34" s="3285"/>
      <c r="F34" s="3286"/>
    </row>
    <row r="35" spans="2:6" ht="16.5" customHeight="1" x14ac:dyDescent="0.25">
      <c r="B35" s="3287" t="s">
        <v>179</v>
      </c>
      <c r="C35" s="3288"/>
      <c r="D35" s="3287" t="s">
        <v>180</v>
      </c>
      <c r="E35" s="3327"/>
      <c r="F35" s="3288"/>
    </row>
    <row r="36" spans="2:6" ht="15.75" customHeight="1" x14ac:dyDescent="0.25">
      <c r="B36" s="3289"/>
      <c r="C36" s="3290"/>
      <c r="D36" s="96"/>
      <c r="E36" s="97"/>
      <c r="F36" s="98"/>
    </row>
    <row r="37" spans="2:6" ht="15.75" customHeight="1" x14ac:dyDescent="0.25">
      <c r="B37" s="3291"/>
      <c r="C37" s="3292"/>
      <c r="D37" s="99"/>
      <c r="E37" s="100"/>
      <c r="F37" s="101"/>
    </row>
    <row r="38" spans="2:6" ht="15.75" customHeight="1" x14ac:dyDescent="0.25">
      <c r="B38" s="3291"/>
      <c r="C38" s="3292"/>
      <c r="D38" s="99"/>
      <c r="E38" s="100"/>
      <c r="F38" s="101"/>
    </row>
    <row r="39" spans="2:6" ht="15.75" customHeight="1" x14ac:dyDescent="0.25">
      <c r="B39" s="3295"/>
      <c r="C39" s="3296"/>
      <c r="D39" s="102"/>
      <c r="E39" s="103"/>
      <c r="F39" s="104"/>
    </row>
    <row r="40" spans="2:6" x14ac:dyDescent="0.25">
      <c r="B40" s="3323" t="s">
        <v>181</v>
      </c>
      <c r="C40" s="3323"/>
      <c r="D40" s="3323"/>
      <c r="E40" s="3323"/>
      <c r="F40" s="3323"/>
    </row>
    <row r="41" spans="2:6" x14ac:dyDescent="0.25">
      <c r="B41" s="3322" t="s">
        <v>182</v>
      </c>
      <c r="C41" s="3323"/>
      <c r="D41" s="3323"/>
      <c r="E41" s="3323"/>
      <c r="F41" s="3323"/>
    </row>
  </sheetData>
  <mergeCells count="25">
    <mergeCell ref="B41:F41"/>
    <mergeCell ref="C15:I15"/>
    <mergeCell ref="B31:F31"/>
    <mergeCell ref="B32:F32"/>
    <mergeCell ref="B33:F33"/>
    <mergeCell ref="B34:F34"/>
    <mergeCell ref="B35:C35"/>
    <mergeCell ref="D35:F35"/>
    <mergeCell ref="B36:C36"/>
    <mergeCell ref="B37:C37"/>
    <mergeCell ref="B38:C38"/>
    <mergeCell ref="B39:C39"/>
    <mergeCell ref="B40:F40"/>
    <mergeCell ref="C14:I14"/>
    <mergeCell ref="C1:H1"/>
    <mergeCell ref="C2:H2"/>
    <mergeCell ref="C4:H4"/>
    <mergeCell ref="E6:G6"/>
    <mergeCell ref="E7:G7"/>
    <mergeCell ref="H7:I7"/>
    <mergeCell ref="C9:I9"/>
    <mergeCell ref="C10:I10"/>
    <mergeCell ref="C11:I11"/>
    <mergeCell ref="C12:I12"/>
    <mergeCell ref="C13:I1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44"/>
  <sheetViews>
    <sheetView workbookViewId="0"/>
  </sheetViews>
  <sheetFormatPr defaultColWidth="8.85546875" defaultRowHeight="15" x14ac:dyDescent="0.25"/>
  <cols>
    <col min="1" max="1" width="9.140625" customWidth="1"/>
    <col min="2" max="2" width="14.42578125" customWidth="1"/>
    <col min="3" max="3" width="13.7109375" customWidth="1"/>
    <col min="4" max="9" width="9.140625" customWidth="1"/>
    <col min="10" max="10" width="12.28515625" customWidth="1"/>
    <col min="11" max="11" width="9.140625" customWidth="1"/>
    <col min="12" max="12" width="13.42578125" customWidth="1"/>
    <col min="13" max="14" width="8.85546875" customWidth="1"/>
    <col min="15" max="15" width="10.5703125" bestFit="1" customWidth="1"/>
  </cols>
  <sheetData>
    <row r="1" spans="2:11" x14ac:dyDescent="0.25">
      <c r="E1" s="47" t="s">
        <v>148</v>
      </c>
    </row>
    <row r="2" spans="2:11" x14ac:dyDescent="0.25">
      <c r="E2" s="47" t="s">
        <v>41</v>
      </c>
    </row>
    <row r="3" spans="2:11" ht="15.75" x14ac:dyDescent="0.25">
      <c r="D3" s="123"/>
      <c r="E3" s="47" t="s">
        <v>202</v>
      </c>
    </row>
    <row r="5" spans="2:11" x14ac:dyDescent="0.25">
      <c r="K5" s="49"/>
    </row>
    <row r="6" spans="2:11" x14ac:dyDescent="0.25">
      <c r="F6" s="3336" t="s">
        <v>150</v>
      </c>
      <c r="G6" s="3336"/>
      <c r="H6" s="3337" t="s">
        <v>1389</v>
      </c>
      <c r="I6" s="3337"/>
      <c r="K6" s="49"/>
    </row>
    <row r="7" spans="2:11" x14ac:dyDescent="0.25">
      <c r="F7" s="3338"/>
      <c r="G7" s="3336"/>
      <c r="H7" s="3336"/>
      <c r="I7" s="3336"/>
      <c r="K7" s="49"/>
    </row>
    <row r="8" spans="2:11" x14ac:dyDescent="0.25">
      <c r="H8" s="15"/>
      <c r="I8" s="49"/>
      <c r="J8" s="49"/>
      <c r="K8" s="49"/>
    </row>
    <row r="9" spans="2:11" x14ac:dyDescent="0.25">
      <c r="B9" s="168" t="s">
        <v>39</v>
      </c>
      <c r="C9" s="3339" t="s">
        <v>234</v>
      </c>
      <c r="D9" s="3340"/>
      <c r="E9" s="3340"/>
      <c r="F9" s="3340"/>
      <c r="G9" s="3340"/>
      <c r="H9" s="3340"/>
      <c r="I9" s="3340"/>
      <c r="J9" s="3341"/>
    </row>
    <row r="10" spans="2:11" ht="12.75" customHeight="1" x14ac:dyDescent="0.25">
      <c r="B10" s="3332" t="s">
        <v>235</v>
      </c>
      <c r="C10" s="3331" t="s">
        <v>236</v>
      </c>
      <c r="D10" s="3328"/>
      <c r="E10" s="3328"/>
      <c r="F10" s="3328"/>
      <c r="G10" s="3328"/>
      <c r="H10" s="3328"/>
      <c r="I10" s="3328"/>
      <c r="J10" s="3328"/>
    </row>
    <row r="11" spans="2:11" x14ac:dyDescent="0.25">
      <c r="B11" s="3333"/>
      <c r="C11" s="3328"/>
      <c r="D11" s="3328"/>
      <c r="E11" s="3328"/>
      <c r="F11" s="3328"/>
      <c r="G11" s="3328"/>
      <c r="H11" s="3328"/>
      <c r="I11" s="3328"/>
      <c r="J11" s="3328"/>
    </row>
    <row r="12" spans="2:11" x14ac:dyDescent="0.25">
      <c r="B12" s="3334"/>
      <c r="C12" s="3328"/>
      <c r="D12" s="3328"/>
      <c r="E12" s="3328"/>
      <c r="F12" s="3328"/>
      <c r="G12" s="3328"/>
      <c r="H12" s="3328"/>
      <c r="I12" s="3328"/>
      <c r="J12" s="3328"/>
    </row>
    <row r="13" spans="2:11" x14ac:dyDescent="0.25">
      <c r="B13" s="169" t="s">
        <v>155</v>
      </c>
      <c r="C13" s="3331" t="s">
        <v>230</v>
      </c>
      <c r="D13" s="3328"/>
      <c r="E13" s="3328"/>
      <c r="F13" s="3328"/>
      <c r="G13" s="3328"/>
      <c r="H13" s="3328"/>
      <c r="I13" s="3328"/>
      <c r="J13" s="3328"/>
    </row>
    <row r="14" spans="2:11" x14ac:dyDescent="0.25">
      <c r="B14" s="3332" t="s">
        <v>159</v>
      </c>
      <c r="C14" s="3335" t="s">
        <v>237</v>
      </c>
      <c r="D14" s="3335"/>
      <c r="E14" s="3335"/>
      <c r="F14" s="3335"/>
      <c r="G14" s="3335"/>
      <c r="H14" s="3335"/>
      <c r="I14" s="3335"/>
      <c r="J14" s="3335"/>
    </row>
    <row r="15" spans="2:11" ht="12.75" customHeight="1" x14ac:dyDescent="0.25">
      <c r="B15" s="3333"/>
      <c r="C15" s="3335"/>
      <c r="D15" s="3335"/>
      <c r="E15" s="3335"/>
      <c r="F15" s="3335"/>
      <c r="G15" s="3335"/>
      <c r="H15" s="3335"/>
      <c r="I15" s="3335"/>
      <c r="J15" s="3335"/>
    </row>
    <row r="16" spans="2:11" x14ac:dyDescent="0.25">
      <c r="B16" s="3334"/>
      <c r="C16" s="3335"/>
      <c r="D16" s="3335"/>
      <c r="E16" s="3335"/>
      <c r="F16" s="3335"/>
      <c r="G16" s="3335"/>
      <c r="H16" s="3335"/>
      <c r="I16" s="3335"/>
      <c r="J16" s="3335"/>
    </row>
    <row r="17" spans="2:17" x14ac:dyDescent="0.25">
      <c r="B17" s="168" t="s">
        <v>161</v>
      </c>
      <c r="C17" s="3335" t="s">
        <v>52</v>
      </c>
      <c r="D17" s="3335"/>
      <c r="E17" s="3335"/>
      <c r="F17" s="3335"/>
      <c r="G17" s="3335"/>
      <c r="H17" s="3335"/>
      <c r="I17" s="3335"/>
      <c r="J17" s="3335"/>
    </row>
    <row r="18" spans="2:17" ht="12.75" customHeight="1" x14ac:dyDescent="0.25">
      <c r="B18" s="3332" t="s">
        <v>162</v>
      </c>
      <c r="C18" s="3335" t="s">
        <v>238</v>
      </c>
      <c r="D18" s="3335"/>
      <c r="E18" s="3335"/>
      <c r="F18" s="3335"/>
      <c r="G18" s="3335"/>
      <c r="H18" s="3335"/>
      <c r="I18" s="3335"/>
      <c r="J18" s="3335"/>
    </row>
    <row r="19" spans="2:17" x14ac:dyDescent="0.25">
      <c r="B19" s="3334"/>
      <c r="C19" s="3335"/>
      <c r="D19" s="3335"/>
      <c r="E19" s="3335"/>
      <c r="F19" s="3335"/>
      <c r="G19" s="3335"/>
      <c r="H19" s="3335"/>
      <c r="I19" s="3335"/>
      <c r="J19" s="3335"/>
    </row>
    <row r="20" spans="2:17" ht="62.25" customHeight="1" x14ac:dyDescent="0.25">
      <c r="B20" s="170" t="s">
        <v>187</v>
      </c>
      <c r="C20" s="3328" t="s">
        <v>239</v>
      </c>
      <c r="D20" s="3328"/>
      <c r="E20" s="3328"/>
      <c r="F20" s="3328"/>
      <c r="G20" s="3328"/>
      <c r="H20" s="3328"/>
      <c r="I20" s="3328"/>
      <c r="J20" s="3328"/>
    </row>
    <row r="22" spans="2:17" x14ac:dyDescent="0.25">
      <c r="B22" s="171"/>
      <c r="C22" s="49"/>
      <c r="D22" s="49"/>
      <c r="E22" s="49"/>
      <c r="F22" s="49"/>
      <c r="G22" s="49"/>
      <c r="H22" s="49"/>
      <c r="I22" s="49"/>
      <c r="J22" s="49"/>
    </row>
    <row r="23" spans="2:17" x14ac:dyDescent="0.25">
      <c r="B23" s="56"/>
      <c r="D23" s="49"/>
      <c r="E23" s="49"/>
      <c r="F23" s="49"/>
      <c r="M23" s="56" t="s">
        <v>175</v>
      </c>
    </row>
    <row r="24" spans="2:17" ht="12.75" customHeight="1" x14ac:dyDescent="0.25">
      <c r="B24" s="55"/>
      <c r="M24" t="s">
        <v>176</v>
      </c>
    </row>
    <row r="25" spans="2:17" x14ac:dyDescent="0.25">
      <c r="C25" s="55"/>
      <c r="M25" t="s">
        <v>177</v>
      </c>
    </row>
    <row r="26" spans="2:17" ht="56.25" customHeight="1" x14ac:dyDescent="0.25">
      <c r="I26" s="168" t="s">
        <v>240</v>
      </c>
      <c r="J26" s="152" t="s">
        <v>241</v>
      </c>
      <c r="K26" s="168" t="s">
        <v>159</v>
      </c>
      <c r="M26" s="172" t="s">
        <v>178</v>
      </c>
      <c r="N26" s="173"/>
      <c r="O26" s="173"/>
      <c r="P26" s="173"/>
      <c r="Q26" s="174"/>
    </row>
    <row r="27" spans="2:17" x14ac:dyDescent="0.25">
      <c r="I27" s="175" t="s">
        <v>242</v>
      </c>
      <c r="J27" s="25">
        <v>0.78</v>
      </c>
      <c r="K27" s="176">
        <v>0.8</v>
      </c>
      <c r="L27" s="60"/>
      <c r="M27" s="156" t="s">
        <v>179</v>
      </c>
      <c r="N27" s="157"/>
      <c r="O27" s="158" t="s">
        <v>180</v>
      </c>
      <c r="P27" s="157"/>
      <c r="Q27" s="159"/>
    </row>
    <row r="28" spans="2:17" x14ac:dyDescent="0.25">
      <c r="I28" s="175" t="s">
        <v>243</v>
      </c>
      <c r="J28" s="1976">
        <v>0.96</v>
      </c>
      <c r="K28" s="176">
        <v>0.8</v>
      </c>
      <c r="M28" s="3329">
        <v>562</v>
      </c>
      <c r="N28" s="3330"/>
      <c r="O28" s="2763">
        <v>40897</v>
      </c>
      <c r="P28" s="161"/>
      <c r="Q28" s="163"/>
    </row>
    <row r="29" spans="2:17" x14ac:dyDescent="0.25">
      <c r="I29" s="175" t="s">
        <v>244</v>
      </c>
      <c r="J29" s="1976">
        <v>0.88</v>
      </c>
      <c r="K29" s="176">
        <v>0.8</v>
      </c>
      <c r="M29" s="160"/>
      <c r="N29" s="161"/>
      <c r="O29" s="162"/>
      <c r="P29" s="161"/>
      <c r="Q29" s="163"/>
    </row>
    <row r="30" spans="2:17" x14ac:dyDescent="0.25">
      <c r="I30" s="175" t="s">
        <v>245</v>
      </c>
      <c r="J30" s="7">
        <v>0.8</v>
      </c>
      <c r="K30" s="176">
        <v>0.8</v>
      </c>
      <c r="M30" s="160"/>
      <c r="N30" s="161"/>
      <c r="O30" s="162"/>
      <c r="P30" s="161"/>
      <c r="Q30" s="163"/>
    </row>
    <row r="31" spans="2:17" x14ac:dyDescent="0.25">
      <c r="B31" s="178"/>
      <c r="C31" s="179"/>
      <c r="D31" s="179"/>
      <c r="I31" s="175" t="s">
        <v>246</v>
      </c>
      <c r="J31" s="1976">
        <v>0.96</v>
      </c>
      <c r="K31" s="176">
        <v>0.8</v>
      </c>
      <c r="M31" s="160"/>
      <c r="N31" s="161"/>
      <c r="O31" s="162"/>
      <c r="P31" s="161"/>
      <c r="Q31" s="163"/>
    </row>
    <row r="32" spans="2:17" x14ac:dyDescent="0.25">
      <c r="B32" s="178"/>
      <c r="C32" s="179"/>
      <c r="D32" s="179"/>
      <c r="I32" s="180" t="s">
        <v>247</v>
      </c>
      <c r="J32" s="1977">
        <v>1.26</v>
      </c>
      <c r="K32" s="4">
        <v>0.8</v>
      </c>
      <c r="M32" s="160"/>
      <c r="N32" s="161"/>
      <c r="O32" s="162"/>
      <c r="P32" s="161"/>
      <c r="Q32" s="163"/>
    </row>
    <row r="33" spans="2:17" x14ac:dyDescent="0.25">
      <c r="B33" s="178"/>
      <c r="C33" s="179"/>
      <c r="D33" s="179"/>
      <c r="I33" s="180" t="s">
        <v>248</v>
      </c>
      <c r="J33" s="1976">
        <v>0.93</v>
      </c>
      <c r="K33" s="4">
        <v>0.8</v>
      </c>
      <c r="M33" s="160"/>
      <c r="N33" s="161"/>
      <c r="O33" s="162"/>
      <c r="P33" s="161"/>
      <c r="Q33" s="163"/>
    </row>
    <row r="34" spans="2:17" x14ac:dyDescent="0.25">
      <c r="B34" s="178"/>
      <c r="C34" s="179"/>
      <c r="D34" s="179"/>
      <c r="I34" s="180" t="s">
        <v>1217</v>
      </c>
      <c r="J34" s="1976">
        <v>0.97</v>
      </c>
      <c r="K34" s="4">
        <v>0.8</v>
      </c>
      <c r="M34" s="160"/>
      <c r="N34" s="161"/>
      <c r="O34" s="162"/>
      <c r="P34" s="161"/>
      <c r="Q34" s="163"/>
    </row>
    <row r="35" spans="2:17" x14ac:dyDescent="0.25">
      <c r="B35" s="178"/>
      <c r="C35" s="179"/>
      <c r="D35" s="179"/>
      <c r="M35" s="160"/>
      <c r="N35" s="161"/>
      <c r="O35" s="162"/>
      <c r="P35" s="161"/>
      <c r="Q35" s="163"/>
    </row>
    <row r="36" spans="2:17" x14ac:dyDescent="0.25">
      <c r="B36" s="178"/>
      <c r="C36" s="179"/>
      <c r="D36" s="179"/>
      <c r="M36" s="160"/>
      <c r="N36" s="161"/>
      <c r="O36" s="162"/>
      <c r="P36" s="161"/>
      <c r="Q36" s="163"/>
    </row>
    <row r="37" spans="2:17" x14ac:dyDescent="0.25">
      <c r="B37" s="178"/>
      <c r="C37" s="179"/>
      <c r="D37" s="179"/>
      <c r="M37" s="160"/>
      <c r="N37" s="161"/>
      <c r="O37" s="162"/>
      <c r="P37" s="161"/>
      <c r="Q37" s="163"/>
    </row>
    <row r="38" spans="2:17" ht="15.75" thickBot="1" x14ac:dyDescent="0.3">
      <c r="B38" s="178"/>
      <c r="C38" s="179"/>
      <c r="D38" s="179"/>
      <c r="M38" s="164"/>
      <c r="N38" s="165"/>
      <c r="O38" s="166"/>
      <c r="P38" s="165"/>
      <c r="Q38" s="167"/>
    </row>
    <row r="39" spans="2:17" x14ac:dyDescent="0.25">
      <c r="C39" s="181"/>
      <c r="D39" s="181"/>
    </row>
    <row r="40" spans="2:17" ht="17.25" customHeight="1" x14ac:dyDescent="0.25">
      <c r="M40" t="s">
        <v>181</v>
      </c>
    </row>
    <row r="41" spans="2:17" ht="14.25" customHeight="1" x14ac:dyDescent="0.25">
      <c r="M41" t="s">
        <v>233</v>
      </c>
    </row>
    <row r="44" spans="2:17" ht="19.5" customHeight="1" x14ac:dyDescent="0.25"/>
  </sheetData>
  <mergeCells count="14">
    <mergeCell ref="F6:G6"/>
    <mergeCell ref="H6:I6"/>
    <mergeCell ref="F7:I7"/>
    <mergeCell ref="C9:J9"/>
    <mergeCell ref="B10:B12"/>
    <mergeCell ref="C10:J12"/>
    <mergeCell ref="C20:J20"/>
    <mergeCell ref="M28:N28"/>
    <mergeCell ref="C13:J13"/>
    <mergeCell ref="B14:B16"/>
    <mergeCell ref="C14:J16"/>
    <mergeCell ref="C17:J17"/>
    <mergeCell ref="B18:B19"/>
    <mergeCell ref="C18:J19"/>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9"/>
  <sheetViews>
    <sheetView workbookViewId="0"/>
  </sheetViews>
  <sheetFormatPr defaultColWidth="11.42578125" defaultRowHeight="15" x14ac:dyDescent="0.25"/>
  <cols>
    <col min="1" max="1" width="28" customWidth="1"/>
    <col min="2" max="2" width="14.5703125" customWidth="1"/>
    <col min="3" max="3" width="12.7109375" customWidth="1"/>
    <col min="4" max="4" width="14" customWidth="1"/>
    <col min="5" max="5" width="11.42578125" customWidth="1"/>
    <col min="6" max="6" width="11.28515625" customWidth="1"/>
    <col min="7" max="7" width="10.85546875" customWidth="1"/>
    <col min="8" max="8" width="12" customWidth="1"/>
    <col min="9" max="9" width="11.140625" customWidth="1"/>
    <col min="10" max="10" width="10.85546875" customWidth="1"/>
    <col min="11" max="11" width="11.42578125" customWidth="1"/>
    <col min="12" max="12" width="12.7109375" customWidth="1"/>
  </cols>
  <sheetData>
    <row r="1" spans="1:15" x14ac:dyDescent="0.25">
      <c r="B1" s="3350" t="s">
        <v>148</v>
      </c>
      <c r="C1" s="3350"/>
      <c r="D1" s="3350"/>
      <c r="E1" s="3350"/>
      <c r="F1" s="3350"/>
      <c r="G1" s="3350"/>
      <c r="H1" s="3350"/>
      <c r="I1" s="3350"/>
      <c r="J1" s="3350"/>
      <c r="K1" s="3350"/>
    </row>
    <row r="2" spans="1:15" x14ac:dyDescent="0.25">
      <c r="B2" s="3350" t="s">
        <v>41</v>
      </c>
      <c r="C2" s="3350"/>
      <c r="D2" s="3350"/>
      <c r="E2" s="3350"/>
      <c r="F2" s="3350"/>
      <c r="G2" s="3350"/>
      <c r="H2" s="3350"/>
      <c r="I2" s="3350"/>
      <c r="J2" s="3350"/>
      <c r="K2" s="3350"/>
    </row>
    <row r="3" spans="1:15" x14ac:dyDescent="0.25">
      <c r="B3" s="3351" t="s">
        <v>202</v>
      </c>
      <c r="C3" s="3351"/>
      <c r="D3" s="3351"/>
      <c r="E3" s="3351"/>
      <c r="F3" s="3351"/>
      <c r="G3" s="3351"/>
      <c r="H3" s="3351"/>
      <c r="I3" s="3351"/>
      <c r="J3" s="3351"/>
      <c r="K3" s="3351"/>
    </row>
    <row r="5" spans="1:15" s="123" customFormat="1" ht="15.75" x14ac:dyDescent="0.2">
      <c r="A5" s="124" t="s">
        <v>155</v>
      </c>
      <c r="C5" s="3352" t="s">
        <v>203</v>
      </c>
      <c r="D5" s="3352"/>
      <c r="E5" s="3352"/>
      <c r="F5" s="3352"/>
      <c r="G5" s="3352"/>
      <c r="H5" s="3352"/>
      <c r="I5" s="3352"/>
      <c r="J5" s="3352"/>
    </row>
    <row r="6" spans="1:15" x14ac:dyDescent="0.25">
      <c r="D6" s="3336"/>
      <c r="E6" s="3336"/>
      <c r="F6" s="3336"/>
      <c r="G6" s="3336"/>
    </row>
    <row r="7" spans="1:15" x14ac:dyDescent="0.25">
      <c r="A7" s="56" t="s">
        <v>204</v>
      </c>
      <c r="B7" s="56"/>
      <c r="C7" s="56"/>
    </row>
    <row r="8" spans="1:15" ht="15.75" thickBot="1" x14ac:dyDescent="0.3"/>
    <row r="9" spans="1:15" ht="27" thickBot="1" x14ac:dyDescent="0.3">
      <c r="A9" s="126" t="s">
        <v>39</v>
      </c>
      <c r="B9" s="127" t="s">
        <v>205</v>
      </c>
      <c r="C9" s="126" t="s">
        <v>159</v>
      </c>
      <c r="D9" s="128" t="s">
        <v>206</v>
      </c>
      <c r="E9" s="126" t="s">
        <v>207</v>
      </c>
      <c r="F9" s="128" t="s">
        <v>208</v>
      </c>
      <c r="G9" s="126" t="s">
        <v>209</v>
      </c>
      <c r="H9" s="128" t="s">
        <v>210</v>
      </c>
      <c r="I9" s="126" t="s">
        <v>211</v>
      </c>
      <c r="J9" s="128" t="s">
        <v>212</v>
      </c>
      <c r="K9" s="126" t="s">
        <v>213</v>
      </c>
      <c r="L9" s="129" t="s">
        <v>214</v>
      </c>
      <c r="M9" s="129" t="s">
        <v>215</v>
      </c>
      <c r="N9" s="129" t="s">
        <v>216</v>
      </c>
      <c r="O9" s="129" t="s">
        <v>217</v>
      </c>
    </row>
    <row r="10" spans="1:15" x14ac:dyDescent="0.25">
      <c r="A10" s="130" t="s">
        <v>218</v>
      </c>
      <c r="B10" s="131" t="s">
        <v>50</v>
      </c>
      <c r="C10" s="132">
        <v>0.8</v>
      </c>
      <c r="D10" s="133" t="s">
        <v>55</v>
      </c>
      <c r="E10" s="1675">
        <v>0.94</v>
      </c>
      <c r="F10" s="1675">
        <v>0.97</v>
      </c>
      <c r="G10" s="1675">
        <v>0.97</v>
      </c>
      <c r="H10" s="1675">
        <v>0.97</v>
      </c>
      <c r="I10" s="1675">
        <v>0.93</v>
      </c>
      <c r="J10" s="1675" t="s">
        <v>55</v>
      </c>
      <c r="K10" s="1675">
        <v>0.94</v>
      </c>
      <c r="L10" s="1675">
        <v>0.89</v>
      </c>
      <c r="M10" s="1675">
        <v>0.94</v>
      </c>
      <c r="N10" s="1675">
        <v>1</v>
      </c>
      <c r="O10" s="1675">
        <v>0.83</v>
      </c>
    </row>
    <row r="12" spans="1:15" x14ac:dyDescent="0.25">
      <c r="D12" s="8"/>
      <c r="E12" s="8"/>
      <c r="F12" s="8"/>
      <c r="G12" s="8"/>
    </row>
    <row r="13" spans="1:15" x14ac:dyDescent="0.25">
      <c r="A13" s="56" t="s">
        <v>219</v>
      </c>
      <c r="B13" s="56"/>
      <c r="C13" s="56"/>
    </row>
    <row r="14" spans="1:15" ht="15.75" thickBot="1" x14ac:dyDescent="0.3"/>
    <row r="15" spans="1:15" ht="13.15" customHeight="1" thickBot="1" x14ac:dyDescent="0.3">
      <c r="A15" s="126" t="s">
        <v>39</v>
      </c>
      <c r="B15" s="127" t="s">
        <v>205</v>
      </c>
      <c r="C15" s="126" t="s">
        <v>159</v>
      </c>
      <c r="D15" s="128" t="s">
        <v>206</v>
      </c>
      <c r="E15" s="126" t="s">
        <v>207</v>
      </c>
      <c r="F15" s="128" t="s">
        <v>208</v>
      </c>
      <c r="G15" s="126" t="s">
        <v>209</v>
      </c>
      <c r="H15" s="128" t="s">
        <v>210</v>
      </c>
      <c r="I15" s="126" t="s">
        <v>211</v>
      </c>
      <c r="J15" s="128" t="s">
        <v>212</v>
      </c>
      <c r="K15" s="126" t="s">
        <v>213</v>
      </c>
      <c r="L15" s="129" t="s">
        <v>214</v>
      </c>
      <c r="M15" s="129" t="s">
        <v>215</v>
      </c>
      <c r="N15" s="129" t="s">
        <v>216</v>
      </c>
      <c r="O15" s="129" t="s">
        <v>217</v>
      </c>
    </row>
    <row r="16" spans="1:15" x14ac:dyDescent="0.25">
      <c r="A16" s="130" t="s">
        <v>218</v>
      </c>
      <c r="B16" s="131" t="s">
        <v>50</v>
      </c>
      <c r="C16" s="132">
        <v>0.8</v>
      </c>
      <c r="D16" s="1676" t="s">
        <v>55</v>
      </c>
      <c r="E16" s="1675">
        <v>1</v>
      </c>
      <c r="F16" s="1675">
        <v>1</v>
      </c>
      <c r="G16" s="1675">
        <v>0.94</v>
      </c>
      <c r="H16" s="1675">
        <v>0.97</v>
      </c>
      <c r="I16" s="1675">
        <v>1</v>
      </c>
      <c r="J16" s="1675" t="s">
        <v>78</v>
      </c>
      <c r="K16" s="1675">
        <v>1</v>
      </c>
      <c r="L16" s="1675">
        <v>1</v>
      </c>
      <c r="M16" s="1675">
        <v>1</v>
      </c>
      <c r="N16" s="1675">
        <v>1</v>
      </c>
      <c r="O16" s="1675">
        <v>1</v>
      </c>
    </row>
    <row r="18" spans="1:15" x14ac:dyDescent="0.25">
      <c r="A18" s="134" t="s">
        <v>220</v>
      </c>
    </row>
    <row r="19" spans="1:15" x14ac:dyDescent="0.25">
      <c r="A19" s="3342" t="s">
        <v>221</v>
      </c>
      <c r="B19" s="3342"/>
      <c r="C19" s="3342"/>
      <c r="D19" s="3342"/>
      <c r="E19" s="3342"/>
      <c r="F19" s="3342"/>
      <c r="G19" s="3342"/>
      <c r="H19" s="3342"/>
      <c r="I19" s="3342"/>
      <c r="J19" s="3342"/>
      <c r="K19" s="3342"/>
      <c r="L19" s="3342"/>
      <c r="M19" s="3342"/>
      <c r="N19" s="3342"/>
      <c r="O19" s="3342"/>
    </row>
    <row r="20" spans="1:15" x14ac:dyDescent="0.25">
      <c r="A20" s="3342"/>
      <c r="B20" s="3342"/>
      <c r="C20" s="3342"/>
      <c r="D20" s="3342"/>
      <c r="E20" s="3342"/>
      <c r="F20" s="3342"/>
      <c r="G20" s="3342"/>
      <c r="H20" s="3342"/>
      <c r="I20" s="3342"/>
      <c r="J20" s="3342"/>
      <c r="K20" s="3342"/>
      <c r="L20" s="3342"/>
      <c r="M20" s="3342"/>
      <c r="N20" s="3342"/>
      <c r="O20" s="3342"/>
    </row>
    <row r="21" spans="1:15" x14ac:dyDescent="0.25">
      <c r="A21" s="135"/>
      <c r="B21" s="135"/>
      <c r="C21" s="135"/>
      <c r="D21" s="135"/>
      <c r="E21" s="135"/>
      <c r="F21" s="135"/>
      <c r="G21" s="135"/>
      <c r="H21" s="135"/>
      <c r="I21" s="135"/>
      <c r="J21" s="135"/>
      <c r="K21" s="135"/>
      <c r="L21" s="135"/>
      <c r="M21" s="135"/>
      <c r="N21" s="135"/>
      <c r="O21" s="135"/>
    </row>
    <row r="22" spans="1:15" x14ac:dyDescent="0.25">
      <c r="A22" s="56"/>
      <c r="B22" s="56"/>
      <c r="C22" s="56"/>
      <c r="D22" t="s">
        <v>222</v>
      </c>
    </row>
    <row r="23" spans="1:15" ht="15.75" thickBot="1" x14ac:dyDescent="0.3">
      <c r="D23">
        <v>2018</v>
      </c>
    </row>
    <row r="24" spans="1:15" ht="39.75" thickBot="1" x14ac:dyDescent="0.3">
      <c r="A24" s="126" t="s">
        <v>39</v>
      </c>
      <c r="B24" s="136" t="s">
        <v>205</v>
      </c>
      <c r="C24" s="126" t="s">
        <v>159</v>
      </c>
      <c r="D24" s="127" t="s">
        <v>1219</v>
      </c>
      <c r="E24" s="127" t="s">
        <v>1220</v>
      </c>
    </row>
    <row r="25" spans="1:15" x14ac:dyDescent="0.25">
      <c r="A25" s="137" t="s">
        <v>223</v>
      </c>
      <c r="B25" s="131" t="s">
        <v>51</v>
      </c>
      <c r="C25" s="132">
        <v>1</v>
      </c>
      <c r="D25" s="2402">
        <v>1</v>
      </c>
      <c r="E25" s="138"/>
      <c r="F25" s="139"/>
    </row>
    <row r="29" spans="1:15" x14ac:dyDescent="0.25">
      <c r="A29" s="56" t="s">
        <v>224</v>
      </c>
      <c r="B29" s="56"/>
      <c r="C29" s="56"/>
    </row>
    <row r="30" spans="1:15" ht="15.75" thickBot="1" x14ac:dyDescent="0.3">
      <c r="D30">
        <v>2017</v>
      </c>
      <c r="G30" s="3343" t="s">
        <v>225</v>
      </c>
      <c r="H30" s="3343"/>
      <c r="I30" s="3343"/>
      <c r="J30" s="3343"/>
    </row>
    <row r="31" spans="1:15" ht="47.25" customHeight="1" thickBot="1" x14ac:dyDescent="0.3">
      <c r="A31" s="126" t="s">
        <v>39</v>
      </c>
      <c r="B31" s="140" t="s">
        <v>205</v>
      </c>
      <c r="C31" s="141" t="s">
        <v>226</v>
      </c>
      <c r="D31" s="142" t="s">
        <v>227</v>
      </c>
      <c r="E31" s="143"/>
      <c r="F31" s="143"/>
      <c r="G31" s="3343"/>
      <c r="H31" s="3343"/>
      <c r="I31" s="3343"/>
      <c r="J31" s="3343"/>
      <c r="K31" s="144"/>
      <c r="L31" s="144"/>
      <c r="M31" s="145"/>
      <c r="N31" s="145"/>
      <c r="O31" s="145"/>
    </row>
    <row r="32" spans="1:15" x14ac:dyDescent="0.25">
      <c r="A32" s="146" t="s">
        <v>228</v>
      </c>
      <c r="B32" s="147" t="s">
        <v>52</v>
      </c>
      <c r="C32" s="148"/>
      <c r="D32" s="2477">
        <v>0.75</v>
      </c>
      <c r="E32" s="149"/>
      <c r="F32" s="150"/>
      <c r="G32" s="3343"/>
      <c r="H32" s="3343"/>
      <c r="I32" s="3343"/>
      <c r="J32" s="3343"/>
      <c r="K32" s="151"/>
      <c r="L32" s="151"/>
    </row>
    <row r="33" spans="1:15" x14ac:dyDescent="0.25">
      <c r="D33" s="49"/>
      <c r="E33" s="49"/>
      <c r="F33" s="49"/>
      <c r="G33" s="49"/>
      <c r="H33" s="49"/>
    </row>
    <row r="34" spans="1:15" x14ac:dyDescent="0.25">
      <c r="A34" s="56" t="s">
        <v>1412</v>
      </c>
      <c r="B34" s="56"/>
      <c r="C34" s="56"/>
      <c r="D34">
        <v>2019</v>
      </c>
    </row>
    <row r="35" spans="1:15" ht="15.75" thickBot="1" x14ac:dyDescent="0.3"/>
    <row r="36" spans="1:15" ht="27" thickBot="1" x14ac:dyDescent="0.3">
      <c r="A36" s="126" t="s">
        <v>39</v>
      </c>
      <c r="B36" s="127" t="s">
        <v>205</v>
      </c>
      <c r="C36" s="126" t="s">
        <v>159</v>
      </c>
      <c r="D36" s="128" t="s">
        <v>206</v>
      </c>
      <c r="E36" s="126" t="s">
        <v>207</v>
      </c>
      <c r="F36" s="128" t="s">
        <v>208</v>
      </c>
      <c r="G36" s="126" t="s">
        <v>209</v>
      </c>
      <c r="H36" s="128" t="s">
        <v>210</v>
      </c>
      <c r="I36" s="126" t="s">
        <v>211</v>
      </c>
      <c r="J36" s="128" t="s">
        <v>212</v>
      </c>
      <c r="K36" s="126" t="s">
        <v>213</v>
      </c>
      <c r="L36" s="126" t="s">
        <v>214</v>
      </c>
      <c r="M36" s="126" t="s">
        <v>215</v>
      </c>
      <c r="N36" s="126" t="s">
        <v>216</v>
      </c>
      <c r="O36" s="126" t="s">
        <v>217</v>
      </c>
    </row>
    <row r="37" spans="1:15" ht="15.75" customHeight="1" x14ac:dyDescent="0.25">
      <c r="A37" s="1236" t="s">
        <v>218</v>
      </c>
      <c r="B37" s="131" t="s">
        <v>50</v>
      </c>
      <c r="C37" s="132">
        <v>0.8</v>
      </c>
      <c r="D37" s="2645">
        <v>1</v>
      </c>
      <c r="E37" s="2645">
        <v>1.03</v>
      </c>
      <c r="F37" s="2645">
        <v>1</v>
      </c>
      <c r="G37" s="2645">
        <v>1</v>
      </c>
      <c r="H37" s="132"/>
      <c r="I37" s="132"/>
      <c r="J37" s="132" t="s">
        <v>78</v>
      </c>
      <c r="K37" s="132"/>
      <c r="L37" s="132"/>
      <c r="M37" s="132"/>
      <c r="N37" s="132"/>
      <c r="O37" s="132" t="s">
        <v>78</v>
      </c>
    </row>
    <row r="38" spans="1:15" ht="32.25" customHeight="1" x14ac:dyDescent="0.25"/>
    <row r="39" spans="1:15" ht="50.25" customHeight="1" x14ac:dyDescent="0.25">
      <c r="A39" s="134" t="s">
        <v>220</v>
      </c>
    </row>
    <row r="40" spans="1:15" x14ac:dyDescent="0.25">
      <c r="A40" s="3342" t="s">
        <v>221</v>
      </c>
      <c r="B40" s="3342"/>
      <c r="C40" s="3342"/>
      <c r="D40" s="3342"/>
      <c r="E40" s="3342"/>
      <c r="F40" s="3342"/>
      <c r="G40" s="3342"/>
      <c r="H40" s="3342"/>
      <c r="I40" s="3342"/>
      <c r="J40" s="3342"/>
      <c r="K40" s="3342"/>
      <c r="L40" s="3342"/>
      <c r="M40" s="3342"/>
      <c r="N40" s="3342"/>
      <c r="O40" s="3342"/>
    </row>
    <row r="41" spans="1:15" ht="24.75" customHeight="1" x14ac:dyDescent="0.25">
      <c r="A41" s="3342"/>
      <c r="B41" s="3342"/>
      <c r="C41" s="3342"/>
      <c r="D41" s="3342"/>
      <c r="E41" s="3342"/>
      <c r="F41" s="3342"/>
      <c r="G41" s="3342"/>
      <c r="H41" s="3342"/>
      <c r="I41" s="3342"/>
      <c r="J41" s="3342"/>
      <c r="K41" s="3342"/>
      <c r="L41" s="3342"/>
      <c r="M41" s="3342"/>
      <c r="N41" s="3342"/>
      <c r="O41" s="3342"/>
    </row>
    <row r="42" spans="1:15" ht="32.25" customHeight="1" x14ac:dyDescent="0.25">
      <c r="A42" s="2527"/>
      <c r="B42" s="2527"/>
      <c r="C42" s="2527"/>
      <c r="D42" s="2527"/>
      <c r="E42" s="2527"/>
      <c r="F42" s="2527"/>
      <c r="G42" s="2527"/>
      <c r="H42" s="2527"/>
      <c r="I42" s="2527"/>
      <c r="J42" s="2527"/>
      <c r="K42" s="2527"/>
      <c r="L42" s="2527"/>
      <c r="M42" s="2527"/>
      <c r="N42" s="2527"/>
      <c r="O42" s="2527"/>
    </row>
    <row r="43" spans="1:15" x14ac:dyDescent="0.25">
      <c r="A43" s="56"/>
      <c r="B43" s="56"/>
      <c r="C43" s="56"/>
      <c r="D43" t="s">
        <v>222</v>
      </c>
    </row>
    <row r="44" spans="1:15" ht="15.75" thickBot="1" x14ac:dyDescent="0.3"/>
    <row r="45" spans="1:15" ht="39.75" thickBot="1" x14ac:dyDescent="0.3">
      <c r="A45" s="126" t="s">
        <v>39</v>
      </c>
      <c r="B45" s="136" t="s">
        <v>205</v>
      </c>
      <c r="C45" s="126" t="s">
        <v>159</v>
      </c>
      <c r="D45" s="127" t="s">
        <v>1413</v>
      </c>
      <c r="E45" s="127" t="s">
        <v>1414</v>
      </c>
    </row>
    <row r="46" spans="1:15" x14ac:dyDescent="0.25">
      <c r="A46" s="1" t="s">
        <v>56</v>
      </c>
      <c r="B46" s="131" t="s">
        <v>51</v>
      </c>
      <c r="C46" s="132">
        <v>1</v>
      </c>
      <c r="D46" s="132"/>
      <c r="E46" s="132"/>
      <c r="F46" s="2646"/>
    </row>
    <row r="48" spans="1:15" ht="51.75" customHeight="1" x14ac:dyDescent="0.25">
      <c r="A48" s="56" t="s">
        <v>224</v>
      </c>
      <c r="B48" s="56"/>
      <c r="C48" s="56"/>
    </row>
    <row r="49" spans="1:15" ht="15.75" thickBot="1" x14ac:dyDescent="0.3">
      <c r="G49" s="3343" t="s">
        <v>225</v>
      </c>
      <c r="H49" s="3343"/>
      <c r="I49" s="3343"/>
      <c r="J49" s="3343"/>
    </row>
    <row r="50" spans="1:15" ht="45.75" thickBot="1" x14ac:dyDescent="0.3">
      <c r="A50" s="126" t="s">
        <v>39</v>
      </c>
      <c r="B50" s="140" t="s">
        <v>205</v>
      </c>
      <c r="C50" s="141" t="s">
        <v>226</v>
      </c>
      <c r="D50" s="142" t="s">
        <v>227</v>
      </c>
      <c r="E50" s="143"/>
      <c r="F50" s="143"/>
      <c r="G50" s="3343"/>
      <c r="H50" s="3343"/>
      <c r="I50" s="3343"/>
      <c r="J50" s="3343"/>
      <c r="K50" s="144"/>
      <c r="L50" s="144"/>
      <c r="M50" s="2528"/>
      <c r="N50" s="2528"/>
      <c r="O50" s="2528"/>
    </row>
    <row r="51" spans="1:15" x14ac:dyDescent="0.25">
      <c r="A51" s="1236" t="s">
        <v>1415</v>
      </c>
      <c r="B51" s="147" t="s">
        <v>52</v>
      </c>
      <c r="C51" s="148">
        <v>0.5</v>
      </c>
      <c r="D51" s="132"/>
      <c r="E51" s="2647"/>
      <c r="F51" s="2648"/>
      <c r="G51" s="3343"/>
      <c r="H51" s="3343"/>
      <c r="I51" s="3343"/>
      <c r="J51" s="3343"/>
      <c r="K51" s="151"/>
      <c r="L51" s="151"/>
    </row>
    <row r="61" spans="1:15" x14ac:dyDescent="0.25">
      <c r="G61" s="56" t="s">
        <v>232</v>
      </c>
    </row>
    <row r="62" spans="1:15" x14ac:dyDescent="0.25">
      <c r="G62" t="s">
        <v>176</v>
      </c>
    </row>
    <row r="63" spans="1:15" x14ac:dyDescent="0.25">
      <c r="G63" t="s">
        <v>177</v>
      </c>
    </row>
    <row r="64" spans="1:15" x14ac:dyDescent="0.25">
      <c r="G64" s="153" t="s">
        <v>178</v>
      </c>
      <c r="H64" s="154"/>
      <c r="I64" s="154"/>
      <c r="J64" s="154"/>
      <c r="K64" s="155"/>
    </row>
    <row r="65" spans="7:11" x14ac:dyDescent="0.25">
      <c r="G65" s="156" t="s">
        <v>179</v>
      </c>
      <c r="H65" s="157"/>
      <c r="I65" s="158" t="s">
        <v>180</v>
      </c>
      <c r="J65" s="157"/>
      <c r="K65" s="159"/>
    </row>
    <row r="66" spans="7:11" x14ac:dyDescent="0.25">
      <c r="G66" s="3344"/>
      <c r="H66" s="3344"/>
      <c r="I66" s="3348"/>
      <c r="J66" s="3349"/>
      <c r="K66" s="3349"/>
    </row>
    <row r="67" spans="7:11" x14ac:dyDescent="0.25">
      <c r="G67" s="3344"/>
      <c r="H67" s="3344"/>
      <c r="I67" s="3345"/>
      <c r="J67" s="3345"/>
      <c r="K67" s="3345"/>
    </row>
    <row r="68" spans="7:11" x14ac:dyDescent="0.25">
      <c r="G68" s="3346"/>
      <c r="H68" s="3347"/>
      <c r="I68" s="3345"/>
      <c r="J68" s="3345"/>
      <c r="K68" s="3345"/>
    </row>
    <row r="69" spans="7:11" x14ac:dyDescent="0.25">
      <c r="G69" s="160"/>
      <c r="H69" s="161"/>
      <c r="I69" s="162"/>
      <c r="J69" s="161"/>
      <c r="K69" s="163"/>
    </row>
    <row r="70" spans="7:11" x14ac:dyDescent="0.25">
      <c r="G70" s="160"/>
      <c r="H70" s="161"/>
      <c r="I70" s="162"/>
      <c r="J70" s="161"/>
      <c r="K70" s="163"/>
    </row>
    <row r="71" spans="7:11" x14ac:dyDescent="0.25">
      <c r="G71" s="160"/>
      <c r="H71" s="161"/>
      <c r="I71" s="162"/>
      <c r="J71" s="161"/>
      <c r="K71" s="163"/>
    </row>
    <row r="72" spans="7:11" x14ac:dyDescent="0.25">
      <c r="G72" s="160"/>
      <c r="H72" s="161"/>
      <c r="I72" s="162"/>
      <c r="J72" s="161"/>
      <c r="K72" s="163"/>
    </row>
    <row r="73" spans="7:11" x14ac:dyDescent="0.25">
      <c r="G73" s="160"/>
      <c r="H73" s="161"/>
      <c r="I73" s="162"/>
      <c r="J73" s="161"/>
      <c r="K73" s="163"/>
    </row>
    <row r="74" spans="7:11" x14ac:dyDescent="0.25">
      <c r="G74" s="160"/>
      <c r="H74" s="161"/>
      <c r="I74" s="162"/>
      <c r="J74" s="161"/>
      <c r="K74" s="163"/>
    </row>
    <row r="75" spans="7:11" x14ac:dyDescent="0.25">
      <c r="G75" s="160"/>
      <c r="H75" s="161"/>
      <c r="I75" s="162"/>
      <c r="J75" s="161"/>
      <c r="K75" s="163"/>
    </row>
    <row r="76" spans="7:11" ht="15.75" thickBot="1" x14ac:dyDescent="0.3">
      <c r="G76" s="164"/>
      <c r="H76" s="165"/>
      <c r="I76" s="166"/>
      <c r="J76" s="165"/>
      <c r="K76" s="167"/>
    </row>
    <row r="78" spans="7:11" x14ac:dyDescent="0.25">
      <c r="G78" t="s">
        <v>181</v>
      </c>
    </row>
    <row r="79" spans="7:11" x14ac:dyDescent="0.25">
      <c r="G79" t="s">
        <v>233</v>
      </c>
    </row>
  </sheetData>
  <autoFilter ref="A9:O10"/>
  <mergeCells count="15">
    <mergeCell ref="B1:K1"/>
    <mergeCell ref="B2:K2"/>
    <mergeCell ref="B3:K3"/>
    <mergeCell ref="C5:J5"/>
    <mergeCell ref="D6:G6"/>
    <mergeCell ref="A19:O20"/>
    <mergeCell ref="G30:J32"/>
    <mergeCell ref="G67:H67"/>
    <mergeCell ref="I67:K67"/>
    <mergeCell ref="G68:H68"/>
    <mergeCell ref="I68:K68"/>
    <mergeCell ref="G66:H66"/>
    <mergeCell ref="I66:K66"/>
    <mergeCell ref="A40:O41"/>
    <mergeCell ref="G49:J51"/>
  </mergeCells>
  <conditionalFormatting sqref="D32">
    <cfRule type="cellIs" dxfId="261" priority="14" stopIfTrue="1" operator="lessThan">
      <formula>$C$32</formula>
    </cfRule>
  </conditionalFormatting>
  <conditionalFormatting sqref="E25:F25">
    <cfRule type="cellIs" dxfId="260" priority="15" stopIfTrue="1" operator="lessThan">
      <formula>#REF!</formula>
    </cfRule>
  </conditionalFormatting>
  <conditionalFormatting sqref="D25">
    <cfRule type="cellIs" dxfId="259" priority="16" stopIfTrue="1" operator="lessThan">
      <formula>#REF!</formula>
    </cfRule>
  </conditionalFormatting>
  <conditionalFormatting sqref="D16:J16">
    <cfRule type="cellIs" dxfId="258" priority="17" stopIfTrue="1" operator="lessThan">
      <formula>$C$16</formula>
    </cfRule>
  </conditionalFormatting>
  <conditionalFormatting sqref="D10">
    <cfRule type="cellIs" dxfId="257" priority="13" stopIfTrue="1" operator="lessThan">
      <formula>$C$9</formula>
    </cfRule>
  </conditionalFormatting>
  <conditionalFormatting sqref="E10:I10">
    <cfRule type="cellIs" dxfId="256" priority="12" stopIfTrue="1" operator="lessThan">
      <formula>$C$16</formula>
    </cfRule>
  </conditionalFormatting>
  <conditionalFormatting sqref="J10:O10">
    <cfRule type="cellIs" dxfId="255" priority="11" stopIfTrue="1" operator="lessThan">
      <formula>$C$16</formula>
    </cfRule>
  </conditionalFormatting>
  <conditionalFormatting sqref="K16:M16">
    <cfRule type="cellIs" dxfId="254" priority="8" stopIfTrue="1" operator="lessThan">
      <formula>$C$16</formula>
    </cfRule>
  </conditionalFormatting>
  <conditionalFormatting sqref="N16">
    <cfRule type="cellIs" dxfId="253" priority="7" stopIfTrue="1" operator="lessThan">
      <formula>$C$16</formula>
    </cfRule>
  </conditionalFormatting>
  <conditionalFormatting sqref="O16">
    <cfRule type="cellIs" dxfId="252" priority="6" stopIfTrue="1" operator="lessThan">
      <formula>$C$16</formula>
    </cfRule>
  </conditionalFormatting>
  <conditionalFormatting sqref="F46">
    <cfRule type="cellIs" dxfId="251" priority="5" stopIfTrue="1" operator="lessThan">
      <formula>#REF!</formula>
    </cfRule>
  </conditionalFormatting>
  <conditionalFormatting sqref="D37">
    <cfRule type="cellIs" dxfId="250" priority="4" stopIfTrue="1" operator="lessThan">
      <formula>$C$37</formula>
    </cfRule>
  </conditionalFormatting>
  <conditionalFormatting sqref="E37">
    <cfRule type="cellIs" dxfId="249" priority="3" stopIfTrue="1" operator="lessThan">
      <formula>$C$37</formula>
    </cfRule>
  </conditionalFormatting>
  <conditionalFormatting sqref="F37">
    <cfRule type="cellIs" dxfId="248" priority="2" stopIfTrue="1" operator="lessThan">
      <formula>$C$37</formula>
    </cfRule>
  </conditionalFormatting>
  <conditionalFormatting sqref="G37">
    <cfRule type="cellIs" dxfId="247" priority="1" stopIfTrue="1" operator="lessThan">
      <formula>$C$37</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Mision</vt:lpstr>
      <vt:lpstr>Vision</vt:lpstr>
      <vt:lpstr>Pol y Obj Calidad</vt:lpstr>
      <vt:lpstr>Tablero Indicadores</vt:lpstr>
      <vt:lpstr>AP1</vt:lpstr>
      <vt:lpstr>AP2</vt:lpstr>
      <vt:lpstr>AP3</vt:lpstr>
      <vt:lpstr>AI1</vt:lpstr>
      <vt:lpstr>AI2-4</vt:lpstr>
      <vt:lpstr>AI5</vt:lpstr>
      <vt:lpstr>AI-6</vt:lpstr>
      <vt:lpstr>DC1</vt:lpstr>
      <vt:lpstr>DC2</vt:lpstr>
      <vt:lpstr>DC3</vt:lpstr>
      <vt:lpstr>DC4</vt:lpstr>
      <vt:lpstr>DC5</vt:lpstr>
      <vt:lpstr>DC6</vt:lpstr>
      <vt:lpstr>DC7</vt:lpstr>
      <vt:lpstr>CP1</vt:lpstr>
      <vt:lpstr>CP2</vt:lpstr>
      <vt:lpstr>CP3</vt:lpstr>
      <vt:lpstr>FI1</vt:lpstr>
      <vt:lpstr>FI2</vt:lpstr>
      <vt:lpstr>FI3</vt:lpstr>
      <vt:lpstr>FI4</vt:lpstr>
      <vt:lpstr>GC1</vt:lpstr>
      <vt:lpstr>GC2</vt:lpstr>
      <vt:lpstr>GC3</vt:lpstr>
      <vt:lpstr>GC4</vt:lpstr>
      <vt:lpstr>GC5</vt:lpstr>
      <vt:lpstr>PP1</vt:lpstr>
      <vt:lpstr>PP2</vt:lpstr>
      <vt:lpstr>PP3</vt:lpstr>
      <vt:lpstr>PP4</vt:lpstr>
      <vt:lpstr>TE1</vt:lpstr>
      <vt:lpstr>TE2</vt:lpstr>
      <vt:lpstr>TE3</vt:lpstr>
      <vt:lpstr>TE4</vt:lpstr>
      <vt:lpstr>TE5</vt:lpstr>
      <vt:lpstr>TE6</vt:lpstr>
      <vt:lpstr>TE7</vt:lpstr>
      <vt:lpstr>TE8</vt:lpstr>
      <vt:lpstr>TE9</vt:lpstr>
      <vt:lpstr>TE10</vt:lpstr>
      <vt:lpstr>TM1</vt:lpstr>
      <vt:lpstr>TM2</vt:lpstr>
      <vt:lpstr>TM3</vt:lpstr>
      <vt:lpstr>TM4</vt:lpstr>
      <vt:lpstr>TM5</vt:lpstr>
      <vt:lpstr>TM6</vt:lpstr>
      <vt:lpstr>TM7</vt:lpstr>
      <vt:lpstr>TM8</vt:lpstr>
      <vt:lpstr>TM9</vt:lpstr>
      <vt:lpstr>TM10</vt:lpstr>
      <vt:lpstr>TT1</vt:lpstr>
      <vt:lpstr>TT2</vt:lpstr>
      <vt:lpstr>TT3</vt:lpstr>
      <vt:lpstr>TT4</vt:lpstr>
      <vt:lpstr>TT5</vt:lpstr>
      <vt:lpstr>TT6</vt:lpstr>
      <vt:lpstr>TT7</vt:lpstr>
      <vt:lpstr>TT8</vt:lpstr>
      <vt:lpstr>TT9</vt:lpstr>
      <vt:lpstr>TT10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2019-05-22T23:44:58Z</dcterms:modified>
</cp:coreProperties>
</file>