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BD2F5BB4-40D0-164D-9F93-28AC393618AF}" xr6:coauthVersionLast="47" xr6:coauthVersionMax="47" xr10:uidLastSave="{00000000-0000-0000-0000-000000000000}"/>
  <bookViews>
    <workbookView xWindow="0" yWindow="740" windowWidth="29400" windowHeight="18380" activeTab="4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  <sheet name="HPE" sheetId="6" r:id="rId6"/>
  </sheets>
  <definedNames>
    <definedName name="solver_adj" localSheetId="1" hidden="1">YTW!$F$9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YTW!$C$19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P13" i="4"/>
  <c r="N9" i="4"/>
  <c r="N19" i="4"/>
  <c r="N14" i="4"/>
  <c r="L18" i="3"/>
  <c r="L15" i="3"/>
  <c r="L13" i="3"/>
  <c r="L9" i="3"/>
  <c r="N27" i="2"/>
  <c r="N25" i="2"/>
  <c r="N23" i="2"/>
  <c r="N20" i="2"/>
  <c r="Q16" i="2"/>
  <c r="G11" i="7"/>
  <c r="F11" i="7"/>
  <c r="G9" i="7"/>
  <c r="C12" i="7"/>
  <c r="C13" i="7"/>
  <c r="B13" i="7"/>
  <c r="G10" i="7"/>
  <c r="G8" i="7"/>
  <c r="B12" i="7"/>
  <c r="C19" i="7" l="1"/>
</calcChain>
</file>

<file path=xl/sharedStrings.xml><?xml version="1.0" encoding="utf-8"?>
<sst xmlns="http://schemas.openxmlformats.org/spreadsheetml/2006/main" count="119" uniqueCount="97">
  <si>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</si>
  <si>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</si>
  <si>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</si>
  <si>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</si>
  <si>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</si>
  <si>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</si>
  <si>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</si>
  <si>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</si>
  <si>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</si>
  <si>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</si>
  <si>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</si>
  <si>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</si>
  <si>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</si>
  <si>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</si>
  <si>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</si>
  <si>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</si>
  <si>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</si>
  <si>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</si>
  <si>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</si>
  <si>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</si>
  <si>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</si>
  <si>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</si>
  <si>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</si>
  <si>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</si>
  <si>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</si>
  <si>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</si>
  <si>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</si>
  <si>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</si>
  <si>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</si>
  <si>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</si>
  <si>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</si>
  <si>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</si>
  <si>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</si>
  <si>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</si>
  <si>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</si>
  <si>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</si>
  <si>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</si>
  <si>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</si>
  <si>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Responde:</t>
  </si>
  <si>
    <t xml:space="preserve">¿cuál es el Loss Given Default implícito en esa prima de CDS que es 5 basis menos a la prima justa?  </t>
  </si>
  <si>
    <t xml:space="preserve">Si resulta que ese CDS se negocia a prima 5 basis menor a la que tu calculaste, asumiendo la probabilidad de default calculada en el inciso anterior, </t>
  </si>
  <si>
    <t xml:space="preserve">Calcular la prima spread del CDS hecho sobre la deuda que aparece en rojo de HPE </t>
  </si>
  <si>
    <t xml:space="preserve">EJERCICIO 4. 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</si>
  <si>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</si>
  <si>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</si>
  <si>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</si>
  <si>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</si>
  <si>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</si>
  <si>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</si>
  <si>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A 3 años sobre la deuda en el screenshot, asumir un LGD del 57%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</si>
  <si>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</si>
  <si>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</si>
  <si>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</si>
  <si>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</si>
  <si>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</si>
  <si>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</si>
  <si>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</si>
  <si>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</si>
  <si>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Cupón</t>
  </si>
  <si>
    <t>Periodos</t>
  </si>
  <si>
    <t>T</t>
  </si>
  <si>
    <t>Valor</t>
  </si>
  <si>
    <t>Valor Presente</t>
  </si>
  <si>
    <t>Valor Bono</t>
  </si>
  <si>
    <t>Semestral</t>
  </si>
  <si>
    <t>Anual</t>
  </si>
  <si>
    <t>YT1C</t>
  </si>
  <si>
    <t>YT2C</t>
  </si>
  <si>
    <t>YTW</t>
  </si>
  <si>
    <t>a) Cálculo de la prima del CDS</t>
  </si>
  <si>
    <t>Settle</t>
  </si>
  <si>
    <t>Maturity</t>
  </si>
  <si>
    <t>RR</t>
  </si>
  <si>
    <t>LGD (1-RR)</t>
  </si>
  <si>
    <t>prob default</t>
  </si>
  <si>
    <t>Prima Spread</t>
  </si>
  <si>
    <t>spread crediticio</t>
  </si>
  <si>
    <t>rf 2026</t>
  </si>
  <si>
    <t>**** Tomar la rf del bono</t>
  </si>
  <si>
    <t>Porque estoy calculando el spread crediticio</t>
  </si>
  <si>
    <t>que esta pagando el bono, NO el CDS</t>
  </si>
  <si>
    <t>Duración de Mauculay: Tiempo en ser rentable el bono (cuanto tiempo recuperas la inversión)</t>
  </si>
  <si>
    <t>puntos base</t>
  </si>
  <si>
    <t>Fijarse en la moneda para la rf</t>
  </si>
  <si>
    <t>b)</t>
  </si>
  <si>
    <t>Desembolsa el PB al Seller</t>
  </si>
  <si>
    <t>c)</t>
  </si>
  <si>
    <t>LGD</t>
  </si>
  <si>
    <t>rf</t>
  </si>
  <si>
    <t>spread</t>
  </si>
  <si>
    <t>sube el RR ---&gt; Disminuye la prima spread</t>
  </si>
  <si>
    <t>sube el LGD ---&gt; Sube la prima spread</t>
  </si>
  <si>
    <t>sube la prob de default ---&gt; sube la prima</t>
  </si>
  <si>
    <t>sube el spread crediticio ---&gt; sube la prima</t>
  </si>
  <si>
    <t>basis</t>
  </si>
  <si>
    <t>a)</t>
  </si>
  <si>
    <t>Si RR=1, entonces Prima es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</si>
</sst>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%"/>
    <numFmt numFmtId="165" formatCode="0.000%"/>
    <numFmt numFmtId="166" formatCode="0.000"/>
    <numFmt numFmtId="167" formatCode="0.00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0" fontId="4" fillId="0" borderId="0" xfId="0" applyFont="1"/>
    <xf numFmtId="43" fontId="0" fillId="0" borderId="0" xfId="2" applyFont="1"/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0" fillId="0" borderId="0" xfId="1" applyNumberFormat="1" applyFont="1"/>
    <xf numFmtId="0" fontId="8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9" fillId="0" borderId="0" xfId="0" applyFont="1"/>
    <xf numFmtId="10" fontId="0" fillId="0" borderId="0" xfId="1" applyNumberFormat="1" applyFont="1"/>
    <xf numFmtId="44" fontId="0" fillId="0" borderId="0" xfId="3" applyFont="1"/>
    <xf numFmtId="15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  <xdr:twoCellAnchor editAs="oneCell">
    <xdr:from>
      <xdr:col>12</xdr:col>
      <xdr:colOff>20064</xdr:colOff>
      <xdr:row>19</xdr:row>
      <xdr:rowOff>48850</xdr:rowOff>
    </xdr:from>
    <xdr:to>
      <xdr:col>16</xdr:col>
      <xdr:colOff>55830</xdr:colOff>
      <xdr:row>41</xdr:row>
      <xdr:rowOff>11871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BBA899B-1588-152E-66E1-1A3B090F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898" y="4604016"/>
          <a:ext cx="4476406" cy="335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136769</xdr:colOff>
      <xdr:row>2</xdr:row>
      <xdr:rowOff>58615</xdr:rowOff>
    </xdr:from>
    <xdr:to>
      <xdr:col>17</xdr:col>
      <xdr:colOff>212969</xdr:colOff>
      <xdr:row>9</xdr:row>
      <xdr:rowOff>113323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4E1012-1EF3-4146-8CF3-B92090954684}"/>
            </a:ext>
          </a:extLst>
        </xdr:cNvPr>
        <xdr:cNvSpPr txBox="1"/>
      </xdr:nvSpPr>
      <xdr:spPr>
        <a:xfrm>
          <a:off x="11185769" y="468923"/>
          <a:ext cx="2567354" cy="1461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" y="1423963"/>
          <a:ext cx="7820855" cy="4112834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357482</xdr:colOff>
      <xdr:row>6</xdr:row>
      <xdr:rowOff>188145</xdr:rowOff>
    </xdr:from>
    <xdr:to>
      <xdr:col>10</xdr:col>
      <xdr:colOff>246475</xdr:colOff>
      <xdr:row>32</xdr:row>
      <xdr:rowOff>108133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A4F3E8-331C-1AC2-553A-0856BDA4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82" y="1429923"/>
          <a:ext cx="7772400" cy="5301025"/>
        </a:xfrm>
        <a:prstGeom prst="rect">
          <a:avLst/>
        </a:prstGeom>
      </xdr:spPr>
    </xdr:pic>
    <xdr:clientData/>
  </xdr:twoCellAnchor>
  <xdr:twoCellAnchor>
    <xdr:from>
      <xdr:col>1</xdr:col>
      <xdr:colOff>9408</xdr:colOff>
      <xdr:row>30</xdr:row>
      <xdr:rowOff>98303</xdr:rowOff>
    </xdr:from>
    <xdr:to>
      <xdr:col>10</xdr:col>
      <xdr:colOff>153341</xdr:colOff>
      <xdr:row>31</xdr:row>
      <xdr:rowOff>102536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32532F0-60C8-7949-9731-EB54F6D8B31E}"/>
            </a:ext>
          </a:extLst>
        </xdr:cNvPr>
        <xdr:cNvSpPr/>
      </xdr:nvSpPr>
      <xdr:spPr>
        <a:xfrm>
          <a:off x="442149" y="6307192"/>
          <a:ext cx="7594599" cy="2111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topLeftCell="A13" zoomScale="130" zoomScaleNormal="130" workbookViewId="0">
      <selection activeCell="L32" sqref="L32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4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45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47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44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46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G19"/>
  <sheetViews>
    <sheetView zoomScale="130" zoomScaleNormal="130" workbookViewId="0">
      <selection activeCell="F12" sqref="F12"/>
    </sheetView>
  </sheetViews>
  <sheetFormatPr baseColWidth="10" defaultRowHeight="16" x14ac:dyDescent="0.2"/>
  <cols>
    <col min="2" max="2" width="14.5" customWidth="1"/>
    <col min="3" max="3" width="13.1640625" bestFit="1" customWidth="1"/>
  </cols>
  <sheetData>
    <row r="1" spans="1:7" x14ac:dyDescent="0.2">
      <c r="A1" s="1" t="s">
        <v>56</v>
      </c>
    </row>
    <row r="2" spans="1:7" x14ac:dyDescent="0.2">
      <c r="A2" t="s">
        <v>54</v>
      </c>
    </row>
    <row r="3" spans="1:7" x14ac:dyDescent="0.2">
      <c r="A3" t="s">
        <v>53</v>
      </c>
    </row>
    <row r="4" spans="1:7" x14ac:dyDescent="0.2">
      <c r="A4" t="s">
        <v>52</v>
      </c>
    </row>
    <row r="5" spans="1:7" x14ac:dyDescent="0.2">
      <c r="A5" t="s">
        <v>51</v>
      </c>
    </row>
    <row r="7" spans="1:7" x14ac:dyDescent="0.2">
      <c r="E7" s="15"/>
      <c r="F7" s="15" t="s">
        <v>64</v>
      </c>
      <c r="G7" s="15" t="s">
        <v>65</v>
      </c>
    </row>
    <row r="8" spans="1:7" x14ac:dyDescent="0.2">
      <c r="A8" t="s">
        <v>58</v>
      </c>
      <c r="B8" s="4">
        <v>0.06</v>
      </c>
      <c r="C8" s="12"/>
      <c r="D8" s="13"/>
      <c r="E8" s="15" t="s">
        <v>57</v>
      </c>
      <c r="F8" s="17">
        <v>2.6352715089414992E-2</v>
      </c>
      <c r="G8" s="17">
        <f>F8*2</f>
        <v>5.2705430178829983E-2</v>
      </c>
    </row>
    <row r="9" spans="1:7" x14ac:dyDescent="0.2">
      <c r="A9" t="s">
        <v>59</v>
      </c>
      <c r="B9">
        <v>6</v>
      </c>
      <c r="C9" s="13"/>
      <c r="D9" s="13"/>
      <c r="E9" s="15" t="s">
        <v>66</v>
      </c>
      <c r="F9" s="17">
        <v>2.941155487448522E-2</v>
      </c>
      <c r="G9" s="18">
        <f>F9*2</f>
        <v>5.882310974897044E-2</v>
      </c>
    </row>
    <row r="10" spans="1:7" x14ac:dyDescent="0.2">
      <c r="C10" s="13"/>
      <c r="D10" s="13"/>
      <c r="E10" s="15" t="s">
        <v>67</v>
      </c>
      <c r="F10" s="17">
        <v>2.7057896417156446E-2</v>
      </c>
      <c r="G10" s="18">
        <f>F10*2</f>
        <v>5.4115792834312892E-2</v>
      </c>
    </row>
    <row r="11" spans="1:7" x14ac:dyDescent="0.2">
      <c r="A11" s="15" t="s">
        <v>60</v>
      </c>
      <c r="B11" s="15" t="s">
        <v>61</v>
      </c>
      <c r="C11" t="s">
        <v>62</v>
      </c>
      <c r="D11" s="13"/>
      <c r="E11" s="15" t="s">
        <v>68</v>
      </c>
      <c r="F11" s="17">
        <f>MIN(F8:F10)</f>
        <v>2.6352715089414992E-2</v>
      </c>
      <c r="G11" s="17">
        <f>MIN(G8:G10)</f>
        <v>5.2705430178829983E-2</v>
      </c>
    </row>
    <row r="12" spans="1:7" x14ac:dyDescent="0.2">
      <c r="A12" s="15">
        <v>1</v>
      </c>
      <c r="B12">
        <f>$B$8/2*100</f>
        <v>3</v>
      </c>
      <c r="C12">
        <f>B12/(1+$F$9)^A12</f>
        <v>2.9142863083228026</v>
      </c>
    </row>
    <row r="13" spans="1:7" x14ac:dyDescent="0.2">
      <c r="A13" s="15">
        <v>2</v>
      </c>
      <c r="B13">
        <f>$B$8/2*100+102</f>
        <v>105</v>
      </c>
      <c r="C13">
        <f>B13/(1+$F$9)^A13</f>
        <v>99.085754680240413</v>
      </c>
    </row>
    <row r="14" spans="1:7" x14ac:dyDescent="0.2">
      <c r="A14" s="15"/>
    </row>
    <row r="15" spans="1:7" x14ac:dyDescent="0.2">
      <c r="A15" s="15"/>
    </row>
    <row r="16" spans="1:7" x14ac:dyDescent="0.2">
      <c r="A16" s="15"/>
    </row>
    <row r="17" spans="1:3" x14ac:dyDescent="0.2">
      <c r="A17" s="15"/>
    </row>
    <row r="19" spans="1:3" x14ac:dyDescent="0.2">
      <c r="B19" t="s">
        <v>63</v>
      </c>
      <c r="C19" s="16">
        <f>SUM(C12:C17)</f>
        <v>102.00004098856321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R36"/>
  <sheetViews>
    <sheetView zoomScale="130" zoomScaleNormal="130" workbookViewId="0">
      <selection activeCell="N17" sqref="N17"/>
    </sheetView>
  </sheetViews>
  <sheetFormatPr baseColWidth="10" defaultRowHeight="16" x14ac:dyDescent="0.2"/>
  <cols>
    <col min="1" max="1" width="3.33203125" customWidth="1"/>
    <col min="13" max="13" width="12" customWidth="1"/>
    <col min="14" max="14" width="16" bestFit="1" customWidth="1"/>
    <col min="16" max="16" width="14.83203125" bestFit="1" customWidth="1"/>
  </cols>
  <sheetData>
    <row r="1" spans="2:17" x14ac:dyDescent="0.2">
      <c r="B1" s="1" t="s">
        <v>43</v>
      </c>
    </row>
    <row r="2" spans="2:17" x14ac:dyDescent="0.2">
      <c r="B2" s="2" t="s">
        <v>22</v>
      </c>
    </row>
    <row r="3" spans="2:17" x14ac:dyDescent="0.2">
      <c r="B3" s="2" t="s">
        <v>23</v>
      </c>
    </row>
    <row r="5" spans="2:17" x14ac:dyDescent="0.2">
      <c r="B5" s="1" t="s">
        <v>33</v>
      </c>
    </row>
    <row r="6" spans="2:17" ht="15" customHeight="1" x14ac:dyDescent="0.2">
      <c r="B6" s="1" t="s">
        <v>36</v>
      </c>
    </row>
    <row r="7" spans="2:17" ht="15" customHeight="1" x14ac:dyDescent="0.2">
      <c r="B7" s="1" t="s">
        <v>31</v>
      </c>
    </row>
    <row r="8" spans="2:17" ht="15" customHeight="1" x14ac:dyDescent="0.2">
      <c r="B8" s="1" t="s">
        <v>50</v>
      </c>
    </row>
    <row r="12" spans="2:17" x14ac:dyDescent="0.2">
      <c r="L12" s="9"/>
      <c r="M12" s="1" t="s">
        <v>69</v>
      </c>
    </row>
    <row r="13" spans="2:17" x14ac:dyDescent="0.2">
      <c r="L13" s="9"/>
      <c r="M13" t="s">
        <v>70</v>
      </c>
      <c r="N13" s="19">
        <v>45775</v>
      </c>
    </row>
    <row r="14" spans="2:17" x14ac:dyDescent="0.2">
      <c r="L14" s="9"/>
      <c r="M14" t="s">
        <v>71</v>
      </c>
      <c r="N14" s="19">
        <v>46140</v>
      </c>
    </row>
    <row r="15" spans="2:17" x14ac:dyDescent="0.2">
      <c r="L15" s="9"/>
    </row>
    <row r="16" spans="2:17" x14ac:dyDescent="0.2">
      <c r="L16" s="9"/>
      <c r="M16" t="s">
        <v>72</v>
      </c>
      <c r="N16" s="4">
        <v>0.4</v>
      </c>
      <c r="P16" t="s">
        <v>76</v>
      </c>
      <c r="Q16" s="5">
        <f>Q17-Q18</f>
        <v>1.0353000000000001E-2</v>
      </c>
    </row>
    <row r="17" spans="12:18" x14ac:dyDescent="0.2">
      <c r="L17" s="9"/>
      <c r="M17" t="s">
        <v>73</v>
      </c>
      <c r="N17" s="4">
        <v>0.6</v>
      </c>
      <c r="P17" t="s">
        <v>68</v>
      </c>
      <c r="Q17" s="5">
        <v>4.9599999999999998E-2</v>
      </c>
    </row>
    <row r="18" spans="12:18" x14ac:dyDescent="0.2">
      <c r="L18" s="9"/>
      <c r="P18" t="s">
        <v>77</v>
      </c>
      <c r="Q18" s="5">
        <v>3.9246999999999997E-2</v>
      </c>
      <c r="R18" t="s">
        <v>78</v>
      </c>
    </row>
    <row r="19" spans="12:18" x14ac:dyDescent="0.2">
      <c r="L19" s="9"/>
      <c r="R19" t="s">
        <v>79</v>
      </c>
    </row>
    <row r="20" spans="12:18" x14ac:dyDescent="0.2">
      <c r="L20" s="9"/>
      <c r="M20" t="s">
        <v>74</v>
      </c>
      <c r="N20" s="20">
        <f>Q16/N17</f>
        <v>1.7255000000000003E-2</v>
      </c>
      <c r="R20" t="s">
        <v>80</v>
      </c>
    </row>
    <row r="21" spans="12:18" x14ac:dyDescent="0.2">
      <c r="L21" s="9"/>
    </row>
    <row r="22" spans="12:18" x14ac:dyDescent="0.2">
      <c r="L22" s="9"/>
      <c r="M22" t="s">
        <v>75</v>
      </c>
      <c r="N22" s="21">
        <v>105.1713</v>
      </c>
      <c r="O22" t="s">
        <v>82</v>
      </c>
      <c r="R22" t="s">
        <v>81</v>
      </c>
    </row>
    <row r="23" spans="12:18" x14ac:dyDescent="0.2">
      <c r="L23" s="9"/>
      <c r="N23" s="22">
        <f>N22/10000</f>
        <v>1.051713E-2</v>
      </c>
    </row>
    <row r="24" spans="12:18" x14ac:dyDescent="0.2">
      <c r="L24" s="9"/>
      <c r="M24" t="s">
        <v>85</v>
      </c>
      <c r="R24" t="s">
        <v>83</v>
      </c>
    </row>
    <row r="25" spans="12:18" x14ac:dyDescent="0.2">
      <c r="L25" s="9"/>
      <c r="M25" t="s">
        <v>84</v>
      </c>
      <c r="N25" s="23">
        <f>N23*100*2000000</f>
        <v>2103426</v>
      </c>
    </row>
    <row r="26" spans="12:18" x14ac:dyDescent="0.2">
      <c r="L26" s="9"/>
      <c r="M26" t="s">
        <v>84</v>
      </c>
      <c r="N26" s="4">
        <v>0.6</v>
      </c>
    </row>
    <row r="27" spans="12:18" x14ac:dyDescent="0.2">
      <c r="L27" s="9"/>
      <c r="M27" t="s">
        <v>86</v>
      </c>
      <c r="N27" s="23">
        <f>N26*100*2000000</f>
        <v>120000000</v>
      </c>
    </row>
    <row r="28" spans="12:18" x14ac:dyDescent="0.2">
      <c r="L28" s="9"/>
    </row>
    <row r="29" spans="12:18" x14ac:dyDescent="0.2">
      <c r="L29" s="9"/>
    </row>
    <row r="30" spans="12:18" x14ac:dyDescent="0.2">
      <c r="L30" s="9"/>
    </row>
    <row r="31" spans="12:18" x14ac:dyDescent="0.2">
      <c r="L31" s="9"/>
    </row>
    <row r="32" spans="12:18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M18"/>
  <sheetViews>
    <sheetView zoomScale="130" zoomScaleNormal="130" workbookViewId="0">
      <selection activeCell="L20" sqref="L20"/>
    </sheetView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  <col min="11" max="12" width="12.1640625" bestFit="1" customWidth="1"/>
  </cols>
  <sheetData>
    <row r="1" spans="2:13" x14ac:dyDescent="0.2">
      <c r="B1" s="1" t="s">
        <v>32</v>
      </c>
    </row>
    <row r="2" spans="2:13" x14ac:dyDescent="0.2">
      <c r="B2" s="1" t="s">
        <v>48</v>
      </c>
    </row>
    <row r="3" spans="2:13" x14ac:dyDescent="0.2">
      <c r="B3" s="1"/>
    </row>
    <row r="4" spans="2:13" x14ac:dyDescent="0.2">
      <c r="B4" s="1"/>
      <c r="C4" s="4"/>
    </row>
    <row r="5" spans="2:13" x14ac:dyDescent="0.2">
      <c r="B5" s="1"/>
      <c r="C5" s="4"/>
      <c r="K5" t="s">
        <v>70</v>
      </c>
      <c r="L5" s="24">
        <v>45775</v>
      </c>
    </row>
    <row r="6" spans="2:13" x14ac:dyDescent="0.2">
      <c r="B6" s="1"/>
      <c r="K6" t="s">
        <v>71</v>
      </c>
      <c r="L6" s="24">
        <v>47601</v>
      </c>
    </row>
    <row r="8" spans="2:13" x14ac:dyDescent="0.2">
      <c r="K8" t="s">
        <v>87</v>
      </c>
      <c r="L8" s="4">
        <v>0.62</v>
      </c>
      <c r="M8" t="s">
        <v>91</v>
      </c>
    </row>
    <row r="9" spans="2:13" x14ac:dyDescent="0.2">
      <c r="C9" s="5"/>
      <c r="K9" t="s">
        <v>72</v>
      </c>
      <c r="L9" s="4">
        <f>1-L8</f>
        <v>0.38</v>
      </c>
      <c r="M9" t="s">
        <v>90</v>
      </c>
    </row>
    <row r="10" spans="2:13" x14ac:dyDescent="0.2">
      <c r="C10" s="6"/>
    </row>
    <row r="11" spans="2:13" x14ac:dyDescent="0.2">
      <c r="C11" s="5"/>
      <c r="K11" t="s">
        <v>68</v>
      </c>
      <c r="L11" s="5">
        <v>6.3500000000000001E-2</v>
      </c>
    </row>
    <row r="12" spans="2:13" x14ac:dyDescent="0.2">
      <c r="K12" t="s">
        <v>88</v>
      </c>
      <c r="L12" s="5">
        <v>4.0018999999999999E-2</v>
      </c>
    </row>
    <row r="13" spans="2:13" x14ac:dyDescent="0.2">
      <c r="C13" s="7"/>
      <c r="K13" t="s">
        <v>89</v>
      </c>
      <c r="L13" s="5">
        <f>L11-L12</f>
        <v>2.3481000000000002E-2</v>
      </c>
      <c r="M13" t="s">
        <v>93</v>
      </c>
    </row>
    <row r="15" spans="2:13" x14ac:dyDescent="0.2">
      <c r="B15" s="8"/>
      <c r="C15" s="8"/>
      <c r="K15" t="s">
        <v>74</v>
      </c>
      <c r="L15" s="6">
        <f>L13/L8</f>
        <v>3.7872580645161295E-2</v>
      </c>
      <c r="M15" t="s">
        <v>92</v>
      </c>
    </row>
    <row r="17" spans="11:12" x14ac:dyDescent="0.2">
      <c r="K17" t="s">
        <v>75</v>
      </c>
      <c r="L17" s="21">
        <v>52.325699999999998</v>
      </c>
    </row>
    <row r="18" spans="11:12" x14ac:dyDescent="0.2">
      <c r="L18" s="25">
        <f>L17/10000</f>
        <v>5.2325699999999998E-3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P22"/>
  <sheetViews>
    <sheetView tabSelected="1" topLeftCell="B1" zoomScale="130" zoomScaleNormal="130" workbookViewId="0">
      <selection activeCell="N17" sqref="N17"/>
    </sheetView>
  </sheetViews>
  <sheetFormatPr baseColWidth="10" defaultRowHeight="16" x14ac:dyDescent="0.2"/>
  <cols>
    <col min="1" max="1" width="4.5" customWidth="1"/>
    <col min="13" max="13" width="12.1640625" bestFit="1" customWidth="1"/>
  </cols>
  <sheetData>
    <row r="1" spans="2:16" x14ac:dyDescent="0.2">
      <c r="B1" s="1" t="s">
        <v>34</v>
      </c>
    </row>
    <row r="2" spans="2:16" x14ac:dyDescent="0.2">
      <c r="B2" s="1" t="s">
        <v>55</v>
      </c>
    </row>
    <row r="3" spans="2:16" x14ac:dyDescent="0.2">
      <c r="B3" s="1" t="s">
        <v>37</v>
      </c>
    </row>
    <row r="5" spans="2:16" x14ac:dyDescent="0.2">
      <c r="M5" t="s">
        <v>95</v>
      </c>
    </row>
    <row r="6" spans="2:16" x14ac:dyDescent="0.2">
      <c r="M6" t="s">
        <v>70</v>
      </c>
      <c r="N6" s="24">
        <v>45775</v>
      </c>
    </row>
    <row r="7" spans="2:16" x14ac:dyDescent="0.2">
      <c r="M7" t="s">
        <v>71</v>
      </c>
      <c r="N7" s="24">
        <v>46871</v>
      </c>
    </row>
    <row r="9" spans="2:16" x14ac:dyDescent="0.2">
      <c r="M9" t="s">
        <v>87</v>
      </c>
      <c r="N9" s="4">
        <f>1-N10</f>
        <v>0.8</v>
      </c>
      <c r="O9" t="s">
        <v>91</v>
      </c>
    </row>
    <row r="10" spans="2:16" x14ac:dyDescent="0.2">
      <c r="M10" t="s">
        <v>72</v>
      </c>
      <c r="N10" s="4">
        <v>0.2</v>
      </c>
      <c r="O10" t="s">
        <v>90</v>
      </c>
    </row>
    <row r="12" spans="2:16" x14ac:dyDescent="0.2">
      <c r="M12" t="s">
        <v>68</v>
      </c>
      <c r="N12" s="5">
        <v>7.6799999999999993E-2</v>
      </c>
    </row>
    <row r="13" spans="2:16" x14ac:dyDescent="0.2">
      <c r="M13" t="s">
        <v>88</v>
      </c>
      <c r="N13" s="5">
        <v>3.9030000000000002E-2</v>
      </c>
      <c r="P13" s="26">
        <f>(3.804+4.0019)/2</f>
        <v>3.9029499999999997</v>
      </c>
    </row>
    <row r="14" spans="2:16" x14ac:dyDescent="0.2">
      <c r="M14" t="s">
        <v>89</v>
      </c>
      <c r="N14" s="5">
        <f>N12-N13</f>
        <v>3.7769999999999991E-2</v>
      </c>
      <c r="O14" t="s">
        <v>93</v>
      </c>
    </row>
    <row r="16" spans="2:16" x14ac:dyDescent="0.2">
      <c r="M16" t="s">
        <v>74</v>
      </c>
      <c r="N16" s="6">
        <f>N14/N9</f>
        <v>4.7212499999999984E-2</v>
      </c>
      <c r="O16" t="s">
        <v>92</v>
      </c>
    </row>
    <row r="18" spans="13:15" x14ac:dyDescent="0.2">
      <c r="M18" t="s">
        <v>75</v>
      </c>
      <c r="N18" s="21">
        <v>136.1617</v>
      </c>
      <c r="O18" t="s">
        <v>94</v>
      </c>
    </row>
    <row r="19" spans="13:15" x14ac:dyDescent="0.2">
      <c r="N19" s="25">
        <f>N18/10000</f>
        <v>1.361617E-2</v>
      </c>
    </row>
    <row r="21" spans="13:15" x14ac:dyDescent="0.2">
      <c r="M21" t="s">
        <v>84</v>
      </c>
    </row>
    <row r="22" spans="13:15" x14ac:dyDescent="0.2">
      <c r="M22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3797-2680-B842-890D-2F323F2261AE}">
  <dimension ref="B1:B6"/>
  <sheetViews>
    <sheetView zoomScale="135" workbookViewId="0"/>
  </sheetViews>
  <sheetFormatPr baseColWidth="10" defaultRowHeight="16" x14ac:dyDescent="0.2"/>
  <cols>
    <col min="1" max="1" width="5.6640625" customWidth="1"/>
  </cols>
  <sheetData>
    <row r="1" spans="2:2" x14ac:dyDescent="0.2">
      <c r="B1" s="10" t="s">
        <v>42</v>
      </c>
    </row>
    <row r="2" spans="2:2" x14ac:dyDescent="0.2">
      <c r="B2" s="1" t="s">
        <v>41</v>
      </c>
    </row>
    <row r="3" spans="2:2" x14ac:dyDescent="0.2">
      <c r="B3" s="1" t="s">
        <v>49</v>
      </c>
    </row>
    <row r="4" spans="2:2" x14ac:dyDescent="0.2">
      <c r="B4" s="11" t="s">
        <v>38</v>
      </c>
    </row>
    <row r="5" spans="2:2" x14ac:dyDescent="0.2">
      <c r="B5" s="10" t="s">
        <v>40</v>
      </c>
    </row>
    <row r="6" spans="2:2" x14ac:dyDescent="0.2">
      <c r="B6" s="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Teoría</vt:lpstr>
      <vt:lpstr>YTW</vt:lpstr>
      <vt:lpstr>Liverpool</vt:lpstr>
      <vt:lpstr>GMexico</vt:lpstr>
      <vt:lpstr>Banorte</vt:lpstr>
      <vt:lpstr>HPE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2022-12-20T22:33:09Z</dcterms:created>
  <dcterms:modified xsi:type="dcterms:W3CDTF">2025-05-08T01:55:51Z</dcterms:modified>
</cp:coreProperties>
</file>