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luism/Desktop/5-ITESO/Métodos de Optimización de Ingeniería Financiera/"/>
    </mc:Choice>
  </mc:AlternateContent>
  <xr:revisionPtr revIDLastSave="0" documentId="13_ncr:1_{C8608299-F3F8-2D46-BF53-FA3BA9566830}" xr6:coauthVersionLast="47" xr6:coauthVersionMax="47" xr10:uidLastSave="{00000000-0000-0000-0000-000000000000}"/>
  <bookViews>
    <workbookView xWindow="0" yWindow="740" windowWidth="29400" windowHeight="18380" firstSheet="4" activeTab="13" xr2:uid="{C4A92196-EAE1-304A-8EFB-17FD91345C0E}"/>
  </bookViews>
  <sheets>
    <sheet name="Minas Original" sheetId="1" r:id="rId1"/>
    <sheet name="Metas" sheetId="2" r:id="rId2"/>
    <sheet name="Solución 1" sheetId="9" r:id="rId3"/>
    <sheet name="Solución 2" sheetId="10" r:id="rId4"/>
    <sheet name="Solución 3" sheetId="11" r:id="rId5"/>
    <sheet name="Minas Minimax" sheetId="3" r:id="rId6"/>
    <sheet name="Publicidad Original" sheetId="4" r:id="rId7"/>
    <sheet name="Sensibilidad Publicidad" sheetId="12" r:id="rId8"/>
    <sheet name="Publicidad Minimax" sheetId="5" r:id="rId9"/>
    <sheet name="Bonos Original" sheetId="6" r:id="rId10"/>
    <sheet name="Bonos Minimax" sheetId="7" r:id="rId11"/>
    <sheet name="Fondos Original" sheetId="13" r:id="rId12"/>
    <sheet name="Fondos Minimax P1" sheetId="15" r:id="rId13"/>
    <sheet name="Fondos Minimax P2" sheetId="16" r:id="rId14"/>
  </sheets>
  <definedNames>
    <definedName name="solver_adj" localSheetId="10" hidden="1">'Bonos Minimax'!$C$3:$E$3</definedName>
    <definedName name="solver_adj" localSheetId="9" hidden="1">'Bonos Original'!$B$13:$C$13</definedName>
    <definedName name="solver_adj" localSheetId="12" hidden="1">'Fondos Minimax P1'!$G$13:$L$13</definedName>
    <definedName name="solver_adj" localSheetId="13" hidden="1">'Fondos Minimax P2'!$G$13:$L$13</definedName>
    <definedName name="solver_adj" localSheetId="11" hidden="1">'Fondos Original'!$J$8:$N$8</definedName>
    <definedName name="solver_adj" localSheetId="5" hidden="1">'Minas Minimax'!$C$4:$E$4</definedName>
    <definedName name="solver_adj" localSheetId="8" hidden="1">'Publicidad Minimax'!$D$14:$E$14</definedName>
    <definedName name="solver_cvg" localSheetId="10" hidden="1">0.0001</definedName>
    <definedName name="solver_cvg" localSheetId="9" hidden="1">0.0001</definedName>
    <definedName name="solver_cvg" localSheetId="12" hidden="1">0.0001</definedName>
    <definedName name="solver_cvg" localSheetId="13" hidden="1">0.0001</definedName>
    <definedName name="solver_cvg" localSheetId="11" hidden="1">0.0001</definedName>
    <definedName name="solver_cvg" localSheetId="5" hidden="1">0.0001</definedName>
    <definedName name="solver_cvg" localSheetId="8" hidden="1">0.0001</definedName>
    <definedName name="solver_drv" localSheetId="10" hidden="1">1</definedName>
    <definedName name="solver_drv" localSheetId="9" hidden="1">1</definedName>
    <definedName name="solver_drv" localSheetId="12" hidden="1">1</definedName>
    <definedName name="solver_drv" localSheetId="13" hidden="1">1</definedName>
    <definedName name="solver_drv" localSheetId="11" hidden="1">1</definedName>
    <definedName name="solver_drv" localSheetId="5" hidden="1">1</definedName>
    <definedName name="solver_drv" localSheetId="8" hidden="1">1</definedName>
    <definedName name="solver_eng" localSheetId="10" hidden="1">2</definedName>
    <definedName name="solver_eng" localSheetId="9" hidden="1">2</definedName>
    <definedName name="solver_eng" localSheetId="12" hidden="1">2</definedName>
    <definedName name="solver_eng" localSheetId="13" hidden="1">2</definedName>
    <definedName name="solver_eng" localSheetId="11" hidden="1">2</definedName>
    <definedName name="solver_eng" localSheetId="5" hidden="1">2</definedName>
    <definedName name="solver_eng" localSheetId="8" hidden="1">2</definedName>
    <definedName name="solver_est" localSheetId="12" hidden="1">1</definedName>
    <definedName name="solver_est" localSheetId="13" hidden="1">1</definedName>
    <definedName name="solver_est" localSheetId="11" hidden="1">1</definedName>
    <definedName name="solver_itr" localSheetId="10" hidden="1">2147483647</definedName>
    <definedName name="solver_itr" localSheetId="9" hidden="1">2147483647</definedName>
    <definedName name="solver_itr" localSheetId="12" hidden="1">2147483647</definedName>
    <definedName name="solver_itr" localSheetId="13" hidden="1">2147483647</definedName>
    <definedName name="solver_itr" localSheetId="11" hidden="1">2147483647</definedName>
    <definedName name="solver_itr" localSheetId="5" hidden="1">2147483647</definedName>
    <definedName name="solver_itr" localSheetId="8" hidden="1">2147483647</definedName>
    <definedName name="solver_lhs1" localSheetId="10" hidden="1">'Bonos Minimax'!$I$6:$I$12</definedName>
    <definedName name="solver_lhs1" localSheetId="9" hidden="1">'Bonos Original'!$D$10</definedName>
    <definedName name="solver_lhs1" localSheetId="12" hidden="1">'Fondos Minimax P1'!$H$13:$L$13</definedName>
    <definedName name="solver_lhs1" localSheetId="13" hidden="1">'Fondos Minimax P2'!$H$13:$L$13</definedName>
    <definedName name="solver_lhs1" localSheetId="11" hidden="1">'Fondos Original'!$O$5</definedName>
    <definedName name="solver_lhs1" localSheetId="5" hidden="1">'Minas Minimax'!$I$7:$I$14</definedName>
    <definedName name="solver_lhs1" localSheetId="8" hidden="1">'Publicidad Minimax'!$L$4:$L$6</definedName>
    <definedName name="solver_lhs2" localSheetId="9" hidden="1">'Bonos Original'!$D$8</definedName>
    <definedName name="solver_lhs2" localSheetId="12" hidden="1">'Fondos Minimax P1'!$P$4:$P$8</definedName>
    <definedName name="solver_lhs2" localSheetId="13" hidden="1">'Fondos Minimax P2'!$P$4:$P$8</definedName>
    <definedName name="solver_lhs2" localSheetId="8" hidden="1">'Publicidad Minimax'!$L$7:$L$10</definedName>
    <definedName name="solver_lin" localSheetId="10" hidden="1">1</definedName>
    <definedName name="solver_lin" localSheetId="9" hidden="1">1</definedName>
    <definedName name="solver_lin" localSheetId="5" hidden="1">1</definedName>
    <definedName name="solver_lin" localSheetId="8" hidden="1">1</definedName>
    <definedName name="solver_mip" localSheetId="10" hidden="1">2147483647</definedName>
    <definedName name="solver_mip" localSheetId="9" hidden="1">2147483647</definedName>
    <definedName name="solver_mip" localSheetId="12" hidden="1">2147483647</definedName>
    <definedName name="solver_mip" localSheetId="13" hidden="1">2147483647</definedName>
    <definedName name="solver_mip" localSheetId="11" hidden="1">2147483647</definedName>
    <definedName name="solver_mip" localSheetId="5" hidden="1">2147483647</definedName>
    <definedName name="solver_mip" localSheetId="8" hidden="1">2147483647</definedName>
    <definedName name="solver_mni" localSheetId="10" hidden="1">30</definedName>
    <definedName name="solver_mni" localSheetId="9" hidden="1">30</definedName>
    <definedName name="solver_mni" localSheetId="12" hidden="1">30</definedName>
    <definedName name="solver_mni" localSheetId="13" hidden="1">30</definedName>
    <definedName name="solver_mni" localSheetId="11" hidden="1">30</definedName>
    <definedName name="solver_mni" localSheetId="5" hidden="1">30</definedName>
    <definedName name="solver_mni" localSheetId="8" hidden="1">30</definedName>
    <definedName name="solver_mrt" localSheetId="10" hidden="1">0.075</definedName>
    <definedName name="solver_mrt" localSheetId="9" hidden="1">0.075</definedName>
    <definedName name="solver_mrt" localSheetId="12" hidden="1">0.075</definedName>
    <definedName name="solver_mrt" localSheetId="13" hidden="1">0.075</definedName>
    <definedName name="solver_mrt" localSheetId="11" hidden="1">0.075</definedName>
    <definedName name="solver_mrt" localSheetId="5" hidden="1">0.075</definedName>
    <definedName name="solver_mrt" localSheetId="8" hidden="1">0.075</definedName>
    <definedName name="solver_msl" localSheetId="10" hidden="1">2</definedName>
    <definedName name="solver_msl" localSheetId="9" hidden="1">2</definedName>
    <definedName name="solver_msl" localSheetId="12" hidden="1">2</definedName>
    <definedName name="solver_msl" localSheetId="13" hidden="1">2</definedName>
    <definedName name="solver_msl" localSheetId="11" hidden="1">2</definedName>
    <definedName name="solver_msl" localSheetId="5" hidden="1">2</definedName>
    <definedName name="solver_msl" localSheetId="8" hidden="1">2</definedName>
    <definedName name="solver_neg" localSheetId="10" hidden="1">1</definedName>
    <definedName name="solver_neg" localSheetId="9" hidden="1">1</definedName>
    <definedName name="solver_neg" localSheetId="12" hidden="1">1</definedName>
    <definedName name="solver_neg" localSheetId="13" hidden="1">1</definedName>
    <definedName name="solver_neg" localSheetId="11" hidden="1">1</definedName>
    <definedName name="solver_neg" localSheetId="5" hidden="1">1</definedName>
    <definedName name="solver_neg" localSheetId="8" hidden="1">1</definedName>
    <definedName name="solver_nod" localSheetId="10" hidden="1">2147483647</definedName>
    <definedName name="solver_nod" localSheetId="9" hidden="1">2147483647</definedName>
    <definedName name="solver_nod" localSheetId="12" hidden="1">2147483647</definedName>
    <definedName name="solver_nod" localSheetId="13" hidden="1">2147483647</definedName>
    <definedName name="solver_nod" localSheetId="11" hidden="1">2147483647</definedName>
    <definedName name="solver_nod" localSheetId="5" hidden="1">2147483647</definedName>
    <definedName name="solver_nod" localSheetId="8" hidden="1">2147483647</definedName>
    <definedName name="solver_num" localSheetId="10" hidden="1">1</definedName>
    <definedName name="solver_num" localSheetId="9" hidden="1">1</definedName>
    <definedName name="solver_num" localSheetId="12" hidden="1">2</definedName>
    <definedName name="solver_num" localSheetId="13" hidden="1">2</definedName>
    <definedName name="solver_num" localSheetId="11" hidden="1">1</definedName>
    <definedName name="solver_num" localSheetId="5" hidden="1">1</definedName>
    <definedName name="solver_num" localSheetId="8" hidden="1">2</definedName>
    <definedName name="solver_nwt" localSheetId="12" hidden="1">1</definedName>
    <definedName name="solver_nwt" localSheetId="13" hidden="1">1</definedName>
    <definedName name="solver_nwt" localSheetId="11" hidden="1">1</definedName>
    <definedName name="solver_opt" localSheetId="10" hidden="1">'Bonos Minimax'!$I$15</definedName>
    <definedName name="solver_opt" localSheetId="9" hidden="1">'Bonos Original'!$D$16</definedName>
    <definedName name="solver_opt" localSheetId="12" hidden="1">'Fondos Minimax P1'!$P$13</definedName>
    <definedName name="solver_opt" localSheetId="13" hidden="1">'Fondos Minimax P2'!$P$13</definedName>
    <definedName name="solver_opt" localSheetId="11" hidden="1">'Fondos Original'!$O$8</definedName>
    <definedName name="solver_opt" localSheetId="5" hidden="1">'Minas Minimax'!$I$17</definedName>
    <definedName name="solver_opt" localSheetId="8" hidden="1">'Publicidad Minimax'!$L$17</definedName>
    <definedName name="solver_pre" localSheetId="10" hidden="1">0.000001</definedName>
    <definedName name="solver_pre" localSheetId="9" hidden="1">0.000001</definedName>
    <definedName name="solver_pre" localSheetId="12" hidden="1">0.000001</definedName>
    <definedName name="solver_pre" localSheetId="13" hidden="1">0.000001</definedName>
    <definedName name="solver_pre" localSheetId="11" hidden="1">0.000001</definedName>
    <definedName name="solver_pre" localSheetId="5" hidden="1">0.000001</definedName>
    <definedName name="solver_pre" localSheetId="8" hidden="1">0.000001</definedName>
    <definedName name="solver_rbv" localSheetId="10" hidden="1">1</definedName>
    <definedName name="solver_rbv" localSheetId="9" hidden="1">1</definedName>
    <definedName name="solver_rbv" localSheetId="12" hidden="1">1</definedName>
    <definedName name="solver_rbv" localSheetId="13" hidden="1">1</definedName>
    <definedName name="solver_rbv" localSheetId="11" hidden="1">1</definedName>
    <definedName name="solver_rbv" localSheetId="5" hidden="1">1</definedName>
    <definedName name="solver_rbv" localSheetId="8" hidden="1">1</definedName>
    <definedName name="solver_rel1" localSheetId="10" hidden="1">3</definedName>
    <definedName name="solver_rel1" localSheetId="9" hidden="1">2</definedName>
    <definedName name="solver_rel1" localSheetId="12" hidden="1">1</definedName>
    <definedName name="solver_rel1" localSheetId="13" hidden="1">1</definedName>
    <definedName name="solver_rel1" localSheetId="11" hidden="1">2</definedName>
    <definedName name="solver_rel1" localSheetId="5" hidden="1">3</definedName>
    <definedName name="solver_rel1" localSheetId="8" hidden="1">2</definedName>
    <definedName name="solver_rel2" localSheetId="9" hidden="1">1</definedName>
    <definedName name="solver_rel2" localSheetId="12" hidden="1">3</definedName>
    <definedName name="solver_rel2" localSheetId="13" hidden="1">3</definedName>
    <definedName name="solver_rel2" localSheetId="8" hidden="1">3</definedName>
    <definedName name="solver_rhs1" localSheetId="10" hidden="1">'Bonos Minimax'!$J$6:$J$12</definedName>
    <definedName name="solver_rhs1" localSheetId="9" hidden="1">'Bonos Original'!$E$10</definedName>
    <definedName name="solver_rhs1" localSheetId="12" hidden="1">1</definedName>
    <definedName name="solver_rhs1" localSheetId="13" hidden="1">1</definedName>
    <definedName name="solver_rhs1" localSheetId="11" hidden="1">'Fondos Original'!$P$5</definedName>
    <definedName name="solver_rhs1" localSheetId="5" hidden="1">'Minas Minimax'!$J$7:$J$14</definedName>
    <definedName name="solver_rhs1" localSheetId="8" hidden="1">'Publicidad Minimax'!$M$4:$M$6</definedName>
    <definedName name="solver_rhs2" localSheetId="9" hidden="1">'Bonos Original'!$E$8</definedName>
    <definedName name="solver_rhs2" localSheetId="12" hidden="1">'Fondos Minimax P1'!$Q$4:$Q$8</definedName>
    <definedName name="solver_rhs2" localSheetId="13" hidden="1">'Fondos Minimax P2'!$Q$4:$Q$8</definedName>
    <definedName name="solver_rhs2" localSheetId="8" hidden="1">'Publicidad Minimax'!$M$7:$M$10</definedName>
    <definedName name="solver_rlx" localSheetId="10" hidden="1">2</definedName>
    <definedName name="solver_rlx" localSheetId="9" hidden="1">2</definedName>
    <definedName name="solver_rlx" localSheetId="12" hidden="1">2</definedName>
    <definedName name="solver_rlx" localSheetId="13" hidden="1">2</definedName>
    <definedName name="solver_rlx" localSheetId="11" hidden="1">2</definedName>
    <definedName name="solver_rlx" localSheetId="5" hidden="1">2</definedName>
    <definedName name="solver_rlx" localSheetId="8" hidden="1">2</definedName>
    <definedName name="solver_rsd" localSheetId="10" hidden="1">0</definedName>
    <definedName name="solver_rsd" localSheetId="9" hidden="1">0</definedName>
    <definedName name="solver_rsd" localSheetId="12" hidden="1">0</definedName>
    <definedName name="solver_rsd" localSheetId="13" hidden="1">0</definedName>
    <definedName name="solver_rsd" localSheetId="11" hidden="1">0</definedName>
    <definedName name="solver_rsd" localSheetId="5" hidden="1">0</definedName>
    <definedName name="solver_rsd" localSheetId="8" hidden="1">0</definedName>
    <definedName name="solver_scl" localSheetId="10" hidden="1">1</definedName>
    <definedName name="solver_scl" localSheetId="9" hidden="1">1</definedName>
    <definedName name="solver_scl" localSheetId="12" hidden="1">1</definedName>
    <definedName name="solver_scl" localSheetId="13" hidden="1">1</definedName>
    <definedName name="solver_scl" localSheetId="11" hidden="1">1</definedName>
    <definedName name="solver_scl" localSheetId="5" hidden="1">1</definedName>
    <definedName name="solver_scl" localSheetId="8" hidden="1">1</definedName>
    <definedName name="solver_sho" localSheetId="10" hidden="1">2</definedName>
    <definedName name="solver_sho" localSheetId="9" hidden="1">2</definedName>
    <definedName name="solver_sho" localSheetId="12" hidden="1">2</definedName>
    <definedName name="solver_sho" localSheetId="13" hidden="1">2</definedName>
    <definedName name="solver_sho" localSheetId="11" hidden="1">2</definedName>
    <definedName name="solver_sho" localSheetId="5" hidden="1">2</definedName>
    <definedName name="solver_sho" localSheetId="8" hidden="1">2</definedName>
    <definedName name="solver_ssz" localSheetId="10" hidden="1">100</definedName>
    <definedName name="solver_ssz" localSheetId="9" hidden="1">100</definedName>
    <definedName name="solver_ssz" localSheetId="12" hidden="1">100</definedName>
    <definedName name="solver_ssz" localSheetId="13" hidden="1">100</definedName>
    <definedName name="solver_ssz" localSheetId="11" hidden="1">100</definedName>
    <definedName name="solver_ssz" localSheetId="5" hidden="1">100</definedName>
    <definedName name="solver_ssz" localSheetId="8" hidden="1">100</definedName>
    <definedName name="solver_tim" localSheetId="10" hidden="1">2147483647</definedName>
    <definedName name="solver_tim" localSheetId="9" hidden="1">2147483647</definedName>
    <definedName name="solver_tim" localSheetId="12" hidden="1">2147483647</definedName>
    <definedName name="solver_tim" localSheetId="13" hidden="1">2147483647</definedName>
    <definedName name="solver_tim" localSheetId="11" hidden="1">2147483647</definedName>
    <definedName name="solver_tim" localSheetId="5" hidden="1">2147483647</definedName>
    <definedName name="solver_tim" localSheetId="8" hidden="1">2147483647</definedName>
    <definedName name="solver_tol" localSheetId="10" hidden="1">0.01</definedName>
    <definedName name="solver_tol" localSheetId="9" hidden="1">0.01</definedName>
    <definedName name="solver_tol" localSheetId="12" hidden="1">0.01</definedName>
    <definedName name="solver_tol" localSheetId="13" hidden="1">0.01</definedName>
    <definedName name="solver_tol" localSheetId="11" hidden="1">0.01</definedName>
    <definedName name="solver_tol" localSheetId="5" hidden="1">0.01</definedName>
    <definedName name="solver_tol" localSheetId="8" hidden="1">0.01</definedName>
    <definedName name="solver_typ" localSheetId="10" hidden="1">2</definedName>
    <definedName name="solver_typ" localSheetId="9" hidden="1">1</definedName>
    <definedName name="solver_typ" localSheetId="12" hidden="1">2</definedName>
    <definedName name="solver_typ" localSheetId="13" hidden="1">2</definedName>
    <definedName name="solver_typ" localSheetId="11" hidden="1">2</definedName>
    <definedName name="solver_typ" localSheetId="5" hidden="1">2</definedName>
    <definedName name="solver_typ" localSheetId="8" hidden="1">2</definedName>
    <definedName name="solver_val" localSheetId="10" hidden="1">0</definedName>
    <definedName name="solver_val" localSheetId="9" hidden="1">0</definedName>
    <definedName name="solver_val" localSheetId="12" hidden="1">0</definedName>
    <definedName name="solver_val" localSheetId="13" hidden="1">0</definedName>
    <definedName name="solver_val" localSheetId="11" hidden="1">0</definedName>
    <definedName name="solver_val" localSheetId="5" hidden="1">0</definedName>
    <definedName name="solver_val" localSheetId="8" hidden="1">0</definedName>
    <definedName name="solver_ver" localSheetId="10" hidden="1">2</definedName>
    <definedName name="solver_ver" localSheetId="9" hidden="1">2</definedName>
    <definedName name="solver_ver" localSheetId="12" hidden="1">3</definedName>
    <definedName name="solver_ver" localSheetId="13" hidden="1">3</definedName>
    <definedName name="solver_ver" localSheetId="11" hidden="1">3</definedName>
    <definedName name="solver_ver" localSheetId="5" hidden="1">2</definedName>
    <definedName name="solver_ver" localSheetId="8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6" l="1"/>
  <c r="K22" i="16"/>
  <c r="J22" i="16"/>
  <c r="I22" i="16"/>
  <c r="H22" i="16"/>
  <c r="L21" i="16"/>
  <c r="K21" i="16"/>
  <c r="J21" i="16"/>
  <c r="I21" i="16"/>
  <c r="H21" i="16"/>
  <c r="L20" i="16"/>
  <c r="K20" i="16"/>
  <c r="J20" i="16"/>
  <c r="I20" i="16"/>
  <c r="H20" i="16"/>
  <c r="P13" i="16"/>
  <c r="O13" i="16"/>
  <c r="N22" i="16" s="1"/>
  <c r="N13" i="16"/>
  <c r="N21" i="16" s="1"/>
  <c r="M13" i="16"/>
  <c r="P7" i="16" s="1"/>
  <c r="P8" i="16"/>
  <c r="O6" i="16"/>
  <c r="N5" i="16"/>
  <c r="P5" i="16" s="1"/>
  <c r="M4" i="16"/>
  <c r="P4" i="16" s="1"/>
  <c r="L21" i="15"/>
  <c r="L22" i="15"/>
  <c r="L20" i="15"/>
  <c r="K21" i="15"/>
  <c r="K22" i="15"/>
  <c r="K20" i="15"/>
  <c r="J21" i="15"/>
  <c r="J22" i="15"/>
  <c r="J20" i="15"/>
  <c r="I21" i="15"/>
  <c r="I22" i="15"/>
  <c r="I20" i="15"/>
  <c r="H21" i="15"/>
  <c r="H22" i="15"/>
  <c r="H20" i="15"/>
  <c r="P13" i="15"/>
  <c r="O13" i="15"/>
  <c r="P8" i="15" s="1"/>
  <c r="N13" i="15"/>
  <c r="N21" i="15" s="1"/>
  <c r="M13" i="15"/>
  <c r="N20" i="15" s="1"/>
  <c r="O6" i="15"/>
  <c r="N5" i="15"/>
  <c r="M4" i="15"/>
  <c r="G19" i="13"/>
  <c r="G16" i="13"/>
  <c r="O8" i="13"/>
  <c r="G8" i="13"/>
  <c r="O5" i="13"/>
  <c r="G5" i="13"/>
  <c r="F18" i="7"/>
  <c r="H3" i="7"/>
  <c r="G3" i="7"/>
  <c r="F3" i="7"/>
  <c r="G18" i="7" s="1"/>
  <c r="I18" i="7"/>
  <c r="L7" i="5"/>
  <c r="I20" i="5"/>
  <c r="F21" i="5"/>
  <c r="F22" i="5"/>
  <c r="F20" i="5"/>
  <c r="H9" i="3"/>
  <c r="G8" i="3"/>
  <c r="F7" i="3"/>
  <c r="H4" i="3"/>
  <c r="G4" i="3"/>
  <c r="F4" i="3"/>
  <c r="M21" i="16" l="1"/>
  <c r="M20" i="16"/>
  <c r="M22" i="16"/>
  <c r="M21" i="15"/>
  <c r="P4" i="15"/>
  <c r="P5" i="15"/>
  <c r="N22" i="15"/>
  <c r="P6" i="15"/>
  <c r="M22" i="15"/>
  <c r="M20" i="15"/>
  <c r="P7" i="15"/>
  <c r="N20" i="16"/>
  <c r="P6" i="16"/>
  <c r="D21" i="3"/>
  <c r="E21" i="3"/>
  <c r="D22" i="3"/>
  <c r="E22" i="3"/>
  <c r="E20" i="3"/>
  <c r="D20" i="3"/>
  <c r="F20" i="7"/>
  <c r="F19" i="7"/>
  <c r="H8" i="7"/>
  <c r="G7" i="7"/>
  <c r="F6" i="7"/>
  <c r="G20" i="7"/>
  <c r="G19" i="7"/>
  <c r="D16" i="6"/>
  <c r="D10" i="6"/>
  <c r="C9" i="6"/>
  <c r="B9" i="6"/>
  <c r="C8" i="6"/>
  <c r="B8" i="6"/>
  <c r="G22" i="5"/>
  <c r="G21" i="5"/>
  <c r="G20" i="5"/>
  <c r="L17" i="5"/>
  <c r="L10" i="5"/>
  <c r="L9" i="5"/>
  <c r="L8" i="5"/>
  <c r="L6" i="5"/>
  <c r="L5" i="5"/>
  <c r="L4" i="5"/>
  <c r="G22" i="3"/>
  <c r="G21" i="3"/>
  <c r="G20" i="3"/>
  <c r="G15" i="2"/>
  <c r="L9" i="2"/>
  <c r="L8" i="2"/>
  <c r="L7" i="2"/>
  <c r="L6" i="2"/>
  <c r="L5" i="2"/>
  <c r="L4" i="2"/>
  <c r="E20" i="1"/>
  <c r="E14" i="1"/>
  <c r="E13" i="1"/>
  <c r="E12" i="1"/>
  <c r="D8" i="6" l="1"/>
  <c r="I15" i="7"/>
  <c r="D9" i="6"/>
  <c r="I7" i="7"/>
  <c r="I8" i="7"/>
  <c r="I11" i="7"/>
  <c r="F20" i="3"/>
  <c r="F22" i="3"/>
  <c r="F21" i="3"/>
  <c r="I12" i="3"/>
  <c r="I13" i="3"/>
  <c r="I11" i="3"/>
  <c r="I8" i="3"/>
  <c r="I17" i="3"/>
  <c r="I20" i="3" s="1"/>
  <c r="I10" i="3"/>
  <c r="I9" i="3"/>
  <c r="I7" i="3"/>
  <c r="I14" i="3"/>
  <c r="I6" i="7"/>
  <c r="I12" i="7"/>
  <c r="I9" i="7"/>
  <c r="I10" i="7"/>
</calcChain>
</file>

<file path=xl/sharedStrings.xml><?xml version="1.0" encoding="utf-8"?>
<sst xmlns="http://schemas.openxmlformats.org/spreadsheetml/2006/main" count="562" uniqueCount="126">
  <si>
    <t>Tipo carbón</t>
  </si>
  <si>
    <t>Mina A</t>
  </si>
  <si>
    <t>Mina B</t>
  </si>
  <si>
    <t>Alto</t>
  </si>
  <si>
    <t>Medio</t>
  </si>
  <si>
    <t>Bajo</t>
  </si>
  <si>
    <t>x1</t>
  </si>
  <si>
    <t>x2</t>
  </si>
  <si>
    <t>total</t>
  </si>
  <si>
    <t>restricciones</t>
  </si>
  <si>
    <t>Solución</t>
  </si>
  <si>
    <t>Accidentes</t>
  </si>
  <si>
    <t>Agua</t>
  </si>
  <si>
    <t>Costo</t>
  </si>
  <si>
    <t>min</t>
  </si>
  <si>
    <t>s1+</t>
  </si>
  <si>
    <t>s1-</t>
  </si>
  <si>
    <t>s2+</t>
  </si>
  <si>
    <t>s2-</t>
  </si>
  <si>
    <t>s3+</t>
  </si>
  <si>
    <t>s3-</t>
  </si>
  <si>
    <t>Microsoft Excel 16.89 Informe de confidencialidad</t>
  </si>
  <si>
    <t>Hoja de cálculo: [Tarea 6.xlsx]Minas Minimax</t>
  </si>
  <si>
    <t>Informe creado: 11/10/24 22:08:15</t>
  </si>
  <si>
    <t>Celdas de variables</t>
  </si>
  <si>
    <t>Final</t>
  </si>
  <si>
    <t>Reducido</t>
  </si>
  <si>
    <t>Objetivo</t>
  </si>
  <si>
    <t>Permisible</t>
  </si>
  <si>
    <t>Celda</t>
  </si>
  <si>
    <t>Nombre</t>
  </si>
  <si>
    <t>Valor</t>
  </si>
  <si>
    <t>Coste</t>
  </si>
  <si>
    <t>Coeficiente</t>
  </si>
  <si>
    <t>Aumentar</t>
  </si>
  <si>
    <t>Reducir</t>
  </si>
  <si>
    <t>$C$4</t>
  </si>
  <si>
    <t>$D$4</t>
  </si>
  <si>
    <t>$E$4</t>
  </si>
  <si>
    <t>q</t>
  </si>
  <si>
    <t>Restricciones</t>
  </si>
  <si>
    <t>Sombra</t>
  </si>
  <si>
    <t>Restricción</t>
  </si>
  <si>
    <t>Precio</t>
  </si>
  <si>
    <t>Lado derecho</t>
  </si>
  <si>
    <t>$I$7</t>
  </si>
  <si>
    <t>holgura 1 total</t>
  </si>
  <si>
    <t>$I$8</t>
  </si>
  <si>
    <t>holgura 2 total</t>
  </si>
  <si>
    <t>$I$9</t>
  </si>
  <si>
    <t>holgura 3 total</t>
  </si>
  <si>
    <t>$I$10</t>
  </si>
  <si>
    <t>alto grado total</t>
  </si>
  <si>
    <t>$I$11</t>
  </si>
  <si>
    <t>medio grado total</t>
  </si>
  <si>
    <t>$I$12</t>
  </si>
  <si>
    <t>bajo grado total</t>
  </si>
  <si>
    <t>$I$13</t>
  </si>
  <si>
    <t>x1 total</t>
  </si>
  <si>
    <t>$I$14</t>
  </si>
  <si>
    <t>x2 total</t>
  </si>
  <si>
    <t>Informe creado: 11/10/24 23:01:59</t>
  </si>
  <si>
    <t>Informe creado: 11/10/24 23:04:57</t>
  </si>
  <si>
    <t>s1</t>
  </si>
  <si>
    <t>s2</t>
  </si>
  <si>
    <t>s3</t>
  </si>
  <si>
    <t>w1</t>
  </si>
  <si>
    <t>w2</t>
  </si>
  <si>
    <t>w3</t>
  </si>
  <si>
    <t>holgura 1</t>
  </si>
  <si>
    <t>holgura 2</t>
  </si>
  <si>
    <t>holgura 3</t>
  </si>
  <si>
    <t>alto grado</t>
  </si>
  <si>
    <t>medio grado</t>
  </si>
  <si>
    <t>bajo grado</t>
  </si>
  <si>
    <t>Tipo</t>
  </si>
  <si>
    <t>Resultado</t>
  </si>
  <si>
    <t>Desviación</t>
  </si>
  <si>
    <t>Agua sucia</t>
  </si>
  <si>
    <t>ad</t>
  </si>
  <si>
    <t>HIM</t>
  </si>
  <si>
    <t>LIP</t>
  </si>
  <si>
    <t>HIW</t>
  </si>
  <si>
    <t>Football</t>
  </si>
  <si>
    <t>St</t>
  </si>
  <si>
    <t>costo de oportunidad</t>
  </si>
  <si>
    <t>Hoja de cálculo: [Tarea 6.xlsx]Publicidad Minimax</t>
  </si>
  <si>
    <t>Informe creado: 12/10/24 13:51:33</t>
  </si>
  <si>
    <t>$D$14</t>
  </si>
  <si>
    <t>$E$14</t>
  </si>
  <si>
    <t>$L$4</t>
  </si>
  <si>
    <t>HIM total</t>
  </si>
  <si>
    <t>$L$5</t>
  </si>
  <si>
    <t>LIP total</t>
  </si>
  <si>
    <t>$L$6</t>
  </si>
  <si>
    <t>HIW total</t>
  </si>
  <si>
    <t>$L$7</t>
  </si>
  <si>
    <t>$L$8</t>
  </si>
  <si>
    <t>$L$9</t>
  </si>
  <si>
    <t>$L$10</t>
  </si>
  <si>
    <t>Presupuesto total</t>
  </si>
  <si>
    <t>Presupuesto</t>
  </si>
  <si>
    <t>Bono</t>
  </si>
  <si>
    <t>Yield</t>
  </si>
  <si>
    <t>Risk</t>
  </si>
  <si>
    <t>Maturity</t>
  </si>
  <si>
    <t>Riesgo</t>
  </si>
  <si>
    <t>Corp</t>
  </si>
  <si>
    <t>(100,0)</t>
  </si>
  <si>
    <t>(0,0)</t>
  </si>
  <si>
    <t>Gov</t>
  </si>
  <si>
    <t>(0,100)</t>
  </si>
  <si>
    <t>max</t>
  </si>
  <si>
    <t>riesgo</t>
  </si>
  <si>
    <t>yield</t>
  </si>
  <si>
    <t>maduración</t>
  </si>
  <si>
    <t>x3</t>
  </si>
  <si>
    <t>x4</t>
  </si>
  <si>
    <t>x5</t>
  </si>
  <si>
    <t>Total</t>
  </si>
  <si>
    <t>Min</t>
  </si>
  <si>
    <t>METAS</t>
  </si>
  <si>
    <t>Max</t>
  </si>
  <si>
    <t>MINIMAX</t>
  </si>
  <si>
    <t xml:space="preserve">Total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</si>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</sst>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6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indexed="18"/>
      <name val="Aptos Narrow"/>
      <family val="2"/>
      <scheme val="minor"/>
    </font>
    <font>
      <b/>
      <sz val="12"/>
      <color theme="8" tint="-0.249977111117893"/>
      <name val="Aptos Narrow"/>
      <family val="2"/>
      <scheme val="minor"/>
    </font>
    <font>
      <b/>
      <sz val="12"/>
      <color theme="8" tint="-0.249977111117893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8" tint="-0.499984740745262"/>
      <name val="Aptos Narrow"/>
      <family val="2"/>
      <scheme val="minor"/>
    </font>
    <font>
      <b/>
      <sz val="11"/>
      <color theme="7" tint="-0.499984740745262"/>
      <name val="Aptos Display"/>
      <family val="2"/>
      <scheme val="major"/>
    </font>
    <font>
      <sz val="11"/>
      <color theme="1"/>
      <name val="Aptos Display"/>
      <family val="2"/>
      <scheme val="major"/>
    </font>
    <font>
      <b/>
      <sz val="11"/>
      <color theme="7" tint="-0.499984740745262"/>
      <name val="Aptos Narrow"/>
      <family val="2"/>
      <scheme val="minor"/>
    </font>
    <font>
      <b/>
      <sz val="12"/>
      <color rgb="FF78217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AEDFB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CEEF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3" fillId="0" borderId="0" xfId="0" applyFont="1"/>
    <xf numFmtId="0" fontId="3" fillId="0" borderId="1" xfId="0" applyFont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0" borderId="5" xfId="0" applyFont="1" applyBorder="1"/>
    <xf numFmtId="0" fontId="3" fillId="4" borderId="6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4" borderId="1" xfId="0" applyFont="1" applyFill="1" applyBorder="1"/>
    <xf numFmtId="0" fontId="3" fillId="0" borderId="6" xfId="0" applyFont="1" applyBorder="1"/>
    <xf numFmtId="0" fontId="0" fillId="5" borderId="1" xfId="0" applyFill="1" applyBorder="1"/>
    <xf numFmtId="0" fontId="0" fillId="6" borderId="1" xfId="0" applyFill="1" applyBorder="1"/>
    <xf numFmtId="0" fontId="4" fillId="6" borderId="1" xfId="0" applyFont="1" applyFill="1" applyBorder="1"/>
    <xf numFmtId="0" fontId="4" fillId="0" borderId="1" xfId="0" applyFont="1" applyBorder="1"/>
    <xf numFmtId="0" fontId="5" fillId="0" borderId="0" xfId="0" applyFont="1"/>
    <xf numFmtId="0" fontId="0" fillId="0" borderId="11" xfId="0" applyBorder="1"/>
    <xf numFmtId="0" fontId="0" fillId="0" borderId="12" xfId="0" applyBorder="1"/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5" borderId="13" xfId="0" applyFont="1" applyFill="1" applyBorder="1" applyAlignment="1">
      <alignment horizontal="center"/>
    </xf>
    <xf numFmtId="0" fontId="0" fillId="0" borderId="14" xfId="1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1" applyNumberFormat="1" applyFont="1" applyBorder="1" applyAlignment="1">
      <alignment horizontal="center" vertical="center"/>
    </xf>
    <xf numFmtId="0" fontId="8" fillId="5" borderId="13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" fillId="0" borderId="0" xfId="2" applyAlignment="1">
      <alignment horizontal="center"/>
    </xf>
    <xf numFmtId="0" fontId="10" fillId="5" borderId="19" xfId="2" applyFont="1" applyFill="1" applyBorder="1" applyAlignment="1">
      <alignment horizontal="center" vertical="center"/>
    </xf>
    <xf numFmtId="0" fontId="10" fillId="5" borderId="13" xfId="2" applyFont="1" applyFill="1" applyBorder="1" applyAlignment="1">
      <alignment horizontal="center" vertical="center"/>
    </xf>
    <xf numFmtId="0" fontId="1" fillId="0" borderId="21" xfId="2" applyBorder="1" applyAlignment="1">
      <alignment horizontal="center"/>
    </xf>
    <xf numFmtId="0" fontId="1" fillId="0" borderId="15" xfId="2" applyBorder="1" applyAlignment="1">
      <alignment horizontal="center"/>
    </xf>
    <xf numFmtId="0" fontId="1" fillId="0" borderId="16" xfId="2" applyBorder="1" applyAlignment="1">
      <alignment horizontal="center"/>
    </xf>
    <xf numFmtId="0" fontId="1" fillId="0" borderId="19" xfId="2" applyBorder="1" applyAlignment="1">
      <alignment horizontal="center"/>
    </xf>
    <xf numFmtId="0" fontId="1" fillId="0" borderId="22" xfId="2" applyBorder="1" applyAlignment="1">
      <alignment horizontal="center"/>
    </xf>
    <xf numFmtId="0" fontId="1" fillId="0" borderId="23" xfId="2" applyBorder="1" applyAlignment="1">
      <alignment horizontal="center"/>
    </xf>
    <xf numFmtId="0" fontId="11" fillId="0" borderId="0" xfId="2" applyFont="1" applyAlignment="1">
      <alignment vertical="center"/>
    </xf>
    <xf numFmtId="0" fontId="12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14" fillId="7" borderId="13" xfId="2" applyFont="1" applyFill="1" applyBorder="1" applyAlignment="1">
      <alignment horizontal="center" vertical="center"/>
    </xf>
    <xf numFmtId="0" fontId="1" fillId="0" borderId="24" xfId="2" applyBorder="1" applyAlignment="1">
      <alignment horizontal="center" vertical="center"/>
    </xf>
    <xf numFmtId="0" fontId="1" fillId="0" borderId="14" xfId="2" applyBorder="1" applyAlignment="1">
      <alignment horizontal="center" vertical="center"/>
    </xf>
    <xf numFmtId="0" fontId="1" fillId="0" borderId="21" xfId="2" applyBorder="1" applyAlignment="1">
      <alignment horizontal="center" vertical="center"/>
    </xf>
    <xf numFmtId="0" fontId="1" fillId="0" borderId="15" xfId="2" applyBorder="1" applyAlignment="1">
      <alignment horizontal="center" vertical="center"/>
    </xf>
    <xf numFmtId="0" fontId="1" fillId="0" borderId="16" xfId="2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10" fontId="15" fillId="0" borderId="14" xfId="2" applyNumberFormat="1" applyFont="1" applyBorder="1" applyAlignment="1">
      <alignment horizontal="center" vertical="center"/>
    </xf>
    <xf numFmtId="0" fontId="15" fillId="0" borderId="15" xfId="2" applyFont="1" applyBorder="1" applyAlignment="1">
      <alignment horizontal="center" vertical="center"/>
    </xf>
    <xf numFmtId="10" fontId="15" fillId="0" borderId="16" xfId="2" applyNumberFormat="1" applyFont="1" applyBorder="1" applyAlignment="1">
      <alignment horizontal="center" vertical="center"/>
    </xf>
    <xf numFmtId="0" fontId="15" fillId="0" borderId="25" xfId="2" applyFont="1" applyBorder="1" applyAlignment="1">
      <alignment horizontal="center" vertical="center"/>
    </xf>
    <xf numFmtId="0" fontId="15" fillId="0" borderId="26" xfId="2" applyFont="1" applyBorder="1" applyAlignment="1">
      <alignment horizontal="center" vertical="center"/>
    </xf>
    <xf numFmtId="0" fontId="1" fillId="0" borderId="26" xfId="2" applyBorder="1" applyAlignment="1">
      <alignment horizontal="center" vertical="center"/>
    </xf>
    <xf numFmtId="10" fontId="15" fillId="0" borderId="27" xfId="2" applyNumberFormat="1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5" fillId="0" borderId="21" xfId="2" applyFont="1" applyBorder="1" applyAlignment="1">
      <alignment horizontal="center" vertical="center"/>
    </xf>
    <xf numFmtId="0" fontId="14" fillId="7" borderId="19" xfId="2" applyFont="1" applyFill="1" applyBorder="1" applyAlignment="1">
      <alignment horizontal="center" vertical="center"/>
    </xf>
    <xf numFmtId="0" fontId="14" fillId="7" borderId="17" xfId="2" applyFont="1" applyFill="1" applyBorder="1" applyAlignment="1">
      <alignment horizontal="center" vertical="center"/>
    </xf>
    <xf numFmtId="0" fontId="1" fillId="0" borderId="20" xfId="2" applyBorder="1" applyAlignment="1">
      <alignment horizontal="center" vertical="center"/>
    </xf>
    <xf numFmtId="0" fontId="10" fillId="5" borderId="19" xfId="2" applyFont="1" applyFill="1" applyBorder="1" applyAlignment="1">
      <alignment horizontal="center" vertical="center"/>
    </xf>
    <xf numFmtId="0" fontId="10" fillId="5" borderId="22" xfId="2" applyFont="1" applyFill="1" applyBorder="1" applyAlignment="1">
      <alignment horizontal="center" vertical="center"/>
    </xf>
    <xf numFmtId="0" fontId="10" fillId="5" borderId="23" xfId="2" applyFont="1" applyFill="1" applyBorder="1" applyAlignment="1">
      <alignment horizontal="center" vertical="center"/>
    </xf>
  </cellXfs>
  <cellStyles count="3">
    <cellStyle name="Normal" xfId="0" builtinId="0"/>
    <cellStyle name="Normal 2" xfId="2" xr:uid="{4D8A2487-17D9-4874-89FB-287AB480E827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58615</xdr:colOff>
      <xdr:row>1</xdr:row>
      <xdr:rowOff>78154</xdr:rowOff>
    </xdr:from>
    <xdr:to>
      <xdr:col>9</xdr:col>
      <xdr:colOff>232508</xdr:colOff>
      <xdr:row>8</xdr:row>
      <xdr:rowOff>124750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78BB64-3BEA-2942-9AC0-E703C8C14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6115" y="281354"/>
          <a:ext cx="3544277" cy="1468996"/>
        </a:xfrm>
        <a:prstGeom prst="rect">
          <a:avLst/>
        </a:prstGeom>
      </xdr:spPr>
    </xdr:pic>
    <xdr:clientData/>
  </xdr:twoCellAnchor>
  <xdr:twoCellAnchor editAs="oneCell">
    <xdr:from>
      <xdr:col>10</xdr:col>
      <xdr:colOff>78154</xdr:colOff>
      <xdr:row>1</xdr:row>
      <xdr:rowOff>36747</xdr:rowOff>
    </xdr:from>
    <xdr:to>
      <xdr:col>14</xdr:col>
      <xdr:colOff>439617</xdr:colOff>
      <xdr:row>14</xdr:row>
      <xdr:rowOff>144290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DFF396-5744-854A-84A1-973BDDEC4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9354" y="239947"/>
          <a:ext cx="3663462" cy="2749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635000</xdr:colOff>
      <xdr:row>5</xdr:row>
      <xdr:rowOff>146538</xdr:rowOff>
    </xdr:from>
    <xdr:to>
      <xdr:col>10</xdr:col>
      <xdr:colOff>361461</xdr:colOff>
      <xdr:row>23</xdr:row>
      <xdr:rowOff>88731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6E3461-D072-5549-8200-9492D0A3F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1162538"/>
          <a:ext cx="3853961" cy="3629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222201</xdr:colOff>
      <xdr:row>3</xdr:row>
      <xdr:rowOff>127000</xdr:rowOff>
    </xdr:from>
    <xdr:to>
      <xdr:col>15</xdr:col>
      <xdr:colOff>65027</xdr:colOff>
      <xdr:row>29</xdr:row>
      <xdr:rowOff>70486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231CA4-8A54-BA49-8854-D3BCA6322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8002398" y="1389203"/>
          <a:ext cx="5275532" cy="3970326"/>
        </a:xfrm>
        <a:prstGeom prst="rect">
          <a:avLst/>
        </a:prstGeom>
      </xdr:spPr>
    </xdr:pic>
    <xdr:clientData/>
  </xdr:twoCellAnchor>
  <xdr:twoCellAnchor editAs="oneCell">
    <xdr:from>
      <xdr:col>5</xdr:col>
      <xdr:colOff>319893</xdr:colOff>
      <xdr:row>21</xdr:row>
      <xdr:rowOff>48848</xdr:rowOff>
    </xdr:from>
    <xdr:to>
      <xdr:col>9</xdr:col>
      <xdr:colOff>712238</xdr:colOff>
      <xdr:row>31</xdr:row>
      <xdr:rowOff>195386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3C62091-028F-4C4F-92DA-BB1B4F8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46" r="49426"/>
        <a:stretch/>
      </xdr:blipFill>
      <xdr:spPr>
        <a:xfrm rot="5400000">
          <a:off x="5327412" y="3599175"/>
          <a:ext cx="2178538" cy="369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45720</xdr:colOff>
      <xdr:row>13</xdr:row>
      <xdr:rowOff>41910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360DD31-4C26-4DE1-94BA-ED15AC15994C}"/>
            </a:ext>
          </a:extLst>
        </xdr:cNvPr>
        <xdr:cNvSpPr txBox="1"/>
      </xdr:nvSpPr>
      <xdr:spPr>
        <a:xfrm>
          <a:off x="7178040" y="25031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9</xdr:col>
      <xdr:colOff>15240</xdr:colOff>
      <xdr:row>13</xdr:row>
      <xdr:rowOff>49530</xdr:rowOff>
    </xdr:from>
    <xdr:ext cx="200221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F0CF184-220C-40F0-B134-96ABE0702038}"/>
                </a:ext>
              </a:extLst>
            </xdr:cNvPr>
            <xdr:cNvSpPr txBox="1"/>
          </xdr:nvSpPr>
          <xdr:spPr>
            <a:xfrm>
              <a:off x="7147560" y="2510790"/>
              <a:ext cx="200221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+5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+3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F0CF184-220C-40F0-B134-96ABE0702038}"/>
                </a:ext>
              </a:extLst>
            </xdr:cNvPr>
            <xdr:cNvSpPr txBox="1"/>
          </xdr:nvSpPr>
          <xdr:spPr>
            <a:xfrm>
              <a:off x="7147560" y="2510790"/>
              <a:ext cx="200221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〖5𝑥〗_1+〖2𝑥〗_2+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𝑥_3+5𝑥_4+3𝑥_5</a:t>
              </a:r>
              <a:r>
                <a:rPr lang="es-MX" sz="1100" b="0" i="0">
                  <a:latin typeface="Cambria Math" panose="02040503050406030204" pitchFamily="18" charset="0"/>
                </a:rPr>
                <a:t>≤1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7620</xdr:colOff>
      <xdr:row>14</xdr:row>
      <xdr:rowOff>102870</xdr:rowOff>
    </xdr:from>
    <xdr:ext cx="238520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D2AB5B1-AFA5-4C76-B4FA-CFEAEA7EE875}"/>
                </a:ext>
              </a:extLst>
            </xdr:cNvPr>
            <xdr:cNvSpPr txBox="1"/>
          </xdr:nvSpPr>
          <xdr:spPr>
            <a:xfrm>
              <a:off x="7139940" y="2754630"/>
              <a:ext cx="238520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11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+8.5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+10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+9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≥11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D2AB5B1-AFA5-4C76-B4FA-CFEAEA7EE875}"/>
                </a:ext>
              </a:extLst>
            </xdr:cNvPr>
            <xdr:cNvSpPr txBox="1"/>
          </xdr:nvSpPr>
          <xdr:spPr>
            <a:xfrm>
              <a:off x="7139940" y="2754630"/>
              <a:ext cx="238520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11𝑥_1+〖8𝑥〗_2+8.5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𝑥_3+10𝑥_4+9𝑥_5</a:t>
              </a:r>
              <a:r>
                <a:rPr lang="es-MX" sz="1100" b="0" i="0">
                  <a:latin typeface="Cambria Math" panose="02040503050406030204" pitchFamily="18" charset="0"/>
                </a:rPr>
                <a:t>≥11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30480</xdr:colOff>
      <xdr:row>15</xdr:row>
      <xdr:rowOff>163830</xdr:rowOff>
    </xdr:from>
    <xdr:ext cx="196579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39507D0-616B-407D-923E-818AF278FEED}"/>
                </a:ext>
              </a:extLst>
            </xdr:cNvPr>
            <xdr:cNvSpPr txBox="1"/>
          </xdr:nvSpPr>
          <xdr:spPr>
            <a:xfrm>
              <a:off x="7162800" y="3006090"/>
              <a:ext cx="196579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8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+7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+6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39507D0-616B-407D-923E-818AF278FEED}"/>
                </a:ext>
              </a:extLst>
            </xdr:cNvPr>
            <xdr:cNvSpPr txBox="1"/>
          </xdr:nvSpPr>
          <xdr:spPr>
            <a:xfrm>
              <a:off x="7162800" y="3006090"/>
              <a:ext cx="196579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8𝑥_1+𝑥_2+7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𝑥_3+6𝑥_4+2𝑥_5</a:t>
              </a:r>
              <a:r>
                <a:rPr lang="es-MX" sz="1100" b="0" i="0">
                  <a:latin typeface="Cambria Math" panose="02040503050406030204" pitchFamily="18" charset="0"/>
                </a:rPr>
                <a:t>≤1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60960</xdr:colOff>
      <xdr:row>2</xdr:row>
      <xdr:rowOff>87630</xdr:rowOff>
    </xdr:from>
    <xdr:ext cx="58285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1A4E686-A8C1-4C90-AB4A-BC8206FF09C7}"/>
                </a:ext>
              </a:extLst>
            </xdr:cNvPr>
            <xdr:cNvSpPr txBox="1"/>
          </xdr:nvSpPr>
          <xdr:spPr>
            <a:xfrm>
              <a:off x="1645920" y="461010"/>
              <a:ext cx="58285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1A4E686-A8C1-4C90-AB4A-BC8206FF09C7}"/>
                </a:ext>
              </a:extLst>
            </xdr:cNvPr>
            <xdr:cNvSpPr txBox="1"/>
          </xdr:nvSpPr>
          <xdr:spPr>
            <a:xfrm>
              <a:off x="1645920" y="461010"/>
              <a:ext cx="58285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𝑤_1 𝑆_1≤𝑞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60960</xdr:colOff>
      <xdr:row>3</xdr:row>
      <xdr:rowOff>171450</xdr:rowOff>
    </xdr:from>
    <xdr:ext cx="58939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C32BE83-0C2C-49B5-98B9-0B08C1FCB2F6}"/>
                </a:ext>
              </a:extLst>
            </xdr:cNvPr>
            <xdr:cNvSpPr txBox="1"/>
          </xdr:nvSpPr>
          <xdr:spPr>
            <a:xfrm>
              <a:off x="1645920" y="750570"/>
              <a:ext cx="58939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C32BE83-0C2C-49B5-98B9-0B08C1FCB2F6}"/>
                </a:ext>
              </a:extLst>
            </xdr:cNvPr>
            <xdr:cNvSpPr txBox="1"/>
          </xdr:nvSpPr>
          <xdr:spPr>
            <a:xfrm>
              <a:off x="1645920" y="750570"/>
              <a:ext cx="58939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𝑤_2 𝑆_2≤𝑞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76200</xdr:colOff>
      <xdr:row>5</xdr:row>
      <xdr:rowOff>102870</xdr:rowOff>
    </xdr:from>
    <xdr:ext cx="58939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4FE6B41-2815-4242-AF6D-924625981FE1}"/>
                </a:ext>
              </a:extLst>
            </xdr:cNvPr>
            <xdr:cNvSpPr txBox="1"/>
          </xdr:nvSpPr>
          <xdr:spPr>
            <a:xfrm>
              <a:off x="1661160" y="1047750"/>
              <a:ext cx="58939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4FE6B41-2815-4242-AF6D-924625981FE1}"/>
                </a:ext>
              </a:extLst>
            </xdr:cNvPr>
            <xdr:cNvSpPr txBox="1"/>
          </xdr:nvSpPr>
          <xdr:spPr>
            <a:xfrm>
              <a:off x="1661160" y="1047750"/>
              <a:ext cx="58939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𝑤_3 𝑆_3≤𝑞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68580</xdr:colOff>
      <xdr:row>7</xdr:row>
      <xdr:rowOff>3810</xdr:rowOff>
    </xdr:from>
    <xdr:ext cx="171547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97651E5-BA98-4276-B041-359E1B119459}"/>
                </a:ext>
              </a:extLst>
            </xdr:cNvPr>
            <xdr:cNvSpPr txBox="1"/>
          </xdr:nvSpPr>
          <xdr:spPr>
            <a:xfrm>
              <a:off x="1653540" y="1314450"/>
              <a:ext cx="171547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97651E5-BA98-4276-B041-359E1B119459}"/>
                </a:ext>
              </a:extLst>
            </xdr:cNvPr>
            <xdr:cNvSpPr txBox="1"/>
          </xdr:nvSpPr>
          <xdr:spPr>
            <a:xfrm>
              <a:off x="1653540" y="1314450"/>
              <a:ext cx="171547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𝑥_1+𝑥_2+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𝑥_3+ 𝑥_4+𝑥_5</a:t>
              </a:r>
              <a:r>
                <a:rPr lang="es-MX" sz="1100" b="0" i="0">
                  <a:latin typeface="Cambria Math" panose="02040503050406030204" pitchFamily="18" charset="0"/>
                </a:rPr>
                <a:t>≤1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76200</xdr:colOff>
      <xdr:row>9</xdr:row>
      <xdr:rowOff>163830</xdr:rowOff>
    </xdr:from>
    <xdr:ext cx="122713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E8A6AE9-A248-41B7-8F59-B523359ED84E}"/>
                </a:ext>
              </a:extLst>
            </xdr:cNvPr>
            <xdr:cNvSpPr txBox="1"/>
          </xdr:nvSpPr>
          <xdr:spPr>
            <a:xfrm>
              <a:off x="1661160" y="1847850"/>
              <a:ext cx="122713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≥0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E8A6AE9-A248-41B7-8F59-B523359ED84E}"/>
                </a:ext>
              </a:extLst>
            </xdr:cNvPr>
            <xdr:cNvSpPr txBox="1"/>
          </xdr:nvSpPr>
          <xdr:spPr>
            <a:xfrm>
              <a:off x="1661160" y="1847850"/>
              <a:ext cx="122713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𝑥_1, 𝑥_2,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𝑥_3,𝑥_4,𝑥_5</a:t>
              </a:r>
              <a:r>
                <a:rPr lang="es-MX" sz="1100" b="0" i="0">
                  <a:latin typeface="Cambria Math" panose="02040503050406030204" pitchFamily="18" charset="0"/>
                </a:rPr>
                <a:t>≥0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60960</xdr:colOff>
      <xdr:row>8</xdr:row>
      <xdr:rowOff>72390</xdr:rowOff>
    </xdr:from>
    <xdr:ext cx="1705916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DD3EA29-B6E3-450D-B7F8-FC95BD377F6F}"/>
                </a:ext>
              </a:extLst>
            </xdr:cNvPr>
            <xdr:cNvSpPr txBox="1"/>
          </xdr:nvSpPr>
          <xdr:spPr>
            <a:xfrm>
              <a:off x="1645920" y="1573530"/>
              <a:ext cx="1705916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≥1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DD3EA29-B6E3-450D-B7F8-FC95BD377F6F}"/>
                </a:ext>
              </a:extLst>
            </xdr:cNvPr>
            <xdr:cNvSpPr txBox="1"/>
          </xdr:nvSpPr>
          <xdr:spPr>
            <a:xfrm>
              <a:off x="1645920" y="1573530"/>
              <a:ext cx="1705916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𝑥_1+𝑥_2+ 𝑥_3+ 𝑥_4+𝑥_5≥1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144780</xdr:colOff>
      <xdr:row>2</xdr:row>
      <xdr:rowOff>95250</xdr:rowOff>
    </xdr:from>
    <xdr:ext cx="89114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B58FA408-31E1-4AE5-8E9D-FED8FD2A1B9B}"/>
                </a:ext>
              </a:extLst>
            </xdr:cNvPr>
            <xdr:cNvSpPr txBox="1"/>
          </xdr:nvSpPr>
          <xdr:spPr>
            <a:xfrm>
              <a:off x="2522220" y="468630"/>
              <a:ext cx="89114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𝑞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≥0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B58FA408-31E1-4AE5-8E9D-FED8FD2A1B9B}"/>
                </a:ext>
              </a:extLst>
            </xdr:cNvPr>
            <xdr:cNvSpPr txBox="1"/>
          </xdr:nvSpPr>
          <xdr:spPr>
            <a:xfrm>
              <a:off x="2522220" y="468630"/>
              <a:ext cx="89114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〖𝑞 − 𝑤〗_1 𝑆_1≥0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152400</xdr:colOff>
      <xdr:row>3</xdr:row>
      <xdr:rowOff>171450</xdr:rowOff>
    </xdr:from>
    <xdr:ext cx="89768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6E1CB2F-A472-4661-BA07-0DB399BC1ADB}"/>
                </a:ext>
              </a:extLst>
            </xdr:cNvPr>
            <xdr:cNvSpPr txBox="1"/>
          </xdr:nvSpPr>
          <xdr:spPr>
            <a:xfrm>
              <a:off x="2529840" y="750570"/>
              <a:ext cx="89768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𝑞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≥0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6E1CB2F-A472-4661-BA07-0DB399BC1ADB}"/>
                </a:ext>
              </a:extLst>
            </xdr:cNvPr>
            <xdr:cNvSpPr txBox="1"/>
          </xdr:nvSpPr>
          <xdr:spPr>
            <a:xfrm>
              <a:off x="2529840" y="750570"/>
              <a:ext cx="89768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〖𝑞 − 𝑤〗_2 𝑆_2≥0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160020</xdr:colOff>
      <xdr:row>5</xdr:row>
      <xdr:rowOff>87630</xdr:rowOff>
    </xdr:from>
    <xdr:ext cx="924099" cy="518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75C8ABA-7D57-448C-A696-E43D7FEAD15F}"/>
                </a:ext>
              </a:extLst>
            </xdr:cNvPr>
            <xdr:cNvSpPr txBox="1"/>
          </xdr:nvSpPr>
          <xdr:spPr>
            <a:xfrm>
              <a:off x="2537460" y="1032510"/>
              <a:ext cx="924099" cy="518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𝑞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≥0</m:t>
                    </m:r>
                  </m:oMath>
                </m:oMathPara>
              </a14:m>
              <a:endParaRPr lang="es-MX" sz="1100" b="0"/>
            </a:p>
            <a:p>
              <a:endParaRPr lang="es-MX" sz="1100"/>
            </a:p>
            <a:p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75C8ABA-7D57-448C-A696-E43D7FEAD15F}"/>
                </a:ext>
              </a:extLst>
            </xdr:cNvPr>
            <xdr:cNvSpPr txBox="1"/>
          </xdr:nvSpPr>
          <xdr:spPr>
            <a:xfrm>
              <a:off x="2537460" y="1032510"/>
              <a:ext cx="924099" cy="518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〖𝑞 − 𝑤〗_3 𝑆_3≥0</a:t>
              </a:r>
              <a:endParaRPr lang="es-MX" sz="1100" b="0"/>
            </a:p>
            <a:p>
              <a:endParaRPr lang="es-MX" sz="1100"/>
            </a:p>
            <a:p>
              <a:endParaRPr lang="es-MX" sz="1100"/>
            </a:p>
          </xdr:txBody>
        </xdr:sp>
      </mc:Fallback>
    </mc:AlternateContent>
    <xdr:clientData/>
  </xdr:oneCellAnchor>
  <xdr:twoCellAnchor>
    <xdr:from>
      <xdr:col>2</xdr:col>
      <xdr:colOff>716280</xdr:colOff>
      <xdr:row>2</xdr:row>
      <xdr:rowOff>175260</xdr:rowOff>
    </xdr:from>
    <xdr:to>
      <xdr:col>3</xdr:col>
      <xdr:colOff>60960</xdr:colOff>
      <xdr:row>2</xdr:row>
      <xdr:rowOff>175260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7B7D75A1-716E-44C0-8DEC-06BF9CA14625}"/>
            </a:ext>
          </a:extLst>
        </xdr:cNvPr>
        <xdr:cNvCxnSpPr/>
      </xdr:nvCxnSpPr>
      <xdr:spPr>
        <a:xfrm>
          <a:off x="2301240" y="548640"/>
          <a:ext cx="13716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731520</xdr:colOff>
      <xdr:row>4</xdr:row>
      <xdr:rowOff>99060</xdr:rowOff>
    </xdr:from>
    <xdr:to>
      <xdr:col>3</xdr:col>
      <xdr:colOff>76200</xdr:colOff>
      <xdr:row>4</xdr:row>
      <xdr:rowOff>99060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84AB3C58-1212-49A9-9B72-445FBD02941F}"/>
            </a:ext>
          </a:extLst>
        </xdr:cNvPr>
        <xdr:cNvCxnSpPr/>
      </xdr:nvCxnSpPr>
      <xdr:spPr>
        <a:xfrm>
          <a:off x="2316480" y="861060"/>
          <a:ext cx="13716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731520</xdr:colOff>
      <xdr:row>6</xdr:row>
      <xdr:rowOff>30480</xdr:rowOff>
    </xdr:from>
    <xdr:to>
      <xdr:col>3</xdr:col>
      <xdr:colOff>76200</xdr:colOff>
      <xdr:row>6</xdr:row>
      <xdr:rowOff>30480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B460B4CB-467F-4133-BE46-9B31DDE7F259}"/>
            </a:ext>
          </a:extLst>
        </xdr:cNvPr>
        <xdr:cNvCxnSpPr/>
      </xdr:nvCxnSpPr>
      <xdr:spPr>
        <a:xfrm>
          <a:off x="2316480" y="1158240"/>
          <a:ext cx="13716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13</xdr:row>
      <xdr:rowOff>26670</xdr:rowOff>
    </xdr:from>
    <xdr:ext cx="2295244" cy="320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6">
              <a:extLst>
                <a:ext uri="{FF2B5EF4-FFF2-40B4-BE49-F238E27FC236}">
                  <a16:creationId xmlns:a16="http://schemas.microsoft.com/office/drawing/2014/main" id="{010484DB-3547-45CA-BE9A-25DB8E2FCDFB}"/>
                </a:ext>
              </a:extLst>
            </xdr:cNvPr>
            <xdr:cNvSpPr txBox="1"/>
          </xdr:nvSpPr>
          <xdr:spPr>
            <a:xfrm>
              <a:off x="1584960" y="2480310"/>
              <a:ext cx="2295244" cy="320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+5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+3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4" name="CuadroTexto 16">
              <a:extLst>
                <a:ext uri="{FF2B5EF4-FFF2-40B4-BE49-F238E27FC236}">
                  <a16:creationId xmlns:a16="http://schemas.microsoft.com/office/drawing/2014/main" id="{010484DB-3547-45CA-BE9A-25DB8E2FCDFB}"/>
                </a:ext>
              </a:extLst>
            </xdr:cNvPr>
            <xdr:cNvSpPr txBox="1"/>
          </xdr:nvSpPr>
          <xdr:spPr>
            <a:xfrm>
              <a:off x="1584960" y="2480310"/>
              <a:ext cx="2295244" cy="320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𝑆_1=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(〖5𝑥〗_1+〖2𝑥〗_2+𝑥_3+5𝑥_4+3𝑥_5</a:t>
              </a:r>
              <a:r>
                <a:rPr lang="es-MX" sz="1100" b="0" i="0">
                  <a:latin typeface="Cambria Math" panose="02040503050406030204" pitchFamily="18" charset="0"/>
                </a:rPr>
                <a:t>−1)/1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784860</xdr:colOff>
      <xdr:row>15</xdr:row>
      <xdr:rowOff>3810</xdr:rowOff>
    </xdr:from>
    <xdr:ext cx="2823337" cy="320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7">
              <a:extLst>
                <a:ext uri="{FF2B5EF4-FFF2-40B4-BE49-F238E27FC236}">
                  <a16:creationId xmlns:a16="http://schemas.microsoft.com/office/drawing/2014/main" id="{53C1F613-6EC1-471C-AB28-497B234D3921}"/>
                </a:ext>
              </a:extLst>
            </xdr:cNvPr>
            <xdr:cNvSpPr txBox="1"/>
          </xdr:nvSpPr>
          <xdr:spPr>
            <a:xfrm>
              <a:off x="1577340" y="2830830"/>
              <a:ext cx="2823337" cy="320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11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−8.5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−10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−9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+11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11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5" name="CuadroTexto 17">
              <a:extLst>
                <a:ext uri="{FF2B5EF4-FFF2-40B4-BE49-F238E27FC236}">
                  <a16:creationId xmlns:a16="http://schemas.microsoft.com/office/drawing/2014/main" id="{53C1F613-6EC1-471C-AB28-497B234D3921}"/>
                </a:ext>
              </a:extLst>
            </xdr:cNvPr>
            <xdr:cNvSpPr txBox="1"/>
          </xdr:nvSpPr>
          <xdr:spPr>
            <a:xfrm>
              <a:off x="1577340" y="2830830"/>
              <a:ext cx="2823337" cy="320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𝑆_2=  (−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11𝑥_1−〖8𝑥〗_2−8.5𝑥_3−10𝑥_4−9𝑥_5+11)/</a:t>
              </a:r>
              <a:r>
                <a:rPr lang="es-MX" sz="1100" b="0" i="0">
                  <a:latin typeface="Cambria Math" panose="02040503050406030204" pitchFamily="18" charset="0"/>
                </a:rPr>
                <a:t>11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15240</xdr:colOff>
      <xdr:row>16</xdr:row>
      <xdr:rowOff>171450</xdr:rowOff>
    </xdr:from>
    <xdr:ext cx="2298514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8">
              <a:extLst>
                <a:ext uri="{FF2B5EF4-FFF2-40B4-BE49-F238E27FC236}">
                  <a16:creationId xmlns:a16="http://schemas.microsoft.com/office/drawing/2014/main" id="{7F2CD541-C502-442B-996C-C5051A1EAA31}"/>
                </a:ext>
              </a:extLst>
            </xdr:cNvPr>
            <xdr:cNvSpPr txBox="1"/>
          </xdr:nvSpPr>
          <xdr:spPr>
            <a:xfrm>
              <a:off x="1600200" y="3204210"/>
              <a:ext cx="229851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+7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+6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6" name="CuadroTexto 18">
              <a:extLst>
                <a:ext uri="{FF2B5EF4-FFF2-40B4-BE49-F238E27FC236}">
                  <a16:creationId xmlns:a16="http://schemas.microsoft.com/office/drawing/2014/main" id="{7F2CD541-C502-442B-996C-C5051A1EAA31}"/>
                </a:ext>
              </a:extLst>
            </xdr:cNvPr>
            <xdr:cNvSpPr txBox="1"/>
          </xdr:nvSpPr>
          <xdr:spPr>
            <a:xfrm>
              <a:off x="1600200" y="3204210"/>
              <a:ext cx="229851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𝑆_3=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(8𝑥_1+𝑥_2+7𝑥_3+6𝑥_4+2𝑥_5</a:t>
              </a:r>
              <a:r>
                <a:rPr lang="es-MX" sz="1100" b="0" i="0">
                  <a:latin typeface="Cambria Math" panose="02040503050406030204" pitchFamily="18" charset="0"/>
                </a:rPr>
                <a:t>−1)/1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45720</xdr:colOff>
      <xdr:row>22</xdr:row>
      <xdr:rowOff>41910</xdr:rowOff>
    </xdr:from>
    <xdr:ext cx="65" cy="172227"/>
    <xdr:sp macro="" textlink="">
      <xdr:nvSpPr>
        <xdr:cNvPr id="17" name="CuadroTexto 19">
          <a:extLst>
            <a:ext uri="{FF2B5EF4-FFF2-40B4-BE49-F238E27FC236}">
              <a16:creationId xmlns:a16="http://schemas.microsoft.com/office/drawing/2014/main" id="{2D28835C-AEA6-4923-B8EA-0D2FFF6BEE54}"/>
            </a:ext>
          </a:extLst>
        </xdr:cNvPr>
        <xdr:cNvSpPr txBox="1"/>
      </xdr:nvSpPr>
      <xdr:spPr>
        <a:xfrm>
          <a:off x="1630680" y="42786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15240</xdr:colOff>
      <xdr:row>22</xdr:row>
      <xdr:rowOff>49530</xdr:rowOff>
    </xdr:from>
    <xdr:ext cx="200221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20">
              <a:extLst>
                <a:ext uri="{FF2B5EF4-FFF2-40B4-BE49-F238E27FC236}">
                  <a16:creationId xmlns:a16="http://schemas.microsoft.com/office/drawing/2014/main" id="{56A971E0-6CF9-4F26-B7C2-AF2D7C46FE8D}"/>
                </a:ext>
              </a:extLst>
            </xdr:cNvPr>
            <xdr:cNvSpPr txBox="1"/>
          </xdr:nvSpPr>
          <xdr:spPr>
            <a:xfrm>
              <a:off x="1600200" y="4286250"/>
              <a:ext cx="200221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+5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+3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8" name="CuadroTexto 20">
              <a:extLst>
                <a:ext uri="{FF2B5EF4-FFF2-40B4-BE49-F238E27FC236}">
                  <a16:creationId xmlns:a16="http://schemas.microsoft.com/office/drawing/2014/main" id="{56A971E0-6CF9-4F26-B7C2-AF2D7C46FE8D}"/>
                </a:ext>
              </a:extLst>
            </xdr:cNvPr>
            <xdr:cNvSpPr txBox="1"/>
          </xdr:nvSpPr>
          <xdr:spPr>
            <a:xfrm>
              <a:off x="1600200" y="4286250"/>
              <a:ext cx="200221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〖5𝑥〗_1+〖2𝑥〗_2+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𝑥_3+5𝑥_4+3𝑥_5</a:t>
              </a:r>
              <a:r>
                <a:rPr lang="es-MX" sz="1100" b="0" i="0">
                  <a:latin typeface="Cambria Math" panose="02040503050406030204" pitchFamily="18" charset="0"/>
                </a:rPr>
                <a:t>≤1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7620</xdr:colOff>
      <xdr:row>23</xdr:row>
      <xdr:rowOff>102870</xdr:rowOff>
    </xdr:from>
    <xdr:ext cx="238520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21">
              <a:extLst>
                <a:ext uri="{FF2B5EF4-FFF2-40B4-BE49-F238E27FC236}">
                  <a16:creationId xmlns:a16="http://schemas.microsoft.com/office/drawing/2014/main" id="{1D993EC9-6416-4BAF-A9FB-B197DC307475}"/>
                </a:ext>
              </a:extLst>
            </xdr:cNvPr>
            <xdr:cNvSpPr txBox="1"/>
          </xdr:nvSpPr>
          <xdr:spPr>
            <a:xfrm>
              <a:off x="1592580" y="4522470"/>
              <a:ext cx="238520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11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+8.5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+10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+9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≥11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9" name="CuadroTexto 21">
              <a:extLst>
                <a:ext uri="{FF2B5EF4-FFF2-40B4-BE49-F238E27FC236}">
                  <a16:creationId xmlns:a16="http://schemas.microsoft.com/office/drawing/2014/main" id="{1D993EC9-6416-4BAF-A9FB-B197DC307475}"/>
                </a:ext>
              </a:extLst>
            </xdr:cNvPr>
            <xdr:cNvSpPr txBox="1"/>
          </xdr:nvSpPr>
          <xdr:spPr>
            <a:xfrm>
              <a:off x="1592580" y="4522470"/>
              <a:ext cx="238520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11𝑥_1+〖8𝑥〗_2+8.5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𝑥_3+10𝑥_4+9𝑥_5</a:t>
              </a:r>
              <a:r>
                <a:rPr lang="es-MX" sz="1100" b="0" i="0">
                  <a:latin typeface="Cambria Math" panose="02040503050406030204" pitchFamily="18" charset="0"/>
                </a:rPr>
                <a:t>≥11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30480</xdr:colOff>
      <xdr:row>24</xdr:row>
      <xdr:rowOff>163830</xdr:rowOff>
    </xdr:from>
    <xdr:ext cx="196579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22">
              <a:extLst>
                <a:ext uri="{FF2B5EF4-FFF2-40B4-BE49-F238E27FC236}">
                  <a16:creationId xmlns:a16="http://schemas.microsoft.com/office/drawing/2014/main" id="{E80C56AF-B3BB-40DA-91E9-189505C1933B}"/>
                </a:ext>
              </a:extLst>
            </xdr:cNvPr>
            <xdr:cNvSpPr txBox="1"/>
          </xdr:nvSpPr>
          <xdr:spPr>
            <a:xfrm>
              <a:off x="1615440" y="4766310"/>
              <a:ext cx="196579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8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+7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+6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0" name="CuadroTexto 22">
              <a:extLst>
                <a:ext uri="{FF2B5EF4-FFF2-40B4-BE49-F238E27FC236}">
                  <a16:creationId xmlns:a16="http://schemas.microsoft.com/office/drawing/2014/main" id="{E80C56AF-B3BB-40DA-91E9-189505C1933B}"/>
                </a:ext>
              </a:extLst>
            </xdr:cNvPr>
            <xdr:cNvSpPr txBox="1"/>
          </xdr:nvSpPr>
          <xdr:spPr>
            <a:xfrm>
              <a:off x="1615440" y="4766310"/>
              <a:ext cx="196579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8𝑥_1+𝑥_2+7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𝑥_3+6𝑥_4+2𝑥_5</a:t>
              </a:r>
              <a:r>
                <a:rPr lang="es-MX" sz="1100" b="0" i="0">
                  <a:latin typeface="Cambria Math" panose="02040503050406030204" pitchFamily="18" charset="0"/>
                </a:rPr>
                <a:t>≤1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60960</xdr:colOff>
      <xdr:row>2</xdr:row>
      <xdr:rowOff>87630</xdr:rowOff>
    </xdr:from>
    <xdr:ext cx="58285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57F26B4-5B15-4BBB-9783-BC4A97B54CC3}"/>
                </a:ext>
              </a:extLst>
            </xdr:cNvPr>
            <xdr:cNvSpPr txBox="1"/>
          </xdr:nvSpPr>
          <xdr:spPr>
            <a:xfrm>
              <a:off x="1645920" y="461010"/>
              <a:ext cx="58285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57F26B4-5B15-4BBB-9783-BC4A97B54CC3}"/>
                </a:ext>
              </a:extLst>
            </xdr:cNvPr>
            <xdr:cNvSpPr txBox="1"/>
          </xdr:nvSpPr>
          <xdr:spPr>
            <a:xfrm>
              <a:off x="1645920" y="461010"/>
              <a:ext cx="58285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𝑤_1 𝑆_1≤𝑞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60960</xdr:colOff>
      <xdr:row>3</xdr:row>
      <xdr:rowOff>171450</xdr:rowOff>
    </xdr:from>
    <xdr:ext cx="58939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2C71883-9A4F-4F86-B7D5-322969B51075}"/>
                </a:ext>
              </a:extLst>
            </xdr:cNvPr>
            <xdr:cNvSpPr txBox="1"/>
          </xdr:nvSpPr>
          <xdr:spPr>
            <a:xfrm>
              <a:off x="1645920" y="750570"/>
              <a:ext cx="58939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2C71883-9A4F-4F86-B7D5-322969B51075}"/>
                </a:ext>
              </a:extLst>
            </xdr:cNvPr>
            <xdr:cNvSpPr txBox="1"/>
          </xdr:nvSpPr>
          <xdr:spPr>
            <a:xfrm>
              <a:off x="1645920" y="750570"/>
              <a:ext cx="58939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𝑤_2 𝑆_2≤𝑞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76200</xdr:colOff>
      <xdr:row>5</xdr:row>
      <xdr:rowOff>102870</xdr:rowOff>
    </xdr:from>
    <xdr:ext cx="58939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6911BCB-DDCF-4CFC-9805-5301F1089A44}"/>
                </a:ext>
              </a:extLst>
            </xdr:cNvPr>
            <xdr:cNvSpPr txBox="1"/>
          </xdr:nvSpPr>
          <xdr:spPr>
            <a:xfrm>
              <a:off x="1661160" y="1047750"/>
              <a:ext cx="58939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6911BCB-DDCF-4CFC-9805-5301F1089A44}"/>
                </a:ext>
              </a:extLst>
            </xdr:cNvPr>
            <xdr:cNvSpPr txBox="1"/>
          </xdr:nvSpPr>
          <xdr:spPr>
            <a:xfrm>
              <a:off x="1661160" y="1047750"/>
              <a:ext cx="58939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𝑤_3 𝑆_3≤𝑞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68580</xdr:colOff>
      <xdr:row>7</xdr:row>
      <xdr:rowOff>3810</xdr:rowOff>
    </xdr:from>
    <xdr:ext cx="171547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0574E3-56A1-4832-83EF-D16B1AADD1D7}"/>
                </a:ext>
              </a:extLst>
            </xdr:cNvPr>
            <xdr:cNvSpPr txBox="1"/>
          </xdr:nvSpPr>
          <xdr:spPr>
            <a:xfrm>
              <a:off x="1653540" y="1314450"/>
              <a:ext cx="171547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0574E3-56A1-4832-83EF-D16B1AADD1D7}"/>
                </a:ext>
              </a:extLst>
            </xdr:cNvPr>
            <xdr:cNvSpPr txBox="1"/>
          </xdr:nvSpPr>
          <xdr:spPr>
            <a:xfrm>
              <a:off x="1653540" y="1314450"/>
              <a:ext cx="171547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𝑥_1+𝑥_2+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𝑥_3+ 𝑥_4+𝑥_5</a:t>
              </a:r>
              <a:r>
                <a:rPr lang="es-MX" sz="1100" b="0" i="0">
                  <a:latin typeface="Cambria Math" panose="02040503050406030204" pitchFamily="18" charset="0"/>
                </a:rPr>
                <a:t>≤1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76200</xdr:colOff>
      <xdr:row>9</xdr:row>
      <xdr:rowOff>163830</xdr:rowOff>
    </xdr:from>
    <xdr:ext cx="122713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26DDCA5-AFE2-4DB0-8175-CBB997185FED}"/>
                </a:ext>
              </a:extLst>
            </xdr:cNvPr>
            <xdr:cNvSpPr txBox="1"/>
          </xdr:nvSpPr>
          <xdr:spPr>
            <a:xfrm>
              <a:off x="1661160" y="1847850"/>
              <a:ext cx="122713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≥0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26DDCA5-AFE2-4DB0-8175-CBB997185FED}"/>
                </a:ext>
              </a:extLst>
            </xdr:cNvPr>
            <xdr:cNvSpPr txBox="1"/>
          </xdr:nvSpPr>
          <xdr:spPr>
            <a:xfrm>
              <a:off x="1661160" y="1847850"/>
              <a:ext cx="122713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𝑥_1, 𝑥_2,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𝑥_3,𝑥_4,𝑥_5</a:t>
              </a:r>
              <a:r>
                <a:rPr lang="es-MX" sz="1100" b="0" i="0">
                  <a:latin typeface="Cambria Math" panose="02040503050406030204" pitchFamily="18" charset="0"/>
                </a:rPr>
                <a:t>≥0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60960</xdr:colOff>
      <xdr:row>8</xdr:row>
      <xdr:rowOff>72390</xdr:rowOff>
    </xdr:from>
    <xdr:ext cx="1705916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629DCF1-12F3-4DBC-B2E3-FDB5D0EA5BDD}"/>
                </a:ext>
              </a:extLst>
            </xdr:cNvPr>
            <xdr:cNvSpPr txBox="1"/>
          </xdr:nvSpPr>
          <xdr:spPr>
            <a:xfrm>
              <a:off x="1645920" y="1573530"/>
              <a:ext cx="1705916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≥1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629DCF1-12F3-4DBC-B2E3-FDB5D0EA5BDD}"/>
                </a:ext>
              </a:extLst>
            </xdr:cNvPr>
            <xdr:cNvSpPr txBox="1"/>
          </xdr:nvSpPr>
          <xdr:spPr>
            <a:xfrm>
              <a:off x="1645920" y="1573530"/>
              <a:ext cx="1705916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𝑥_1+𝑥_2+ 𝑥_3+ 𝑥_4+𝑥_5≥1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144780</xdr:colOff>
      <xdr:row>2</xdr:row>
      <xdr:rowOff>95250</xdr:rowOff>
    </xdr:from>
    <xdr:ext cx="89114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E3B37234-2E11-462D-8438-26793A9345C0}"/>
                </a:ext>
              </a:extLst>
            </xdr:cNvPr>
            <xdr:cNvSpPr txBox="1"/>
          </xdr:nvSpPr>
          <xdr:spPr>
            <a:xfrm>
              <a:off x="2522220" y="468630"/>
              <a:ext cx="89114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𝑞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≥0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E3B37234-2E11-462D-8438-26793A9345C0}"/>
                </a:ext>
              </a:extLst>
            </xdr:cNvPr>
            <xdr:cNvSpPr txBox="1"/>
          </xdr:nvSpPr>
          <xdr:spPr>
            <a:xfrm>
              <a:off x="2522220" y="468630"/>
              <a:ext cx="89114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〖𝑞 − 𝑤〗_1 𝑆_1≥0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152400</xdr:colOff>
      <xdr:row>3</xdr:row>
      <xdr:rowOff>171450</xdr:rowOff>
    </xdr:from>
    <xdr:ext cx="89768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F0AA15C-1278-4C87-BCA1-7B30C3CDF714}"/>
                </a:ext>
              </a:extLst>
            </xdr:cNvPr>
            <xdr:cNvSpPr txBox="1"/>
          </xdr:nvSpPr>
          <xdr:spPr>
            <a:xfrm>
              <a:off x="2529840" y="750570"/>
              <a:ext cx="89768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𝑞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≥0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F0AA15C-1278-4C87-BCA1-7B30C3CDF714}"/>
                </a:ext>
              </a:extLst>
            </xdr:cNvPr>
            <xdr:cNvSpPr txBox="1"/>
          </xdr:nvSpPr>
          <xdr:spPr>
            <a:xfrm>
              <a:off x="2529840" y="750570"/>
              <a:ext cx="89768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〖𝑞 − 𝑤〗_2 𝑆_2≥0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160020</xdr:colOff>
      <xdr:row>5</xdr:row>
      <xdr:rowOff>87630</xdr:rowOff>
    </xdr:from>
    <xdr:ext cx="924099" cy="518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CAFDF240-0BCD-4DD6-93D1-A3CE5B7D0494}"/>
                </a:ext>
              </a:extLst>
            </xdr:cNvPr>
            <xdr:cNvSpPr txBox="1"/>
          </xdr:nvSpPr>
          <xdr:spPr>
            <a:xfrm>
              <a:off x="2537460" y="1032510"/>
              <a:ext cx="924099" cy="518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𝑞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≥0</m:t>
                    </m:r>
                  </m:oMath>
                </m:oMathPara>
              </a14:m>
              <a:endParaRPr lang="es-MX" sz="1100" b="0"/>
            </a:p>
            <a:p>
              <a:endParaRPr lang="es-MX" sz="1100"/>
            </a:p>
            <a:p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CAFDF240-0BCD-4DD6-93D1-A3CE5B7D0494}"/>
                </a:ext>
              </a:extLst>
            </xdr:cNvPr>
            <xdr:cNvSpPr txBox="1"/>
          </xdr:nvSpPr>
          <xdr:spPr>
            <a:xfrm>
              <a:off x="2537460" y="1032510"/>
              <a:ext cx="924099" cy="518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〖𝑞 − 𝑤〗_3 𝑆_3≥0</a:t>
              </a:r>
              <a:endParaRPr lang="es-MX" sz="1100" b="0"/>
            </a:p>
            <a:p>
              <a:endParaRPr lang="es-MX" sz="1100"/>
            </a:p>
            <a:p>
              <a:endParaRPr lang="es-MX" sz="1100"/>
            </a:p>
          </xdr:txBody>
        </xdr:sp>
      </mc:Fallback>
    </mc:AlternateContent>
    <xdr:clientData/>
  </xdr:oneCellAnchor>
  <xdr:twoCellAnchor>
    <xdr:from>
      <xdr:col>2</xdr:col>
      <xdr:colOff>716280</xdr:colOff>
      <xdr:row>2</xdr:row>
      <xdr:rowOff>175260</xdr:rowOff>
    </xdr:from>
    <xdr:to>
      <xdr:col>3</xdr:col>
      <xdr:colOff>60960</xdr:colOff>
      <xdr:row>2</xdr:row>
      <xdr:rowOff>175260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C5B7D784-1FD7-47AF-9CD0-9320324B1D97}"/>
            </a:ext>
          </a:extLst>
        </xdr:cNvPr>
        <xdr:cNvCxnSpPr/>
      </xdr:nvCxnSpPr>
      <xdr:spPr>
        <a:xfrm>
          <a:off x="2301240" y="548640"/>
          <a:ext cx="13716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731520</xdr:colOff>
      <xdr:row>4</xdr:row>
      <xdr:rowOff>99060</xdr:rowOff>
    </xdr:from>
    <xdr:to>
      <xdr:col>3</xdr:col>
      <xdr:colOff>76200</xdr:colOff>
      <xdr:row>4</xdr:row>
      <xdr:rowOff>99060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775F1504-DE92-42C5-A449-8CA978E18422}"/>
            </a:ext>
          </a:extLst>
        </xdr:cNvPr>
        <xdr:cNvCxnSpPr/>
      </xdr:nvCxnSpPr>
      <xdr:spPr>
        <a:xfrm>
          <a:off x="2316480" y="861060"/>
          <a:ext cx="13716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731520</xdr:colOff>
      <xdr:row>6</xdr:row>
      <xdr:rowOff>30480</xdr:rowOff>
    </xdr:from>
    <xdr:to>
      <xdr:col>3</xdr:col>
      <xdr:colOff>76200</xdr:colOff>
      <xdr:row>6</xdr:row>
      <xdr:rowOff>30480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8BDE0409-EC55-492B-AE50-9CF850483EE7}"/>
            </a:ext>
          </a:extLst>
        </xdr:cNvPr>
        <xdr:cNvCxnSpPr/>
      </xdr:nvCxnSpPr>
      <xdr:spPr>
        <a:xfrm>
          <a:off x="2316480" y="1158240"/>
          <a:ext cx="13716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13</xdr:row>
      <xdr:rowOff>26670</xdr:rowOff>
    </xdr:from>
    <xdr:ext cx="2295244" cy="320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6">
              <a:extLst>
                <a:ext uri="{FF2B5EF4-FFF2-40B4-BE49-F238E27FC236}">
                  <a16:creationId xmlns:a16="http://schemas.microsoft.com/office/drawing/2014/main" id="{0CC38866-9A19-44CB-994F-1624E5978E7B}"/>
                </a:ext>
              </a:extLst>
            </xdr:cNvPr>
            <xdr:cNvSpPr txBox="1"/>
          </xdr:nvSpPr>
          <xdr:spPr>
            <a:xfrm>
              <a:off x="1584960" y="2480310"/>
              <a:ext cx="2295244" cy="320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+5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+3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4" name="CuadroTexto 16">
              <a:extLst>
                <a:ext uri="{FF2B5EF4-FFF2-40B4-BE49-F238E27FC236}">
                  <a16:creationId xmlns:a16="http://schemas.microsoft.com/office/drawing/2014/main" id="{0CC38866-9A19-44CB-994F-1624E5978E7B}"/>
                </a:ext>
              </a:extLst>
            </xdr:cNvPr>
            <xdr:cNvSpPr txBox="1"/>
          </xdr:nvSpPr>
          <xdr:spPr>
            <a:xfrm>
              <a:off x="1584960" y="2480310"/>
              <a:ext cx="2295244" cy="320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𝑆_1=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(〖5𝑥〗_1+〖2𝑥〗_2+𝑥_3+5𝑥_4+3𝑥_5</a:t>
              </a:r>
              <a:r>
                <a:rPr lang="es-MX" sz="1100" b="0" i="0">
                  <a:latin typeface="Cambria Math" panose="02040503050406030204" pitchFamily="18" charset="0"/>
                </a:rPr>
                <a:t>−1)/1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784860</xdr:colOff>
      <xdr:row>15</xdr:row>
      <xdr:rowOff>3810</xdr:rowOff>
    </xdr:from>
    <xdr:ext cx="2823337" cy="320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7">
              <a:extLst>
                <a:ext uri="{FF2B5EF4-FFF2-40B4-BE49-F238E27FC236}">
                  <a16:creationId xmlns:a16="http://schemas.microsoft.com/office/drawing/2014/main" id="{47FDA88E-B82A-4236-9B6D-AD086609B242}"/>
                </a:ext>
              </a:extLst>
            </xdr:cNvPr>
            <xdr:cNvSpPr txBox="1"/>
          </xdr:nvSpPr>
          <xdr:spPr>
            <a:xfrm>
              <a:off x="1577340" y="2830830"/>
              <a:ext cx="2823337" cy="320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11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−8.5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−10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−9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+11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11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5" name="CuadroTexto 17">
              <a:extLst>
                <a:ext uri="{FF2B5EF4-FFF2-40B4-BE49-F238E27FC236}">
                  <a16:creationId xmlns:a16="http://schemas.microsoft.com/office/drawing/2014/main" id="{47FDA88E-B82A-4236-9B6D-AD086609B242}"/>
                </a:ext>
              </a:extLst>
            </xdr:cNvPr>
            <xdr:cNvSpPr txBox="1"/>
          </xdr:nvSpPr>
          <xdr:spPr>
            <a:xfrm>
              <a:off x="1577340" y="2830830"/>
              <a:ext cx="2823337" cy="320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𝑆_2=  (−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11𝑥_1−〖8𝑥〗_2−8.5𝑥_3−10𝑥_4−9𝑥_5+11)/</a:t>
              </a:r>
              <a:r>
                <a:rPr lang="es-MX" sz="1100" b="0" i="0">
                  <a:latin typeface="Cambria Math" panose="02040503050406030204" pitchFamily="18" charset="0"/>
                </a:rPr>
                <a:t>11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15240</xdr:colOff>
      <xdr:row>16</xdr:row>
      <xdr:rowOff>171450</xdr:rowOff>
    </xdr:from>
    <xdr:ext cx="2298514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8">
              <a:extLst>
                <a:ext uri="{FF2B5EF4-FFF2-40B4-BE49-F238E27FC236}">
                  <a16:creationId xmlns:a16="http://schemas.microsoft.com/office/drawing/2014/main" id="{EA2CAE5A-5B50-485F-9DF2-112F9921A56C}"/>
                </a:ext>
              </a:extLst>
            </xdr:cNvPr>
            <xdr:cNvSpPr txBox="1"/>
          </xdr:nvSpPr>
          <xdr:spPr>
            <a:xfrm>
              <a:off x="1600200" y="3204210"/>
              <a:ext cx="229851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+7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+6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6" name="CuadroTexto 18">
              <a:extLst>
                <a:ext uri="{FF2B5EF4-FFF2-40B4-BE49-F238E27FC236}">
                  <a16:creationId xmlns:a16="http://schemas.microsoft.com/office/drawing/2014/main" id="{EA2CAE5A-5B50-485F-9DF2-112F9921A56C}"/>
                </a:ext>
              </a:extLst>
            </xdr:cNvPr>
            <xdr:cNvSpPr txBox="1"/>
          </xdr:nvSpPr>
          <xdr:spPr>
            <a:xfrm>
              <a:off x="1600200" y="3204210"/>
              <a:ext cx="229851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𝑆_3=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(8𝑥_1+𝑥_2+7𝑥_3+6𝑥_4+2𝑥_5</a:t>
              </a:r>
              <a:r>
                <a:rPr lang="es-MX" sz="1100" b="0" i="0">
                  <a:latin typeface="Cambria Math" panose="02040503050406030204" pitchFamily="18" charset="0"/>
                </a:rPr>
                <a:t>−1)/1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45720</xdr:colOff>
      <xdr:row>22</xdr:row>
      <xdr:rowOff>41910</xdr:rowOff>
    </xdr:from>
    <xdr:ext cx="65" cy="172227"/>
    <xdr:sp macro="" textlink="">
      <xdr:nvSpPr>
        <xdr:cNvPr id="17" name="CuadroTexto 19">
          <a:extLst>
            <a:ext uri="{FF2B5EF4-FFF2-40B4-BE49-F238E27FC236}">
              <a16:creationId xmlns:a16="http://schemas.microsoft.com/office/drawing/2014/main" id="{EDF0AB7C-3289-4EE3-96FA-E6F6BA8A609F}"/>
            </a:ext>
          </a:extLst>
        </xdr:cNvPr>
        <xdr:cNvSpPr txBox="1"/>
      </xdr:nvSpPr>
      <xdr:spPr>
        <a:xfrm>
          <a:off x="1630680" y="42786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15240</xdr:colOff>
      <xdr:row>22</xdr:row>
      <xdr:rowOff>49530</xdr:rowOff>
    </xdr:from>
    <xdr:ext cx="200221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20">
              <a:extLst>
                <a:ext uri="{FF2B5EF4-FFF2-40B4-BE49-F238E27FC236}">
                  <a16:creationId xmlns:a16="http://schemas.microsoft.com/office/drawing/2014/main" id="{9664EA03-04E0-4C93-B7CB-69931E36D37B}"/>
                </a:ext>
              </a:extLst>
            </xdr:cNvPr>
            <xdr:cNvSpPr txBox="1"/>
          </xdr:nvSpPr>
          <xdr:spPr>
            <a:xfrm>
              <a:off x="1600200" y="4286250"/>
              <a:ext cx="200221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+5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+3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8" name="CuadroTexto 20">
              <a:extLst>
                <a:ext uri="{FF2B5EF4-FFF2-40B4-BE49-F238E27FC236}">
                  <a16:creationId xmlns:a16="http://schemas.microsoft.com/office/drawing/2014/main" id="{9664EA03-04E0-4C93-B7CB-69931E36D37B}"/>
                </a:ext>
              </a:extLst>
            </xdr:cNvPr>
            <xdr:cNvSpPr txBox="1"/>
          </xdr:nvSpPr>
          <xdr:spPr>
            <a:xfrm>
              <a:off x="1600200" y="4286250"/>
              <a:ext cx="200221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〖5𝑥〗_1+〖2𝑥〗_2+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𝑥_3+5𝑥_4+3𝑥_5</a:t>
              </a:r>
              <a:r>
                <a:rPr lang="es-MX" sz="1100" b="0" i="0">
                  <a:latin typeface="Cambria Math" panose="02040503050406030204" pitchFamily="18" charset="0"/>
                </a:rPr>
                <a:t>≤1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7620</xdr:colOff>
      <xdr:row>23</xdr:row>
      <xdr:rowOff>102870</xdr:rowOff>
    </xdr:from>
    <xdr:ext cx="238520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21">
              <a:extLst>
                <a:ext uri="{FF2B5EF4-FFF2-40B4-BE49-F238E27FC236}">
                  <a16:creationId xmlns:a16="http://schemas.microsoft.com/office/drawing/2014/main" id="{CCB65378-A29D-4D3F-9573-92FBEF7538F4}"/>
                </a:ext>
              </a:extLst>
            </xdr:cNvPr>
            <xdr:cNvSpPr txBox="1"/>
          </xdr:nvSpPr>
          <xdr:spPr>
            <a:xfrm>
              <a:off x="1592580" y="4522470"/>
              <a:ext cx="238520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11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+8.5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+10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+9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≥11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9" name="CuadroTexto 21">
              <a:extLst>
                <a:ext uri="{FF2B5EF4-FFF2-40B4-BE49-F238E27FC236}">
                  <a16:creationId xmlns:a16="http://schemas.microsoft.com/office/drawing/2014/main" id="{CCB65378-A29D-4D3F-9573-92FBEF7538F4}"/>
                </a:ext>
              </a:extLst>
            </xdr:cNvPr>
            <xdr:cNvSpPr txBox="1"/>
          </xdr:nvSpPr>
          <xdr:spPr>
            <a:xfrm>
              <a:off x="1592580" y="4522470"/>
              <a:ext cx="238520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11𝑥_1+〖8𝑥〗_2+8.5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𝑥_3+10𝑥_4+9𝑥_5</a:t>
              </a:r>
              <a:r>
                <a:rPr lang="es-MX" sz="1100" b="0" i="0">
                  <a:latin typeface="Cambria Math" panose="02040503050406030204" pitchFamily="18" charset="0"/>
                </a:rPr>
                <a:t>≥11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30480</xdr:colOff>
      <xdr:row>24</xdr:row>
      <xdr:rowOff>163830</xdr:rowOff>
    </xdr:from>
    <xdr:ext cx="196579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22">
              <a:extLst>
                <a:ext uri="{FF2B5EF4-FFF2-40B4-BE49-F238E27FC236}">
                  <a16:creationId xmlns:a16="http://schemas.microsoft.com/office/drawing/2014/main" id="{EFC920B8-B77A-4413-B007-D4B63AC5AC13}"/>
                </a:ext>
              </a:extLst>
            </xdr:cNvPr>
            <xdr:cNvSpPr txBox="1"/>
          </xdr:nvSpPr>
          <xdr:spPr>
            <a:xfrm>
              <a:off x="1615440" y="4766310"/>
              <a:ext cx="196579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8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+7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+6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0" name="CuadroTexto 22">
              <a:extLst>
                <a:ext uri="{FF2B5EF4-FFF2-40B4-BE49-F238E27FC236}">
                  <a16:creationId xmlns:a16="http://schemas.microsoft.com/office/drawing/2014/main" id="{EFC920B8-B77A-4413-B007-D4B63AC5AC13}"/>
                </a:ext>
              </a:extLst>
            </xdr:cNvPr>
            <xdr:cNvSpPr txBox="1"/>
          </xdr:nvSpPr>
          <xdr:spPr>
            <a:xfrm>
              <a:off x="1615440" y="4766310"/>
              <a:ext cx="196579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8𝑥_1+𝑥_2+7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𝑥_3+6𝑥_4+2𝑥_5</a:t>
              </a:r>
              <a:r>
                <a:rPr lang="es-MX" sz="1100" b="0" i="0">
                  <a:latin typeface="Cambria Math" panose="02040503050406030204" pitchFamily="18" charset="0"/>
                </a:rPr>
                <a:t>≤1</a:t>
              </a:r>
              <a:endParaRPr lang="es-MX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FCB4-037F-E045-B99F-2829C018B376}">
  <dimension ref="B2:L21"/>
  <sheetViews>
    <sheetView zoomScale="130" zoomScaleNormal="130" workbookViewId="0">
      <selection activeCell="F24" sqref="F24"/>
    </sheetView>
  </sheetViews>
  <sheetFormatPr baseColWidth="10" defaultColWidth="11" defaultRowHeight="16" x14ac:dyDescent="0.2"/>
  <cols>
    <col min="6" max="6" width="11.83203125" bestFit="1" customWidth="1"/>
  </cols>
  <sheetData>
    <row r="2" spans="2:6" x14ac:dyDescent="0.2">
      <c r="B2" s="1" t="s">
        <v>0</v>
      </c>
      <c r="C2" s="1" t="s">
        <v>1</v>
      </c>
      <c r="D2" s="1" t="s">
        <v>2</v>
      </c>
    </row>
    <row r="3" spans="2:6" x14ac:dyDescent="0.2">
      <c r="B3" s="2" t="s">
        <v>3</v>
      </c>
      <c r="C3" s="2">
        <v>12</v>
      </c>
      <c r="D3" s="2">
        <v>4</v>
      </c>
    </row>
    <row r="4" spans="2:6" x14ac:dyDescent="0.2">
      <c r="B4" s="2" t="s">
        <v>4</v>
      </c>
      <c r="C4" s="2">
        <v>4</v>
      </c>
      <c r="D4" s="2">
        <v>4</v>
      </c>
    </row>
    <row r="5" spans="2:6" x14ac:dyDescent="0.2">
      <c r="B5" s="2" t="s">
        <v>5</v>
      </c>
      <c r="C5" s="2">
        <v>10</v>
      </c>
      <c r="D5" s="2">
        <v>20</v>
      </c>
    </row>
    <row r="11" spans="2:6" x14ac:dyDescent="0.2">
      <c r="B11" s="1"/>
      <c r="C11" s="1" t="s">
        <v>6</v>
      </c>
      <c r="D11" s="1" t="s">
        <v>7</v>
      </c>
      <c r="E11" s="1" t="s">
        <v>8</v>
      </c>
      <c r="F11" s="1" t="s">
        <v>9</v>
      </c>
    </row>
    <row r="12" spans="2:6" x14ac:dyDescent="0.2">
      <c r="B12" s="2" t="s">
        <v>3</v>
      </c>
      <c r="C12" s="2">
        <v>12</v>
      </c>
      <c r="D12" s="2">
        <v>4</v>
      </c>
      <c r="E12" s="2">
        <f>SUMPRODUCT($C$17:$D$17,C12:D12)</f>
        <v>48.000000000000007</v>
      </c>
      <c r="F12" s="2">
        <v>48</v>
      </c>
    </row>
    <row r="13" spans="2:6" x14ac:dyDescent="0.2">
      <c r="B13" s="2" t="s">
        <v>4</v>
      </c>
      <c r="C13" s="2">
        <v>4</v>
      </c>
      <c r="D13" s="2">
        <v>4</v>
      </c>
      <c r="E13" s="2">
        <f t="shared" ref="E13:E14" si="0">SUMPRODUCT($C$17:$D$17,C13:D13)</f>
        <v>28</v>
      </c>
      <c r="F13" s="2">
        <v>28</v>
      </c>
    </row>
    <row r="14" spans="2:6" x14ac:dyDescent="0.2">
      <c r="B14" s="2" t="s">
        <v>5</v>
      </c>
      <c r="C14" s="2">
        <v>10</v>
      </c>
      <c r="D14" s="2">
        <v>20</v>
      </c>
      <c r="E14" s="2">
        <f t="shared" si="0"/>
        <v>115</v>
      </c>
      <c r="F14" s="2">
        <v>100</v>
      </c>
    </row>
    <row r="16" spans="2:6" x14ac:dyDescent="0.2">
      <c r="C16" s="1" t="s">
        <v>6</v>
      </c>
      <c r="D16" s="1" t="s">
        <v>7</v>
      </c>
    </row>
    <row r="17" spans="3:12" x14ac:dyDescent="0.2">
      <c r="C17" s="2">
        <v>2.5000000000000004</v>
      </c>
      <c r="D17" s="2">
        <v>4.5</v>
      </c>
    </row>
    <row r="18" spans="3:12" x14ac:dyDescent="0.2">
      <c r="G18" s="2" t="s">
        <v>10</v>
      </c>
      <c r="H18" s="3" t="s">
        <v>6</v>
      </c>
      <c r="I18" s="3" t="s">
        <v>7</v>
      </c>
      <c r="J18" s="3" t="s">
        <v>11</v>
      </c>
      <c r="K18" s="3" t="s">
        <v>12</v>
      </c>
      <c r="L18" s="4" t="s">
        <v>13</v>
      </c>
    </row>
    <row r="19" spans="3:12" x14ac:dyDescent="0.2">
      <c r="C19" s="1" t="s">
        <v>6</v>
      </c>
      <c r="D19" s="1" t="s">
        <v>7</v>
      </c>
      <c r="E19" s="1" t="s">
        <v>14</v>
      </c>
      <c r="G19" s="5" t="s">
        <v>11</v>
      </c>
      <c r="H19">
        <v>10</v>
      </c>
      <c r="I19">
        <v>0</v>
      </c>
      <c r="J19">
        <v>2</v>
      </c>
      <c r="K19">
        <v>8000</v>
      </c>
      <c r="L19" s="6">
        <v>400000</v>
      </c>
    </row>
    <row r="20" spans="3:12" x14ac:dyDescent="0.2">
      <c r="C20" s="2">
        <v>40000</v>
      </c>
      <c r="D20" s="2">
        <v>32000</v>
      </c>
      <c r="E20" s="2">
        <f>SUMPRODUCT(C17:D17,C20:D20)</f>
        <v>244000</v>
      </c>
      <c r="G20" s="5" t="s">
        <v>12</v>
      </c>
      <c r="H20">
        <v>4</v>
      </c>
      <c r="I20">
        <v>3</v>
      </c>
      <c r="J20">
        <v>2.15</v>
      </c>
      <c r="K20">
        <v>6950</v>
      </c>
      <c r="L20" s="6">
        <v>256000</v>
      </c>
    </row>
    <row r="21" spans="3:12" x14ac:dyDescent="0.2">
      <c r="G21" s="7" t="s">
        <v>13</v>
      </c>
      <c r="H21" s="8">
        <v>2.5</v>
      </c>
      <c r="I21" s="8">
        <v>4.5</v>
      </c>
      <c r="J21" s="8">
        <v>2.5249999999999999</v>
      </c>
      <c r="K21" s="8">
        <v>7625</v>
      </c>
      <c r="L21" s="9">
        <v>244000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627C-118D-FB47-9309-08874740E858}">
  <dimension ref="B1:P16"/>
  <sheetViews>
    <sheetView showGridLines="0" zoomScale="130" zoomScaleNormal="130" workbookViewId="0">
      <selection activeCell="J35" sqref="J35"/>
    </sheetView>
  </sheetViews>
  <sheetFormatPr baseColWidth="10" defaultColWidth="11" defaultRowHeight="16" x14ac:dyDescent="0.2"/>
  <cols>
    <col min="5" max="5" width="11.83203125" bestFit="1" customWidth="1"/>
  </cols>
  <sheetData>
    <row r="1" spans="2:16" ht="17" thickBot="1" x14ac:dyDescent="0.25"/>
    <row r="2" spans="2:16" ht="17" thickBot="1" x14ac:dyDescent="0.25">
      <c r="B2" s="10" t="s">
        <v>102</v>
      </c>
      <c r="C2" s="10" t="s">
        <v>103</v>
      </c>
      <c r="D2" s="10" t="s">
        <v>104</v>
      </c>
      <c r="E2" s="10" t="s">
        <v>105</v>
      </c>
      <c r="G2" s="31"/>
      <c r="H2" s="35" t="s">
        <v>106</v>
      </c>
      <c r="I2" s="35" t="s">
        <v>103</v>
      </c>
      <c r="J2" s="35" t="s">
        <v>105</v>
      </c>
    </row>
    <row r="3" spans="2:16" ht="17" thickBot="1" x14ac:dyDescent="0.25">
      <c r="B3" s="2" t="s">
        <v>107</v>
      </c>
      <c r="C3" s="2">
        <v>0.04</v>
      </c>
      <c r="D3" s="2">
        <v>2</v>
      </c>
      <c r="E3" s="2">
        <v>3</v>
      </c>
      <c r="G3" s="35" t="s">
        <v>108</v>
      </c>
      <c r="H3" s="33">
        <v>200</v>
      </c>
      <c r="I3" s="50">
        <v>400</v>
      </c>
      <c r="J3" s="51">
        <v>300</v>
      </c>
      <c r="M3" s="35" t="s">
        <v>109</v>
      </c>
      <c r="N3" s="31">
        <v>0</v>
      </c>
      <c r="O3" s="31">
        <v>0</v>
      </c>
      <c r="P3" s="47">
        <v>0</v>
      </c>
    </row>
    <row r="4" spans="2:16" ht="17" thickBot="1" x14ac:dyDescent="0.25">
      <c r="B4" s="2" t="s">
        <v>110</v>
      </c>
      <c r="C4" s="2">
        <v>0.03</v>
      </c>
      <c r="D4" s="2">
        <v>1</v>
      </c>
      <c r="E4" s="2">
        <v>4</v>
      </c>
      <c r="M4" s="35" t="s">
        <v>111</v>
      </c>
      <c r="N4" s="48">
        <v>100</v>
      </c>
      <c r="O4" s="31">
        <v>300</v>
      </c>
      <c r="P4" s="47">
        <v>400</v>
      </c>
    </row>
    <row r="7" spans="2:16" x14ac:dyDescent="0.2">
      <c r="B7" s="10" t="s">
        <v>6</v>
      </c>
      <c r="C7" s="10" t="s">
        <v>7</v>
      </c>
      <c r="D7" s="10" t="s">
        <v>8</v>
      </c>
      <c r="E7" s="10" t="s">
        <v>9</v>
      </c>
    </row>
    <row r="8" spans="2:16" x14ac:dyDescent="0.2">
      <c r="B8" s="2">
        <f>2-1.5</f>
        <v>0.5</v>
      </c>
      <c r="C8" s="2">
        <f>1-1.5</f>
        <v>-0.5</v>
      </c>
      <c r="D8" s="2">
        <f>SUMPRODUCT($B$13:$C$13,B8:C8)</f>
        <v>50</v>
      </c>
      <c r="E8" s="2">
        <v>0</v>
      </c>
    </row>
    <row r="9" spans="2:16" x14ac:dyDescent="0.2">
      <c r="B9" s="2">
        <f>3-3.6</f>
        <v>-0.60000000000000009</v>
      </c>
      <c r="C9" s="2">
        <f>4-3.6</f>
        <v>0.39999999999999991</v>
      </c>
      <c r="D9" s="2">
        <f t="shared" ref="D9:D10" si="0">SUMPRODUCT($B$13:$C$13,B9:C9)</f>
        <v>-60.000000000000007</v>
      </c>
      <c r="E9" s="2">
        <v>0</v>
      </c>
    </row>
    <row r="10" spans="2:16" x14ac:dyDescent="0.2">
      <c r="B10" s="2">
        <v>1</v>
      </c>
      <c r="C10" s="2">
        <v>1</v>
      </c>
      <c r="D10" s="2">
        <f t="shared" si="0"/>
        <v>100</v>
      </c>
      <c r="E10" s="2">
        <v>100</v>
      </c>
    </row>
    <row r="11" spans="2:16" ht="17" thickBot="1" x14ac:dyDescent="0.25"/>
    <row r="12" spans="2:16" ht="17" thickBot="1" x14ac:dyDescent="0.25">
      <c r="B12" s="35" t="s">
        <v>6</v>
      </c>
      <c r="C12" s="35" t="s">
        <v>7</v>
      </c>
    </row>
    <row r="13" spans="2:16" ht="17" thickBot="1" x14ac:dyDescent="0.25">
      <c r="B13" s="44">
        <v>100</v>
      </c>
      <c r="C13" s="49">
        <v>0</v>
      </c>
    </row>
    <row r="15" spans="2:16" x14ac:dyDescent="0.2">
      <c r="B15" s="10" t="s">
        <v>6</v>
      </c>
      <c r="C15" s="10" t="s">
        <v>7</v>
      </c>
      <c r="D15" s="10" t="s">
        <v>112</v>
      </c>
    </row>
    <row r="16" spans="2:16" x14ac:dyDescent="0.2">
      <c r="B16" s="2">
        <v>0.04</v>
      </c>
      <c r="C16" s="2">
        <v>0.03</v>
      </c>
      <c r="D16" s="2">
        <f>SUMPRODUCT(B16:C16,B13:C13)</f>
        <v>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D3305-1015-D745-B723-29160D505554}">
  <dimension ref="C2:K20"/>
  <sheetViews>
    <sheetView showGridLines="0" zoomScale="130" zoomScaleNormal="130" workbookViewId="0">
      <selection activeCell="E23" sqref="E23"/>
    </sheetView>
  </sheetViews>
  <sheetFormatPr baseColWidth="10" defaultColWidth="11" defaultRowHeight="16" x14ac:dyDescent="0.2"/>
  <cols>
    <col min="4" max="4" width="12.1640625" bestFit="1" customWidth="1"/>
    <col min="10" max="10" width="11.83203125" bestFit="1" customWidth="1"/>
  </cols>
  <sheetData>
    <row r="2" spans="3:11" x14ac:dyDescent="0.2">
      <c r="C2" s="10" t="s">
        <v>39</v>
      </c>
      <c r="D2" s="10" t="s">
        <v>6</v>
      </c>
      <c r="E2" s="10" t="s">
        <v>7</v>
      </c>
      <c r="F2" s="10" t="s">
        <v>63</v>
      </c>
      <c r="G2" s="10" t="s">
        <v>64</v>
      </c>
      <c r="H2" s="10" t="s">
        <v>65</v>
      </c>
      <c r="I2" s="10" t="s">
        <v>66</v>
      </c>
      <c r="J2" s="10" t="s">
        <v>67</v>
      </c>
      <c r="K2" s="10" t="s">
        <v>68</v>
      </c>
    </row>
    <row r="3" spans="3:11" x14ac:dyDescent="0.2">
      <c r="C3" s="2">
        <v>0.25000000000000538</v>
      </c>
      <c r="D3" s="2">
        <v>25.000000000000441</v>
      </c>
      <c r="E3" s="2">
        <v>74.999999999999574</v>
      </c>
      <c r="F3" s="2">
        <f>(2*D3+E3-100)/100</f>
        <v>0.25000000000000455</v>
      </c>
      <c r="G3" s="2">
        <f>(400-4*D3-3*E3)/400</f>
        <v>0.18749999999999878</v>
      </c>
      <c r="H3" s="2">
        <f>(3*D3+4*E3-300)/300</f>
        <v>0.24999999999999867</v>
      </c>
      <c r="I3" s="2">
        <v>1</v>
      </c>
      <c r="J3" s="2">
        <v>1</v>
      </c>
      <c r="K3" s="2">
        <v>1</v>
      </c>
    </row>
    <row r="5" spans="3:11" x14ac:dyDescent="0.2">
      <c r="C5" s="10" t="s">
        <v>39</v>
      </c>
      <c r="D5" s="10" t="s">
        <v>6</v>
      </c>
      <c r="E5" s="10" t="s">
        <v>7</v>
      </c>
      <c r="F5" s="10" t="s">
        <v>63</v>
      </c>
      <c r="G5" s="10" t="s">
        <v>64</v>
      </c>
      <c r="H5" s="10" t="s">
        <v>65</v>
      </c>
      <c r="I5" s="10" t="s">
        <v>8</v>
      </c>
      <c r="J5" s="10" t="s">
        <v>9</v>
      </c>
    </row>
    <row r="6" spans="3:11" x14ac:dyDescent="0.2">
      <c r="C6" s="2">
        <v>1</v>
      </c>
      <c r="D6" s="2">
        <v>0</v>
      </c>
      <c r="E6" s="2">
        <v>0</v>
      </c>
      <c r="F6" s="2">
        <f>-I3</f>
        <v>-1</v>
      </c>
      <c r="G6" s="2">
        <v>0</v>
      </c>
      <c r="H6" s="2">
        <v>0</v>
      </c>
      <c r="I6" s="2">
        <f t="shared" ref="I6:I12" si="0">SUMPRODUCT($C$3:$H$3,C6:H6)</f>
        <v>8.3266726846886741E-16</v>
      </c>
      <c r="J6" s="2">
        <v>0</v>
      </c>
    </row>
    <row r="7" spans="3:11" x14ac:dyDescent="0.2">
      <c r="C7" s="2">
        <v>1</v>
      </c>
      <c r="D7" s="2">
        <v>0</v>
      </c>
      <c r="E7" s="2">
        <v>0</v>
      </c>
      <c r="F7" s="2">
        <v>0</v>
      </c>
      <c r="G7" s="2">
        <f>-J3</f>
        <v>-1</v>
      </c>
      <c r="H7" s="2">
        <v>0</v>
      </c>
      <c r="I7" s="2">
        <f t="shared" si="0"/>
        <v>6.2500000000006606E-2</v>
      </c>
      <c r="J7" s="2">
        <v>0</v>
      </c>
    </row>
    <row r="8" spans="3:11" x14ac:dyDescent="0.2"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f>-K3</f>
        <v>-1</v>
      </c>
      <c r="I8" s="2">
        <f t="shared" si="0"/>
        <v>6.7168492989821971E-15</v>
      </c>
      <c r="J8" s="2">
        <v>0</v>
      </c>
    </row>
    <row r="9" spans="3:11" x14ac:dyDescent="0.2">
      <c r="C9" s="2">
        <v>0</v>
      </c>
      <c r="D9" s="2">
        <v>1</v>
      </c>
      <c r="E9" s="2">
        <v>1</v>
      </c>
      <c r="F9" s="2">
        <v>0</v>
      </c>
      <c r="G9" s="2">
        <v>0</v>
      </c>
      <c r="H9" s="2">
        <v>0</v>
      </c>
      <c r="I9" s="2">
        <f t="shared" si="0"/>
        <v>100.00000000000001</v>
      </c>
      <c r="J9" s="2">
        <v>100</v>
      </c>
    </row>
    <row r="10" spans="3:11" x14ac:dyDescent="0.2">
      <c r="C10" s="2">
        <v>0</v>
      </c>
      <c r="D10" s="2">
        <v>-1</v>
      </c>
      <c r="E10" s="2">
        <v>-1</v>
      </c>
      <c r="F10" s="2">
        <v>0</v>
      </c>
      <c r="G10" s="2">
        <v>0</v>
      </c>
      <c r="H10" s="2">
        <v>0</v>
      </c>
      <c r="I10" s="2">
        <f t="shared" si="0"/>
        <v>-100.00000000000001</v>
      </c>
      <c r="J10" s="2">
        <v>-100</v>
      </c>
    </row>
    <row r="11" spans="3:11" x14ac:dyDescent="0.2">
      <c r="C11" s="2">
        <v>0</v>
      </c>
      <c r="D11" s="2">
        <v>1</v>
      </c>
      <c r="E11" s="2">
        <v>0</v>
      </c>
      <c r="F11" s="25">
        <v>0</v>
      </c>
      <c r="G11" s="2">
        <v>0</v>
      </c>
      <c r="H11" s="2">
        <v>0</v>
      </c>
      <c r="I11" s="2">
        <f t="shared" si="0"/>
        <v>25.000000000000441</v>
      </c>
      <c r="J11" s="2">
        <v>0</v>
      </c>
    </row>
    <row r="12" spans="3:11" x14ac:dyDescent="0.2"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f t="shared" si="0"/>
        <v>74.999999999999574</v>
      </c>
      <c r="J12" s="2">
        <v>0</v>
      </c>
    </row>
    <row r="14" spans="3:11" x14ac:dyDescent="0.2">
      <c r="C14" s="10" t="s">
        <v>39</v>
      </c>
      <c r="D14" s="10" t="s">
        <v>6</v>
      </c>
      <c r="E14" s="10" t="s">
        <v>7</v>
      </c>
      <c r="F14" s="10" t="s">
        <v>15</v>
      </c>
      <c r="G14" s="10" t="s">
        <v>16</v>
      </c>
      <c r="H14" s="10" t="s">
        <v>17</v>
      </c>
      <c r="I14" s="10" t="s">
        <v>14</v>
      </c>
    </row>
    <row r="15" spans="3:11" x14ac:dyDescent="0.2"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f>SUMPRODUCT(C3:H3,C15:H15)</f>
        <v>0.25000000000000538</v>
      </c>
    </row>
    <row r="16" spans="3:11" ht="17" thickBot="1" x14ac:dyDescent="0.25"/>
    <row r="17" spans="3:9" ht="17" thickBot="1" x14ac:dyDescent="0.25">
      <c r="C17" s="35" t="s">
        <v>75</v>
      </c>
      <c r="D17" s="35" t="s">
        <v>6</v>
      </c>
      <c r="E17" s="35" t="s">
        <v>7</v>
      </c>
      <c r="F17" s="35" t="s">
        <v>76</v>
      </c>
      <c r="G17" s="35" t="s">
        <v>77</v>
      </c>
      <c r="I17" s="46" t="s">
        <v>39</v>
      </c>
    </row>
    <row r="18" spans="3:9" ht="17" thickBot="1" x14ac:dyDescent="0.25">
      <c r="C18" s="35" t="s">
        <v>113</v>
      </c>
      <c r="D18" s="31">
        <v>25.000000000000441</v>
      </c>
      <c r="E18" s="31">
        <v>74.999999999999574</v>
      </c>
      <c r="F18" s="31">
        <f>2*$D$18+1*$E$18</f>
        <v>125.00000000000045</v>
      </c>
      <c r="G18" s="32">
        <f>F3</f>
        <v>0.25000000000000455</v>
      </c>
      <c r="I18" s="41">
        <f>C3</f>
        <v>0.25000000000000538</v>
      </c>
    </row>
    <row r="19" spans="3:9" ht="17" thickBot="1" x14ac:dyDescent="0.25">
      <c r="C19" s="35" t="s">
        <v>114</v>
      </c>
      <c r="D19" s="31">
        <v>25.000000000000441</v>
      </c>
      <c r="E19" s="31">
        <v>74.999999999999574</v>
      </c>
      <c r="F19" s="31">
        <f>4*$D$18+3*$E$18</f>
        <v>325.00000000000045</v>
      </c>
      <c r="G19" s="32">
        <f>G3</f>
        <v>0.18749999999999878</v>
      </c>
    </row>
    <row r="20" spans="3:9" ht="17" thickBot="1" x14ac:dyDescent="0.25">
      <c r="C20" s="35" t="s">
        <v>115</v>
      </c>
      <c r="D20" s="33">
        <v>25.000000000000441</v>
      </c>
      <c r="E20" s="33">
        <v>74.999999999999574</v>
      </c>
      <c r="F20" s="33">
        <f>3*$D$18+4*$E$18</f>
        <v>374.9999999999996</v>
      </c>
      <c r="G20" s="34">
        <f>H3</f>
        <v>0.24999999999999867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3A9A-DBB3-44C2-96C8-31CD08BEE80F}">
  <dimension ref="B2:P22"/>
  <sheetViews>
    <sheetView showGridLines="0" zoomScale="130" zoomScaleNormal="130" workbookViewId="0">
      <selection activeCell="H5" sqref="H5"/>
    </sheetView>
  </sheetViews>
  <sheetFormatPr baseColWidth="10" defaultColWidth="10.33203125" defaultRowHeight="15" x14ac:dyDescent="0.2"/>
  <cols>
    <col min="1" max="16384" width="10.33203125" style="52"/>
  </cols>
  <sheetData>
    <row r="2" spans="2:16" ht="16" thickBot="1" x14ac:dyDescent="0.25"/>
    <row r="3" spans="2:16" ht="16" thickBot="1" x14ac:dyDescent="0.25">
      <c r="B3" s="85" t="s">
        <v>106</v>
      </c>
      <c r="C3" s="86"/>
      <c r="D3" s="86"/>
      <c r="E3" s="86"/>
      <c r="F3" s="86"/>
      <c r="G3" s="86"/>
      <c r="H3" s="87"/>
      <c r="J3" s="85" t="s">
        <v>105</v>
      </c>
      <c r="K3" s="86"/>
      <c r="L3" s="86"/>
      <c r="M3" s="86"/>
      <c r="N3" s="86"/>
      <c r="O3" s="86"/>
      <c r="P3" s="87"/>
    </row>
    <row r="4" spans="2:16" ht="16" thickBot="1" x14ac:dyDescent="0.25">
      <c r="B4" s="53" t="s">
        <v>6</v>
      </c>
      <c r="C4" s="53" t="s">
        <v>7</v>
      </c>
      <c r="D4" s="53" t="s">
        <v>116</v>
      </c>
      <c r="E4" s="53" t="s">
        <v>117</v>
      </c>
      <c r="F4" s="53" t="s">
        <v>118</v>
      </c>
      <c r="G4" s="53" t="s">
        <v>119</v>
      </c>
      <c r="H4" s="54" t="s">
        <v>42</v>
      </c>
      <c r="J4" s="54" t="s">
        <v>6</v>
      </c>
      <c r="K4" s="54" t="s">
        <v>7</v>
      </c>
      <c r="L4" s="54" t="s">
        <v>116</v>
      </c>
      <c r="M4" s="54" t="s">
        <v>117</v>
      </c>
      <c r="N4" s="54" t="s">
        <v>118</v>
      </c>
      <c r="O4" s="54" t="s">
        <v>119</v>
      </c>
      <c r="P4" s="54" t="s">
        <v>42</v>
      </c>
    </row>
    <row r="5" spans="2:16" ht="16" thickBot="1" x14ac:dyDescent="0.25">
      <c r="B5" s="55">
        <v>1</v>
      </c>
      <c r="C5" s="56">
        <v>1</v>
      </c>
      <c r="D5" s="56">
        <v>1</v>
      </c>
      <c r="E5" s="56">
        <v>1</v>
      </c>
      <c r="F5" s="56">
        <v>1</v>
      </c>
      <c r="G5" s="56">
        <f>SUMPRODUCT(B5:F5,B8:F8)</f>
        <v>1</v>
      </c>
      <c r="H5" s="57">
        <v>1</v>
      </c>
      <c r="J5" s="55">
        <v>1</v>
      </c>
      <c r="K5" s="56">
        <v>1</v>
      </c>
      <c r="L5" s="56">
        <v>1</v>
      </c>
      <c r="M5" s="56">
        <v>1</v>
      </c>
      <c r="N5" s="56">
        <v>1</v>
      </c>
      <c r="O5" s="56">
        <f>SUMPRODUCT(J5:N5,J8:N8)</f>
        <v>1</v>
      </c>
      <c r="P5" s="57">
        <v>1</v>
      </c>
    </row>
    <row r="6" spans="2:16" ht="16" thickBot="1" x14ac:dyDescent="0.25"/>
    <row r="7" spans="2:16" ht="16" thickBot="1" x14ac:dyDescent="0.25">
      <c r="B7" s="53" t="s">
        <v>6</v>
      </c>
      <c r="C7" s="53" t="s">
        <v>7</v>
      </c>
      <c r="D7" s="53" t="s">
        <v>116</v>
      </c>
      <c r="E7" s="53" t="s">
        <v>117</v>
      </c>
      <c r="F7" s="53" t="s">
        <v>118</v>
      </c>
      <c r="G7" s="54" t="s">
        <v>120</v>
      </c>
      <c r="J7" s="54" t="s">
        <v>6</v>
      </c>
      <c r="K7" s="54" t="s">
        <v>7</v>
      </c>
      <c r="L7" s="54" t="s">
        <v>116</v>
      </c>
      <c r="M7" s="54" t="s">
        <v>117</v>
      </c>
      <c r="N7" s="54" t="s">
        <v>118</v>
      </c>
      <c r="O7" s="54" t="s">
        <v>120</v>
      </c>
    </row>
    <row r="8" spans="2:16" ht="16" thickBot="1" x14ac:dyDescent="0.25">
      <c r="B8" s="58">
        <v>0</v>
      </c>
      <c r="C8" s="59">
        <v>0</v>
      </c>
      <c r="D8" s="59">
        <v>1</v>
      </c>
      <c r="E8" s="59">
        <v>0</v>
      </c>
      <c r="F8" s="59">
        <v>0</v>
      </c>
      <c r="G8" s="60">
        <f>SUMPRODUCT(B11:F11,B8:F8)</f>
        <v>1</v>
      </c>
      <c r="J8" s="58">
        <v>0</v>
      </c>
      <c r="K8" s="59">
        <v>1</v>
      </c>
      <c r="L8" s="59">
        <v>0</v>
      </c>
      <c r="M8" s="59">
        <v>0</v>
      </c>
      <c r="N8" s="59">
        <v>0</v>
      </c>
      <c r="O8" s="60">
        <f>SUMPRODUCT(J11:N11,J8:N8)</f>
        <v>1</v>
      </c>
    </row>
    <row r="9" spans="2:16" ht="16" thickBot="1" x14ac:dyDescent="0.25"/>
    <row r="10" spans="2:16" ht="16" thickBot="1" x14ac:dyDescent="0.25">
      <c r="B10" s="53" t="s">
        <v>6</v>
      </c>
      <c r="C10" s="53" t="s">
        <v>7</v>
      </c>
      <c r="D10" s="53" t="s">
        <v>116</v>
      </c>
      <c r="E10" s="53" t="s">
        <v>117</v>
      </c>
      <c r="F10" s="54" t="s">
        <v>118</v>
      </c>
      <c r="J10" s="54" t="s">
        <v>6</v>
      </c>
      <c r="K10" s="54" t="s">
        <v>7</v>
      </c>
      <c r="L10" s="54" t="s">
        <v>116</v>
      </c>
      <c r="M10" s="54" t="s">
        <v>117</v>
      </c>
      <c r="N10" s="54" t="s">
        <v>118</v>
      </c>
    </row>
    <row r="11" spans="2:16" ht="16" thickBot="1" x14ac:dyDescent="0.25">
      <c r="B11" s="58">
        <v>5</v>
      </c>
      <c r="C11" s="59">
        <v>2</v>
      </c>
      <c r="D11" s="59">
        <v>1</v>
      </c>
      <c r="E11" s="59">
        <v>5</v>
      </c>
      <c r="F11" s="60">
        <v>3</v>
      </c>
      <c r="J11" s="58">
        <v>8</v>
      </c>
      <c r="K11" s="59">
        <v>1</v>
      </c>
      <c r="L11" s="59">
        <v>7</v>
      </c>
      <c r="M11" s="59">
        <v>6</v>
      </c>
      <c r="N11" s="60">
        <v>2</v>
      </c>
    </row>
    <row r="13" spans="2:16" ht="16" thickBot="1" x14ac:dyDescent="0.25">
      <c r="J13" s="61" t="s">
        <v>121</v>
      </c>
    </row>
    <row r="14" spans="2:16" ht="16" thickBot="1" x14ac:dyDescent="0.25">
      <c r="B14" s="85" t="s">
        <v>103</v>
      </c>
      <c r="C14" s="86"/>
      <c r="D14" s="86"/>
      <c r="E14" s="86"/>
      <c r="F14" s="86"/>
      <c r="G14" s="86"/>
      <c r="H14" s="87"/>
      <c r="J14" s="62"/>
    </row>
    <row r="15" spans="2:16" ht="16" thickBot="1" x14ac:dyDescent="0.25">
      <c r="B15" s="54" t="s">
        <v>6</v>
      </c>
      <c r="C15" s="54" t="s">
        <v>7</v>
      </c>
      <c r="D15" s="54" t="s">
        <v>116</v>
      </c>
      <c r="E15" s="54" t="s">
        <v>117</v>
      </c>
      <c r="F15" s="54" t="s">
        <v>118</v>
      </c>
      <c r="G15" s="54" t="s">
        <v>119</v>
      </c>
      <c r="H15" s="54" t="s">
        <v>42</v>
      </c>
      <c r="J15" s="62"/>
    </row>
    <row r="16" spans="2:16" ht="16" thickBot="1" x14ac:dyDescent="0.25">
      <c r="B16" s="55">
        <v>1</v>
      </c>
      <c r="C16" s="56">
        <v>1</v>
      </c>
      <c r="D16" s="56">
        <v>1</v>
      </c>
      <c r="E16" s="56">
        <v>1</v>
      </c>
      <c r="F16" s="56">
        <v>1</v>
      </c>
      <c r="G16" s="56">
        <f>SUMPRODUCT(B16:F16,B19:F19)</f>
        <v>1</v>
      </c>
      <c r="H16" s="57">
        <v>1</v>
      </c>
      <c r="J16" s="62"/>
    </row>
    <row r="17" spans="2:10" ht="16" thickBot="1" x14ac:dyDescent="0.25">
      <c r="J17" s="62"/>
    </row>
    <row r="18" spans="2:10" ht="16" thickBot="1" x14ac:dyDescent="0.25">
      <c r="B18" s="54" t="s">
        <v>6</v>
      </c>
      <c r="C18" s="54" t="s">
        <v>7</v>
      </c>
      <c r="D18" s="54" t="s">
        <v>116</v>
      </c>
      <c r="E18" s="54" t="s">
        <v>117</v>
      </c>
      <c r="F18" s="54" t="s">
        <v>118</v>
      </c>
      <c r="G18" s="54" t="s">
        <v>122</v>
      </c>
    </row>
    <row r="19" spans="2:10" ht="16" thickBot="1" x14ac:dyDescent="0.25">
      <c r="B19" s="58">
        <v>1</v>
      </c>
      <c r="C19" s="59">
        <v>0</v>
      </c>
      <c r="D19" s="59">
        <v>0</v>
      </c>
      <c r="E19" s="59">
        <v>0</v>
      </c>
      <c r="F19" s="59">
        <v>0</v>
      </c>
      <c r="G19" s="60">
        <f>SUMPRODUCT(B22:F22,B19:F19)</f>
        <v>11</v>
      </c>
    </row>
    <row r="20" spans="2:10" ht="16" thickBot="1" x14ac:dyDescent="0.25"/>
    <row r="21" spans="2:10" ht="16" thickBot="1" x14ac:dyDescent="0.25">
      <c r="B21" s="54" t="s">
        <v>6</v>
      </c>
      <c r="C21" s="54" t="s">
        <v>7</v>
      </c>
      <c r="D21" s="54" t="s">
        <v>116</v>
      </c>
      <c r="E21" s="54" t="s">
        <v>117</v>
      </c>
      <c r="F21" s="54" t="s">
        <v>118</v>
      </c>
    </row>
    <row r="22" spans="2:10" ht="16" thickBot="1" x14ac:dyDescent="0.25">
      <c r="B22" s="58">
        <v>11</v>
      </c>
      <c r="C22" s="59">
        <v>8</v>
      </c>
      <c r="D22" s="59">
        <v>8.5</v>
      </c>
      <c r="E22" s="59">
        <v>10</v>
      </c>
      <c r="F22" s="60">
        <v>9</v>
      </c>
    </row>
  </sheetData>
  <mergeCells count="3">
    <mergeCell ref="B3:H3"/>
    <mergeCell ref="J3:P3"/>
    <mergeCell ref="B14:H1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9931-461F-453F-A545-8BD62A8C9940}">
  <dimension ref="C1:Q26"/>
  <sheetViews>
    <sheetView showGridLines="0" zoomScale="130" zoomScaleNormal="130" workbookViewId="0">
      <selection activeCell="A6" sqref="A6"/>
    </sheetView>
  </sheetViews>
  <sheetFormatPr baseColWidth="10" defaultColWidth="10.33203125" defaultRowHeight="15" x14ac:dyDescent="0.2"/>
  <cols>
    <col min="1" max="16" width="10.33203125" style="64"/>
    <col min="17" max="17" width="12.33203125" style="64" bestFit="1" customWidth="1"/>
    <col min="18" max="16384" width="10.33203125" style="64"/>
  </cols>
  <sheetData>
    <row r="1" spans="3:17" ht="20" customHeight="1" x14ac:dyDescent="0.2"/>
    <row r="2" spans="3:17" ht="16" thickBot="1" x14ac:dyDescent="0.25">
      <c r="C2" s="63" t="s">
        <v>123</v>
      </c>
    </row>
    <row r="3" spans="3:17" ht="17" thickBot="1" x14ac:dyDescent="0.25">
      <c r="G3" s="65" t="s">
        <v>39</v>
      </c>
      <c r="H3" s="65" t="s">
        <v>6</v>
      </c>
      <c r="I3" s="65" t="s">
        <v>7</v>
      </c>
      <c r="J3" s="65" t="s">
        <v>116</v>
      </c>
      <c r="K3" s="65" t="s">
        <v>117</v>
      </c>
      <c r="L3" s="65" t="s">
        <v>118</v>
      </c>
      <c r="M3" s="65" t="s">
        <v>63</v>
      </c>
      <c r="N3" s="65" t="s">
        <v>64</v>
      </c>
      <c r="O3" s="65" t="s">
        <v>65</v>
      </c>
      <c r="P3" s="65" t="s">
        <v>124</v>
      </c>
      <c r="Q3" s="65" t="s">
        <v>40</v>
      </c>
    </row>
    <row r="4" spans="3:17" x14ac:dyDescent="0.2">
      <c r="G4" s="66">
        <v>1</v>
      </c>
      <c r="H4" s="64">
        <v>0</v>
      </c>
      <c r="I4" s="64">
        <v>0</v>
      </c>
      <c r="J4" s="64">
        <v>0</v>
      </c>
      <c r="K4" s="64">
        <v>0</v>
      </c>
      <c r="L4" s="64">
        <v>0</v>
      </c>
      <c r="M4" s="64">
        <f>-G17</f>
        <v>-1</v>
      </c>
      <c r="N4" s="64">
        <v>0</v>
      </c>
      <c r="O4" s="64">
        <v>0</v>
      </c>
      <c r="P4" s="64">
        <f>SUMPRODUCT(G4:O4,$G$13:$O$13)</f>
        <v>-4.4408920985006262E-16</v>
      </c>
      <c r="Q4" s="67">
        <v>0</v>
      </c>
    </row>
    <row r="5" spans="3:17" x14ac:dyDescent="0.2">
      <c r="G5" s="66">
        <v>1</v>
      </c>
      <c r="H5" s="64">
        <v>0</v>
      </c>
      <c r="I5" s="64">
        <v>0</v>
      </c>
      <c r="J5" s="64">
        <v>0</v>
      </c>
      <c r="K5" s="64">
        <v>0</v>
      </c>
      <c r="L5" s="64">
        <v>0</v>
      </c>
      <c r="M5" s="64">
        <v>0</v>
      </c>
      <c r="N5" s="64">
        <f>-H17</f>
        <v>-1</v>
      </c>
      <c r="O5" s="64">
        <v>0</v>
      </c>
      <c r="P5" s="64">
        <f>SUMPRODUCT(G5:O5,$G$13:$O$13)</f>
        <v>0.5909090909090905</v>
      </c>
      <c r="Q5" s="67">
        <v>0</v>
      </c>
    </row>
    <row r="6" spans="3:17" x14ac:dyDescent="0.2">
      <c r="G6" s="66">
        <v>1</v>
      </c>
      <c r="H6" s="64">
        <v>0</v>
      </c>
      <c r="I6" s="64">
        <v>0</v>
      </c>
      <c r="J6" s="64">
        <v>0</v>
      </c>
      <c r="K6" s="64">
        <v>0</v>
      </c>
      <c r="L6" s="64">
        <v>0</v>
      </c>
      <c r="M6" s="64">
        <v>0</v>
      </c>
      <c r="N6" s="64">
        <v>0</v>
      </c>
      <c r="O6" s="64">
        <f>-I17</f>
        <v>-1</v>
      </c>
      <c r="P6" s="64">
        <f>SUMPRODUCT(G6:O6,$G$13:$O$13)</f>
        <v>-4.4408920985006262E-16</v>
      </c>
      <c r="Q6" s="67">
        <v>0</v>
      </c>
    </row>
    <row r="7" spans="3:17" x14ac:dyDescent="0.2">
      <c r="G7" s="66">
        <v>0</v>
      </c>
      <c r="H7" s="64">
        <v>1</v>
      </c>
      <c r="I7" s="64">
        <v>1</v>
      </c>
      <c r="J7" s="64">
        <v>1</v>
      </c>
      <c r="K7" s="64">
        <v>1</v>
      </c>
      <c r="L7" s="64">
        <v>1</v>
      </c>
      <c r="M7" s="64">
        <v>0</v>
      </c>
      <c r="N7" s="64">
        <v>0</v>
      </c>
      <c r="O7" s="64">
        <v>0</v>
      </c>
      <c r="P7" s="64">
        <f>SUMPRODUCT(G7:O7,$G$13:$O$13)</f>
        <v>1</v>
      </c>
      <c r="Q7" s="67">
        <v>1</v>
      </c>
    </row>
    <row r="8" spans="3:17" ht="16" thickBot="1" x14ac:dyDescent="0.25">
      <c r="G8" s="68">
        <v>0</v>
      </c>
      <c r="H8" s="69">
        <v>-1</v>
      </c>
      <c r="I8" s="69">
        <v>-1</v>
      </c>
      <c r="J8" s="69">
        <v>-1</v>
      </c>
      <c r="K8" s="69">
        <v>-1</v>
      </c>
      <c r="L8" s="69">
        <v>-1</v>
      </c>
      <c r="M8" s="69">
        <v>0</v>
      </c>
      <c r="N8" s="69">
        <v>0</v>
      </c>
      <c r="O8" s="69">
        <v>0</v>
      </c>
      <c r="P8" s="69">
        <f>SUMPRODUCT(G8:O8,$G$13:$O$13)</f>
        <v>-1</v>
      </c>
      <c r="Q8" s="70">
        <v>-1</v>
      </c>
    </row>
    <row r="11" spans="3:17" ht="16" thickBot="1" x14ac:dyDescent="0.25"/>
    <row r="12" spans="3:17" ht="17" thickBot="1" x14ac:dyDescent="0.25">
      <c r="G12" s="65" t="s">
        <v>39</v>
      </c>
      <c r="H12" s="65" t="s">
        <v>6</v>
      </c>
      <c r="I12" s="65" t="s">
        <v>7</v>
      </c>
      <c r="J12" s="65" t="s">
        <v>116</v>
      </c>
      <c r="K12" s="65" t="s">
        <v>117</v>
      </c>
      <c r="L12" s="65" t="s">
        <v>118</v>
      </c>
      <c r="M12" s="65" t="s">
        <v>63</v>
      </c>
      <c r="N12" s="65" t="s">
        <v>64</v>
      </c>
      <c r="O12" s="65" t="s">
        <v>65</v>
      </c>
      <c r="P12" s="65" t="s">
        <v>120</v>
      </c>
    </row>
    <row r="13" spans="3:17" ht="16" thickBot="1" x14ac:dyDescent="0.25">
      <c r="C13" s="71" t="s">
        <v>125</v>
      </c>
      <c r="D13" s="62"/>
      <c r="G13" s="68">
        <v>0.85714285714285676</v>
      </c>
      <c r="H13" s="69">
        <v>0</v>
      </c>
      <c r="I13" s="69">
        <v>0.85714285714285721</v>
      </c>
      <c r="J13" s="69">
        <v>0.14285714285714285</v>
      </c>
      <c r="K13" s="69">
        <v>0</v>
      </c>
      <c r="L13" s="69">
        <v>0</v>
      </c>
      <c r="M13" s="69">
        <f>(((5*H13+2*I13+J13+5*K13+3*L13)-1)/1)</f>
        <v>0.85714285714285721</v>
      </c>
      <c r="N13" s="69">
        <f>(((-11*H13-8*I13-8.5*J13-10*K13-9*L13)+11)/11)</f>
        <v>0.26623376623376627</v>
      </c>
      <c r="O13" s="69">
        <f>(((8*H13+I13+7*J13+6*K13+2*L13)-1)/1)</f>
        <v>0.85714285714285721</v>
      </c>
      <c r="P13" s="70">
        <f>G13</f>
        <v>0.85714285714285676</v>
      </c>
    </row>
    <row r="14" spans="3:17" x14ac:dyDescent="0.2">
      <c r="C14" s="62"/>
      <c r="D14" s="62"/>
    </row>
    <row r="15" spans="3:17" ht="16" thickBot="1" x14ac:dyDescent="0.25">
      <c r="C15" s="62"/>
      <c r="D15" s="62"/>
    </row>
    <row r="16" spans="3:17" ht="17" thickBot="1" x14ac:dyDescent="0.25">
      <c r="C16" s="62"/>
      <c r="D16" s="62"/>
      <c r="G16" s="65" t="s">
        <v>66</v>
      </c>
      <c r="H16" s="65" t="s">
        <v>67</v>
      </c>
      <c r="I16" s="65" t="s">
        <v>68</v>
      </c>
    </row>
    <row r="17" spans="3:16" ht="16" thickBot="1" x14ac:dyDescent="0.25">
      <c r="C17" s="62"/>
      <c r="D17" s="62"/>
      <c r="G17" s="68">
        <v>1</v>
      </c>
      <c r="H17" s="69">
        <v>1</v>
      </c>
      <c r="I17" s="70">
        <v>1</v>
      </c>
    </row>
    <row r="18" spans="3:16" ht="16" thickBot="1" x14ac:dyDescent="0.25">
      <c r="C18" s="62"/>
      <c r="D18" s="62"/>
    </row>
    <row r="19" spans="3:16" ht="17" thickBot="1" x14ac:dyDescent="0.25">
      <c r="C19" s="62"/>
      <c r="D19" s="62"/>
      <c r="G19" s="65" t="s">
        <v>75</v>
      </c>
      <c r="H19" s="83" t="s">
        <v>6</v>
      </c>
      <c r="I19" s="83" t="s">
        <v>7</v>
      </c>
      <c r="J19" s="83" t="s">
        <v>116</v>
      </c>
      <c r="K19" s="83" t="s">
        <v>117</v>
      </c>
      <c r="L19" s="83" t="s">
        <v>118</v>
      </c>
      <c r="M19" s="83" t="s">
        <v>76</v>
      </c>
      <c r="N19" s="83" t="s">
        <v>77</v>
      </c>
      <c r="P19" s="65" t="s">
        <v>39</v>
      </c>
    </row>
    <row r="20" spans="3:16" ht="17" thickBot="1" x14ac:dyDescent="0.25">
      <c r="G20" s="82" t="s">
        <v>113</v>
      </c>
      <c r="H20" s="75">
        <f>$H$13</f>
        <v>0</v>
      </c>
      <c r="I20" s="76">
        <f>$I$13</f>
        <v>0.85714285714285721</v>
      </c>
      <c r="J20" s="77">
        <f>$J$13</f>
        <v>0.14285714285714285</v>
      </c>
      <c r="K20" s="77">
        <f>$K$13</f>
        <v>0</v>
      </c>
      <c r="L20" s="77">
        <f>$L$13</f>
        <v>0</v>
      </c>
      <c r="M20" s="76">
        <f>5*H20+2*I20+J20+5*K20+3*L20</f>
        <v>1.8571428571428572</v>
      </c>
      <c r="N20" s="78">
        <f>M13</f>
        <v>0.85714285714285721</v>
      </c>
      <c r="P20" s="84">
        <v>1.0392156862745101</v>
      </c>
    </row>
    <row r="21" spans="3:16" ht="17" thickBot="1" x14ac:dyDescent="0.25">
      <c r="G21" s="82" t="s">
        <v>114</v>
      </c>
      <c r="H21" s="79">
        <f t="shared" ref="H21:H22" si="0">$H$13</f>
        <v>0</v>
      </c>
      <c r="I21" s="80">
        <f t="shared" ref="I21:I22" si="1">$I$13</f>
        <v>0.85714285714285721</v>
      </c>
      <c r="J21" s="64">
        <f t="shared" ref="J21:J22" si="2">$J$13</f>
        <v>0.14285714285714285</v>
      </c>
      <c r="K21" s="64">
        <f t="shared" ref="K21:K22" si="3">$K$13</f>
        <v>0</v>
      </c>
      <c r="L21" s="64">
        <f t="shared" ref="L21:L22" si="4">$L$13</f>
        <v>0</v>
      </c>
      <c r="M21" s="80">
        <f>11*H21+8*I21+8.5*J21+10*K21+9*L21</f>
        <v>8.0714285714285712</v>
      </c>
      <c r="N21" s="72">
        <f>N13</f>
        <v>0.26623376623376627</v>
      </c>
    </row>
    <row r="22" spans="3:16" ht="17" thickBot="1" x14ac:dyDescent="0.25">
      <c r="C22" s="71" t="s">
        <v>121</v>
      </c>
      <c r="G22" s="82" t="s">
        <v>115</v>
      </c>
      <c r="H22" s="81">
        <f t="shared" si="0"/>
        <v>0</v>
      </c>
      <c r="I22" s="73">
        <f t="shared" si="1"/>
        <v>0.85714285714285721</v>
      </c>
      <c r="J22" s="69">
        <f t="shared" si="2"/>
        <v>0.14285714285714285</v>
      </c>
      <c r="K22" s="69">
        <f t="shared" si="3"/>
        <v>0</v>
      </c>
      <c r="L22" s="69">
        <f t="shared" si="4"/>
        <v>0</v>
      </c>
      <c r="M22" s="73">
        <f>8*H22+I22+7*J22+6*K22+2*L22</f>
        <v>1.8571428571428572</v>
      </c>
      <c r="N22" s="74">
        <f>O13</f>
        <v>0.85714285714285721</v>
      </c>
    </row>
    <row r="23" spans="3:16" x14ac:dyDescent="0.2">
      <c r="C23" s="62"/>
    </row>
    <row r="24" spans="3:16" x14ac:dyDescent="0.2">
      <c r="C24" s="62"/>
    </row>
    <row r="25" spans="3:16" x14ac:dyDescent="0.2">
      <c r="C25" s="62"/>
    </row>
    <row r="26" spans="3:16" x14ac:dyDescent="0.2">
      <c r="C26" s="6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4D2A-DA6D-4BC7-962F-D75CED7CF453}">
  <dimension ref="C2:Q26"/>
  <sheetViews>
    <sheetView showGridLines="0" tabSelected="1" topLeftCell="B1" zoomScale="130" zoomScaleNormal="130" workbookViewId="0">
      <selection activeCell="L31" sqref="L31"/>
    </sheetView>
  </sheetViews>
  <sheetFormatPr baseColWidth="10" defaultColWidth="10.33203125" defaultRowHeight="15" x14ac:dyDescent="0.2"/>
  <cols>
    <col min="1" max="16" width="10.33203125" style="64"/>
    <col min="17" max="17" width="12.33203125" style="64" bestFit="1" customWidth="1"/>
    <col min="18" max="16384" width="10.33203125" style="64"/>
  </cols>
  <sheetData>
    <row r="2" spans="3:17" ht="16" thickBot="1" x14ac:dyDescent="0.25">
      <c r="C2" s="63" t="s">
        <v>123</v>
      </c>
    </row>
    <row r="3" spans="3:17" ht="17" thickBot="1" x14ac:dyDescent="0.25">
      <c r="G3" s="65" t="s">
        <v>39</v>
      </c>
      <c r="H3" s="65" t="s">
        <v>6</v>
      </c>
      <c r="I3" s="65" t="s">
        <v>7</v>
      </c>
      <c r="J3" s="65" t="s">
        <v>116</v>
      </c>
      <c r="K3" s="65" t="s">
        <v>117</v>
      </c>
      <c r="L3" s="65" t="s">
        <v>118</v>
      </c>
      <c r="M3" s="65" t="s">
        <v>63</v>
      </c>
      <c r="N3" s="65" t="s">
        <v>64</v>
      </c>
      <c r="O3" s="65" t="s">
        <v>65</v>
      </c>
      <c r="P3" s="65" t="s">
        <v>124</v>
      </c>
      <c r="Q3" s="65" t="s">
        <v>40</v>
      </c>
    </row>
    <row r="4" spans="3:17" x14ac:dyDescent="0.2">
      <c r="G4" s="66">
        <v>1</v>
      </c>
      <c r="H4" s="64">
        <v>0</v>
      </c>
      <c r="I4" s="64">
        <v>0</v>
      </c>
      <c r="J4" s="64">
        <v>0</v>
      </c>
      <c r="K4" s="64">
        <v>0</v>
      </c>
      <c r="L4" s="64">
        <v>0</v>
      </c>
      <c r="M4" s="64">
        <f>-G17</f>
        <v>-1</v>
      </c>
      <c r="N4" s="64">
        <v>0</v>
      </c>
      <c r="O4" s="64">
        <v>0</v>
      </c>
      <c r="P4" s="64">
        <f>SUMPRODUCT(G4:O4,$G$13:$O$13)</f>
        <v>4.4408920985006262E-16</v>
      </c>
      <c r="Q4" s="67">
        <v>0</v>
      </c>
    </row>
    <row r="5" spans="3:17" x14ac:dyDescent="0.2">
      <c r="G5" s="66">
        <v>1</v>
      </c>
      <c r="H5" s="64">
        <v>0</v>
      </c>
      <c r="I5" s="64">
        <v>0</v>
      </c>
      <c r="J5" s="64">
        <v>0</v>
      </c>
      <c r="K5" s="64">
        <v>0</v>
      </c>
      <c r="L5" s="64">
        <v>0</v>
      </c>
      <c r="M5" s="64">
        <v>0</v>
      </c>
      <c r="N5" s="64">
        <f>-H17</f>
        <v>-4</v>
      </c>
      <c r="O5" s="64">
        <v>0</v>
      </c>
      <c r="P5" s="64">
        <f>SUMPRODUCT(G5:O5,$G$13:$O$13)</f>
        <v>4.4408920985006262E-16</v>
      </c>
      <c r="Q5" s="67">
        <v>0</v>
      </c>
    </row>
    <row r="6" spans="3:17" x14ac:dyDescent="0.2">
      <c r="G6" s="66">
        <v>1</v>
      </c>
      <c r="H6" s="64">
        <v>0</v>
      </c>
      <c r="I6" s="64">
        <v>0</v>
      </c>
      <c r="J6" s="64">
        <v>0</v>
      </c>
      <c r="K6" s="64">
        <v>0</v>
      </c>
      <c r="L6" s="64">
        <v>0</v>
      </c>
      <c r="M6" s="64">
        <v>0</v>
      </c>
      <c r="N6" s="64">
        <v>0</v>
      </c>
      <c r="O6" s="64">
        <f>-I17</f>
        <v>-2</v>
      </c>
      <c r="P6" s="64">
        <f>SUMPRODUCT(G6:O6,$G$13:$O$13)</f>
        <v>0</v>
      </c>
      <c r="Q6" s="67">
        <v>0</v>
      </c>
    </row>
    <row r="7" spans="3:17" x14ac:dyDescent="0.2">
      <c r="G7" s="66">
        <v>0</v>
      </c>
      <c r="H7" s="64">
        <v>1</v>
      </c>
      <c r="I7" s="64">
        <v>1</v>
      </c>
      <c r="J7" s="64">
        <v>1</v>
      </c>
      <c r="K7" s="64">
        <v>1</v>
      </c>
      <c r="L7" s="64">
        <v>1</v>
      </c>
      <c r="M7" s="64">
        <v>0</v>
      </c>
      <c r="N7" s="64">
        <v>0</v>
      </c>
      <c r="O7" s="64">
        <v>0</v>
      </c>
      <c r="P7" s="64">
        <f>SUMPRODUCT(G7:O7,$G$13:$O$13)</f>
        <v>1</v>
      </c>
      <c r="Q7" s="67">
        <v>1</v>
      </c>
    </row>
    <row r="8" spans="3:17" ht="16" thickBot="1" x14ac:dyDescent="0.25">
      <c r="G8" s="68">
        <v>0</v>
      </c>
      <c r="H8" s="69">
        <v>-1</v>
      </c>
      <c r="I8" s="69">
        <v>-1</v>
      </c>
      <c r="J8" s="69">
        <v>-1</v>
      </c>
      <c r="K8" s="69">
        <v>-1</v>
      </c>
      <c r="L8" s="69">
        <v>-1</v>
      </c>
      <c r="M8" s="69">
        <v>0</v>
      </c>
      <c r="N8" s="69">
        <v>0</v>
      </c>
      <c r="O8" s="69">
        <v>0</v>
      </c>
      <c r="P8" s="69">
        <f>SUMPRODUCT(G8:O8,$G$13:$O$13)</f>
        <v>-1</v>
      </c>
      <c r="Q8" s="70">
        <v>-1</v>
      </c>
    </row>
    <row r="11" spans="3:17" ht="16" thickBot="1" x14ac:dyDescent="0.25"/>
    <row r="12" spans="3:17" ht="17" thickBot="1" x14ac:dyDescent="0.25">
      <c r="G12" s="65" t="s">
        <v>39</v>
      </c>
      <c r="H12" s="65" t="s">
        <v>6</v>
      </c>
      <c r="I12" s="65" t="s">
        <v>7</v>
      </c>
      <c r="J12" s="65" t="s">
        <v>116</v>
      </c>
      <c r="K12" s="65" t="s">
        <v>117</v>
      </c>
      <c r="L12" s="65" t="s">
        <v>118</v>
      </c>
      <c r="M12" s="65" t="s">
        <v>63</v>
      </c>
      <c r="N12" s="65" t="s">
        <v>64</v>
      </c>
      <c r="O12" s="65" t="s">
        <v>65</v>
      </c>
      <c r="P12" s="65" t="s">
        <v>120</v>
      </c>
    </row>
    <row r="13" spans="3:17" ht="16" thickBot="1" x14ac:dyDescent="0.25">
      <c r="C13" s="71" t="s">
        <v>125</v>
      </c>
      <c r="D13" s="62"/>
      <c r="G13" s="68">
        <v>1.0392156862745101</v>
      </c>
      <c r="H13" s="69">
        <v>0</v>
      </c>
      <c r="I13" s="69">
        <v>0.82352941176470584</v>
      </c>
      <c r="J13" s="69">
        <v>6.8627450980392163E-2</v>
      </c>
      <c r="K13" s="69">
        <v>0</v>
      </c>
      <c r="L13" s="69">
        <v>0.10784313725490201</v>
      </c>
      <c r="M13" s="69">
        <f>(((5*H13+2*I13+J13+5*K13+3*L13)-1)/1)</f>
        <v>1.0392156862745097</v>
      </c>
      <c r="N13" s="69">
        <f>(((-11*H13-8*I13-8.5*J13-10*K13-9*L13)+11)/11)</f>
        <v>0.25980392156862742</v>
      </c>
      <c r="O13" s="69">
        <f>(((8*H13+I13+7*J13+6*K13+2*L13)-1)/1)</f>
        <v>0.51960784313725505</v>
      </c>
      <c r="P13" s="70">
        <f>G13</f>
        <v>1.0392156862745101</v>
      </c>
    </row>
    <row r="14" spans="3:17" x14ac:dyDescent="0.2">
      <c r="C14" s="62"/>
      <c r="D14" s="62"/>
    </row>
    <row r="15" spans="3:17" ht="16" thickBot="1" x14ac:dyDescent="0.25">
      <c r="C15" s="62"/>
      <c r="D15" s="62"/>
    </row>
    <row r="16" spans="3:17" ht="17" thickBot="1" x14ac:dyDescent="0.25">
      <c r="C16" s="62"/>
      <c r="D16" s="62"/>
      <c r="G16" s="65" t="s">
        <v>66</v>
      </c>
      <c r="H16" s="65" t="s">
        <v>67</v>
      </c>
      <c r="I16" s="65" t="s">
        <v>68</v>
      </c>
    </row>
    <row r="17" spans="3:16" ht="16" thickBot="1" x14ac:dyDescent="0.25">
      <c r="C17" s="62"/>
      <c r="D17" s="62"/>
      <c r="G17" s="68">
        <v>1</v>
      </c>
      <c r="H17" s="69">
        <v>4</v>
      </c>
      <c r="I17" s="70">
        <v>2</v>
      </c>
    </row>
    <row r="18" spans="3:16" ht="16" thickBot="1" x14ac:dyDescent="0.25">
      <c r="C18" s="62"/>
      <c r="D18" s="62"/>
    </row>
    <row r="19" spans="3:16" ht="17" thickBot="1" x14ac:dyDescent="0.25">
      <c r="C19" s="62"/>
      <c r="D19" s="62"/>
      <c r="G19" s="65" t="s">
        <v>75</v>
      </c>
      <c r="H19" s="83" t="s">
        <v>6</v>
      </c>
      <c r="I19" s="83" t="s">
        <v>7</v>
      </c>
      <c r="J19" s="83" t="s">
        <v>116</v>
      </c>
      <c r="K19" s="83" t="s">
        <v>117</v>
      </c>
      <c r="L19" s="83" t="s">
        <v>118</v>
      </c>
      <c r="M19" s="83" t="s">
        <v>76</v>
      </c>
      <c r="N19" s="83" t="s">
        <v>77</v>
      </c>
      <c r="P19" s="65" t="s">
        <v>39</v>
      </c>
    </row>
    <row r="20" spans="3:16" ht="17" thickBot="1" x14ac:dyDescent="0.25">
      <c r="G20" s="82" t="s">
        <v>113</v>
      </c>
      <c r="H20" s="75">
        <f>$H$13</f>
        <v>0</v>
      </c>
      <c r="I20" s="76">
        <f>$I$13</f>
        <v>0.82352941176470584</v>
      </c>
      <c r="J20" s="77">
        <f>$J$13</f>
        <v>6.8627450980392163E-2</v>
      </c>
      <c r="K20" s="77">
        <f>$K$13</f>
        <v>0</v>
      </c>
      <c r="L20" s="77">
        <f>$L$13</f>
        <v>0.10784313725490201</v>
      </c>
      <c r="M20" s="76">
        <f>5*H20+2*I20+J20+5*K20+3*L20</f>
        <v>2.0392156862745097</v>
      </c>
      <c r="N20" s="78">
        <f>M13</f>
        <v>1.0392156862745097</v>
      </c>
      <c r="P20" s="84">
        <v>1.0392156862745101</v>
      </c>
    </row>
    <row r="21" spans="3:16" ht="17" thickBot="1" x14ac:dyDescent="0.25">
      <c r="G21" s="82" t="s">
        <v>114</v>
      </c>
      <c r="H21" s="79">
        <f t="shared" ref="H21:H22" si="0">$H$13</f>
        <v>0</v>
      </c>
      <c r="I21" s="80">
        <f t="shared" ref="I21:I22" si="1">$I$13</f>
        <v>0.82352941176470584</v>
      </c>
      <c r="J21" s="64">
        <f t="shared" ref="J21:J22" si="2">$J$13</f>
        <v>6.8627450980392163E-2</v>
      </c>
      <c r="K21" s="64">
        <f t="shared" ref="K21:K22" si="3">$K$13</f>
        <v>0</v>
      </c>
      <c r="L21" s="64">
        <f t="shared" ref="L21:L22" si="4">$L$13</f>
        <v>0.10784313725490201</v>
      </c>
      <c r="M21" s="80">
        <f>11*H21+8*I21+8.5*J21+10*K21+9*L21</f>
        <v>8.1421568627450984</v>
      </c>
      <c r="N21" s="72">
        <f>N13</f>
        <v>0.25980392156862742</v>
      </c>
    </row>
    <row r="22" spans="3:16" ht="17" thickBot="1" x14ac:dyDescent="0.25">
      <c r="C22" s="71" t="s">
        <v>121</v>
      </c>
      <c r="G22" s="82" t="s">
        <v>115</v>
      </c>
      <c r="H22" s="81">
        <f t="shared" si="0"/>
        <v>0</v>
      </c>
      <c r="I22" s="73">
        <f t="shared" si="1"/>
        <v>0.82352941176470584</v>
      </c>
      <c r="J22" s="69">
        <f t="shared" si="2"/>
        <v>6.8627450980392163E-2</v>
      </c>
      <c r="K22" s="69">
        <f t="shared" si="3"/>
        <v>0</v>
      </c>
      <c r="L22" s="69">
        <f t="shared" si="4"/>
        <v>0.10784313725490201</v>
      </c>
      <c r="M22" s="73">
        <f>8*H22+I22+7*J22+6*K22+2*L22</f>
        <v>1.5196078431372551</v>
      </c>
      <c r="N22" s="74">
        <f>O13</f>
        <v>0.51960784313725505</v>
      </c>
    </row>
    <row r="23" spans="3:16" x14ac:dyDescent="0.2">
      <c r="C23" s="62"/>
    </row>
    <row r="24" spans="3:16" x14ac:dyDescent="0.2">
      <c r="C24" s="62"/>
    </row>
    <row r="25" spans="3:16" x14ac:dyDescent="0.2">
      <c r="C25" s="62"/>
    </row>
    <row r="26" spans="3:16" x14ac:dyDescent="0.2">
      <c r="C26" s="6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DF824-582F-7640-8B18-22B15AD60E8E}">
  <dimension ref="C3:M15"/>
  <sheetViews>
    <sheetView zoomScale="130" zoomScaleNormal="130" workbookViewId="0">
      <selection activeCell="G19" sqref="G19"/>
    </sheetView>
  </sheetViews>
  <sheetFormatPr baseColWidth="10" defaultColWidth="11" defaultRowHeight="16" x14ac:dyDescent="0.2"/>
  <cols>
    <col min="13" max="13" width="11.83203125" bestFit="1" customWidth="1"/>
  </cols>
  <sheetData>
    <row r="3" spans="3:13" x14ac:dyDescent="0.2">
      <c r="C3" s="1"/>
      <c r="D3" s="1" t="s">
        <v>6</v>
      </c>
      <c r="E3" s="1" t="s">
        <v>7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8</v>
      </c>
      <c r="M3" s="1" t="s">
        <v>9</v>
      </c>
    </row>
    <row r="4" spans="3:13" x14ac:dyDescent="0.2">
      <c r="C4" s="2" t="s">
        <v>11</v>
      </c>
      <c r="D4" s="2">
        <v>0.2</v>
      </c>
      <c r="E4" s="2">
        <v>0.45</v>
      </c>
      <c r="F4" s="2">
        <v>-1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f>SUMPRODUCT($D$12:$K$12,D4:K4)</f>
        <v>2</v>
      </c>
      <c r="M4" s="2">
        <v>2</v>
      </c>
    </row>
    <row r="5" spans="3:13" x14ac:dyDescent="0.2">
      <c r="C5" s="2" t="s">
        <v>12</v>
      </c>
      <c r="D5" s="2">
        <v>800</v>
      </c>
      <c r="E5" s="2">
        <v>1250</v>
      </c>
      <c r="F5" s="2">
        <v>0</v>
      </c>
      <c r="G5" s="2">
        <v>0</v>
      </c>
      <c r="H5" s="2">
        <v>-1</v>
      </c>
      <c r="I5" s="2">
        <v>1</v>
      </c>
      <c r="J5" s="2">
        <v>0</v>
      </c>
      <c r="K5" s="2">
        <v>0</v>
      </c>
      <c r="L5" s="2">
        <f t="shared" ref="L5:L9" si="0">SUMPRODUCT($D$12:$K$12,D5:K5)</f>
        <v>6950</v>
      </c>
      <c r="M5" s="2">
        <v>6950</v>
      </c>
    </row>
    <row r="6" spans="3:13" x14ac:dyDescent="0.2">
      <c r="C6" s="2" t="s">
        <v>13</v>
      </c>
      <c r="D6" s="2">
        <v>40000</v>
      </c>
      <c r="E6" s="2">
        <v>32000</v>
      </c>
      <c r="F6" s="2">
        <v>0</v>
      </c>
      <c r="G6" s="2">
        <v>0</v>
      </c>
      <c r="H6" s="2">
        <v>0</v>
      </c>
      <c r="I6" s="2">
        <v>0</v>
      </c>
      <c r="J6" s="2">
        <v>-1</v>
      </c>
      <c r="K6" s="2">
        <v>1</v>
      </c>
      <c r="L6" s="2">
        <f t="shared" si="0"/>
        <v>244000</v>
      </c>
      <c r="M6" s="2">
        <v>244000</v>
      </c>
    </row>
    <row r="7" spans="3:13" x14ac:dyDescent="0.2">
      <c r="C7" s="2" t="s">
        <v>3</v>
      </c>
      <c r="D7" s="2">
        <v>12</v>
      </c>
      <c r="E7" s="2">
        <v>4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f t="shared" si="0"/>
        <v>48.000000000000007</v>
      </c>
      <c r="M7" s="2">
        <v>48</v>
      </c>
    </row>
    <row r="8" spans="3:13" x14ac:dyDescent="0.2">
      <c r="C8" s="2" t="s">
        <v>4</v>
      </c>
      <c r="D8" s="2">
        <v>4</v>
      </c>
      <c r="E8" s="2">
        <v>4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f t="shared" si="0"/>
        <v>28</v>
      </c>
      <c r="M8" s="2">
        <v>28</v>
      </c>
    </row>
    <row r="9" spans="3:13" x14ac:dyDescent="0.2">
      <c r="C9" s="2" t="s">
        <v>5</v>
      </c>
      <c r="D9" s="2">
        <v>10</v>
      </c>
      <c r="E9" s="2">
        <v>20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f t="shared" si="0"/>
        <v>114.99999999999999</v>
      </c>
      <c r="M9" s="2">
        <v>100</v>
      </c>
    </row>
    <row r="11" spans="3:13" x14ac:dyDescent="0.2">
      <c r="D11" s="1" t="s">
        <v>6</v>
      </c>
      <c r="E11" s="1" t="s">
        <v>7</v>
      </c>
      <c r="F11" s="1" t="s">
        <v>15</v>
      </c>
      <c r="G11" s="1" t="s">
        <v>16</v>
      </c>
      <c r="H11" s="1" t="s">
        <v>17</v>
      </c>
      <c r="I11" s="1" t="s">
        <v>18</v>
      </c>
      <c r="J11" s="1" t="s">
        <v>19</v>
      </c>
      <c r="K11" s="1" t="s">
        <v>20</v>
      </c>
    </row>
    <row r="12" spans="3:13" x14ac:dyDescent="0.2">
      <c r="D12" s="2">
        <v>2.5000000000000013</v>
      </c>
      <c r="E12" s="2">
        <v>4.4999999999999982</v>
      </c>
      <c r="F12" s="2">
        <v>0.52499999999999969</v>
      </c>
      <c r="G12" s="2">
        <v>0</v>
      </c>
      <c r="H12" s="2">
        <v>674.99999999999898</v>
      </c>
      <c r="I12" s="2">
        <v>0</v>
      </c>
      <c r="J12" s="2">
        <v>0</v>
      </c>
      <c r="K12" s="2">
        <v>0</v>
      </c>
    </row>
    <row r="14" spans="3:13" x14ac:dyDescent="0.2">
      <c r="D14" s="1" t="s">
        <v>15</v>
      </c>
      <c r="E14" s="1" t="s">
        <v>17</v>
      </c>
      <c r="F14" s="1" t="s">
        <v>19</v>
      </c>
      <c r="G14" s="1" t="s">
        <v>8</v>
      </c>
    </row>
    <row r="15" spans="3:13" x14ac:dyDescent="0.2">
      <c r="D15" s="2">
        <v>1</v>
      </c>
      <c r="E15" s="2">
        <v>1</v>
      </c>
      <c r="F15" s="2">
        <v>1</v>
      </c>
      <c r="G15" s="2">
        <f>F12*D15+H12*E15+J12*F15</f>
        <v>675.52499999999895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2733C-33B5-ED4B-AFA0-DB7175B2C179}">
  <dimension ref="B1:I23"/>
  <sheetViews>
    <sheetView showGridLines="0" workbookViewId="0">
      <selection activeCell="H27" sqref="H27"/>
    </sheetView>
  </sheetViews>
  <sheetFormatPr baseColWidth="10" defaultColWidth="11" defaultRowHeight="16" x14ac:dyDescent="0.2"/>
  <cols>
    <col min="2" max="2" width="2.33203125" customWidth="1"/>
    <col min="3" max="3" width="6" bestFit="1" customWidth="1"/>
    <col min="4" max="4" width="15.1640625" bestFit="1" customWidth="1"/>
    <col min="5" max="5" width="12.83203125" bestFit="1" customWidth="1"/>
    <col min="6" max="9" width="12.1640625" bestFit="1" customWidth="1"/>
  </cols>
  <sheetData>
    <row r="1" spans="2:9" x14ac:dyDescent="0.2">
      <c r="B1" s="26" t="s">
        <v>21</v>
      </c>
    </row>
    <row r="2" spans="2:9" x14ac:dyDescent="0.2">
      <c r="B2" s="26" t="s">
        <v>22</v>
      </c>
    </row>
    <row r="3" spans="2:9" x14ac:dyDescent="0.2">
      <c r="B3" s="26" t="s">
        <v>23</v>
      </c>
    </row>
    <row r="6" spans="2:9" ht="17" thickBot="1" x14ac:dyDescent="0.25">
      <c r="B6" t="s">
        <v>24</v>
      </c>
    </row>
    <row r="7" spans="2:9" x14ac:dyDescent="0.2">
      <c r="C7" s="29"/>
      <c r="D7" s="29"/>
      <c r="E7" s="29" t="s">
        <v>25</v>
      </c>
      <c r="F7" s="29" t="s">
        <v>26</v>
      </c>
      <c r="G7" s="29" t="s">
        <v>27</v>
      </c>
      <c r="H7" s="29" t="s">
        <v>28</v>
      </c>
      <c r="I7" s="29" t="s">
        <v>28</v>
      </c>
    </row>
    <row r="8" spans="2:9" ht="17" thickBot="1" x14ac:dyDescent="0.25">
      <c r="C8" s="30" t="s">
        <v>29</v>
      </c>
      <c r="D8" s="30" t="s">
        <v>30</v>
      </c>
      <c r="E8" s="30" t="s">
        <v>31</v>
      </c>
      <c r="F8" s="30" t="s">
        <v>32</v>
      </c>
      <c r="G8" s="30" t="s">
        <v>33</v>
      </c>
      <c r="H8" s="30" t="s">
        <v>34</v>
      </c>
      <c r="I8" s="30" t="s">
        <v>35</v>
      </c>
    </row>
    <row r="9" spans="2:9" x14ac:dyDescent="0.2">
      <c r="C9" s="27" t="s">
        <v>36</v>
      </c>
      <c r="D9" s="27" t="s">
        <v>6</v>
      </c>
      <c r="E9" s="27">
        <v>4.2329020332717189</v>
      </c>
      <c r="F9" s="27">
        <v>0</v>
      </c>
      <c r="G9" s="27">
        <v>0</v>
      </c>
      <c r="H9" s="27">
        <v>1.2500000000000015E-2</v>
      </c>
      <c r="I9" s="27">
        <v>9.8360655737704847E-2</v>
      </c>
    </row>
    <row r="10" spans="2:9" x14ac:dyDescent="0.2">
      <c r="C10" s="27" t="s">
        <v>37</v>
      </c>
      <c r="D10" s="27" t="s">
        <v>7</v>
      </c>
      <c r="E10" s="27">
        <v>2.8835489833641401</v>
      </c>
      <c r="F10" s="27">
        <v>0</v>
      </c>
      <c r="G10" s="27">
        <v>0</v>
      </c>
      <c r="H10" s="27">
        <v>0.19672131147540969</v>
      </c>
      <c r="I10" s="27">
        <v>2.5000000000000029E-2</v>
      </c>
    </row>
    <row r="11" spans="2:9" ht="17" thickBot="1" x14ac:dyDescent="0.25">
      <c r="C11" s="28" t="s">
        <v>38</v>
      </c>
      <c r="D11" s="28" t="s">
        <v>39</v>
      </c>
      <c r="E11" s="28">
        <v>7.2088724584103328E-2</v>
      </c>
      <c r="F11" s="28">
        <v>0</v>
      </c>
      <c r="G11" s="28">
        <v>1</v>
      </c>
      <c r="H11" s="28">
        <v>1E+30</v>
      </c>
      <c r="I11" s="28">
        <v>1</v>
      </c>
    </row>
    <row r="13" spans="2:9" ht="17" thickBot="1" x14ac:dyDescent="0.25">
      <c r="B13" t="s">
        <v>40</v>
      </c>
    </row>
    <row r="14" spans="2:9" x14ac:dyDescent="0.2">
      <c r="C14" s="29"/>
      <c r="D14" s="29"/>
      <c r="E14" s="29" t="s">
        <v>25</v>
      </c>
      <c r="F14" s="29" t="s">
        <v>41</v>
      </c>
      <c r="G14" s="29" t="s">
        <v>42</v>
      </c>
      <c r="H14" s="29" t="s">
        <v>28</v>
      </c>
      <c r="I14" s="29" t="s">
        <v>28</v>
      </c>
    </row>
    <row r="15" spans="2:9" ht="17" thickBot="1" x14ac:dyDescent="0.25">
      <c r="C15" s="30" t="s">
        <v>29</v>
      </c>
      <c r="D15" s="30" t="s">
        <v>30</v>
      </c>
      <c r="E15" s="30" t="s">
        <v>31</v>
      </c>
      <c r="F15" s="30" t="s">
        <v>43</v>
      </c>
      <c r="G15" s="30" t="s">
        <v>44</v>
      </c>
      <c r="H15" s="30" t="s">
        <v>34</v>
      </c>
      <c r="I15" s="30" t="s">
        <v>35</v>
      </c>
    </row>
    <row r="16" spans="2:9" x14ac:dyDescent="0.2">
      <c r="C16" s="27" t="s">
        <v>45</v>
      </c>
      <c r="D16" s="27" t="s">
        <v>46</v>
      </c>
      <c r="E16" s="27">
        <v>1.3877787807814457E-17</v>
      </c>
      <c r="F16" s="27">
        <v>0.88724584103511994</v>
      </c>
      <c r="G16" s="27">
        <v>0</v>
      </c>
      <c r="H16" s="27">
        <v>0.63934426229508157</v>
      </c>
      <c r="I16" s="27">
        <v>2.5819672131147463E-2</v>
      </c>
    </row>
    <row r="17" spans="3:9" x14ac:dyDescent="0.2">
      <c r="C17" s="27" t="s">
        <v>47</v>
      </c>
      <c r="D17" s="27" t="s">
        <v>48</v>
      </c>
      <c r="E17" s="27">
        <v>6.6224284897405422E-2</v>
      </c>
      <c r="F17" s="27">
        <v>0</v>
      </c>
      <c r="G17" s="27">
        <v>0</v>
      </c>
      <c r="H17" s="27">
        <v>6.6224284897405339E-2</v>
      </c>
      <c r="I17" s="27">
        <v>1E+30</v>
      </c>
    </row>
    <row r="18" spans="3:9" x14ac:dyDescent="0.2">
      <c r="C18" s="27" t="s">
        <v>49</v>
      </c>
      <c r="D18" s="27" t="s">
        <v>50</v>
      </c>
      <c r="E18" s="27">
        <v>-1.1102230246251565E-16</v>
      </c>
      <c r="F18" s="27">
        <v>0.11275415896488003</v>
      </c>
      <c r="G18" s="27">
        <v>0</v>
      </c>
      <c r="H18" s="27">
        <v>2.5819672131147463E-2</v>
      </c>
      <c r="I18" s="27">
        <v>0.19484330372862751</v>
      </c>
    </row>
    <row r="19" spans="3:9" x14ac:dyDescent="0.2">
      <c r="C19" s="27" t="s">
        <v>51</v>
      </c>
      <c r="D19" s="27" t="s">
        <v>52</v>
      </c>
      <c r="E19" s="27">
        <v>62.329020332717185</v>
      </c>
      <c r="F19" s="27">
        <v>0</v>
      </c>
      <c r="G19" s="27">
        <v>48</v>
      </c>
      <c r="H19" s="27">
        <v>14.329020332717183</v>
      </c>
      <c r="I19" s="27">
        <v>1E+30</v>
      </c>
    </row>
    <row r="20" spans="3:9" x14ac:dyDescent="0.2">
      <c r="C20" s="27" t="s">
        <v>53</v>
      </c>
      <c r="D20" s="27" t="s">
        <v>54</v>
      </c>
      <c r="E20" s="27">
        <v>28.465804066543434</v>
      </c>
      <c r="F20" s="27">
        <v>0</v>
      </c>
      <c r="G20" s="27">
        <v>28</v>
      </c>
      <c r="H20" s="27">
        <v>0.46580406654343698</v>
      </c>
      <c r="I20" s="27">
        <v>1E+30</v>
      </c>
    </row>
    <row r="21" spans="3:9" x14ac:dyDescent="0.2">
      <c r="C21" s="27" t="s">
        <v>55</v>
      </c>
      <c r="D21" s="27" t="s">
        <v>56</v>
      </c>
      <c r="E21" s="27">
        <v>100</v>
      </c>
      <c r="F21" s="27">
        <v>1.0720887245841033E-2</v>
      </c>
      <c r="G21" s="27">
        <v>100</v>
      </c>
      <c r="H21" s="27">
        <v>183.49344978165931</v>
      </c>
      <c r="I21" s="27">
        <v>1.6363636363636322</v>
      </c>
    </row>
    <row r="22" spans="3:9" x14ac:dyDescent="0.2">
      <c r="C22" s="27" t="s">
        <v>57</v>
      </c>
      <c r="D22" s="27" t="s">
        <v>58</v>
      </c>
      <c r="E22" s="27">
        <v>-4.2329020332717189</v>
      </c>
      <c r="F22" s="27">
        <v>0</v>
      </c>
      <c r="G22" s="27">
        <v>-12</v>
      </c>
      <c r="H22" s="27">
        <v>7.7670979667282811</v>
      </c>
      <c r="I22" s="27">
        <v>1E+30</v>
      </c>
    </row>
    <row r="23" spans="3:9" ht="17" thickBot="1" x14ac:dyDescent="0.25">
      <c r="C23" s="28" t="s">
        <v>59</v>
      </c>
      <c r="D23" s="28" t="s">
        <v>60</v>
      </c>
      <c r="E23" s="28">
        <v>-2.8835489833641401</v>
      </c>
      <c r="F23" s="28">
        <v>0</v>
      </c>
      <c r="G23" s="28">
        <v>-12</v>
      </c>
      <c r="H23" s="28">
        <v>9.1164510166358586</v>
      </c>
      <c r="I23" s="28">
        <v>1E+30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A96D-2028-9646-88C2-80323F5EDD54}">
  <dimension ref="B1:I23"/>
  <sheetViews>
    <sheetView showGridLines="0" workbookViewId="0">
      <selection activeCell="P17" sqref="P17"/>
    </sheetView>
  </sheetViews>
  <sheetFormatPr baseColWidth="10" defaultColWidth="11" defaultRowHeight="16" x14ac:dyDescent="0.2"/>
  <cols>
    <col min="2" max="2" width="2.33203125" customWidth="1"/>
    <col min="3" max="3" width="6" bestFit="1" customWidth="1"/>
    <col min="4" max="4" width="15.1640625" bestFit="1" customWidth="1"/>
    <col min="5" max="5" width="12.83203125" bestFit="1" customWidth="1"/>
    <col min="6" max="9" width="12.1640625" bestFit="1" customWidth="1"/>
  </cols>
  <sheetData>
    <row r="1" spans="2:9" x14ac:dyDescent="0.2">
      <c r="B1" s="26" t="s">
        <v>21</v>
      </c>
    </row>
    <row r="2" spans="2:9" x14ac:dyDescent="0.2">
      <c r="B2" s="26" t="s">
        <v>22</v>
      </c>
    </row>
    <row r="3" spans="2:9" x14ac:dyDescent="0.2">
      <c r="B3" s="26" t="s">
        <v>61</v>
      </c>
    </row>
    <row r="6" spans="2:9" ht="17" thickBot="1" x14ac:dyDescent="0.25">
      <c r="B6" t="s">
        <v>24</v>
      </c>
    </row>
    <row r="7" spans="2:9" x14ac:dyDescent="0.2">
      <c r="C7" s="29"/>
      <c r="D7" s="29"/>
      <c r="E7" s="29" t="s">
        <v>25</v>
      </c>
      <c r="F7" s="29" t="s">
        <v>26</v>
      </c>
      <c r="G7" s="29" t="s">
        <v>27</v>
      </c>
      <c r="H7" s="29" t="s">
        <v>28</v>
      </c>
      <c r="I7" s="29" t="s">
        <v>28</v>
      </c>
    </row>
    <row r="8" spans="2:9" ht="17" thickBot="1" x14ac:dyDescent="0.25">
      <c r="C8" s="30" t="s">
        <v>29</v>
      </c>
      <c r="D8" s="30" t="s">
        <v>30</v>
      </c>
      <c r="E8" s="30" t="s">
        <v>31</v>
      </c>
      <c r="F8" s="30" t="s">
        <v>32</v>
      </c>
      <c r="G8" s="30" t="s">
        <v>33</v>
      </c>
      <c r="H8" s="30" t="s">
        <v>34</v>
      </c>
      <c r="I8" s="30" t="s">
        <v>35</v>
      </c>
    </row>
    <row r="9" spans="2:9" x14ac:dyDescent="0.2">
      <c r="C9" s="27" t="s">
        <v>36</v>
      </c>
      <c r="D9" s="27" t="s">
        <v>6</v>
      </c>
      <c r="E9" s="27">
        <v>6.025477707006373</v>
      </c>
      <c r="F9" s="27">
        <v>0</v>
      </c>
      <c r="G9" s="27">
        <v>0</v>
      </c>
      <c r="H9" s="27">
        <v>0.12499999999999996</v>
      </c>
      <c r="I9" s="27">
        <v>0.19672131147540955</v>
      </c>
    </row>
    <row r="10" spans="2:9" x14ac:dyDescent="0.2">
      <c r="C10" s="27" t="s">
        <v>37</v>
      </c>
      <c r="D10" s="27" t="s">
        <v>7</v>
      </c>
      <c r="E10" s="27">
        <v>1.9872611464968131</v>
      </c>
      <c r="F10" s="27">
        <v>0</v>
      </c>
      <c r="G10" s="27">
        <v>0</v>
      </c>
      <c r="H10" s="27">
        <v>0.39344262295081905</v>
      </c>
      <c r="I10" s="27">
        <v>0.24999999999999989</v>
      </c>
    </row>
    <row r="11" spans="2:9" ht="17" thickBot="1" x14ac:dyDescent="0.25">
      <c r="C11" s="28" t="s">
        <v>38</v>
      </c>
      <c r="D11" s="28" t="s">
        <v>39</v>
      </c>
      <c r="E11" s="28">
        <v>0.4968152866242036</v>
      </c>
      <c r="F11" s="28">
        <v>0</v>
      </c>
      <c r="G11" s="28">
        <v>1</v>
      </c>
      <c r="H11" s="28">
        <v>1E+30</v>
      </c>
      <c r="I11" s="28">
        <v>1</v>
      </c>
    </row>
    <row r="13" spans="2:9" ht="17" thickBot="1" x14ac:dyDescent="0.25">
      <c r="B13" t="s">
        <v>40</v>
      </c>
    </row>
    <row r="14" spans="2:9" x14ac:dyDescent="0.2">
      <c r="C14" s="29"/>
      <c r="D14" s="29"/>
      <c r="E14" s="29" t="s">
        <v>25</v>
      </c>
      <c r="F14" s="29" t="s">
        <v>41</v>
      </c>
      <c r="G14" s="29" t="s">
        <v>42</v>
      </c>
      <c r="H14" s="29" t="s">
        <v>28</v>
      </c>
      <c r="I14" s="29" t="s">
        <v>28</v>
      </c>
    </row>
    <row r="15" spans="2:9" ht="17" thickBot="1" x14ac:dyDescent="0.25">
      <c r="C15" s="30" t="s">
        <v>29</v>
      </c>
      <c r="D15" s="30" t="s">
        <v>30</v>
      </c>
      <c r="E15" s="30" t="s">
        <v>31</v>
      </c>
      <c r="F15" s="30" t="s">
        <v>43</v>
      </c>
      <c r="G15" s="30" t="s">
        <v>44</v>
      </c>
      <c r="H15" s="30" t="s">
        <v>34</v>
      </c>
      <c r="I15" s="30" t="s">
        <v>35</v>
      </c>
    </row>
    <row r="16" spans="2:9" x14ac:dyDescent="0.2">
      <c r="C16" s="27" t="s">
        <v>45</v>
      </c>
      <c r="D16" s="27" t="s">
        <v>46</v>
      </c>
      <c r="E16" s="27">
        <v>-1.1102230246251565E-16</v>
      </c>
      <c r="F16" s="27">
        <v>0.611464968152866</v>
      </c>
      <c r="G16" s="27">
        <v>0</v>
      </c>
      <c r="H16" s="27">
        <v>1.2786885245901609</v>
      </c>
      <c r="I16" s="27">
        <v>0.65163934426229542</v>
      </c>
    </row>
    <row r="17" spans="3:9" x14ac:dyDescent="0.2">
      <c r="C17" s="27" t="s">
        <v>47</v>
      </c>
      <c r="D17" s="27" t="s">
        <v>48</v>
      </c>
      <c r="E17" s="27">
        <v>0.24180910049030835</v>
      </c>
      <c r="F17" s="27">
        <v>0</v>
      </c>
      <c r="G17" s="27">
        <v>0</v>
      </c>
      <c r="H17" s="27">
        <v>0.24180910049030774</v>
      </c>
      <c r="I17" s="27">
        <v>1E+30</v>
      </c>
    </row>
    <row r="18" spans="3:9" x14ac:dyDescent="0.2">
      <c r="C18" s="27" t="s">
        <v>49</v>
      </c>
      <c r="D18" s="27" t="s">
        <v>50</v>
      </c>
      <c r="E18" s="27">
        <v>-1.1102230246251565E-15</v>
      </c>
      <c r="F18" s="27">
        <v>0.38853503184713395</v>
      </c>
      <c r="G18" s="27">
        <v>0</v>
      </c>
      <c r="H18" s="27">
        <v>0.65163934426229564</v>
      </c>
      <c r="I18" s="27">
        <v>0.31006522122333785</v>
      </c>
    </row>
    <row r="19" spans="3:9" x14ac:dyDescent="0.2">
      <c r="C19" s="27" t="s">
        <v>51</v>
      </c>
      <c r="D19" s="27" t="s">
        <v>52</v>
      </c>
      <c r="E19" s="27">
        <v>80.254777070063724</v>
      </c>
      <c r="F19" s="27">
        <v>0</v>
      </c>
      <c r="G19" s="27">
        <v>48</v>
      </c>
      <c r="H19" s="27">
        <v>32.254777070063724</v>
      </c>
      <c r="I19" s="27">
        <v>1E+30</v>
      </c>
    </row>
    <row r="20" spans="3:9" x14ac:dyDescent="0.2">
      <c r="C20" s="27" t="s">
        <v>53</v>
      </c>
      <c r="D20" s="27" t="s">
        <v>54</v>
      </c>
      <c r="E20" s="27">
        <v>32.050955414012748</v>
      </c>
      <c r="F20" s="27">
        <v>0</v>
      </c>
      <c r="G20" s="27">
        <v>28</v>
      </c>
      <c r="H20" s="27">
        <v>4.0509554140127459</v>
      </c>
      <c r="I20" s="27">
        <v>1E+30</v>
      </c>
    </row>
    <row r="21" spans="3:9" x14ac:dyDescent="0.2">
      <c r="C21" s="27" t="s">
        <v>55</v>
      </c>
      <c r="D21" s="27" t="s">
        <v>56</v>
      </c>
      <c r="E21" s="27">
        <v>100</v>
      </c>
      <c r="F21" s="27">
        <v>7.3885350318471307E-2</v>
      </c>
      <c r="G21" s="27">
        <v>100</v>
      </c>
      <c r="H21" s="27">
        <v>19.024390243902381</v>
      </c>
      <c r="I21" s="27">
        <v>4.9532710280373866</v>
      </c>
    </row>
    <row r="22" spans="3:9" x14ac:dyDescent="0.2">
      <c r="C22" s="27" t="s">
        <v>57</v>
      </c>
      <c r="D22" s="27" t="s">
        <v>58</v>
      </c>
      <c r="E22" s="27">
        <v>-6.025477707006373</v>
      </c>
      <c r="F22" s="27">
        <v>0</v>
      </c>
      <c r="G22" s="27">
        <v>-12</v>
      </c>
      <c r="H22" s="27">
        <v>5.974522292993627</v>
      </c>
      <c r="I22" s="27">
        <v>1E+30</v>
      </c>
    </row>
    <row r="23" spans="3:9" ht="17" thickBot="1" x14ac:dyDescent="0.25">
      <c r="C23" s="28" t="s">
        <v>59</v>
      </c>
      <c r="D23" s="28" t="s">
        <v>60</v>
      </c>
      <c r="E23" s="28">
        <v>-1.9872611464968131</v>
      </c>
      <c r="F23" s="28">
        <v>0</v>
      </c>
      <c r="G23" s="28">
        <v>-12</v>
      </c>
      <c r="H23" s="28">
        <v>10.012738853503187</v>
      </c>
      <c r="I23" s="28">
        <v>1E+30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6D58-8FCB-CF49-A9E1-84CD9DC75C3D}">
  <dimension ref="B1:I23"/>
  <sheetViews>
    <sheetView showGridLines="0" workbookViewId="0">
      <selection activeCell="H29" sqref="H29"/>
    </sheetView>
  </sheetViews>
  <sheetFormatPr baseColWidth="10" defaultColWidth="11" defaultRowHeight="16" x14ac:dyDescent="0.2"/>
  <cols>
    <col min="2" max="2" width="2.33203125" customWidth="1"/>
    <col min="3" max="3" width="6" bestFit="1" customWidth="1"/>
    <col min="4" max="4" width="15.1640625" bestFit="1" customWidth="1"/>
    <col min="5" max="5" width="12.83203125" bestFit="1" customWidth="1"/>
    <col min="6" max="6" width="8.83203125" bestFit="1" customWidth="1"/>
    <col min="7" max="9" width="12.1640625" bestFit="1" customWidth="1"/>
  </cols>
  <sheetData>
    <row r="1" spans="2:9" x14ac:dyDescent="0.2">
      <c r="B1" s="26" t="s">
        <v>21</v>
      </c>
    </row>
    <row r="2" spans="2:9" x14ac:dyDescent="0.2">
      <c r="B2" s="26" t="s">
        <v>22</v>
      </c>
    </row>
    <row r="3" spans="2:9" x14ac:dyDescent="0.2">
      <c r="B3" s="26" t="s">
        <v>62</v>
      </c>
    </row>
    <row r="6" spans="2:9" ht="17" thickBot="1" x14ac:dyDescent="0.25">
      <c r="B6" t="s">
        <v>24</v>
      </c>
    </row>
    <row r="7" spans="2:9" x14ac:dyDescent="0.2">
      <c r="C7" s="29"/>
      <c r="D7" s="29"/>
      <c r="E7" s="29" t="s">
        <v>25</v>
      </c>
      <c r="F7" s="29" t="s">
        <v>26</v>
      </c>
      <c r="G7" s="29" t="s">
        <v>27</v>
      </c>
      <c r="H7" s="29" t="s">
        <v>28</v>
      </c>
      <c r="I7" s="29" t="s">
        <v>28</v>
      </c>
    </row>
    <row r="8" spans="2:9" ht="17" thickBot="1" x14ac:dyDescent="0.25">
      <c r="C8" s="30" t="s">
        <v>29</v>
      </c>
      <c r="D8" s="30" t="s">
        <v>30</v>
      </c>
      <c r="E8" s="30" t="s">
        <v>31</v>
      </c>
      <c r="F8" s="30" t="s">
        <v>32</v>
      </c>
      <c r="G8" s="30" t="s">
        <v>33</v>
      </c>
      <c r="H8" s="30" t="s">
        <v>34</v>
      </c>
      <c r="I8" s="30" t="s">
        <v>35</v>
      </c>
    </row>
    <row r="9" spans="2:9" x14ac:dyDescent="0.2">
      <c r="C9" s="27" t="s">
        <v>36</v>
      </c>
      <c r="D9" s="27" t="s">
        <v>6</v>
      </c>
      <c r="E9" s="27">
        <v>3.5247999999999999</v>
      </c>
      <c r="F9" s="27">
        <v>0</v>
      </c>
      <c r="G9" s="27">
        <v>0</v>
      </c>
      <c r="H9" s="27">
        <v>0.25000000000000006</v>
      </c>
      <c r="I9" s="27">
        <v>0.26229508196721246</v>
      </c>
    </row>
    <row r="10" spans="2:9" x14ac:dyDescent="0.2">
      <c r="C10" s="27" t="s">
        <v>37</v>
      </c>
      <c r="D10" s="27" t="s">
        <v>7</v>
      </c>
      <c r="E10" s="27">
        <v>3.4751999999999996</v>
      </c>
      <c r="F10" s="27">
        <v>0</v>
      </c>
      <c r="G10" s="27">
        <v>0</v>
      </c>
      <c r="H10" s="27">
        <v>0.26229508196721246</v>
      </c>
      <c r="I10" s="27">
        <v>0.25000000000000006</v>
      </c>
    </row>
    <row r="11" spans="2:9" ht="17" thickBot="1" x14ac:dyDescent="0.25">
      <c r="C11" s="28" t="s">
        <v>38</v>
      </c>
      <c r="D11" s="28" t="s">
        <v>39</v>
      </c>
      <c r="E11" s="28">
        <v>0.26879999999999965</v>
      </c>
      <c r="F11" s="28">
        <v>0</v>
      </c>
      <c r="G11" s="28">
        <v>1</v>
      </c>
      <c r="H11" s="28">
        <v>1E+30</v>
      </c>
      <c r="I11" s="28">
        <v>1</v>
      </c>
    </row>
    <row r="13" spans="2:9" ht="17" thickBot="1" x14ac:dyDescent="0.25">
      <c r="B13" t="s">
        <v>40</v>
      </c>
    </row>
    <row r="14" spans="2:9" x14ac:dyDescent="0.2">
      <c r="C14" s="29"/>
      <c r="D14" s="29"/>
      <c r="E14" s="29" t="s">
        <v>25</v>
      </c>
      <c r="F14" s="29" t="s">
        <v>41</v>
      </c>
      <c r="G14" s="29" t="s">
        <v>42</v>
      </c>
      <c r="H14" s="29" t="s">
        <v>28</v>
      </c>
      <c r="I14" s="29" t="s">
        <v>28</v>
      </c>
    </row>
    <row r="15" spans="2:9" ht="17" thickBot="1" x14ac:dyDescent="0.25">
      <c r="C15" s="30" t="s">
        <v>29</v>
      </c>
      <c r="D15" s="30" t="s">
        <v>30</v>
      </c>
      <c r="E15" s="30" t="s">
        <v>31</v>
      </c>
      <c r="F15" s="30" t="s">
        <v>43</v>
      </c>
      <c r="G15" s="30" t="s">
        <v>44</v>
      </c>
      <c r="H15" s="30" t="s">
        <v>34</v>
      </c>
      <c r="I15" s="30" t="s">
        <v>35</v>
      </c>
    </row>
    <row r="16" spans="2:9" x14ac:dyDescent="0.2">
      <c r="C16" s="27" t="s">
        <v>45</v>
      </c>
      <c r="D16" s="27" t="s">
        <v>46</v>
      </c>
      <c r="E16" s="27">
        <v>-5.5511151231257827E-17</v>
      </c>
      <c r="F16" s="27">
        <v>0.51199999999999934</v>
      </c>
      <c r="G16" s="27">
        <v>0</v>
      </c>
      <c r="H16" s="27">
        <v>0.24344262295081931</v>
      </c>
      <c r="I16" s="27">
        <v>0.14321266968325685</v>
      </c>
    </row>
    <row r="17" spans="3:9" x14ac:dyDescent="0.2">
      <c r="C17" s="27" t="s">
        <v>47</v>
      </c>
      <c r="D17" s="27" t="s">
        <v>48</v>
      </c>
      <c r="E17" s="27">
        <v>0.14572661870503606</v>
      </c>
      <c r="F17" s="27">
        <v>0</v>
      </c>
      <c r="G17" s="27">
        <v>0</v>
      </c>
      <c r="H17" s="27">
        <v>0.14572661870503506</v>
      </c>
      <c r="I17" s="27">
        <v>1E+30</v>
      </c>
    </row>
    <row r="18" spans="3:9" x14ac:dyDescent="0.2">
      <c r="C18" s="27" t="s">
        <v>49</v>
      </c>
      <c r="D18" s="27" t="s">
        <v>50</v>
      </c>
      <c r="E18" s="27">
        <v>-1.1102230246251565E-16</v>
      </c>
      <c r="F18" s="27">
        <v>0.48800000000000066</v>
      </c>
      <c r="G18" s="27">
        <v>0</v>
      </c>
      <c r="H18" s="27">
        <v>0.52499999999999913</v>
      </c>
      <c r="I18" s="27">
        <v>0.24344262295081931</v>
      </c>
    </row>
    <row r="19" spans="3:9" x14ac:dyDescent="0.2">
      <c r="C19" s="27" t="s">
        <v>51</v>
      </c>
      <c r="D19" s="27" t="s">
        <v>52</v>
      </c>
      <c r="E19" s="27">
        <v>56.198399999999999</v>
      </c>
      <c r="F19" s="27">
        <v>0</v>
      </c>
      <c r="G19" s="27">
        <v>48</v>
      </c>
      <c r="H19" s="27">
        <v>8.1983999999999977</v>
      </c>
      <c r="I19" s="27">
        <v>1E+30</v>
      </c>
    </row>
    <row r="20" spans="3:9" x14ac:dyDescent="0.2">
      <c r="C20" s="27" t="s">
        <v>53</v>
      </c>
      <c r="D20" s="27" t="s">
        <v>54</v>
      </c>
      <c r="E20" s="27">
        <v>28</v>
      </c>
      <c r="F20" s="27">
        <v>0.18560000000000013</v>
      </c>
      <c r="G20" s="27">
        <v>28</v>
      </c>
      <c r="H20" s="27">
        <v>2.082236842105242</v>
      </c>
      <c r="I20" s="27">
        <v>0.59969712266531994</v>
      </c>
    </row>
    <row r="21" spans="3:9" x14ac:dyDescent="0.2">
      <c r="C21" s="27" t="s">
        <v>55</v>
      </c>
      <c r="D21" s="27" t="s">
        <v>56</v>
      </c>
      <c r="E21" s="27">
        <v>104.75199999999998</v>
      </c>
      <c r="F21" s="27">
        <v>0</v>
      </c>
      <c r="G21" s="27">
        <v>100</v>
      </c>
      <c r="H21" s="27">
        <v>4.7519999999999989</v>
      </c>
      <c r="I21" s="27">
        <v>1E+30</v>
      </c>
    </row>
    <row r="22" spans="3:9" x14ac:dyDescent="0.2">
      <c r="C22" s="27" t="s">
        <v>57</v>
      </c>
      <c r="D22" s="27" t="s">
        <v>58</v>
      </c>
      <c r="E22" s="27">
        <v>-3.5247999999999999</v>
      </c>
      <c r="F22" s="27">
        <v>0</v>
      </c>
      <c r="G22" s="27">
        <v>-12</v>
      </c>
      <c r="H22" s="27">
        <v>8.475200000000001</v>
      </c>
      <c r="I22" s="27">
        <v>1E+30</v>
      </c>
    </row>
    <row r="23" spans="3:9" ht="17" thickBot="1" x14ac:dyDescent="0.25">
      <c r="C23" s="28" t="s">
        <v>59</v>
      </c>
      <c r="D23" s="28" t="s">
        <v>60</v>
      </c>
      <c r="E23" s="28">
        <v>-3.4751999999999996</v>
      </c>
      <c r="F23" s="28">
        <v>0</v>
      </c>
      <c r="G23" s="28">
        <v>-12</v>
      </c>
      <c r="H23" s="28">
        <v>8.5248000000000008</v>
      </c>
      <c r="I23" s="28">
        <v>1E+30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5DE6-A587-E249-AD3F-B7129BB4A42B}">
  <dimension ref="B3:K22"/>
  <sheetViews>
    <sheetView showGridLines="0" zoomScale="130" zoomScaleNormal="130" workbookViewId="0">
      <selection activeCell="M4" sqref="M4"/>
    </sheetView>
  </sheetViews>
  <sheetFormatPr baseColWidth="10" defaultColWidth="11" defaultRowHeight="16" x14ac:dyDescent="0.2"/>
  <cols>
    <col min="2" max="2" width="11.1640625" bestFit="1" customWidth="1"/>
    <col min="9" max="9" width="12.83203125" bestFit="1" customWidth="1"/>
    <col min="10" max="10" width="11.83203125" bestFit="1" customWidth="1"/>
  </cols>
  <sheetData>
    <row r="3" spans="2:11" x14ac:dyDescent="0.2">
      <c r="C3" s="10" t="s">
        <v>6</v>
      </c>
      <c r="D3" s="10" t="s">
        <v>7</v>
      </c>
      <c r="E3" s="10" t="s">
        <v>39</v>
      </c>
      <c r="F3" s="10" t="s">
        <v>63</v>
      </c>
      <c r="G3" s="10" t="s">
        <v>64</v>
      </c>
      <c r="H3" s="10" t="s">
        <v>65</v>
      </c>
      <c r="I3" s="10" t="s">
        <v>66</v>
      </c>
      <c r="J3" s="10" t="s">
        <v>67</v>
      </c>
      <c r="K3" s="10" t="s">
        <v>68</v>
      </c>
    </row>
    <row r="4" spans="2:11" x14ac:dyDescent="0.2">
      <c r="C4" s="2">
        <v>4.2329020332717189</v>
      </c>
      <c r="D4" s="2">
        <v>2.8835489833641401</v>
      </c>
      <c r="E4" s="2">
        <v>7.2088724584103328E-2</v>
      </c>
      <c r="F4" s="2">
        <f>((0.2*$C$4+0.45*$D$4-2)/2)</f>
        <v>7.2088724584103314E-2</v>
      </c>
      <c r="G4" s="2">
        <f>((800*$C$4+1250*$D$4-6950)/6950)</f>
        <v>5.8644396866979111E-3</v>
      </c>
      <c r="H4" s="2">
        <f>((40*$C$4+32*$D$4-244)/244)</f>
        <v>7.2088724584103439E-2</v>
      </c>
      <c r="I4" s="2">
        <v>1</v>
      </c>
      <c r="J4" s="2">
        <v>1</v>
      </c>
      <c r="K4" s="2">
        <v>1</v>
      </c>
    </row>
    <row r="6" spans="2:11" x14ac:dyDescent="0.2">
      <c r="B6" s="10"/>
      <c r="C6" s="10" t="s">
        <v>6</v>
      </c>
      <c r="D6" s="10" t="s">
        <v>7</v>
      </c>
      <c r="E6" s="10" t="s">
        <v>39</v>
      </c>
      <c r="F6" s="10" t="s">
        <v>63</v>
      </c>
      <c r="G6" s="10" t="s">
        <v>64</v>
      </c>
      <c r="H6" s="10" t="s">
        <v>65</v>
      </c>
      <c r="I6" s="10" t="s">
        <v>8</v>
      </c>
      <c r="J6" s="10" t="s">
        <v>9</v>
      </c>
    </row>
    <row r="7" spans="2:11" x14ac:dyDescent="0.2">
      <c r="B7" s="2" t="s">
        <v>69</v>
      </c>
      <c r="C7" s="2">
        <v>0</v>
      </c>
      <c r="D7" s="2">
        <v>0</v>
      </c>
      <c r="E7" s="2">
        <v>1</v>
      </c>
      <c r="F7" s="2">
        <f>-I4</f>
        <v>-1</v>
      </c>
      <c r="G7" s="2">
        <v>0</v>
      </c>
      <c r="H7" s="2">
        <v>0</v>
      </c>
      <c r="I7" s="2">
        <f t="shared" ref="I7:I14" si="0">SUMPRODUCT($C$4:$H$4,C7:H7)</f>
        <v>1.3877787807814457E-17</v>
      </c>
      <c r="J7" s="2">
        <v>0</v>
      </c>
    </row>
    <row r="8" spans="2:11" x14ac:dyDescent="0.2">
      <c r="B8" s="2" t="s">
        <v>70</v>
      </c>
      <c r="C8" s="2">
        <v>0</v>
      </c>
      <c r="D8" s="2">
        <v>0</v>
      </c>
      <c r="E8" s="2">
        <v>1</v>
      </c>
      <c r="F8" s="2">
        <v>0</v>
      </c>
      <c r="G8" s="2">
        <f>-J4</f>
        <v>-1</v>
      </c>
      <c r="H8" s="2">
        <v>0</v>
      </c>
      <c r="I8" s="2">
        <f t="shared" si="0"/>
        <v>6.6224284897405422E-2</v>
      </c>
      <c r="J8" s="2">
        <v>0</v>
      </c>
    </row>
    <row r="9" spans="2:11" x14ac:dyDescent="0.2">
      <c r="B9" s="2" t="s">
        <v>71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f>-K4</f>
        <v>-1</v>
      </c>
      <c r="I9" s="2">
        <f t="shared" si="0"/>
        <v>-1.1102230246251565E-16</v>
      </c>
      <c r="J9" s="2">
        <v>0</v>
      </c>
    </row>
    <row r="10" spans="2:11" x14ac:dyDescent="0.2">
      <c r="B10" s="2" t="s">
        <v>72</v>
      </c>
      <c r="C10" s="2">
        <v>12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f t="shared" si="0"/>
        <v>62.329020332717185</v>
      </c>
      <c r="J10" s="2">
        <v>48</v>
      </c>
    </row>
    <row r="11" spans="2:11" x14ac:dyDescent="0.2">
      <c r="B11" s="2" t="s">
        <v>73</v>
      </c>
      <c r="C11" s="2">
        <v>4</v>
      </c>
      <c r="D11" s="2">
        <v>4</v>
      </c>
      <c r="E11" s="2">
        <v>0</v>
      </c>
      <c r="F11" s="2">
        <v>0</v>
      </c>
      <c r="G11" s="2">
        <v>0</v>
      </c>
      <c r="H11" s="2">
        <v>0</v>
      </c>
      <c r="I11" s="2">
        <f t="shared" si="0"/>
        <v>28.465804066543434</v>
      </c>
      <c r="J11" s="2">
        <v>28</v>
      </c>
    </row>
    <row r="12" spans="2:11" x14ac:dyDescent="0.2">
      <c r="B12" s="2" t="s">
        <v>74</v>
      </c>
      <c r="C12" s="2">
        <v>10</v>
      </c>
      <c r="D12" s="2">
        <v>20</v>
      </c>
      <c r="E12" s="2">
        <v>0</v>
      </c>
      <c r="F12" s="2">
        <v>0</v>
      </c>
      <c r="G12" s="2">
        <v>0</v>
      </c>
      <c r="H12" s="2">
        <v>0</v>
      </c>
      <c r="I12" s="2">
        <f t="shared" si="0"/>
        <v>100</v>
      </c>
      <c r="J12" s="2">
        <v>100</v>
      </c>
    </row>
    <row r="13" spans="2:11" x14ac:dyDescent="0.2">
      <c r="B13" s="2" t="s">
        <v>6</v>
      </c>
      <c r="C13" s="2">
        <v>-1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f t="shared" si="0"/>
        <v>-4.2329020332717189</v>
      </c>
      <c r="J13" s="2">
        <v>-12</v>
      </c>
    </row>
    <row r="14" spans="2:11" x14ac:dyDescent="0.2">
      <c r="B14" s="2" t="s">
        <v>7</v>
      </c>
      <c r="C14" s="2">
        <v>0</v>
      </c>
      <c r="D14" s="2">
        <v>-1</v>
      </c>
      <c r="E14" s="2">
        <v>0</v>
      </c>
      <c r="F14" s="2">
        <v>0</v>
      </c>
      <c r="G14" s="2">
        <v>0</v>
      </c>
      <c r="H14" s="2">
        <v>0</v>
      </c>
      <c r="I14" s="2">
        <f t="shared" si="0"/>
        <v>-2.8835489833641401</v>
      </c>
      <c r="J14" s="2">
        <v>-12</v>
      </c>
    </row>
    <row r="16" spans="2:11" x14ac:dyDescent="0.2">
      <c r="C16" s="10" t="s">
        <v>6</v>
      </c>
      <c r="D16" s="10" t="s">
        <v>7</v>
      </c>
      <c r="E16" s="10" t="s">
        <v>39</v>
      </c>
      <c r="F16" s="10" t="s">
        <v>63</v>
      </c>
      <c r="G16" s="10" t="s">
        <v>64</v>
      </c>
      <c r="H16" s="10" t="s">
        <v>65</v>
      </c>
      <c r="I16" s="10" t="s">
        <v>14</v>
      </c>
    </row>
    <row r="17" spans="3:9" x14ac:dyDescent="0.2"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f>SUMPRODUCT(C17:H17,C4:H4)</f>
        <v>7.2088724584103328E-2</v>
      </c>
    </row>
    <row r="18" spans="3:9" ht="17" thickBot="1" x14ac:dyDescent="0.25"/>
    <row r="19" spans="3:9" ht="17" thickBot="1" x14ac:dyDescent="0.25">
      <c r="C19" s="38" t="s">
        <v>75</v>
      </c>
      <c r="D19" s="40" t="s">
        <v>6</v>
      </c>
      <c r="E19" s="40" t="s">
        <v>7</v>
      </c>
      <c r="F19" s="40" t="s">
        <v>76</v>
      </c>
      <c r="G19" s="39" t="s">
        <v>77</v>
      </c>
      <c r="I19" s="42" t="s">
        <v>39</v>
      </c>
    </row>
    <row r="20" spans="3:9" ht="17" thickBot="1" x14ac:dyDescent="0.25">
      <c r="C20" s="37" t="s">
        <v>11</v>
      </c>
      <c r="D20" s="31">
        <f>$C$4</f>
        <v>4.2329020332717189</v>
      </c>
      <c r="E20" s="31">
        <f>$D$4</f>
        <v>2.8835489833641401</v>
      </c>
      <c r="F20" s="31">
        <f>D20*0.2+E20*0.45</f>
        <v>2.1441774491682066</v>
      </c>
      <c r="G20" s="32">
        <f>F4</f>
        <v>7.2088724584103314E-2</v>
      </c>
      <c r="I20" s="41">
        <f>I17</f>
        <v>7.2088724584103328E-2</v>
      </c>
    </row>
    <row r="21" spans="3:9" ht="17" thickBot="1" x14ac:dyDescent="0.25">
      <c r="C21" s="36" t="s">
        <v>78</v>
      </c>
      <c r="D21" s="31">
        <f t="shared" ref="D21:D22" si="1">$C$4</f>
        <v>4.2329020332717189</v>
      </c>
      <c r="E21" s="31">
        <f t="shared" ref="E21:E22" si="2">$D$4</f>
        <v>2.8835489833641401</v>
      </c>
      <c r="F21" s="31">
        <f>D21*800+E21*1250</f>
        <v>6990.7578558225505</v>
      </c>
      <c r="G21" s="32">
        <f>G4</f>
        <v>5.8644396866979111E-3</v>
      </c>
    </row>
    <row r="22" spans="3:9" ht="17" thickBot="1" x14ac:dyDescent="0.25">
      <c r="C22" s="35" t="s">
        <v>13</v>
      </c>
      <c r="D22" s="33">
        <f t="shared" si="1"/>
        <v>4.2329020332717189</v>
      </c>
      <c r="E22" s="33">
        <f t="shared" si="2"/>
        <v>2.8835489833641401</v>
      </c>
      <c r="F22" s="33">
        <f>D22*40+E22*32</f>
        <v>261.58964879852124</v>
      </c>
      <c r="G22" s="34">
        <f>H4</f>
        <v>7.2088724584103439E-2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A74D-AAF5-6340-8D03-568F6418FC2D}">
  <dimension ref="A1:K17"/>
  <sheetViews>
    <sheetView zoomScale="130" zoomScaleNormal="130" workbookViewId="0">
      <selection activeCell="H14" sqref="H14"/>
    </sheetView>
  </sheetViews>
  <sheetFormatPr baseColWidth="10" defaultColWidth="11" defaultRowHeight="16" x14ac:dyDescent="0.2"/>
  <sheetData>
    <row r="1" spans="1:11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">
      <c r="A2" s="11"/>
      <c r="B2" s="12" t="s">
        <v>79</v>
      </c>
      <c r="C2" s="13" t="s">
        <v>80</v>
      </c>
      <c r="D2" s="13" t="s">
        <v>81</v>
      </c>
      <c r="E2" s="14" t="s">
        <v>82</v>
      </c>
      <c r="F2" s="14" t="s">
        <v>13</v>
      </c>
      <c r="G2" s="11"/>
      <c r="H2" s="11"/>
      <c r="I2" s="11"/>
      <c r="J2" s="11"/>
      <c r="K2" s="11"/>
    </row>
    <row r="3" spans="1:11" x14ac:dyDescent="0.2">
      <c r="A3" s="11"/>
      <c r="B3" s="15" t="s">
        <v>83</v>
      </c>
      <c r="C3" s="11">
        <v>7</v>
      </c>
      <c r="D3" s="11">
        <v>10</v>
      </c>
      <c r="E3" s="16">
        <v>5</v>
      </c>
      <c r="F3" s="16">
        <v>100000</v>
      </c>
      <c r="G3" s="11"/>
      <c r="H3" s="11"/>
      <c r="I3" s="11"/>
      <c r="J3" s="11"/>
      <c r="K3" s="11"/>
    </row>
    <row r="4" spans="1:11" x14ac:dyDescent="0.2">
      <c r="A4" s="11"/>
      <c r="B4" s="17" t="s">
        <v>84</v>
      </c>
      <c r="C4" s="18">
        <v>3</v>
      </c>
      <c r="D4" s="18">
        <v>5</v>
      </c>
      <c r="E4" s="19">
        <v>4</v>
      </c>
      <c r="F4" s="19">
        <v>60000</v>
      </c>
      <c r="G4" s="11"/>
      <c r="H4" s="11"/>
      <c r="I4" s="11"/>
      <c r="J4" s="11"/>
      <c r="K4" s="11"/>
    </row>
    <row r="5" spans="1:1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2">
      <c r="A6" s="11"/>
      <c r="B6" s="20" t="s">
        <v>6</v>
      </c>
      <c r="C6" s="14" t="s">
        <v>7</v>
      </c>
      <c r="D6" s="14" t="s">
        <v>15</v>
      </c>
      <c r="E6" s="14" t="s">
        <v>16</v>
      </c>
      <c r="F6" s="14" t="s">
        <v>17</v>
      </c>
      <c r="G6" s="14" t="s">
        <v>18</v>
      </c>
      <c r="H6" s="14" t="s">
        <v>19</v>
      </c>
      <c r="I6" s="14" t="s">
        <v>20</v>
      </c>
      <c r="J6" s="14" t="s">
        <v>8</v>
      </c>
      <c r="K6" s="14" t="s">
        <v>9</v>
      </c>
    </row>
    <row r="7" spans="1:11" x14ac:dyDescent="0.2">
      <c r="A7" s="11"/>
      <c r="B7" s="21">
        <v>7</v>
      </c>
      <c r="C7" s="19">
        <v>3</v>
      </c>
      <c r="D7" s="19">
        <v>-1</v>
      </c>
      <c r="E7" s="19">
        <v>1</v>
      </c>
      <c r="F7" s="19">
        <v>0</v>
      </c>
      <c r="G7" s="19">
        <v>0</v>
      </c>
      <c r="H7" s="19">
        <v>0</v>
      </c>
      <c r="I7" s="19">
        <v>0</v>
      </c>
      <c r="J7" s="19">
        <v>40</v>
      </c>
      <c r="K7" s="19">
        <v>40</v>
      </c>
    </row>
    <row r="8" spans="1:11" x14ac:dyDescent="0.2">
      <c r="A8" s="11"/>
      <c r="B8" s="21">
        <v>10</v>
      </c>
      <c r="C8" s="19">
        <v>5</v>
      </c>
      <c r="D8" s="19">
        <v>0</v>
      </c>
      <c r="E8" s="19">
        <v>0</v>
      </c>
      <c r="F8" s="19">
        <v>-1</v>
      </c>
      <c r="G8" s="19">
        <v>1</v>
      </c>
      <c r="H8" s="19">
        <v>0</v>
      </c>
      <c r="I8" s="19">
        <v>0</v>
      </c>
      <c r="J8" s="19">
        <v>60</v>
      </c>
      <c r="K8" s="19">
        <v>60</v>
      </c>
    </row>
    <row r="9" spans="1:11" x14ac:dyDescent="0.2">
      <c r="A9" s="11"/>
      <c r="B9" s="21">
        <v>5</v>
      </c>
      <c r="C9" s="19">
        <v>4</v>
      </c>
      <c r="D9" s="19">
        <v>0</v>
      </c>
      <c r="E9" s="19">
        <v>0</v>
      </c>
      <c r="F9" s="19">
        <v>0</v>
      </c>
      <c r="G9" s="19">
        <v>0</v>
      </c>
      <c r="H9" s="19">
        <v>-1</v>
      </c>
      <c r="I9" s="19">
        <v>1</v>
      </c>
      <c r="J9" s="19">
        <v>35</v>
      </c>
      <c r="K9" s="19">
        <v>35</v>
      </c>
    </row>
    <row r="10" spans="1:11" x14ac:dyDescent="0.2">
      <c r="A10" s="11"/>
      <c r="B10" s="21">
        <v>10</v>
      </c>
      <c r="C10" s="19">
        <v>6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60</v>
      </c>
      <c r="K10" s="19">
        <v>60</v>
      </c>
    </row>
    <row r="11" spans="1:1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1" x14ac:dyDescent="0.2">
      <c r="A12" s="11"/>
      <c r="B12" s="20" t="s">
        <v>6</v>
      </c>
      <c r="C12" s="14" t="s">
        <v>7</v>
      </c>
      <c r="D12" s="14" t="s">
        <v>15</v>
      </c>
      <c r="E12" s="14" t="s">
        <v>16</v>
      </c>
      <c r="F12" s="14" t="s">
        <v>17</v>
      </c>
      <c r="G12" s="14" t="s">
        <v>18</v>
      </c>
      <c r="H12" s="14" t="s">
        <v>19</v>
      </c>
      <c r="I12" s="14" t="s">
        <v>20</v>
      </c>
      <c r="J12" s="11"/>
      <c r="K12" s="11"/>
    </row>
    <row r="13" spans="1:11" x14ac:dyDescent="0.2">
      <c r="A13" s="11"/>
      <c r="B13" s="21">
        <v>6</v>
      </c>
      <c r="C13" s="19">
        <v>0</v>
      </c>
      <c r="D13" s="19">
        <v>2</v>
      </c>
      <c r="E13" s="19">
        <v>0</v>
      </c>
      <c r="F13" s="19">
        <v>0</v>
      </c>
      <c r="G13" s="19">
        <v>0</v>
      </c>
      <c r="H13" s="19">
        <v>0</v>
      </c>
      <c r="I13" s="19">
        <v>5</v>
      </c>
      <c r="J13" s="11"/>
      <c r="K13" s="11"/>
    </row>
    <row r="14" spans="1:11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2">
      <c r="A15" s="11"/>
      <c r="B15" s="20" t="s">
        <v>16</v>
      </c>
      <c r="C15" s="14" t="s">
        <v>18</v>
      </c>
      <c r="D15" s="14" t="s">
        <v>20</v>
      </c>
      <c r="E15" s="14" t="s">
        <v>8</v>
      </c>
      <c r="F15" s="11"/>
      <c r="G15" s="11"/>
      <c r="H15" s="11"/>
      <c r="I15" s="11"/>
      <c r="J15" s="11"/>
      <c r="K15" s="11"/>
    </row>
    <row r="16" spans="1:11" x14ac:dyDescent="0.2">
      <c r="A16" s="11"/>
      <c r="B16" s="21">
        <v>20</v>
      </c>
      <c r="C16" s="19">
        <v>10</v>
      </c>
      <c r="D16" s="19">
        <v>5</v>
      </c>
      <c r="E16" s="19">
        <v>25</v>
      </c>
      <c r="F16" s="11"/>
      <c r="G16" s="11"/>
      <c r="H16" s="11"/>
      <c r="I16" s="11"/>
      <c r="J16" s="11"/>
      <c r="K16" s="11"/>
    </row>
    <row r="17" spans="1:11" x14ac:dyDescent="0.2">
      <c r="A17" s="11"/>
      <c r="B17" s="11"/>
      <c r="C17" s="11"/>
      <c r="D17" s="11"/>
      <c r="E17" s="11" t="s">
        <v>85</v>
      </c>
      <c r="F17" s="11"/>
      <c r="G17" s="11"/>
      <c r="H17" s="11"/>
      <c r="I17" s="11"/>
      <c r="J17" s="11"/>
      <c r="K17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5645-4CA1-094B-96AA-D3FE8F9CD0BB}">
  <dimension ref="B1:I21"/>
  <sheetViews>
    <sheetView showGridLines="0" zoomScale="130" zoomScaleNormal="130" workbookViewId="0">
      <selection activeCell="L20" sqref="L20"/>
    </sheetView>
  </sheetViews>
  <sheetFormatPr baseColWidth="10" defaultColWidth="11" defaultRowHeight="16" x14ac:dyDescent="0.2"/>
  <cols>
    <col min="2" max="2" width="2.33203125" customWidth="1"/>
    <col min="3" max="3" width="6.5" bestFit="1" customWidth="1"/>
    <col min="4" max="4" width="15.33203125" bestFit="1" customWidth="1"/>
    <col min="5" max="5" width="12.1640625" bestFit="1" customWidth="1"/>
    <col min="6" max="6" width="8.83203125" bestFit="1" customWidth="1"/>
    <col min="7" max="9" width="12.1640625" bestFit="1" customWidth="1"/>
  </cols>
  <sheetData>
    <row r="1" spans="2:9" x14ac:dyDescent="0.2">
      <c r="B1" s="26" t="s">
        <v>21</v>
      </c>
    </row>
    <row r="2" spans="2:9" x14ac:dyDescent="0.2">
      <c r="B2" s="26" t="s">
        <v>86</v>
      </c>
    </row>
    <row r="3" spans="2:9" x14ac:dyDescent="0.2">
      <c r="B3" s="26" t="s">
        <v>87</v>
      </c>
    </row>
    <row r="6" spans="2:9" ht="17" thickBot="1" x14ac:dyDescent="0.25">
      <c r="B6" t="s">
        <v>24</v>
      </c>
    </row>
    <row r="7" spans="2:9" x14ac:dyDescent="0.2">
      <c r="C7" s="29"/>
      <c r="D7" s="29"/>
      <c r="E7" s="29" t="s">
        <v>25</v>
      </c>
      <c r="F7" s="29" t="s">
        <v>26</v>
      </c>
      <c r="G7" s="29" t="s">
        <v>27</v>
      </c>
      <c r="H7" s="29" t="s">
        <v>28</v>
      </c>
      <c r="I7" s="29" t="s">
        <v>28</v>
      </c>
    </row>
    <row r="8" spans="2:9" ht="17" thickBot="1" x14ac:dyDescent="0.25">
      <c r="C8" s="30" t="s">
        <v>29</v>
      </c>
      <c r="D8" s="30" t="s">
        <v>30</v>
      </c>
      <c r="E8" s="30" t="s">
        <v>31</v>
      </c>
      <c r="F8" s="30" t="s">
        <v>32</v>
      </c>
      <c r="G8" s="30" t="s">
        <v>33</v>
      </c>
      <c r="H8" s="30" t="s">
        <v>34</v>
      </c>
      <c r="I8" s="30" t="s">
        <v>35</v>
      </c>
    </row>
    <row r="9" spans="2:9" x14ac:dyDescent="0.2">
      <c r="C9" s="27" t="s">
        <v>88</v>
      </c>
      <c r="D9" s="27" t="s">
        <v>6</v>
      </c>
      <c r="E9" s="27">
        <v>4.9999999999999991</v>
      </c>
      <c r="F9" s="27">
        <v>0</v>
      </c>
      <c r="G9" s="27">
        <v>0</v>
      </c>
      <c r="H9" s="27">
        <v>1E+30</v>
      </c>
      <c r="I9" s="27">
        <v>1E+30</v>
      </c>
    </row>
    <row r="10" spans="2:9" ht="17" thickBot="1" x14ac:dyDescent="0.25">
      <c r="C10" s="28" t="s">
        <v>89</v>
      </c>
      <c r="D10" s="28" t="s">
        <v>7</v>
      </c>
      <c r="E10" s="28">
        <v>1.6666666666666674</v>
      </c>
      <c r="F10" s="28">
        <v>0</v>
      </c>
      <c r="G10" s="28">
        <v>0</v>
      </c>
      <c r="H10" s="28">
        <v>1E+30</v>
      </c>
      <c r="I10" s="28">
        <v>1E+30</v>
      </c>
    </row>
    <row r="12" spans="2:9" ht="17" thickBot="1" x14ac:dyDescent="0.25">
      <c r="B12" t="s">
        <v>40</v>
      </c>
    </row>
    <row r="13" spans="2:9" x14ac:dyDescent="0.2">
      <c r="C13" s="29"/>
      <c r="D13" s="29"/>
      <c r="E13" s="29" t="s">
        <v>25</v>
      </c>
      <c r="F13" s="29" t="s">
        <v>41</v>
      </c>
      <c r="G13" s="29" t="s">
        <v>42</v>
      </c>
      <c r="H13" s="29" t="s">
        <v>28</v>
      </c>
      <c r="I13" s="29" t="s">
        <v>28</v>
      </c>
    </row>
    <row r="14" spans="2:9" ht="17" thickBot="1" x14ac:dyDescent="0.25">
      <c r="C14" s="30" t="s">
        <v>29</v>
      </c>
      <c r="D14" s="30" t="s">
        <v>30</v>
      </c>
      <c r="E14" s="30" t="s">
        <v>31</v>
      </c>
      <c r="F14" s="30" t="s">
        <v>43</v>
      </c>
      <c r="G14" s="30" t="s">
        <v>44</v>
      </c>
      <c r="H14" s="30" t="s">
        <v>34</v>
      </c>
      <c r="I14" s="30" t="s">
        <v>35</v>
      </c>
    </row>
    <row r="15" spans="2:9" x14ac:dyDescent="0.2">
      <c r="C15" s="27" t="s">
        <v>90</v>
      </c>
      <c r="D15" s="27" t="s">
        <v>91</v>
      </c>
      <c r="E15" s="27">
        <v>39.999999999999993</v>
      </c>
      <c r="F15" s="27">
        <v>0</v>
      </c>
      <c r="G15" s="27">
        <v>40</v>
      </c>
      <c r="H15" s="27">
        <v>7.587581356866784E-15</v>
      </c>
      <c r="I15" s="27">
        <v>16.25</v>
      </c>
    </row>
    <row r="16" spans="2:9" x14ac:dyDescent="0.2">
      <c r="C16" s="27" t="s">
        <v>92</v>
      </c>
      <c r="D16" s="27" t="s">
        <v>93</v>
      </c>
      <c r="E16" s="27">
        <v>59.999999999999993</v>
      </c>
      <c r="F16" s="27">
        <v>0</v>
      </c>
      <c r="G16" s="27">
        <v>60</v>
      </c>
      <c r="H16" s="27">
        <v>9.0562478151566338E-15</v>
      </c>
      <c r="I16" s="27">
        <v>1E+30</v>
      </c>
    </row>
    <row r="17" spans="3:9" x14ac:dyDescent="0.2">
      <c r="C17" s="27" t="s">
        <v>94</v>
      </c>
      <c r="D17" s="27" t="s">
        <v>95</v>
      </c>
      <c r="E17" s="27">
        <v>35</v>
      </c>
      <c r="F17" s="27">
        <v>0</v>
      </c>
      <c r="G17" s="27">
        <v>35</v>
      </c>
      <c r="H17" s="27">
        <v>6.3229844640556523E-15</v>
      </c>
      <c r="I17" s="27">
        <v>3.0952380952380967</v>
      </c>
    </row>
    <row r="18" spans="3:9" x14ac:dyDescent="0.2">
      <c r="C18" s="27" t="s">
        <v>96</v>
      </c>
      <c r="D18" s="27" t="s">
        <v>46</v>
      </c>
      <c r="E18" s="27">
        <v>0</v>
      </c>
      <c r="F18" s="27">
        <v>0</v>
      </c>
      <c r="G18" s="27">
        <v>0</v>
      </c>
      <c r="H18" s="27">
        <v>0</v>
      </c>
      <c r="I18" s="27">
        <v>1E+30</v>
      </c>
    </row>
    <row r="19" spans="3:9" x14ac:dyDescent="0.2">
      <c r="C19" s="27" t="s">
        <v>97</v>
      </c>
      <c r="D19" s="27" t="s">
        <v>48</v>
      </c>
      <c r="E19" s="27">
        <v>0</v>
      </c>
      <c r="F19" s="27">
        <v>0</v>
      </c>
      <c r="G19" s="27">
        <v>0</v>
      </c>
      <c r="H19" s="27">
        <v>0</v>
      </c>
      <c r="I19" s="27">
        <v>1E+30</v>
      </c>
    </row>
    <row r="20" spans="3:9" x14ac:dyDescent="0.2">
      <c r="C20" s="27" t="s">
        <v>98</v>
      </c>
      <c r="D20" s="27" t="s">
        <v>50</v>
      </c>
      <c r="E20" s="27">
        <v>0</v>
      </c>
      <c r="F20" s="27">
        <v>0</v>
      </c>
      <c r="G20" s="27">
        <v>0</v>
      </c>
      <c r="H20" s="27">
        <v>0</v>
      </c>
      <c r="I20" s="27">
        <v>1E+30</v>
      </c>
    </row>
    <row r="21" spans="3:9" ht="17" thickBot="1" x14ac:dyDescent="0.25">
      <c r="C21" s="28" t="s">
        <v>99</v>
      </c>
      <c r="D21" s="28" t="s">
        <v>100</v>
      </c>
      <c r="E21" s="28">
        <v>-599.99999999999989</v>
      </c>
      <c r="F21" s="28">
        <v>0</v>
      </c>
      <c r="G21" s="28">
        <v>-600</v>
      </c>
      <c r="H21" s="28">
        <v>5.8366010437436796E-14</v>
      </c>
      <c r="I21" s="28">
        <v>1E+30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5FB1-6567-EC48-8879-9ACC03C18B50}">
  <dimension ref="B3:M22"/>
  <sheetViews>
    <sheetView showGridLines="0" zoomScale="130" zoomScaleNormal="130" workbookViewId="0">
      <selection activeCell="I19" sqref="I19"/>
    </sheetView>
  </sheetViews>
  <sheetFormatPr baseColWidth="10" defaultColWidth="11" defaultRowHeight="16" x14ac:dyDescent="0.2"/>
  <cols>
    <col min="13" max="13" width="11.83203125" bestFit="1" customWidth="1"/>
  </cols>
  <sheetData>
    <row r="3" spans="2:13" x14ac:dyDescent="0.2">
      <c r="B3" s="10"/>
      <c r="C3" s="10" t="s">
        <v>39</v>
      </c>
      <c r="D3" s="10" t="s">
        <v>6</v>
      </c>
      <c r="E3" s="10" t="s">
        <v>7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19</v>
      </c>
      <c r="K3" s="10" t="s">
        <v>20</v>
      </c>
      <c r="L3" s="10" t="s">
        <v>8</v>
      </c>
      <c r="M3" s="10" t="s">
        <v>9</v>
      </c>
    </row>
    <row r="4" spans="2:13" x14ac:dyDescent="0.2">
      <c r="B4" s="2" t="s">
        <v>80</v>
      </c>
      <c r="C4" s="22">
        <v>0</v>
      </c>
      <c r="D4" s="22">
        <v>7</v>
      </c>
      <c r="E4" s="22">
        <v>3</v>
      </c>
      <c r="F4" s="22">
        <v>-1</v>
      </c>
      <c r="G4" s="22">
        <v>1</v>
      </c>
      <c r="H4" s="22">
        <v>0</v>
      </c>
      <c r="I4" s="22">
        <v>0</v>
      </c>
      <c r="J4" s="22">
        <v>0</v>
      </c>
      <c r="K4" s="22">
        <v>0</v>
      </c>
      <c r="L4" s="22">
        <f t="shared" ref="L4:L10" si="0">SUMPRODUCT($C$14:$K$14,C4:K4)</f>
        <v>39.999999999999993</v>
      </c>
      <c r="M4" s="22">
        <v>40</v>
      </c>
    </row>
    <row r="5" spans="2:13" x14ac:dyDescent="0.2">
      <c r="B5" s="2" t="s">
        <v>81</v>
      </c>
      <c r="C5" s="22">
        <v>0</v>
      </c>
      <c r="D5" s="22">
        <v>10</v>
      </c>
      <c r="E5" s="22">
        <v>5</v>
      </c>
      <c r="F5" s="22">
        <v>0</v>
      </c>
      <c r="G5" s="22">
        <v>0</v>
      </c>
      <c r="H5" s="22">
        <v>-1</v>
      </c>
      <c r="I5" s="22">
        <v>1</v>
      </c>
      <c r="J5" s="22">
        <v>0</v>
      </c>
      <c r="K5" s="22">
        <v>0</v>
      </c>
      <c r="L5" s="22">
        <f t="shared" si="0"/>
        <v>59.999999999999993</v>
      </c>
      <c r="M5" s="22">
        <v>60</v>
      </c>
    </row>
    <row r="6" spans="2:13" x14ac:dyDescent="0.2">
      <c r="B6" s="2" t="s">
        <v>82</v>
      </c>
      <c r="C6" s="22">
        <v>0</v>
      </c>
      <c r="D6" s="22">
        <v>5</v>
      </c>
      <c r="E6" s="22">
        <v>4</v>
      </c>
      <c r="F6" s="22">
        <v>0</v>
      </c>
      <c r="G6" s="22">
        <v>0</v>
      </c>
      <c r="H6" s="22">
        <v>0</v>
      </c>
      <c r="I6" s="22">
        <v>0</v>
      </c>
      <c r="J6" s="22">
        <v>-1</v>
      </c>
      <c r="K6" s="22">
        <v>1</v>
      </c>
      <c r="L6" s="22">
        <f t="shared" si="0"/>
        <v>35</v>
      </c>
      <c r="M6" s="22">
        <v>35</v>
      </c>
    </row>
    <row r="7" spans="2:13" x14ac:dyDescent="0.2">
      <c r="B7" s="2" t="s">
        <v>69</v>
      </c>
      <c r="C7" s="23">
        <v>1</v>
      </c>
      <c r="D7" s="23">
        <v>0</v>
      </c>
      <c r="E7" s="23">
        <v>0</v>
      </c>
      <c r="F7" s="23">
        <v>0</v>
      </c>
      <c r="G7" s="23">
        <v>-200</v>
      </c>
      <c r="H7" s="23">
        <v>0</v>
      </c>
      <c r="I7" s="23">
        <v>0</v>
      </c>
      <c r="J7" s="23">
        <v>0</v>
      </c>
      <c r="K7" s="23">
        <v>0</v>
      </c>
      <c r="L7" s="23">
        <f>SUMPRODUCT($C$14:$K$14,C7:K7)</f>
        <v>0</v>
      </c>
      <c r="M7" s="23">
        <v>0</v>
      </c>
    </row>
    <row r="8" spans="2:13" x14ac:dyDescent="0.2">
      <c r="B8" s="2" t="s">
        <v>70</v>
      </c>
      <c r="C8" s="23">
        <v>1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-100</v>
      </c>
      <c r="J8" s="23">
        <v>0</v>
      </c>
      <c r="K8" s="23">
        <v>0</v>
      </c>
      <c r="L8" s="23">
        <f t="shared" si="0"/>
        <v>0</v>
      </c>
      <c r="M8" s="23">
        <v>0</v>
      </c>
    </row>
    <row r="9" spans="2:13" x14ac:dyDescent="0.2">
      <c r="B9" s="2" t="s">
        <v>71</v>
      </c>
      <c r="C9" s="23">
        <v>1</v>
      </c>
      <c r="D9" s="23">
        <v>0</v>
      </c>
      <c r="E9" s="23">
        <v>0</v>
      </c>
      <c r="F9" s="24">
        <v>0</v>
      </c>
      <c r="G9" s="23">
        <v>0</v>
      </c>
      <c r="H9" s="23">
        <v>0</v>
      </c>
      <c r="I9" s="23">
        <v>0</v>
      </c>
      <c r="J9" s="23">
        <v>0</v>
      </c>
      <c r="K9" s="23">
        <v>-50</v>
      </c>
      <c r="L9" s="23">
        <f t="shared" si="0"/>
        <v>0</v>
      </c>
      <c r="M9" s="23">
        <v>0</v>
      </c>
    </row>
    <row r="10" spans="2:13" x14ac:dyDescent="0.2">
      <c r="B10" s="2" t="s">
        <v>101</v>
      </c>
      <c r="C10" s="23">
        <v>0</v>
      </c>
      <c r="D10" s="23">
        <v>-100</v>
      </c>
      <c r="E10" s="23">
        <v>-60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f t="shared" si="0"/>
        <v>-599.99999999999989</v>
      </c>
      <c r="M10" s="23">
        <v>-600</v>
      </c>
    </row>
    <row r="13" spans="2:13" x14ac:dyDescent="0.2">
      <c r="C13" s="10" t="s">
        <v>39</v>
      </c>
      <c r="D13" s="10" t="s">
        <v>6</v>
      </c>
      <c r="E13" s="10" t="s">
        <v>7</v>
      </c>
      <c r="F13" s="10" t="s">
        <v>15</v>
      </c>
      <c r="G13" s="10" t="s">
        <v>16</v>
      </c>
      <c r="H13" s="10" t="s">
        <v>17</v>
      </c>
      <c r="I13" s="10" t="s">
        <v>18</v>
      </c>
      <c r="J13" s="10" t="s">
        <v>19</v>
      </c>
      <c r="K13" s="10" t="s">
        <v>20</v>
      </c>
    </row>
    <row r="14" spans="2:13" x14ac:dyDescent="0.2">
      <c r="C14" s="2">
        <v>166.66666666666669</v>
      </c>
      <c r="D14" s="2">
        <v>4.9999999999999991</v>
      </c>
      <c r="E14" s="2">
        <v>1.6666666666666674</v>
      </c>
      <c r="F14" s="2">
        <v>0.83333333333333381</v>
      </c>
      <c r="G14" s="2">
        <v>0.83333333333333348</v>
      </c>
      <c r="H14" s="2">
        <v>0</v>
      </c>
      <c r="I14" s="2">
        <v>1.666666666666667</v>
      </c>
      <c r="J14" s="2">
        <v>0</v>
      </c>
      <c r="K14" s="2">
        <v>3.3333333333333339</v>
      </c>
    </row>
    <row r="16" spans="2:13" x14ac:dyDescent="0.2">
      <c r="C16" s="10" t="s">
        <v>39</v>
      </c>
      <c r="D16" s="10" t="s">
        <v>6</v>
      </c>
      <c r="E16" s="10" t="s">
        <v>7</v>
      </c>
      <c r="F16" s="10" t="s">
        <v>15</v>
      </c>
      <c r="G16" s="10" t="s">
        <v>16</v>
      </c>
      <c r="H16" s="10" t="s">
        <v>17</v>
      </c>
      <c r="I16" s="10" t="s">
        <v>18</v>
      </c>
      <c r="J16" s="10" t="s">
        <v>19</v>
      </c>
      <c r="K16" s="10" t="s">
        <v>20</v>
      </c>
      <c r="L16" s="10" t="s">
        <v>14</v>
      </c>
    </row>
    <row r="17" spans="3:12" x14ac:dyDescent="0.2"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f>SUMPRODUCT(C17:K17,C14:K14)</f>
        <v>166.66666666666669</v>
      </c>
    </row>
    <row r="18" spans="3:12" ht="17" thickBot="1" x14ac:dyDescent="0.25"/>
    <row r="19" spans="3:12" ht="17" thickBot="1" x14ac:dyDescent="0.25">
      <c r="C19" s="35" t="s">
        <v>75</v>
      </c>
      <c r="D19" s="35" t="s">
        <v>6</v>
      </c>
      <c r="E19" s="35" t="s">
        <v>7</v>
      </c>
      <c r="F19" s="35" t="s">
        <v>76</v>
      </c>
      <c r="G19" s="35" t="s">
        <v>77</v>
      </c>
      <c r="I19" s="46" t="s">
        <v>39</v>
      </c>
    </row>
    <row r="20" spans="3:12" ht="17" thickBot="1" x14ac:dyDescent="0.25">
      <c r="C20" s="35" t="s">
        <v>80</v>
      </c>
      <c r="D20" s="31">
        <v>4.9999999999999991</v>
      </c>
      <c r="E20" s="31">
        <v>1.6666666666666674</v>
      </c>
      <c r="F20" s="31">
        <f>$D$20*D4+$E$20*E4</f>
        <v>39.999999999999993</v>
      </c>
      <c r="G20" s="43">
        <f>F20-M4</f>
        <v>0</v>
      </c>
      <c r="I20" s="41">
        <f>C14</f>
        <v>166.66666666666669</v>
      </c>
    </row>
    <row r="21" spans="3:12" ht="17" thickBot="1" x14ac:dyDescent="0.25">
      <c r="C21" s="35" t="s">
        <v>81</v>
      </c>
      <c r="D21" s="31">
        <v>4.9999999999999991</v>
      </c>
      <c r="E21" s="31">
        <v>1.6666666666666674</v>
      </c>
      <c r="F21" s="31">
        <f t="shared" ref="F21:F22" si="1">$D$20*D5+$E$20*E5</f>
        <v>58.333333333333329</v>
      </c>
      <c r="G21" s="43">
        <f>F21-M5</f>
        <v>-1.6666666666666714</v>
      </c>
    </row>
    <row r="22" spans="3:12" ht="17" thickBot="1" x14ac:dyDescent="0.25">
      <c r="C22" s="35" t="s">
        <v>82</v>
      </c>
      <c r="D22" s="33">
        <v>4.9999999999999991</v>
      </c>
      <c r="E22" s="33">
        <v>1.6666666666666674</v>
      </c>
      <c r="F22" s="33">
        <f t="shared" si="1"/>
        <v>31.666666666666664</v>
      </c>
      <c r="G22" s="45">
        <f>F22-M6</f>
        <v>-3.3333333333333357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Minas Original</vt:lpstr>
      <vt:lpstr>Metas</vt:lpstr>
      <vt:lpstr>Solución 1</vt:lpstr>
      <vt:lpstr>Solución 2</vt:lpstr>
      <vt:lpstr>Solución 3</vt:lpstr>
      <vt:lpstr>Minas Minimax</vt:lpstr>
      <vt:lpstr>Publicidad Original</vt:lpstr>
      <vt:lpstr>Sensibilidad Publicidad</vt:lpstr>
      <vt:lpstr>Publicidad Minimax</vt:lpstr>
      <vt:lpstr>Bonos Original</vt:lpstr>
      <vt:lpstr>Bonos Minimax</vt:lpstr>
      <vt:lpstr>Fondos Original</vt:lpstr>
      <vt:lpstr>Fondos Minimax P1</vt:lpstr>
      <vt:lpstr>Fondos Minimax P2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MARQUEZ BAÑUELOS, LUIS FERNANDO</dc:creator>
  <cp:keywords/>
  <dc:description/>
  <cp:lastModifiedBy>MARQUEZ BAÑUELOS, LUIS FERNANDO</cp:lastModifiedBy>
  <cp:revision/>
  <dcterms:created xsi:type="dcterms:W3CDTF">2024-10-12T02:04:18Z</dcterms:created>
  <dcterms:modified xsi:type="dcterms:W3CDTF">2024-10-14T02:11:10Z</dcterms:modified>
  <cp:category/>
  <cp:contentStatus/>
</cp:coreProperties>
</file>