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4FA8C950-BD18-4417-931C-B1FF5867A716}" xr6:coauthVersionLast="38" xr6:coauthVersionMax="38" xr10:uidLastSave="{00000000-0000-0000-0000-000000000000}"/>
  <bookViews>
    <workbookView xWindow="0" yWindow="0" windowWidth="14380" windowHeight="4070" xr2:uid="{5DCA0CD0-3137-48D6-B597-A51AC06ECE7D}"/>
  </bookViews>
  <sheets>
    <sheet name="Hoja1" sheetId="1" r:id="rId1"/>
  </sheets>
  <definedNames>
    <definedName name="solver_adj" localSheetId="0" hidden="1">Hoja1!$D$3:$D$4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Hoja1!$D$3</definedName>
    <definedName name="solver_lhs2" localSheetId="0" hidden="1">Hoja1!$D$3</definedName>
    <definedName name="solver_lhs3" localSheetId="0" hidden="1">Hoja1!$D$4</definedName>
    <definedName name="solver_lhs4" localSheetId="0" hidden="1">Hoja1!$D$4</definedName>
    <definedName name="solver_lhs5" localSheetId="0" hidden="1">Hoja1!$D$4</definedName>
    <definedName name="solver_lhs6" localSheetId="0" hidden="1">Hoja1!$D$4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G8" i="1" l="1"/>
  <c r="F8" i="1" l="1"/>
  <c r="E9" i="1" s="1"/>
  <c r="F9" i="1" l="1"/>
  <c r="E10" i="1" s="1"/>
  <c r="G9" i="1"/>
  <c r="G10" i="1" l="1"/>
  <c r="F10" i="1" l="1"/>
  <c r="G11" i="1" l="1"/>
  <c r="E11" i="1"/>
  <c r="F11" i="1" s="1"/>
  <c r="G12" i="1" s="1"/>
  <c r="E12" i="1" l="1"/>
  <c r="F12" i="1" s="1"/>
  <c r="G13" i="1" l="1"/>
  <c r="E13" i="1"/>
  <c r="F13" i="1" s="1"/>
  <c r="E14" i="1" l="1"/>
  <c r="F14" i="1" s="1"/>
  <c r="G14" i="1"/>
  <c r="E15" i="1" l="1"/>
  <c r="F15" i="1" s="1"/>
  <c r="G15" i="1"/>
  <c r="E16" i="1" l="1"/>
  <c r="F16" i="1" s="1"/>
  <c r="G17" i="1" s="1"/>
  <c r="G16" i="1"/>
  <c r="E17" i="1" l="1"/>
  <c r="F17" i="1" s="1"/>
  <c r="E18" i="1" l="1"/>
  <c r="F18" i="1" s="1"/>
  <c r="G19" i="1" s="1"/>
  <c r="G18" i="1"/>
  <c r="E19" i="1" l="1"/>
  <c r="F19" i="1" s="1"/>
  <c r="G20" i="1" s="1"/>
  <c r="E20" i="1" l="1"/>
  <c r="F20" i="1" s="1"/>
  <c r="G21" i="1" s="1"/>
  <c r="XFD1048550" i="1"/>
  <c r="XFD1048551" i="1"/>
  <c r="XFD1048552" i="1"/>
  <c r="XFD1048553" i="1"/>
  <c r="XFD1048554" i="1"/>
  <c r="XFD1048555" i="1"/>
  <c r="XFD1048556" i="1"/>
  <c r="XFD1048557" i="1"/>
  <c r="XFD1048558" i="1"/>
  <c r="XFD1048559" i="1"/>
  <c r="XFD1048560" i="1"/>
  <c r="XFD1048561" i="1"/>
  <c r="XFD1048562" i="1"/>
  <c r="XFD1048563" i="1"/>
  <c r="XFD1048564" i="1"/>
  <c r="XFD1048565" i="1"/>
  <c r="XFD1048566" i="1"/>
  <c r="XFD1048567" i="1"/>
  <c r="XFD1048568" i="1"/>
  <c r="XFD1048569" i="1"/>
  <c r="XFD1048570" i="1"/>
  <c r="XFD1048571" i="1"/>
  <c r="XFD1048572" i="1"/>
  <c r="XFD1048573" i="1"/>
  <c r="XFD1048574" i="1"/>
  <c r="XFD1048575" i="1"/>
  <c r="E21" i="1" l="1"/>
  <c r="F21" i="1" s="1"/>
  <c r="G22" i="1" s="1"/>
  <c r="H8" i="1"/>
  <c r="E22" i="1" l="1"/>
  <c r="F22" i="1" s="1"/>
  <c r="E23" i="1" s="1"/>
  <c r="F23" i="1" s="1"/>
  <c r="I8" i="1"/>
  <c r="J8" i="1"/>
  <c r="E24" i="1" l="1"/>
  <c r="F24" i="1" s="1"/>
  <c r="G25" i="1" s="1"/>
  <c r="G23" i="1"/>
  <c r="G24" i="1"/>
  <c r="K8" i="1"/>
  <c r="E25" i="1" l="1"/>
  <c r="F25" i="1" s="1"/>
  <c r="H9" i="1"/>
  <c r="E26" i="1" l="1"/>
  <c r="F26" i="1" s="1"/>
  <c r="G26" i="1"/>
  <c r="J9" i="1"/>
  <c r="I9" i="1"/>
  <c r="E27" i="1" l="1"/>
  <c r="F27" i="1" s="1"/>
  <c r="G27" i="1"/>
  <c r="K9" i="1"/>
  <c r="E28" i="1" l="1"/>
  <c r="F28" i="1" s="1"/>
  <c r="G28" i="1"/>
  <c r="H10" i="1"/>
  <c r="E29" i="1" l="1"/>
  <c r="F29" i="1" s="1"/>
  <c r="G29" i="1"/>
  <c r="I10" i="1"/>
  <c r="J10" i="1"/>
  <c r="E30" i="1" l="1"/>
  <c r="F30" i="1" s="1"/>
  <c r="G30" i="1"/>
  <c r="K10" i="1"/>
  <c r="E31" i="1" l="1"/>
  <c r="F31" i="1" s="1"/>
  <c r="G31" i="1"/>
  <c r="H11" i="1"/>
  <c r="E32" i="1" l="1"/>
  <c r="F32" i="1" s="1"/>
  <c r="G32" i="1"/>
  <c r="J11" i="1"/>
  <c r="I11" i="1"/>
  <c r="G33" i="1" l="1"/>
  <c r="K11" i="1"/>
  <c r="E33" i="1" l="1"/>
  <c r="F33" i="1" s="1"/>
  <c r="H12" i="1"/>
  <c r="E34" i="1" l="1"/>
  <c r="F34" i="1" s="1"/>
  <c r="J12" i="1"/>
  <c r="I12" i="1"/>
  <c r="G35" i="1" l="1"/>
  <c r="G34" i="1"/>
  <c r="K12" i="1"/>
  <c r="E35" i="1" l="1"/>
  <c r="F35" i="1" s="1"/>
  <c r="H13" i="1"/>
  <c r="I13" i="1" l="1"/>
  <c r="I5" i="1" s="1"/>
  <c r="J13" i="1"/>
  <c r="J5" i="1" s="1"/>
  <c r="K13" i="1" l="1"/>
  <c r="K5" i="1" s="1"/>
  <c r="H14" i="1"/>
  <c r="I14" i="1" l="1"/>
  <c r="J14" i="1"/>
  <c r="K14" i="1" l="1"/>
  <c r="H15" i="1" l="1"/>
  <c r="J15" i="1" l="1"/>
  <c r="I15" i="1"/>
  <c r="K15" i="1" l="1"/>
  <c r="H16" i="1"/>
  <c r="J16" i="1" l="1"/>
  <c r="I16" i="1"/>
  <c r="K16" i="1" l="1"/>
  <c r="H17" i="1"/>
  <c r="J17" i="1" l="1"/>
  <c r="I17" i="1"/>
  <c r="K17" i="1" l="1"/>
  <c r="H18" i="1"/>
  <c r="I18" i="1" l="1"/>
  <c r="J18" i="1"/>
  <c r="K18" i="1" l="1"/>
  <c r="H19" i="1"/>
  <c r="J19" i="1" l="1"/>
  <c r="I19" i="1"/>
  <c r="K19" i="1" l="1"/>
  <c r="H20" i="1"/>
  <c r="H22" i="1" l="1"/>
  <c r="J20" i="1"/>
  <c r="I20" i="1"/>
  <c r="I22" i="1" l="1"/>
  <c r="J22" i="1"/>
  <c r="K20" i="1"/>
  <c r="H21" i="1"/>
  <c r="K22" i="1" l="1"/>
  <c r="I21" i="1"/>
  <c r="J21" i="1"/>
  <c r="K21" i="1" l="1"/>
  <c r="H23" i="1" l="1"/>
  <c r="J23" i="1" l="1"/>
  <c r="I23" i="1"/>
  <c r="K23" i="1" l="1"/>
  <c r="H24" i="1"/>
  <c r="J24" i="1" l="1"/>
  <c r="I24" i="1"/>
  <c r="K24" i="1" l="1"/>
  <c r="H25" i="1"/>
  <c r="J25" i="1" l="1"/>
  <c r="I25" i="1"/>
  <c r="K25" i="1" l="1"/>
  <c r="H26" i="1" l="1"/>
  <c r="J26" i="1" l="1"/>
  <c r="I26" i="1"/>
  <c r="K26" i="1" l="1"/>
  <c r="H27" i="1"/>
  <c r="J27" i="1" l="1"/>
  <c r="I27" i="1"/>
  <c r="K27" i="1" l="1"/>
  <c r="H28" i="1"/>
  <c r="J28" i="1" l="1"/>
  <c r="I28" i="1"/>
  <c r="K28" i="1" l="1"/>
  <c r="H29" i="1"/>
  <c r="I29" i="1" l="1"/>
  <c r="J29" i="1"/>
  <c r="K29" i="1" l="1"/>
  <c r="H30" i="1" l="1"/>
  <c r="J30" i="1" l="1"/>
  <c r="I30" i="1"/>
  <c r="K30" i="1" l="1"/>
  <c r="H31" i="1"/>
  <c r="J31" i="1" l="1"/>
  <c r="I31" i="1"/>
  <c r="K31" i="1" l="1"/>
  <c r="H32" i="1"/>
  <c r="I32" i="1" l="1"/>
  <c r="J32" i="1"/>
  <c r="K32" i="1" l="1"/>
  <c r="H33" i="1" l="1"/>
  <c r="J33" i="1" l="1"/>
  <c r="I33" i="1"/>
  <c r="K33" i="1" l="1"/>
  <c r="H34" i="1" l="1"/>
  <c r="J34" i="1" l="1"/>
  <c r="I34" i="1"/>
  <c r="K34" i="1" l="1"/>
  <c r="H35" i="1"/>
  <c r="I35" i="1" l="1"/>
  <c r="J35" i="1"/>
  <c r="M5" i="1" l="1"/>
  <c r="K35" i="1"/>
</calcChain>
</file>

<file path=xl/sharedStrings.xml><?xml version="1.0" encoding="utf-8"?>
<sst xmlns="http://schemas.openxmlformats.org/spreadsheetml/2006/main" count="18" uniqueCount="18">
  <si>
    <t>Period</t>
  </si>
  <si>
    <t>Actual</t>
  </si>
  <si>
    <t>Forecast</t>
  </si>
  <si>
    <t>Error</t>
  </si>
  <si>
    <t>Absolute error</t>
  </si>
  <si>
    <t>Squared error</t>
  </si>
  <si>
    <t>Alpha</t>
  </si>
  <si>
    <t>MAD</t>
  </si>
  <si>
    <t>MSE</t>
  </si>
  <si>
    <t>MAPE</t>
  </si>
  <si>
    <t>Absolute % error</t>
  </si>
  <si>
    <t>Beta</t>
  </si>
  <si>
    <t>SE</t>
  </si>
  <si>
    <t>SSE</t>
  </si>
  <si>
    <t>RMSE</t>
  </si>
  <si>
    <t>MAE</t>
  </si>
  <si>
    <t>St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</si>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</sst>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"/>
    <numFmt numFmtId="166" formatCode="0.0000000%"/>
    <numFmt numFmtId="167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2" fillId="0" borderId="0" xfId="0" applyFont="1" applyBorder="1" applyAlignment="1">
      <alignment horizontal="center"/>
    </xf>
    <xf numFmtId="0" fontId="0" fillId="0" borderId="0" xfId="0" applyNumberFormat="1" applyBorder="1"/>
    <xf numFmtId="10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166" fontId="0" fillId="0" borderId="2" xfId="0" applyNumberFormat="1" applyBorder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quotePrefix="1"/>
    <xf numFmtId="16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FF5229A-B026-4A08-A129-80BCB84D02D3}">
  <we:reference id="wa104100404" version="2.0.0.0" store="es-ES" storeType="OMEX"/>
  <we:alternateReferences>
    <we:reference id="WA104100404" version="2.0.0.0" store="WA104100404" storeType="OMEX"/>
  </we:alternateReferences>
  <we:properties>
    <we:property name="UniqueID" value="&quot;20188241537820698377&quot;"/>
    <we:property name="KikCFFt0Aw9e" value="&quot;&quot;"/>
    <we:property name="KikCFFt0PwJYMA0GBwYbBQ==" value="&quot;JRQv&quot;"/>
    <we:property name="KikCFFt0AQxMCwEa" value="&quot;Uw==&quot;"/>
    <we:property name="KikCFFt0PwJYMA0GBw0QBQ==" value="&quot;Uw==&quot;"/>
    <we:property name="KikCFFt0PwJYMA0GBxMHBw==" value="&quot;UmhYRVplfFw=&quot;"/>
    <we:property name="KikCFFt0PwJYMA0GBxAWDg==" value="&quot;Uw==&quot;"/>
    <we:property name="KikCFFt0PwJYMA0GBxEZGg==" value="&quot;Ug==&quot;"/>
    <we:property name="KikCFFt0PwJYMA0GBxcaDg==" value="&quot;UmhYRA==&quot;"/>
    <we:property name="KikCFFt0PwJYMA0GBwADBQ==" value="&quot;UmhYRVpk&quot;"/>
    <we:property name="KikCFFt0PwJYMA0GBw4GDg==" value="&quot;Ug==&quot;"/>
    <we:property name="KikCFFt0PwJYMA0GBxAGGA==" value="&quot;U3ZY&quot;"/>
    <we:property name="KikCFFt0PwJYMA0GBxEGBg==" value="&quot;Ug==&quot;"/>
    <we:property name="KikCFFt0PwJYMA0GBw4HFg==" value="&quot;UmhYQl8=&quot;"/>
    <we:property name="KikCFFt0PwJYMA0GBw4bCw==" value="&quot;UXY=&quot;"/>
    <we:property name="KikCFFt0PwJYMA0GBxEXFA==" value="&quot;Uw==&quot;"/>
    <we:property name="KikCFFt0PwJYMA0GBw0BEA==" value="&quot;UA==&quot;"/>
    <we:property name="KikCFFt0PwJYMA0GBwIWAQ==" value="&quot;UmhYRVs=&quot;"/>
    <we:property name="KikCFFt0PwJYMA0GBxEQEQ==" value="&quot;Vw==&quot;"/>
    <we:property name="KikCFFt0PwJYMA0GBwIHEQ==" value="&quot;Uw==&quot;"/>
    <we:property name="KikCFFt0PwJYMA0GBxABAw==" value="&quot;Ug==&quot;"/>
    <we:property name="KikCFFt0PwJYMA0GBw4QFg==" value="&quot;UA==&quot;"/>
    <we:property name="KikCFFt0PwJYMA0GBxAaAQ==" value="&quot;Ug==&quot;"/>
    <we:property name="KikCFFt0PwJYMA0GBw8FFg==" value="&quot;Ug==&quot;"/>
    <we:property name="KikCFFt0PwJYMA0GBw8FEg==" value="&quot;Ug==&quot;"/>
    <we:property name="KikCFFt0PwJYMA0GBwQUEg==" value="&quot;UmhYRVplfFw=&quot;"/>
    <we:property name="KikCFFt0PwJYMA0GBwoFEQ==" value="&quot;UmhRTA==&quot;"/>
    <we:property name="KikCFFt0PwJYMA0GBwUQAw==" value="&quot;UmhYRVplfFw=&quot;"/>
    <we:property name="KikCFFt0PwJYMA0GBwoFCw==" value="&quot;Uw==&quot;"/>
    <we:property name="KikCFFt0PwJYMA0GBwoFBg==" value="&quot;UQ==&quot;"/>
  </we:properties>
  <we:bindings>
    <we:binding id="refEdit" type="matrix" appref="{2DD291DB-A0C0-45E6-94B0-98F2EBC48C92}"/>
    <we:binding id="Worker" type="matrix" appref="{E95D44C3-9C58-400B-95E9-398082643764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A326-107A-40FF-99D9-49542A5A6861}">
  <dimension ref="C3:XFD1048575"/>
  <sheetViews>
    <sheetView tabSelected="1" workbookViewId="0">
      <selection activeCell="D4" sqref="D4"/>
    </sheetView>
  </sheetViews>
  <sheetFormatPr baseColWidth="10" defaultRowHeight="14.5" x14ac:dyDescent="0.35"/>
  <cols>
    <col min="6" max="6" width="11.90625" bestFit="1" customWidth="1"/>
    <col min="7" max="7" width="13.26953125" bestFit="1" customWidth="1"/>
    <col min="8" max="8" width="12.453125" bestFit="1" customWidth="1"/>
    <col min="9" max="9" width="14.81640625" bestFit="1" customWidth="1"/>
    <col min="10" max="10" width="13.36328125" bestFit="1" customWidth="1"/>
    <col min="11" max="11" width="15.7265625" bestFit="1" customWidth="1"/>
  </cols>
  <sheetData>
    <row r="3" spans="3:15" ht="15" thickBot="1" x14ac:dyDescent="0.4">
      <c r="C3" s="1" t="s">
        <v>6</v>
      </c>
      <c r="D3">
        <v>0.54663701521850705</v>
      </c>
    </row>
    <row r="4" spans="3:15" ht="15" thickBot="1" x14ac:dyDescent="0.4">
      <c r="C4" s="1" t="s">
        <v>11</v>
      </c>
      <c r="D4">
        <v>0.34456667182006379</v>
      </c>
      <c r="I4" s="4" t="s">
        <v>7</v>
      </c>
      <c r="J4" s="4" t="s">
        <v>8</v>
      </c>
      <c r="K4" s="4" t="s">
        <v>9</v>
      </c>
      <c r="L4" s="14" t="s">
        <v>13</v>
      </c>
      <c r="M4" s="14" t="s">
        <v>12</v>
      </c>
      <c r="N4" s="14" t="s">
        <v>14</v>
      </c>
      <c r="O4" s="14" t="s">
        <v>15</v>
      </c>
    </row>
    <row r="5" spans="3:15" ht="15" thickBot="1" x14ac:dyDescent="0.4">
      <c r="I5" s="12">
        <f>AVERAGE(I8:I13)</f>
        <v>4.4772588670751436E-2</v>
      </c>
      <c r="J5" s="12">
        <f>AVERAGE(J8:J13)</f>
        <v>3.4066781157965809E-3</v>
      </c>
      <c r="K5" s="13">
        <f>AVERAGE(K8:K13)</f>
        <v>69.680054472520183</v>
      </c>
      <c r="M5">
        <f>SQRT(J5)</f>
        <v>5.8366755227582945E-2</v>
      </c>
    </row>
    <row r="6" spans="3:15" x14ac:dyDescent="0.35">
      <c r="C6" s="5" t="s">
        <v>0</v>
      </c>
      <c r="D6" s="5" t="s">
        <v>1</v>
      </c>
      <c r="E6" s="5" t="s">
        <v>16</v>
      </c>
      <c r="F6" s="5" t="s">
        <v>17</v>
      </c>
      <c r="G6" s="5" t="s">
        <v>2</v>
      </c>
      <c r="H6" s="5" t="s">
        <v>3</v>
      </c>
      <c r="I6" s="5" t="s">
        <v>4</v>
      </c>
      <c r="J6" s="5" t="s">
        <v>5</v>
      </c>
      <c r="K6" s="5" t="s">
        <v>10</v>
      </c>
    </row>
    <row r="7" spans="3:15" x14ac:dyDescent="0.35">
      <c r="C7" s="20">
        <v>43159</v>
      </c>
      <c r="D7">
        <v>0.37719999999999998</v>
      </c>
      <c r="E7">
        <v>0.37719999999999998</v>
      </c>
      <c r="F7" s="11">
        <v>-4.5400000000000003E-2</v>
      </c>
      <c r="G7" s="18"/>
      <c r="H7" s="6"/>
      <c r="I7" s="6"/>
      <c r="J7" s="6"/>
      <c r="K7" s="6"/>
    </row>
    <row r="8" spans="3:15" x14ac:dyDescent="0.35">
      <c r="C8" s="20">
        <v>43160</v>
      </c>
      <c r="D8">
        <v>0.4027</v>
      </c>
      <c r="E8" s="6">
        <f>D$3*D8+(1-D$3)*(E7+F7)</f>
        <v>0.37055656437899215</v>
      </c>
      <c r="F8" s="11">
        <f>D$4*(E8-E7)+(1-D$4)*F7</f>
        <v>-3.2045779600750633E-2</v>
      </c>
      <c r="G8" s="6">
        <f>E7+F7</f>
        <v>0.33179999999999998</v>
      </c>
      <c r="H8" s="11">
        <f>G8-D8</f>
        <v>-7.0900000000000019E-2</v>
      </c>
      <c r="I8" s="19">
        <f>ABS(H8)</f>
        <v>7.0900000000000019E-2</v>
      </c>
      <c r="J8" s="11">
        <f>H8^2</f>
        <v>5.0268100000000022E-3</v>
      </c>
      <c r="K8" s="6">
        <f>I8/J8</f>
        <v>14.104372355430181</v>
      </c>
    </row>
    <row r="9" spans="3:15" x14ac:dyDescent="0.35">
      <c r="C9" s="20">
        <v>43161</v>
      </c>
      <c r="D9">
        <v>0.44900000000000001</v>
      </c>
      <c r="E9" s="6">
        <f t="shared" ref="E9:E18" si="0">D$3*D9+(1-D$3)*(E8+F8)</f>
        <v>0.39890827960089881</v>
      </c>
      <c r="F9" s="11">
        <f t="shared" ref="F9:F35" si="1">D$4*(E9-E8)+(1-D$4)*F8</f>
        <v>-1.1234815823438079E-2</v>
      </c>
      <c r="G9" s="6">
        <f t="shared" ref="G9:G35" si="2">E8+F8</f>
        <v>0.33851078477824154</v>
      </c>
      <c r="H9" s="11">
        <f t="shared" ref="H9:H35" si="3">G9-D9</f>
        <v>-0.11048921522175847</v>
      </c>
      <c r="I9" s="11">
        <f t="shared" ref="I9:I35" si="4">ABS(H9)</f>
        <v>0.11048921522175847</v>
      </c>
      <c r="J9" s="11">
        <f t="shared" ref="J9:J35" si="5">H9^2</f>
        <v>1.2207866680320065E-2</v>
      </c>
      <c r="K9" s="6">
        <f t="shared" ref="K9:K35" si="6">I9/J9</f>
        <v>9.0506570980067149</v>
      </c>
    </row>
    <row r="10" spans="3:15" x14ac:dyDescent="0.35">
      <c r="C10" s="20">
        <v>43162</v>
      </c>
      <c r="D10">
        <v>0.3357</v>
      </c>
      <c r="E10" s="6">
        <f t="shared" si="0"/>
        <v>0.3592628446675824</v>
      </c>
      <c r="F10" s="11">
        <f t="shared" si="1"/>
        <v>-2.1024168294476356E-2</v>
      </c>
      <c r="G10" s="6">
        <f t="shared" si="2"/>
        <v>0.3876734637774607</v>
      </c>
      <c r="H10" s="11">
        <f t="shared" si="3"/>
        <v>5.1973463777460704E-2</v>
      </c>
      <c r="I10" s="11">
        <f t="shared" si="4"/>
        <v>5.1973463777460704E-2</v>
      </c>
      <c r="J10" s="11">
        <f t="shared" si="5"/>
        <v>2.7012409370270199E-3</v>
      </c>
      <c r="K10" s="6">
        <f t="shared" si="6"/>
        <v>19.240587933138087</v>
      </c>
    </row>
    <row r="11" spans="3:15" x14ac:dyDescent="0.35">
      <c r="C11" s="20">
        <v>43163</v>
      </c>
      <c r="D11">
        <v>0.3342</v>
      </c>
      <c r="E11" s="6">
        <f t="shared" si="0"/>
        <v>0.33603098637507789</v>
      </c>
      <c r="F11" s="11">
        <f t="shared" si="1"/>
        <v>-2.1784864689507362E-2</v>
      </c>
      <c r="G11" s="6">
        <f t="shared" si="2"/>
        <v>0.33823867637310606</v>
      </c>
      <c r="H11" s="11">
        <f t="shared" si="3"/>
        <v>4.0386763731060649E-3</v>
      </c>
      <c r="I11" s="11">
        <f t="shared" si="4"/>
        <v>4.0386763731060649E-3</v>
      </c>
      <c r="J11" s="11">
        <f t="shared" si="5"/>
        <v>1.6310906846685159E-5</v>
      </c>
      <c r="K11" s="6">
        <f t="shared" si="6"/>
        <v>247.60587569211941</v>
      </c>
    </row>
    <row r="12" spans="3:15" x14ac:dyDescent="0.35">
      <c r="C12" s="20">
        <v>43164</v>
      </c>
      <c r="D12">
        <v>0.32969999999999999</v>
      </c>
      <c r="E12" s="6">
        <f t="shared" si="0"/>
        <v>0.32269378360092027</v>
      </c>
      <c r="F12" s="11">
        <f t="shared" si="1"/>
        <v>-1.8874081938674198E-2</v>
      </c>
      <c r="G12" s="6">
        <f t="shared" si="2"/>
        <v>0.31424612168557053</v>
      </c>
      <c r="H12" s="11">
        <f t="shared" si="3"/>
        <v>-1.5453878314429459E-2</v>
      </c>
      <c r="I12" s="11">
        <f t="shared" si="4"/>
        <v>1.5453878314429459E-2</v>
      </c>
      <c r="J12" s="11">
        <f t="shared" si="5"/>
        <v>2.3882235495719309E-4</v>
      </c>
      <c r="K12" s="6">
        <f t="shared" si="6"/>
        <v>64.708675689926253</v>
      </c>
    </row>
    <row r="13" spans="3:15" x14ac:dyDescent="0.35">
      <c r="C13" s="20">
        <v>43165</v>
      </c>
      <c r="D13">
        <v>0.3196</v>
      </c>
      <c r="E13" s="6">
        <f t="shared" si="0"/>
        <v>0.31244579684485346</v>
      </c>
      <c r="F13" s="11">
        <f t="shared" si="1"/>
        <v>-1.5901817030800083E-2</v>
      </c>
      <c r="G13" s="6">
        <f t="shared" si="2"/>
        <v>0.30381970166224609</v>
      </c>
      <c r="H13" s="11">
        <f t="shared" si="3"/>
        <v>-1.5780298337753906E-2</v>
      </c>
      <c r="I13" s="11">
        <f t="shared" si="4"/>
        <v>1.5780298337753906E-2</v>
      </c>
      <c r="J13" s="11">
        <f t="shared" si="5"/>
        <v>2.4901781562851869E-4</v>
      </c>
      <c r="K13" s="6">
        <f t="shared" si="6"/>
        <v>63.370158066500494</v>
      </c>
    </row>
    <row r="14" spans="3:15" x14ac:dyDescent="0.35">
      <c r="C14" s="20">
        <v>43166</v>
      </c>
      <c r="D14">
        <v>7.6899999999999996E-2</v>
      </c>
      <c r="E14" s="6">
        <f t="shared" si="0"/>
        <v>0.17647845027778525</v>
      </c>
      <c r="F14" s="11">
        <f t="shared" si="1"/>
        <v>-5.7272396943425563E-2</v>
      </c>
      <c r="G14" s="6">
        <f t="shared" si="2"/>
        <v>0.29654397981405339</v>
      </c>
      <c r="H14" s="11">
        <f t="shared" si="3"/>
        <v>0.2196439798140534</v>
      </c>
      <c r="I14" s="11">
        <f t="shared" si="4"/>
        <v>0.2196439798140534</v>
      </c>
      <c r="J14" s="11">
        <f t="shared" si="5"/>
        <v>4.8243477868556296E-2</v>
      </c>
      <c r="K14" s="6">
        <f t="shared" si="6"/>
        <v>4.5528222573939052</v>
      </c>
    </row>
    <row r="15" spans="3:15" x14ac:dyDescent="0.35">
      <c r="C15" s="20">
        <v>43167</v>
      </c>
      <c r="D15">
        <v>8.6300000000000002E-2</v>
      </c>
      <c r="E15" s="6">
        <f t="shared" si="0"/>
        <v>0.10121838655704431</v>
      </c>
      <c r="F15" s="11">
        <f t="shared" si="1"/>
        <v>-6.3470347418693451E-2</v>
      </c>
      <c r="G15" s="6">
        <f t="shared" si="2"/>
        <v>0.11920605333435969</v>
      </c>
      <c r="H15" s="11">
        <f t="shared" si="3"/>
        <v>3.2906053334359683E-2</v>
      </c>
      <c r="I15" s="11">
        <f t="shared" si="4"/>
        <v>3.2906053334359683E-2</v>
      </c>
      <c r="J15" s="11">
        <f t="shared" si="5"/>
        <v>1.082808346043724E-3</v>
      </c>
      <c r="K15" s="6">
        <f t="shared" si="6"/>
        <v>30.389545347142096</v>
      </c>
    </row>
    <row r="16" spans="3:15" x14ac:dyDescent="0.35">
      <c r="C16" s="20">
        <v>43168</v>
      </c>
      <c r="D16">
        <v>8.8499999999999995E-2</v>
      </c>
      <c r="E16" s="6">
        <f t="shared" si="0"/>
        <v>6.5490939540249232E-2</v>
      </c>
      <c r="F16" s="11">
        <f t="shared" si="1"/>
        <v>-5.3911068560575821E-2</v>
      </c>
      <c r="G16" s="6">
        <f t="shared" si="2"/>
        <v>3.7748039138350856E-2</v>
      </c>
      <c r="H16" s="11">
        <f t="shared" si="3"/>
        <v>-5.075196086164914E-2</v>
      </c>
      <c r="I16" s="11">
        <f t="shared" si="4"/>
        <v>5.075196086164914E-2</v>
      </c>
      <c r="J16" s="11">
        <f t="shared" si="5"/>
        <v>2.575761531302366E-3</v>
      </c>
      <c r="K16" s="6">
        <f t="shared" si="6"/>
        <v>19.703672193593071</v>
      </c>
    </row>
    <row r="17" spans="3:11" x14ac:dyDescent="0.35">
      <c r="C17" s="20">
        <v>43169</v>
      </c>
      <c r="D17">
        <v>8.9099999999999999E-2</v>
      </c>
      <c r="E17" s="6">
        <f t="shared" si="0"/>
        <v>5.3955242926698302E-2</v>
      </c>
      <c r="F17" s="11">
        <f t="shared" si="1"/>
        <v>-3.930992768165216E-2</v>
      </c>
      <c r="G17" s="6">
        <f t="shared" si="2"/>
        <v>1.1579870979673411E-2</v>
      </c>
      <c r="H17" s="11">
        <f t="shared" si="3"/>
        <v>-7.7520129020326595E-2</v>
      </c>
      <c r="I17" s="11">
        <f t="shared" si="4"/>
        <v>7.7520129020326595E-2</v>
      </c>
      <c r="J17" s="11">
        <f t="shared" si="5"/>
        <v>6.0093704033280819E-3</v>
      </c>
      <c r="K17" s="6">
        <f t="shared" si="6"/>
        <v>12.899875330932298</v>
      </c>
    </row>
    <row r="18" spans="3:11" x14ac:dyDescent="0.35">
      <c r="C18" s="20">
        <v>43170</v>
      </c>
      <c r="D18">
        <v>0.22409999999999999</v>
      </c>
      <c r="E18" s="6">
        <f t="shared" si="0"/>
        <v>0.12914099894302744</v>
      </c>
      <c r="F18" s="11">
        <f t="shared" si="1"/>
        <v>1.414689879239879E-4</v>
      </c>
      <c r="G18" s="6">
        <f t="shared" si="2"/>
        <v>1.4645315245046142E-2</v>
      </c>
      <c r="H18" s="11">
        <f t="shared" si="3"/>
        <v>-0.20945468475495385</v>
      </c>
      <c r="I18" s="11">
        <f t="shared" si="4"/>
        <v>0.20945468475495385</v>
      </c>
      <c r="J18" s="11">
        <f t="shared" si="5"/>
        <v>4.3871264965797095E-2</v>
      </c>
      <c r="K18" s="6">
        <f t="shared" si="6"/>
        <v>4.774302380345059</v>
      </c>
    </row>
    <row r="19" spans="3:11" x14ac:dyDescent="0.35">
      <c r="C19" s="20">
        <v>43171</v>
      </c>
      <c r="D19">
        <v>0.2248</v>
      </c>
      <c r="E19" s="6">
        <f t="shared" ref="E19:E35" si="7">D$3*D19+(1-D$3)*(E18+F18)</f>
        <v>0.18149588656221419</v>
      </c>
      <c r="F19" s="11">
        <f t="shared" si="1"/>
        <v>1.8132472870045907E-2</v>
      </c>
      <c r="G19" s="6">
        <f t="shared" si="2"/>
        <v>0.12928246793095144</v>
      </c>
      <c r="H19" s="11">
        <f t="shared" si="3"/>
        <v>-9.5517532069048561E-2</v>
      </c>
      <c r="I19" s="11">
        <f t="shared" si="4"/>
        <v>9.5517532069048561E-2</v>
      </c>
      <c r="J19" s="11">
        <f t="shared" si="5"/>
        <v>9.1235989325617207E-3</v>
      </c>
      <c r="K19" s="6">
        <f t="shared" si="6"/>
        <v>10.469282218023714</v>
      </c>
    </row>
    <row r="20" spans="3:11" x14ac:dyDescent="0.35">
      <c r="C20" s="20">
        <v>43172</v>
      </c>
      <c r="D20">
        <v>0.2263</v>
      </c>
      <c r="E20" s="6">
        <f t="shared" si="7"/>
        <v>0.21420806542319026</v>
      </c>
      <c r="F20" s="11">
        <f t="shared" si="1"/>
        <v>2.3156153639455761E-2</v>
      </c>
      <c r="G20" s="6">
        <f t="shared" si="2"/>
        <v>0.19962835943226009</v>
      </c>
      <c r="H20" s="11">
        <f t="shared" si="3"/>
        <v>-2.6671640567739907E-2</v>
      </c>
      <c r="I20" s="11">
        <f t="shared" si="4"/>
        <v>2.6671640567739907E-2</v>
      </c>
      <c r="J20" s="11">
        <f t="shared" si="5"/>
        <v>7.1137641057470911E-4</v>
      </c>
      <c r="K20" s="6">
        <f t="shared" si="6"/>
        <v>37.493006756004654</v>
      </c>
    </row>
    <row r="21" spans="3:11" x14ac:dyDescent="0.35">
      <c r="C21" s="20">
        <v>43173</v>
      </c>
      <c r="D21">
        <v>0.22670000000000001</v>
      </c>
      <c r="E21" s="6">
        <f t="shared" si="7"/>
        <v>0.23153476218460489</v>
      </c>
      <c r="F21" s="11">
        <f t="shared" si="1"/>
        <v>2.114751708447055E-2</v>
      </c>
      <c r="G21" s="6">
        <f t="shared" si="2"/>
        <v>0.23736421906264601</v>
      </c>
      <c r="H21" s="11">
        <f t="shared" si="3"/>
        <v>1.0664219062646002E-2</v>
      </c>
      <c r="I21" s="11">
        <f t="shared" si="4"/>
        <v>1.0664219062646002E-2</v>
      </c>
      <c r="J21" s="11">
        <f t="shared" si="5"/>
        <v>1.1372556821610237E-4</v>
      </c>
      <c r="K21" s="6">
        <f t="shared" si="6"/>
        <v>93.771517082084429</v>
      </c>
    </row>
    <row r="22" spans="3:11" x14ac:dyDescent="0.35">
      <c r="C22" s="20">
        <v>43174</v>
      </c>
      <c r="D22">
        <v>0.22739999999999999</v>
      </c>
      <c r="E22" s="6">
        <f t="shared" si="7"/>
        <v>0.23886204959150731</v>
      </c>
      <c r="F22" s="11">
        <f t="shared" si="1"/>
        <v>1.6385526540682024E-2</v>
      </c>
      <c r="G22" s="6">
        <f t="shared" si="2"/>
        <v>0.25268227926907544</v>
      </c>
      <c r="H22" s="11">
        <f t="shared" si="3"/>
        <v>2.5282279269075447E-2</v>
      </c>
      <c r="I22" s="11">
        <f t="shared" si="4"/>
        <v>2.5282279269075447E-2</v>
      </c>
      <c r="J22" s="11">
        <f t="shared" si="5"/>
        <v>6.3919364503952215E-4</v>
      </c>
      <c r="K22" s="6">
        <f t="shared" si="6"/>
        <v>39.553395853164673</v>
      </c>
    </row>
    <row r="23" spans="3:11" x14ac:dyDescent="0.35">
      <c r="C23" s="20">
        <v>43175</v>
      </c>
      <c r="D23">
        <v>0.22800000000000001</v>
      </c>
      <c r="E23" s="6">
        <f t="shared" si="7"/>
        <v>0.24035304244335032</v>
      </c>
      <c r="F23" s="11">
        <f t="shared" si="1"/>
        <v>1.1253366639206947E-2</v>
      </c>
      <c r="G23" s="6">
        <f t="shared" si="2"/>
        <v>0.25524757613218935</v>
      </c>
      <c r="H23" s="11">
        <f t="shared" si="3"/>
        <v>2.7247576132189338E-2</v>
      </c>
      <c r="I23" s="11">
        <f t="shared" si="4"/>
        <v>2.7247576132189338E-2</v>
      </c>
      <c r="J23" s="11">
        <f t="shared" si="5"/>
        <v>7.4243040507945412E-4</v>
      </c>
      <c r="K23" s="6">
        <f t="shared" si="6"/>
        <v>36.700512190463606</v>
      </c>
    </row>
    <row r="24" spans="3:11" x14ac:dyDescent="0.35">
      <c r="C24" s="20">
        <v>43176</v>
      </c>
      <c r="D24">
        <v>0.2276</v>
      </c>
      <c r="E24" s="6">
        <f t="shared" si="7"/>
        <v>0.2384836172755537</v>
      </c>
      <c r="F24" s="11">
        <f t="shared" si="1"/>
        <v>6.7316899412801284E-3</v>
      </c>
      <c r="G24" s="6">
        <f t="shared" si="2"/>
        <v>0.25160640908255727</v>
      </c>
      <c r="H24" s="11">
        <f t="shared" si="3"/>
        <v>2.4006409082557273E-2</v>
      </c>
      <c r="I24" s="11">
        <f t="shared" si="4"/>
        <v>2.4006409082557273E-2</v>
      </c>
      <c r="J24" s="11">
        <f t="shared" si="5"/>
        <v>5.7630767703908828E-4</v>
      </c>
      <c r="K24" s="6">
        <f t="shared" si="6"/>
        <v>41.655542757812384</v>
      </c>
    </row>
    <row r="25" spans="3:11" x14ac:dyDescent="0.35">
      <c r="C25" s="2">
        <v>18</v>
      </c>
      <c r="D25">
        <v>0.2235</v>
      </c>
      <c r="E25" s="6">
        <f t="shared" si="7"/>
        <v>0.23334491649527089</v>
      </c>
      <c r="F25" s="11">
        <f t="shared" si="1"/>
        <v>2.6415489171474228E-3</v>
      </c>
      <c r="G25" s="6">
        <f t="shared" si="2"/>
        <v>0.24521530721683382</v>
      </c>
      <c r="H25" s="11">
        <f t="shared" si="3"/>
        <v>2.1715307216833818E-2</v>
      </c>
      <c r="I25" s="11">
        <f t="shared" si="4"/>
        <v>2.1715307216833818E-2</v>
      </c>
      <c r="J25" s="11">
        <f t="shared" si="5"/>
        <v>4.7155456752147492E-4</v>
      </c>
      <c r="K25" s="6">
        <f t="shared" si="6"/>
        <v>46.050465232414247</v>
      </c>
    </row>
    <row r="26" spans="3:11" x14ac:dyDescent="0.35">
      <c r="C26" s="2">
        <v>19</v>
      </c>
      <c r="D26">
        <v>0.22409999999999999</v>
      </c>
      <c r="E26" s="6">
        <f t="shared" si="7"/>
        <v>0.22948888343787596</v>
      </c>
      <c r="F26" s="11">
        <f t="shared" si="1"/>
        <v>4.0269872130132569E-4</v>
      </c>
      <c r="G26" s="6">
        <f t="shared" si="2"/>
        <v>0.23598646541241833</v>
      </c>
      <c r="H26" s="11">
        <f t="shared" si="3"/>
        <v>1.1886465412418334E-2</v>
      </c>
      <c r="I26" s="11">
        <f t="shared" si="4"/>
        <v>1.1886465412418334E-2</v>
      </c>
      <c r="J26" s="11">
        <f t="shared" si="5"/>
        <v>1.4128806000061737E-4</v>
      </c>
      <c r="K26" s="6">
        <f t="shared" si="6"/>
        <v>84.129298769948406</v>
      </c>
    </row>
    <row r="27" spans="3:11" x14ac:dyDescent="0.35">
      <c r="C27" s="2">
        <v>20</v>
      </c>
      <c r="D27">
        <v>0.2248</v>
      </c>
      <c r="E27" s="6">
        <f t="shared" si="7"/>
        <v>0.22710833488494481</v>
      </c>
      <c r="F27" s="11">
        <f t="shared" si="1"/>
        <v>-5.5631552883322465E-4</v>
      </c>
      <c r="G27" s="6">
        <f t="shared" si="2"/>
        <v>0.22989158215917729</v>
      </c>
      <c r="H27" s="11">
        <f t="shared" si="3"/>
        <v>5.0915821591772936E-3</v>
      </c>
      <c r="I27" s="11">
        <f t="shared" si="4"/>
        <v>5.0915821591772936E-3</v>
      </c>
      <c r="J27" s="11">
        <f t="shared" si="5"/>
        <v>2.5924208883652513E-5</v>
      </c>
      <c r="K27" s="6">
        <f t="shared" si="6"/>
        <v>196.40260507189413</v>
      </c>
    </row>
    <row r="28" spans="3:11" x14ac:dyDescent="0.35">
      <c r="C28" s="15">
        <v>21</v>
      </c>
      <c r="D28">
        <v>0.2263</v>
      </c>
      <c r="E28" s="6">
        <f t="shared" si="7"/>
        <v>0.22641425624750944</v>
      </c>
      <c r="F28" s="11">
        <f t="shared" si="1"/>
        <v>-6.0378410466385159E-4</v>
      </c>
      <c r="G28" s="6">
        <f t="shared" si="2"/>
        <v>0.22655201935611158</v>
      </c>
      <c r="H28" s="11">
        <f t="shared" si="3"/>
        <v>2.5201935611157689E-4</v>
      </c>
      <c r="I28" s="11">
        <f t="shared" si="4"/>
        <v>2.5201935611157689E-4</v>
      </c>
      <c r="J28" s="11">
        <f t="shared" si="5"/>
        <v>6.3513755854893804E-8</v>
      </c>
      <c r="K28" s="6">
        <f t="shared" si="6"/>
        <v>3967.9491902092973</v>
      </c>
    </row>
    <row r="29" spans="3:11" x14ac:dyDescent="0.35">
      <c r="C29" s="2">
        <v>22</v>
      </c>
      <c r="D29">
        <v>0.22670000000000001</v>
      </c>
      <c r="E29" s="6">
        <f t="shared" si="7"/>
        <v>0.22629672099563419</v>
      </c>
      <c r="F29" s="11">
        <f t="shared" si="1"/>
        <v>-4.3623895578215723E-4</v>
      </c>
      <c r="G29" s="6">
        <f t="shared" si="2"/>
        <v>0.22581047214284558</v>
      </c>
      <c r="H29" s="11">
        <f t="shared" si="3"/>
        <v>-8.8952785715443183E-4</v>
      </c>
      <c r="I29" s="11">
        <f t="shared" si="4"/>
        <v>8.8952785715443183E-4</v>
      </c>
      <c r="J29" s="11">
        <f t="shared" si="5"/>
        <v>7.9125980865375533E-7</v>
      </c>
      <c r="K29" s="6">
        <f t="shared" si="6"/>
        <v>1124.1918866925255</v>
      </c>
    </row>
    <row r="30" spans="3:11" x14ac:dyDescent="0.35">
      <c r="C30" s="2">
        <v>23</v>
      </c>
      <c r="D30">
        <v>0.22739999999999999</v>
      </c>
      <c r="E30" s="6">
        <f t="shared" si="7"/>
        <v>0.2267020395424626</v>
      </c>
      <c r="F30" s="11">
        <f t="shared" si="1"/>
        <v>-1.4626628796243164E-4</v>
      </c>
      <c r="G30" s="6">
        <f t="shared" si="2"/>
        <v>0.22586048203985204</v>
      </c>
      <c r="H30" s="11">
        <f t="shared" si="3"/>
        <v>-1.5395179601479514E-3</v>
      </c>
      <c r="I30" s="11">
        <f t="shared" si="4"/>
        <v>1.5395179601479514E-3</v>
      </c>
      <c r="J30" s="11">
        <f t="shared" si="5"/>
        <v>2.3701155496181091E-6</v>
      </c>
      <c r="K30" s="6">
        <f t="shared" si="6"/>
        <v>649.55396811603134</v>
      </c>
    </row>
    <row r="31" spans="3:11" x14ac:dyDescent="0.35">
      <c r="C31" s="2">
        <v>24</v>
      </c>
      <c r="D31">
        <v>0.22800000000000001</v>
      </c>
      <c r="E31" s="6">
        <f t="shared" si="7"/>
        <v>0.22734524105195891</v>
      </c>
      <c r="F31" s="11">
        <f t="shared" si="1"/>
        <v>1.2575800351704528E-4</v>
      </c>
      <c r="G31" s="6">
        <f t="shared" si="2"/>
        <v>0.22655577325450016</v>
      </c>
      <c r="H31" s="11">
        <f t="shared" si="3"/>
        <v>-1.4442267454998492E-3</v>
      </c>
      <c r="I31" s="11">
        <f t="shared" si="4"/>
        <v>1.4442267454998492E-3</v>
      </c>
      <c r="J31" s="11">
        <f t="shared" si="5"/>
        <v>2.0857908924170862E-6</v>
      </c>
      <c r="K31" s="6">
        <f t="shared" si="6"/>
        <v>692.41204895004103</v>
      </c>
    </row>
    <row r="32" spans="3:11" x14ac:dyDescent="0.35">
      <c r="C32" s="2">
        <v>25</v>
      </c>
      <c r="D32">
        <v>0.2276</v>
      </c>
      <c r="E32" s="6">
        <f t="shared" si="7"/>
        <v>0.22754151574675097</v>
      </c>
      <c r="F32" s="11">
        <f t="shared" si="1"/>
        <v>1.5005570513743782E-4</v>
      </c>
      <c r="G32" s="6">
        <f t="shared" si="2"/>
        <v>0.22747099905547596</v>
      </c>
      <c r="H32" s="11">
        <f t="shared" si="3"/>
        <v>-1.2900094452403255E-4</v>
      </c>
      <c r="I32" s="11">
        <f t="shared" si="4"/>
        <v>1.2900094452403255E-4</v>
      </c>
      <c r="J32" s="11">
        <f t="shared" si="5"/>
        <v>1.6641243688092523E-8</v>
      </c>
      <c r="K32" s="6">
        <f t="shared" si="6"/>
        <v>7751.8812260611203</v>
      </c>
    </row>
    <row r="33" spans="3:11" x14ac:dyDescent="0.35">
      <c r="C33" s="2">
        <v>26</v>
      </c>
      <c r="D33">
        <v>0.12970000000000001</v>
      </c>
      <c r="E33" s="6">
        <f t="shared" si="7"/>
        <v>0.17412575131685706</v>
      </c>
      <c r="F33" s="11">
        <f t="shared" si="1"/>
        <v>-1.8306940662102471E-2</v>
      </c>
      <c r="G33" s="6">
        <f t="shared" si="2"/>
        <v>0.2276915714518884</v>
      </c>
      <c r="H33" s="11">
        <f t="shared" si="3"/>
        <v>9.7991571451888387E-2</v>
      </c>
      <c r="I33" s="11">
        <f t="shared" si="4"/>
        <v>9.7991571451888387E-2</v>
      </c>
      <c r="J33" s="11">
        <f t="shared" si="5"/>
        <v>9.6023480756105475E-3</v>
      </c>
      <c r="K33" s="6">
        <f t="shared" si="6"/>
        <v>10.204959316230346</v>
      </c>
    </row>
    <row r="34" spans="3:11" x14ac:dyDescent="0.35">
      <c r="C34" s="2">
        <v>27</v>
      </c>
      <c r="D34">
        <v>0.1305</v>
      </c>
      <c r="E34" s="6">
        <f t="shared" si="7"/>
        <v>0.14197861156955699</v>
      </c>
      <c r="F34" s="11">
        <f t="shared" si="1"/>
        <v>-2.3075811998216102E-2</v>
      </c>
      <c r="G34" s="6">
        <f t="shared" si="2"/>
        <v>0.15581881065475459</v>
      </c>
      <c r="H34" s="11">
        <f t="shared" si="3"/>
        <v>2.5318810654754581E-2</v>
      </c>
      <c r="I34" s="11">
        <f t="shared" si="4"/>
        <v>2.5318810654754581E-2</v>
      </c>
      <c r="J34" s="11">
        <f t="shared" si="5"/>
        <v>6.4104217297131412E-4</v>
      </c>
      <c r="K34" s="6">
        <f t="shared" si="6"/>
        <v>39.496326017676168</v>
      </c>
    </row>
    <row r="35" spans="3:11" x14ac:dyDescent="0.35">
      <c r="C35" s="16">
        <v>28</v>
      </c>
      <c r="D35">
        <v>0.1313</v>
      </c>
      <c r="E35" s="6">
        <f t="shared" si="7"/>
        <v>0.1256795682107287</v>
      </c>
      <c r="F35" s="11">
        <f t="shared" si="1"/>
        <v>-2.0740763382447659E-2</v>
      </c>
      <c r="G35" s="6">
        <f t="shared" si="2"/>
        <v>0.11890279957134089</v>
      </c>
      <c r="H35" s="11">
        <f t="shared" si="3"/>
        <v>-1.2397200428659105E-2</v>
      </c>
      <c r="I35" s="11">
        <f t="shared" si="4"/>
        <v>1.2397200428659105E-2</v>
      </c>
      <c r="J35" s="11">
        <f t="shared" si="5"/>
        <v>1.5369057846834552E-4</v>
      </c>
      <c r="K35" s="6">
        <f t="shared" si="6"/>
        <v>80.663372811837405</v>
      </c>
    </row>
    <row r="36" spans="3:11" x14ac:dyDescent="0.35">
      <c r="C36" s="16">
        <v>29</v>
      </c>
      <c r="E36" s="6"/>
      <c r="F36" s="6"/>
      <c r="G36" s="6"/>
      <c r="H36" s="11"/>
      <c r="I36" s="11"/>
      <c r="J36" s="11"/>
      <c r="K36" s="6"/>
    </row>
    <row r="37" spans="3:11" x14ac:dyDescent="0.35">
      <c r="C37" s="16">
        <v>30</v>
      </c>
      <c r="E37" s="6"/>
      <c r="F37" s="6"/>
      <c r="G37" s="6"/>
      <c r="H37" s="11"/>
      <c r="I37" s="11"/>
      <c r="J37" s="11"/>
      <c r="K37" s="6"/>
    </row>
    <row r="38" spans="3:11" x14ac:dyDescent="0.35">
      <c r="C38" s="17">
        <v>31</v>
      </c>
      <c r="D38" s="5"/>
      <c r="E38" s="5"/>
      <c r="F38" s="5"/>
      <c r="G38" s="6"/>
      <c r="H38" s="5"/>
      <c r="I38" s="5"/>
    </row>
    <row r="39" spans="3:11" x14ac:dyDescent="0.35">
      <c r="C39" s="17">
        <v>32</v>
      </c>
      <c r="D39" s="6"/>
      <c r="E39" s="6"/>
      <c r="G39" s="6"/>
    </row>
    <row r="40" spans="3:11" x14ac:dyDescent="0.35">
      <c r="C40" s="16">
        <v>33</v>
      </c>
      <c r="D40" s="6"/>
      <c r="E40" s="6"/>
      <c r="F40" s="7"/>
      <c r="G40" s="6"/>
      <c r="H40" s="7"/>
      <c r="I40" s="3"/>
    </row>
    <row r="41" spans="3:11" x14ac:dyDescent="0.35">
      <c r="C41" s="16"/>
      <c r="D41" s="6"/>
      <c r="E41" s="6"/>
      <c r="F41" s="7"/>
      <c r="G41" s="6"/>
      <c r="H41" s="7"/>
      <c r="I41" s="3"/>
    </row>
    <row r="42" spans="3:11" x14ac:dyDescent="0.35">
      <c r="C42" s="2"/>
      <c r="D42" s="6"/>
      <c r="E42" s="6"/>
      <c r="F42" s="7"/>
      <c r="G42" s="6"/>
      <c r="H42" s="7"/>
      <c r="I42" s="3"/>
    </row>
    <row r="43" spans="3:11" x14ac:dyDescent="0.35">
      <c r="C43" s="2"/>
      <c r="D43" s="6"/>
      <c r="E43" s="6"/>
      <c r="F43" s="7"/>
      <c r="G43" s="7"/>
      <c r="H43" s="7"/>
      <c r="I43" s="3"/>
    </row>
    <row r="44" spans="3:11" x14ac:dyDescent="0.35">
      <c r="C44" s="2"/>
      <c r="D44" s="6"/>
      <c r="E44" s="6"/>
      <c r="F44" s="7"/>
      <c r="G44" s="7"/>
      <c r="H44" s="7"/>
      <c r="I44" s="3"/>
    </row>
    <row r="45" spans="3:11" x14ac:dyDescent="0.35">
      <c r="C45" s="2"/>
      <c r="D45" s="6"/>
      <c r="E45" s="6"/>
      <c r="F45" s="7"/>
      <c r="G45" s="7"/>
      <c r="H45" s="7"/>
      <c r="I45" s="3"/>
    </row>
    <row r="46" spans="3:11" x14ac:dyDescent="0.35">
      <c r="C46" s="2"/>
      <c r="D46" s="6"/>
      <c r="E46" s="6"/>
      <c r="F46" s="7"/>
      <c r="G46" s="7"/>
      <c r="H46" s="7"/>
      <c r="I46" s="3"/>
    </row>
    <row r="47" spans="3:11" x14ac:dyDescent="0.35">
      <c r="C47" s="2"/>
      <c r="D47" s="6"/>
      <c r="E47" s="6"/>
      <c r="F47" s="7"/>
      <c r="G47" s="7"/>
      <c r="H47" s="7"/>
      <c r="I47" s="3"/>
    </row>
    <row r="48" spans="3:11" x14ac:dyDescent="0.35">
      <c r="C48" s="2"/>
      <c r="D48" s="6"/>
      <c r="E48" s="6"/>
      <c r="F48" s="7"/>
      <c r="G48" s="7"/>
      <c r="H48" s="7"/>
      <c r="I48" s="3"/>
    </row>
    <row r="49" spans="3:9" x14ac:dyDescent="0.35">
      <c r="C49" s="2"/>
      <c r="D49" s="6"/>
      <c r="E49" s="6"/>
      <c r="F49" s="7"/>
      <c r="G49" s="7"/>
      <c r="H49" s="7"/>
      <c r="I49" s="3"/>
    </row>
    <row r="50" spans="3:9" x14ac:dyDescent="0.35">
      <c r="C50" s="2"/>
      <c r="D50" s="6"/>
      <c r="E50" s="6"/>
      <c r="F50" s="7"/>
      <c r="G50" s="7"/>
      <c r="H50" s="7"/>
      <c r="I50" s="3"/>
    </row>
    <row r="51" spans="3:9" x14ac:dyDescent="0.35">
      <c r="C51" s="2"/>
      <c r="D51" s="6"/>
      <c r="E51" s="6"/>
      <c r="F51" s="7"/>
      <c r="G51" s="7"/>
      <c r="H51" s="7"/>
      <c r="I51" s="3"/>
    </row>
    <row r="52" spans="3:9" x14ac:dyDescent="0.35">
      <c r="C52" s="2"/>
      <c r="D52" s="6"/>
      <c r="E52" s="6"/>
      <c r="F52" s="7"/>
      <c r="G52" s="7"/>
      <c r="H52" s="7"/>
      <c r="I52" s="3"/>
    </row>
    <row r="53" spans="3:9" x14ac:dyDescent="0.35">
      <c r="C53" s="2"/>
      <c r="D53" s="6"/>
      <c r="E53" s="6"/>
      <c r="F53" s="7"/>
      <c r="G53" s="7"/>
      <c r="H53" s="7"/>
      <c r="I53" s="3"/>
    </row>
    <row r="54" spans="3:9" x14ac:dyDescent="0.35">
      <c r="F54" s="1"/>
      <c r="G54" s="9"/>
      <c r="H54" s="9"/>
      <c r="I54" s="10"/>
    </row>
    <row r="55" spans="3:9" x14ac:dyDescent="0.35">
      <c r="C55" s="1"/>
      <c r="G55" s="8"/>
      <c r="H55" s="8"/>
      <c r="I55" s="8"/>
    </row>
    <row r="1048550" spans="16384:16384" x14ac:dyDescent="0.35">
      <c r="XFD1048550">
        <f>solver_pre</f>
        <v>9.9999999999999995E-7</v>
      </c>
    </row>
    <row r="1048551" spans="16384:16384" x14ac:dyDescent="0.35">
      <c r="XFD1048551">
        <f>solver_scl</f>
        <v>1</v>
      </c>
    </row>
    <row r="1048552" spans="16384:16384" x14ac:dyDescent="0.35">
      <c r="XFD1048552">
        <f>solver_rlx</f>
        <v>2</v>
      </c>
    </row>
    <row r="1048553" spans="16384:16384" x14ac:dyDescent="0.35">
      <c r="XFD1048553">
        <f>solver_tol</f>
        <v>0.01</v>
      </c>
    </row>
    <row r="1048554" spans="16384:16384" x14ac:dyDescent="0.35">
      <c r="XFD1048554">
        <f>solver_cvg</f>
        <v>1E-4</v>
      </c>
    </row>
    <row r="1048555" spans="16384:16384" x14ac:dyDescent="0.35">
      <c r="XFD1048555">
        <f>solver_msl</f>
        <v>2</v>
      </c>
    </row>
    <row r="1048556" spans="16384:16384" x14ac:dyDescent="0.35">
      <c r="XFD1048556">
        <f>solver_ssz</f>
        <v>100</v>
      </c>
    </row>
    <row r="1048557" spans="16384:16384" x14ac:dyDescent="0.35">
      <c r="XFD1048557">
        <f>solver_rsd</f>
        <v>0</v>
      </c>
    </row>
    <row r="1048558" spans="16384:16384" x14ac:dyDescent="0.35">
      <c r="XFD1048558">
        <f>solver_mrt</f>
        <v>7.4999999999999997E-2</v>
      </c>
    </row>
    <row r="1048559" spans="16384:16384" x14ac:dyDescent="0.35">
      <c r="XFD1048559">
        <f>solver_mni</f>
        <v>30</v>
      </c>
    </row>
    <row r="1048560" spans="16384:16384" x14ac:dyDescent="0.35">
      <c r="XFD1048560">
        <f>solver_rbv</f>
        <v>1</v>
      </c>
    </row>
    <row r="1048561" spans="16384:16384" x14ac:dyDescent="0.35">
      <c r="XFD1048561">
        <f>solver_neg</f>
        <v>1</v>
      </c>
    </row>
    <row r="1048562" spans="16384:16384" x14ac:dyDescent="0.35">
      <c r="XFD1048562" t="e">
        <f>solver_ntr</f>
        <v>#NAME?</v>
      </c>
    </row>
    <row r="1048563" spans="16384:16384" x14ac:dyDescent="0.35">
      <c r="XFD1048563" t="e">
        <f>solver_acc</f>
        <v>#NAME?</v>
      </c>
    </row>
    <row r="1048564" spans="16384:16384" x14ac:dyDescent="0.35">
      <c r="XFD1048564" t="e">
        <f>solver_res</f>
        <v>#NAME?</v>
      </c>
    </row>
    <row r="1048565" spans="16384:16384" x14ac:dyDescent="0.35">
      <c r="XFD1048565" t="e">
        <f>solver_ars</f>
        <v>#NAME?</v>
      </c>
    </row>
    <row r="1048566" spans="16384:16384" x14ac:dyDescent="0.35">
      <c r="XFD1048566" t="e">
        <f>solver_sta</f>
        <v>#NAME?</v>
      </c>
    </row>
    <row r="1048567" spans="16384:16384" x14ac:dyDescent="0.35">
      <c r="XFD1048567" t="e">
        <f>solver_met</f>
        <v>#NAME?</v>
      </c>
    </row>
    <row r="1048568" spans="16384:16384" x14ac:dyDescent="0.35">
      <c r="XFD1048568" t="e">
        <f>solver_soc</f>
        <v>#NAME?</v>
      </c>
    </row>
    <row r="1048569" spans="16384:16384" x14ac:dyDescent="0.35">
      <c r="XFD1048569" t="e">
        <f>solver_lpt</f>
        <v>#NAME?</v>
      </c>
    </row>
    <row r="1048570" spans="16384:16384" x14ac:dyDescent="0.35">
      <c r="XFD1048570" t="e">
        <f>solver_lpp</f>
        <v>#NAME?</v>
      </c>
    </row>
    <row r="1048571" spans="16384:16384" x14ac:dyDescent="0.35">
      <c r="XFD1048571" t="e">
        <f>solver_gap</f>
        <v>#NAME?</v>
      </c>
    </row>
    <row r="1048572" spans="16384:16384" x14ac:dyDescent="0.35">
      <c r="XFD1048572" t="e">
        <f>solver_ips</f>
        <v>#NAME?</v>
      </c>
    </row>
    <row r="1048573" spans="16384:16384" x14ac:dyDescent="0.35">
      <c r="XFD1048573" t="e">
        <f>solver_fea</f>
        <v>#NAME?</v>
      </c>
    </row>
    <row r="1048574" spans="16384:16384" x14ac:dyDescent="0.35">
      <c r="XFD1048574" t="e">
        <f>solver_ipi</f>
        <v>#NAME?</v>
      </c>
    </row>
    <row r="1048575" spans="16384:16384" x14ac:dyDescent="0.35">
      <c r="XFD1048575" t="e">
        <f>solver_ipd</f>
        <v>#NAME?</v>
      </c>
    </row>
  </sheetData>
  <pageMargins left="0.7" right="0.7" top="0.75" bottom="0.75" header="0.3" footer="0.3"/>
  <pageSetup paperSize="9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2DD291DB-A0C0-45E6-94B0-98F2EBC48C92}">
          <xm:f>Hoja1!1:1048576</xm:f>
        </x15:webExtension>
        <x15:webExtension appRef="{E95D44C3-9C58-400B-95E9-398082643764}">
          <xm:f>Hoja1!XFD1048550:XFD1048575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2018-09-24T16:35:49Z</dcterms:created>
  <dcterms:modified xsi:type="dcterms:W3CDTF">2018-12-02T00:48:10Z</dcterms:modified>
</cp:coreProperties>
</file>